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3"/>
  <workbookPr defaultThemeVersion="124226"/>
  <mc:AlternateContent xmlns:mc="http://schemas.openxmlformats.org/markup-compatibility/2006">
    <mc:Choice Requires="x15">
      <x15ac:absPath xmlns:x15ac="http://schemas.microsoft.com/office/spreadsheetml/2010/11/ac" url="H:\Department\1300\Kvartalsvis\4Q21\Notedokumentasjon\Key figures and Financial Highlights\Konsern\"/>
    </mc:Choice>
  </mc:AlternateContent>
  <xr:revisionPtr revIDLastSave="0" documentId="13_ncr:1_{E36C9549-C48F-48EA-B8C5-B7C9C73B96BC}" xr6:coauthVersionLast="47" xr6:coauthVersionMax="47" xr10:uidLastSave="{00000000-0000-0000-0000-000000000000}"/>
  <bookViews>
    <workbookView xWindow="-28920" yWindow="-120" windowWidth="29040" windowHeight="15840" firstSheet="1" activeTab="1" xr2:uid="{00000000-000D-0000-FFFF-FFFF00000000}"/>
  </bookViews>
  <sheets>
    <sheet name="Definitions DNB Group" sheetId="1" r:id="rId1"/>
    <sheet name="DNB Group" sheetId="2" r:id="rId2"/>
    <sheet name="Definitions DNB Boligkreditt" sheetId="5" r:id="rId3"/>
    <sheet name="DNB Boligkreditt" sheetId="8" r:id="rId4"/>
  </sheets>
  <definedNames>
    <definedName name="_xlnm.Print_Area" localSheetId="0">'Definitions DNB Group'!$A$1:$A$38</definedName>
    <definedName name="_xlnm.Print_Area" localSheetId="1">'DNB Group'!$A$1:$E$100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8" l="1"/>
  <c r="D40" i="8"/>
  <c r="C40" i="8"/>
  <c r="B40" i="8"/>
  <c r="E36" i="8"/>
  <c r="D36" i="8"/>
  <c r="C36" i="8"/>
  <c r="B36" i="8"/>
  <c r="E26" i="8"/>
  <c r="D26" i="8"/>
  <c r="C26" i="8"/>
  <c r="B26" i="8"/>
  <c r="E22" i="8"/>
  <c r="D22" i="8"/>
  <c r="D28" i="8" s="1"/>
  <c r="C22" i="8"/>
  <c r="C28" i="8" s="1"/>
  <c r="B22" i="8"/>
  <c r="B28" i="8" s="1"/>
  <c r="E18" i="8"/>
  <c r="E28" i="8" s="1"/>
  <c r="E30" i="8" s="1"/>
  <c r="D18" i="8"/>
  <c r="C18" i="8"/>
  <c r="B18" i="8"/>
  <c r="E14" i="8"/>
  <c r="D14" i="8"/>
  <c r="C14" i="8"/>
  <c r="B14" i="8"/>
  <c r="E8" i="8"/>
  <c r="D8" i="8"/>
  <c r="C8" i="8"/>
  <c r="B8" i="8"/>
  <c r="C30" i="8" l="1"/>
  <c r="B30" i="8"/>
  <c r="D30" i="8"/>
  <c r="E14" i="2" l="1"/>
  <c r="E17" i="2" s="1"/>
  <c r="D14" i="2"/>
  <c r="D17" i="2" s="1"/>
  <c r="E7" i="2"/>
  <c r="E10" i="2" s="1"/>
  <c r="D7" i="2"/>
  <c r="D10" i="2" s="1"/>
  <c r="E54" i="2"/>
  <c r="E56" i="2" s="1"/>
  <c r="D54" i="2"/>
  <c r="D56" i="2" s="1"/>
  <c r="C54" i="2"/>
  <c r="B54" i="2"/>
  <c r="E98" i="2"/>
  <c r="D98" i="2"/>
  <c r="E92" i="2"/>
  <c r="D92" i="2"/>
  <c r="E85" i="2"/>
  <c r="D85" i="2"/>
  <c r="E82" i="2"/>
  <c r="D82" i="2"/>
  <c r="E78" i="2"/>
  <c r="D78" i="2"/>
  <c r="E72" i="2"/>
  <c r="D72" i="2"/>
  <c r="E68" i="2"/>
  <c r="D68" i="2"/>
  <c r="E64" i="2"/>
  <c r="D64" i="2"/>
  <c r="E48" i="2"/>
  <c r="E50" i="2" s="1"/>
  <c r="D48" i="2"/>
  <c r="D50" i="2" s="1"/>
  <c r="E40" i="2"/>
  <c r="E42" i="2" s="1"/>
  <c r="D40" i="2"/>
  <c r="D42" i="2" s="1"/>
  <c r="E30" i="2"/>
  <c r="E32" i="2" s="1"/>
  <c r="D30" i="2"/>
  <c r="D32" i="2" s="1"/>
  <c r="E23" i="2"/>
  <c r="E25" i="2" s="1"/>
  <c r="D23" i="2"/>
  <c r="D25" i="2" s="1"/>
  <c r="D58" i="2" l="1"/>
  <c r="E58" i="2"/>
  <c r="D86" i="2"/>
  <c r="E86" i="2"/>
  <c r="C98" i="2" l="1"/>
  <c r="B98" i="2"/>
  <c r="C92" i="2"/>
  <c r="B92" i="2"/>
  <c r="C85" i="2"/>
  <c r="B85" i="2"/>
  <c r="C82" i="2"/>
  <c r="B82" i="2"/>
  <c r="C78" i="2"/>
  <c r="B78" i="2"/>
  <c r="C72" i="2"/>
  <c r="B72" i="2"/>
  <c r="C68" i="2"/>
  <c r="B68" i="2"/>
  <c r="C64" i="2"/>
  <c r="B64" i="2"/>
  <c r="C56" i="2"/>
  <c r="B56" i="2"/>
  <c r="C48" i="2"/>
  <c r="C50" i="2" s="1"/>
  <c r="B48" i="2"/>
  <c r="B50" i="2" s="1"/>
  <c r="C40" i="2"/>
  <c r="C42" i="2" s="1"/>
  <c r="B40" i="2"/>
  <c r="B42" i="2" s="1"/>
  <c r="C30" i="2"/>
  <c r="C32" i="2" s="1"/>
  <c r="B30" i="2"/>
  <c r="B32" i="2" s="1"/>
  <c r="C23" i="2"/>
  <c r="C25" i="2" s="1"/>
  <c r="B23" i="2"/>
  <c r="B25" i="2" s="1"/>
  <c r="C14" i="2"/>
  <c r="C17" i="2" s="1"/>
  <c r="B14" i="2"/>
  <c r="B17" i="2" s="1"/>
  <c r="C7" i="2"/>
  <c r="C10" i="2" s="1"/>
  <c r="B7" i="2"/>
  <c r="B10" i="2" s="1"/>
  <c r="B58" i="2" l="1"/>
  <c r="C58" i="2"/>
  <c r="B86" i="2"/>
  <c r="C86" i="2"/>
</calcChain>
</file>

<file path=xl/sharedStrings.xml><?xml version="1.0" encoding="utf-8"?>
<sst xmlns="http://schemas.openxmlformats.org/spreadsheetml/2006/main" count="156" uniqueCount="129">
  <si>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</si>
  <si>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</si>
  <si>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</si>
  <si>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</si>
  <si>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</si>
  <si>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</si>
  <si>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</si>
  <si>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</si>
  <si>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</si>
  <si>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</si>
  <si>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</si>
  <si>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</si>
  <si>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</si>
  <si>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</si>
  <si>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</si>
  <si>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</si>
  <si>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</si>
  <si>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</si>
  <si>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</si>
  <si>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Figures from 1 January 2020 are recognised excluding loans at fair value. Historical figures have been adjusted accordingly.</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</si>
  <si>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</si>
  <si>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</si>
  <si>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</si>
  <si>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</si>
  <si>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</si>
  <si>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</si>
  <si>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</si>
  <si>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</si>
  <si>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</si>
  <si>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4th quarter</t>
  </si>
  <si>
    <t>Full Year</t>
  </si>
  <si>
    <t>Issued shares, opening balance</t>
  </si>
  <si>
    <r>
      <t>Cancelled shares, end of period</t>
    </r>
    <r>
      <rPr>
        <b/>
        <vertAlign val="superscript"/>
        <sz val="11"/>
        <color theme="1"/>
        <rFont val="Arial"/>
        <family val="2"/>
      </rPr>
      <t>1)</t>
    </r>
  </si>
  <si>
    <t>Issued shares</t>
  </si>
  <si>
    <t>Group portfolio, buy-back programme end of period</t>
  </si>
  <si>
    <t>Trading shares</t>
  </si>
  <si>
    <t>Outstanding shares, end of period, thousand</t>
  </si>
  <si>
    <t>Issued, opering balance</t>
  </si>
  <si>
    <t>Accumulated purchased shares</t>
  </si>
  <si>
    <t>Outstanding shares, opening balance</t>
  </si>
  <si>
    <t xml:space="preserve">Group portfolio, buy-back programme, average for the period </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</si>
  <si>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</si>
  <si>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</si>
  <si>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</si>
  <si>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</si>
  <si>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</si>
  <si>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</si>
  <si>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NOK million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</si>
  <si>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</si>
  <si>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</si>
  <si>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</si>
  <si>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</si>
  <si>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</si>
  <si>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</si>
  <si>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</si>
  <si>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</si>
  <si>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</si>
  <si>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</si>
  <si>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</si>
  <si>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</si>
  <si>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</si>
  <si>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</si>
  <si>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</si>
  <si>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</si>
  <si>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</si>
  <si>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</si>
  <si>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</si>
  <si>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</si>
  <si>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</si>
  <si>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</si>
  <si>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</si>
  <si>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</si>
  <si>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</si>
  <si>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</si>
  <si>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</si>
  <si>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</si>
  <si>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</si>
  <si>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</si>
  <si>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</si>
  <si>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</si>
  <si>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</si>
  <si>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Customer deposits, end of period, NOK million</t>
  </si>
  <si>
    <t>Net loans to customers, end of period, NOK million</t>
  </si>
  <si>
    <t>Ratio of customers deposits to net loans to customers at end of period</t>
  </si>
  <si>
    <t>Customer deposits excl. DNB Liv portfolio, end of period, NOK million</t>
  </si>
  <si>
    <t>Short-term money market deposits, end of period, NOK million</t>
  </si>
  <si>
    <t>Net loans to customers excl. DNB Liv portfolio, end of period, NOK million</t>
  </si>
  <si>
    <t>Short-term lending,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</si>
  <si>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</si>
  <si>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</si>
  <si>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</si>
  <si>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</si>
  <si>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</si>
  <si>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 xml:space="preserve">1)  The Annual General Meeting held on 30 June 2020 resolved a reduction in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registred on 10 September. </t>
  </si>
  <si>
    <t>Days in the quarter</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</si>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</sst>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3" formatCode="_-* #,##0.00_-;\-* #,##0.00_-;_-* &quot;-&quot;??_-;_-@_-"/>
    <numFmt numFmtId="164" formatCode="_ * #,##0.00_ ;_ * \-#,##0.00_ ;_ * &quot;-&quot;??_ ;_ @_ "/>
    <numFmt numFmtId="165" formatCode="&quot;kr&quot;\ #,##0.00"/>
    <numFmt numFmtId="166" formatCode="_ * #,##0_ ;_ * \-#,##0_ ;_ * &quot;-&quot;??_ ;_ @_ "/>
    <numFmt numFmtId="167" formatCode="0_);\(0\);\-_)"/>
    <numFmt numFmtId="168" formatCode="0.0"/>
    <numFmt numFmtId="169" formatCode="_(* #,##0_);_(* \(#,##0\);_(* &quot;&quot;_);_(@_)"/>
    <numFmt numFmtId="170" formatCode="_ * #,##0.0_ ;_ * \-#,##0.0_ ;_ * &quot;-&quot;??_ ;_ @_ "/>
    <numFmt numFmtId="171" formatCode="#,##0;\(#,##0\);0;_ @_ "/>
    <numFmt numFmtId="172" formatCode="#,##0.00;\(#,##0.00\);0.00;_ @_ "/>
    <numFmt numFmtId="173" formatCode="0.0\ %"/>
    <numFmt numFmtId="174" formatCode="0.00;\(0.00\)"/>
    <numFmt numFmtId="175" formatCode="0.000"/>
    <numFmt numFmtId="176" formatCode="0.0_)\%;\(0.0\)\%;0.0_)\%;@_)_%"/>
    <numFmt numFmtId="177" formatCode="#,##0.0_)_%;\(#,##0.0\)_%;0.0_)_%;@_)_%"/>
    <numFmt numFmtId="178" formatCode="#,##0.0_);\(#,##0.0\)"/>
    <numFmt numFmtId="179" formatCode="#,##0.0_);\(#,##0.0\);#,##0.0_);@_)"/>
    <numFmt numFmtId="180" formatCode="&quot;£&quot;_(#,##0.00_);&quot;£&quot;\(#,##0.00\)"/>
    <numFmt numFmtId="181" formatCode="&quot;£&quot;_(#,##0.00_);&quot;£&quot;\(#,##0.00\);&quot;£&quot;_(0.00_);@_)"/>
    <numFmt numFmtId="182" formatCode="#,##0.00_);\(#,##0.00\);0.00_);@_)"/>
    <numFmt numFmtId="183" formatCode="\€_(#,##0.00_);\€\(#,##0.00\);\€_(0.00_);@_)"/>
    <numFmt numFmtId="184" formatCode="#,##0.0_)\x;\(#,##0.0\)\x"/>
    <numFmt numFmtId="185" formatCode="#,##0_)\x;\(#,##0\)\x;0_)\x;@_)_x"/>
    <numFmt numFmtId="186" formatCode="#,##0.0_)_x;\(#,##0.0\)_x"/>
    <numFmt numFmtId="187" formatCode="#,##0_)_x;\(#,##0\)_x;0_)_x;@_)_x"/>
    <numFmt numFmtId="188" formatCode="0.0_)\%;\(0.0\)\%"/>
    <numFmt numFmtId="189" formatCode="#,##0.0_)_%;\(#,##0.0\)_%"/>
    <numFmt numFmtId="190" formatCode="#,##0;\(#,##0\)"/>
    <numFmt numFmtId="191" formatCode="0\A"/>
    <numFmt numFmtId="192" formatCode="\£#,##0_);\(\£#,##0\)"/>
    <numFmt numFmtId="193" formatCode="_(* #,##0.0_);_(* \(#,##0.00\);_(* &quot;-&quot;??_);_(@_)"/>
    <numFmt numFmtId="194" formatCode="General_)"/>
    <numFmt numFmtId="195" formatCode="&quot;fl&quot;#,##0_);\(&quot;fl&quot;#,##0\)"/>
    <numFmt numFmtId="196" formatCode="&quot;fl&quot;#,##0_);[Red]\(&quot;fl&quot;#,##0\)"/>
    <numFmt numFmtId="197" formatCode="&quot;fl&quot;#,##0.00_);\(&quot;fl&quot;#,##0.00\)"/>
    <numFmt numFmtId="198" formatCode="#,###"/>
    <numFmt numFmtId="199" formatCode="#,###;\-#,###"/>
    <numFmt numFmtId="200" formatCode="0%;\(0\)%"/>
    <numFmt numFmtId="201" formatCode="###0.0;\(###0.0\)"/>
    <numFmt numFmtId="202" formatCode="0.0000000"/>
    <numFmt numFmtId="203" formatCode="#,##0_%_);\(#,##0\)_%;#,##0_%_);@_%_)"/>
    <numFmt numFmtId="204" formatCode="#,##0_%_);\(#,##0\)_%;**;@_%_)"/>
    <numFmt numFmtId="205" formatCode="_(* #,##0.00_);_(* \(#,##0.00\);_(* &quot;-&quot;??_);_(@_)"/>
    <numFmt numFmtId="206" formatCode="#,##0.00_%_);\(#,##0.00\)_%;**;@_%_)"/>
    <numFmt numFmtId="207" formatCode="#,##0.00_%_);\(#,##0.00\)_%;#,##0.00_%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yyyy\-mm\-dd"/>
    <numFmt numFmtId="220" formatCode="yyyy\-mm\-dd\ h:mm:ss"/>
    <numFmt numFmtId="221" formatCode="###0;\(###0\)"/>
    <numFmt numFmtId="222" formatCode="0.0000"/>
    <numFmt numFmtId="223" formatCode="_-* #,##0\ _€_-;\-* #,##0\ _€_-;_-* &quot;-&quot;\ _€_-;_-@_-"/>
    <numFmt numFmtId="224" formatCode="_-* #,##0.00\ _€_-;\-* #,##0.00\ _€_-;_-* &quot;-&quot;??\ _€_-;_-@_-"/>
    <numFmt numFmtId="225" formatCode="\$0.00;\(\$0.00\)"/>
    <numFmt numFmtId="226" formatCode="0_%_);\(0\)_%;0_%_);@_%_)"/>
    <numFmt numFmtId="227" formatCode="_(&quot;$&quot;* #,##0_);_(&quot;$&quot;* \(#,##0\);_(&quot;$&quot;* &quot;-&quot;_);_(@_)"/>
    <numFmt numFmtId="228" formatCode="#,##0.0;\-#,##0.0;&quot;         -&quot;"/>
    <numFmt numFmtId="229" formatCode="_-* #,##0.00\ [$€-1]_-;\-* #,##0.00\ [$€-1]_-;_-* &quot;-&quot;??\ [$€-1]_-"/>
    <numFmt numFmtId="230" formatCode="_([$€-2]\ * #.##0.00_);_([$€-2]\ * \(#.##0.00\);_([$€-2]\ * &quot;-&quot;??_)"/>
    <numFmt numFmtId="231" formatCode="0.0&quot;  &quot;"/>
    <numFmt numFmtId="232" formatCode="#,##0;\-#,##0;&quot;&quot;"/>
  </numFmts>
  <fonts count="106">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vertAlign val="superscript"/>
      <sz val="11"/>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3">
    <xf numFmtId="0" fontId="0" fillId="0" borderId="0"/>
    <xf numFmtId="164" fontId="1" fillId="0" borderId="0" applyFont="0" applyFill="0" applyBorder="0" applyAlignment="0" applyProtection="0"/>
    <xf numFmtId="0" fontId="9" fillId="0" borderId="0">
      <alignment vertical="top"/>
    </xf>
    <xf numFmtId="164"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4" fontId="9" fillId="0" borderId="0" applyFont="0" applyFill="0" applyBorder="0" applyAlignment="0" applyProtection="0"/>
    <xf numFmtId="9" fontId="9" fillId="0" borderId="0" applyFont="0" applyFill="0" applyBorder="0" applyAlignment="0" applyProtection="0"/>
    <xf numFmtId="164" fontId="20" fillId="0" borderId="0" applyFont="0" applyFill="0" applyBorder="0" applyAlignment="0" applyProtection="0"/>
    <xf numFmtId="164" fontId="9" fillId="0" borderId="0" applyFont="0" applyFill="0" applyBorder="0" applyAlignment="0" applyProtection="0"/>
    <xf numFmtId="9" fontId="21" fillId="0" borderId="0">
      <alignment horizontal="right"/>
    </xf>
    <xf numFmtId="0" fontId="9" fillId="0" borderId="0" applyFont="0" applyFill="0" applyBorder="0" applyAlignment="0" applyProtection="0"/>
    <xf numFmtId="1" fontId="22" fillId="0" borderId="0" applyFont="0" applyFill="0" applyBorder="0" applyAlignment="0" applyProtection="0">
      <protection locked="0"/>
    </xf>
    <xf numFmtId="0" fontId="9" fillId="0" borderId="0"/>
    <xf numFmtId="0" fontId="9" fillId="0" borderId="0"/>
    <xf numFmtId="0" fontId="9" fillId="0" borderId="0"/>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4" fillId="0" borderId="0" applyFill="0" applyProtection="0">
      <alignment horizontal="center"/>
    </xf>
    <xf numFmtId="189" fontId="14" fillId="0" borderId="0" applyFill="0" applyProtection="0">
      <alignment horizontal="center"/>
    </xf>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9" fillId="0" borderId="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Protection="0">
      <alignment horizontal="center"/>
    </xf>
    <xf numFmtId="0" fontId="27" fillId="0" borderId="0" applyNumberFormat="0" applyFill="0" applyBorder="0" applyProtection="0">
      <alignment horizontal="left"/>
    </xf>
    <xf numFmtId="0" fontId="28"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9" fillId="0" borderId="6" applyNumberFormat="0" applyFill="0" applyAlignment="0" applyProtection="0"/>
    <xf numFmtId="178" fontId="9" fillId="0" borderId="0"/>
    <xf numFmtId="178" fontId="9" fillId="0" borderId="0"/>
    <xf numFmtId="0" fontId="30" fillId="0" borderId="7" applyNumberFormat="0" applyFill="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3" fillId="4" borderId="0" applyNumberFormat="0" applyBorder="0" applyAlignment="0" applyProtection="0"/>
    <xf numFmtId="0" fontId="34" fillId="10"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7"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1" fillId="4" borderId="0" applyNumberFormat="0" applyBorder="0" applyAlignment="0" applyProtection="0"/>
    <xf numFmtId="0" fontId="36" fillId="8" borderId="0" applyNumberFormat="0" applyBorder="0" applyAlignment="0" applyProtection="0"/>
    <xf numFmtId="0" fontId="33"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3"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26" fillId="8" borderId="0" applyNumberFormat="0" applyBorder="0" applyAlignment="0" applyProtection="0"/>
    <xf numFmtId="0" fontId="32"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6" fillId="9"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26" fillId="9" borderId="0" applyNumberFormat="0" applyBorder="0" applyAlignment="0" applyProtection="0"/>
    <xf numFmtId="0" fontId="32" fillId="10"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6"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6" fillId="11" borderId="0" applyNumberFormat="0" applyBorder="0" applyAlignment="0" applyProtection="0"/>
    <xf numFmtId="0" fontId="32" fillId="1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4" borderId="0" applyNumberFormat="0" applyBorder="0" applyAlignment="0" applyProtection="0"/>
    <xf numFmtId="0" fontId="36" fillId="5"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26" fillId="5" borderId="0" applyNumberFormat="0" applyBorder="0" applyAlignment="0" applyProtection="0"/>
    <xf numFmtId="0" fontId="32" fillId="7"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6" fillId="4"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26" fillId="4" borderId="0" applyNumberFormat="0" applyBorder="0" applyAlignment="0" applyProtection="0"/>
    <xf numFmtId="0" fontId="32" fillId="4"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26" fillId="7" borderId="0" applyNumberFormat="0" applyBorder="0" applyAlignment="0" applyProtection="0"/>
    <xf numFmtId="0" fontId="32" fillId="12"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38" fillId="0" borderId="8" applyNumberFormat="0" applyFill="0" applyAlignment="0" applyProtection="0"/>
    <xf numFmtId="0" fontId="38" fillId="0" borderId="0" applyNumberFormat="0" applyFill="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13"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4" fillId="4" borderId="0" applyNumberFormat="0" applyBorder="0" applyAlignment="0" applyProtection="0"/>
    <xf numFmtId="0" fontId="34" fillId="10"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5"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4" fillId="4" borderId="0" applyNumberFormat="0" applyBorder="0" applyAlignment="0" applyProtection="0"/>
    <xf numFmtId="0" fontId="34" fillId="10"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1" fillId="13" borderId="0" applyNumberFormat="0" applyBorder="0" applyAlignment="0" applyProtection="0"/>
    <xf numFmtId="0" fontId="36"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26" fillId="13" borderId="0" applyNumberFormat="0" applyBorder="0" applyAlignment="0" applyProtection="0"/>
    <xf numFmtId="0" fontId="32" fillId="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4" borderId="0" applyNumberFormat="0" applyBorder="0" applyAlignment="0" applyProtection="0"/>
    <xf numFmtId="0" fontId="36" fillId="10"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26" fillId="10" borderId="0" applyNumberFormat="0" applyBorder="0" applyAlignment="0" applyProtection="0"/>
    <xf numFmtId="0" fontId="32" fillId="10"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5" borderId="0" applyNumberFormat="0" applyBorder="0" applyAlignment="0" applyProtection="0"/>
    <xf numFmtId="0" fontId="36" fillId="1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6" fillId="15" borderId="0" applyNumberFormat="0" applyBorder="0" applyAlignment="0" applyProtection="0"/>
    <xf numFmtId="0" fontId="32" fillId="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3" borderId="0" applyNumberFormat="0" applyBorder="0" applyAlignment="0" applyProtection="0"/>
    <xf numFmtId="0" fontId="36" fillId="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26" fillId="5" borderId="0" applyNumberFormat="0" applyBorder="0" applyAlignment="0" applyProtection="0"/>
    <xf numFmtId="0" fontId="32" fillId="9"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6" borderId="0" applyNumberFormat="0" applyBorder="0" applyAlignment="0" applyProtection="0"/>
    <xf numFmtId="0" fontId="36" fillId="1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26" fillId="13" borderId="0" applyNumberFormat="0" applyBorder="0" applyAlignment="0" applyProtection="0"/>
    <xf numFmtId="0" fontId="32" fillId="4"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1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26" fillId="16" borderId="0" applyNumberFormat="0" applyBorder="0" applyAlignment="0" applyProtection="0"/>
    <xf numFmtId="0" fontId="32" fillId="12"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5"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1" fillId="17" borderId="0" applyNumberFormat="0" applyBorder="0" applyAlignment="0" applyProtection="0"/>
    <xf numFmtId="0" fontId="31" fillId="4"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0" borderId="0" applyNumberFormat="0" applyBorder="0" applyAlignment="0" applyProtection="0"/>
    <xf numFmtId="0" fontId="40" fillId="4" borderId="0" applyNumberFormat="0" applyBorder="0" applyAlignment="0" applyProtection="0"/>
    <xf numFmtId="0" fontId="40" fillId="22"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4" borderId="0" applyNumberFormat="0" applyBorder="0" applyAlignment="0" applyProtection="0"/>
    <xf numFmtId="0" fontId="40" fillId="10" borderId="0" applyNumberFormat="0" applyBorder="0" applyAlignment="0" applyProtection="0"/>
    <xf numFmtId="0" fontId="41" fillId="21"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23" borderId="0" applyNumberFormat="0" applyBorder="0" applyAlignment="0" applyProtection="0"/>
    <xf numFmtId="0" fontId="41" fillId="19" borderId="0" applyNumberFormat="0" applyBorder="0" applyAlignment="0" applyProtection="0"/>
    <xf numFmtId="0" fontId="41" fillId="24" borderId="0" applyNumberFormat="0" applyBorder="0" applyAlignment="0" applyProtection="0"/>
    <xf numFmtId="0" fontId="40" fillId="4" borderId="0" applyNumberFormat="0" applyBorder="0" applyAlignment="0" applyProtection="0"/>
    <xf numFmtId="0" fontId="40" fillId="22"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4" borderId="0" applyNumberFormat="0" applyBorder="0" applyAlignment="0" applyProtection="0"/>
    <xf numFmtId="0" fontId="40" fillId="10" borderId="0" applyNumberFormat="0" applyBorder="0" applyAlignment="0" applyProtection="0"/>
    <xf numFmtId="0" fontId="42" fillId="17" borderId="0" applyNumberFormat="0" applyBorder="0" applyAlignment="0" applyProtection="0"/>
    <xf numFmtId="0" fontId="43" fillId="21" borderId="0" applyNumberFormat="0" applyBorder="0" applyAlignment="0" applyProtection="0"/>
    <xf numFmtId="0" fontId="39" fillId="4" borderId="0" applyNumberFormat="0" applyBorder="0" applyAlignment="0" applyProtection="0"/>
    <xf numFmtId="0" fontId="42" fillId="25" borderId="0" applyNumberFormat="0" applyBorder="0" applyAlignment="0" applyProtection="0"/>
    <xf numFmtId="0" fontId="42" fillId="4" borderId="0" applyNumberFormat="0" applyBorder="0" applyAlignment="0" applyProtection="0"/>
    <xf numFmtId="0" fontId="43" fillId="10" borderId="0" applyNumberFormat="0" applyBorder="0" applyAlignment="0" applyProtection="0"/>
    <xf numFmtId="0" fontId="39" fillId="22"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3" fillId="15" borderId="0" applyNumberFormat="0" applyBorder="0" applyAlignment="0" applyProtection="0"/>
    <xf numFmtId="0" fontId="39" fillId="16"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3" fillId="23" borderId="0" applyNumberFormat="0" applyBorder="0" applyAlignment="0" applyProtection="0"/>
    <xf numFmtId="0" fontId="39" fillId="9" borderId="0" applyNumberFormat="0" applyBorder="0" applyAlignment="0" applyProtection="0"/>
    <xf numFmtId="0" fontId="42" fillId="13" borderId="0" applyNumberFormat="0" applyBorder="0" applyAlignment="0" applyProtection="0"/>
    <xf numFmtId="0" fontId="42" fillId="20" borderId="0" applyNumberFormat="0" applyBorder="0" applyAlignment="0" applyProtection="0"/>
    <xf numFmtId="0" fontId="43" fillId="19" borderId="0" applyNumberFormat="0" applyBorder="0" applyAlignment="0" applyProtection="0"/>
    <xf numFmtId="0" fontId="39" fillId="4" borderId="0" applyNumberFormat="0" applyBorder="0" applyAlignment="0" applyProtection="0"/>
    <xf numFmtId="0" fontId="42" fillId="7" borderId="0" applyNumberFormat="0" applyBorder="0" applyAlignment="0" applyProtection="0"/>
    <xf numFmtId="0" fontId="42" fillId="10" borderId="0" applyNumberFormat="0" applyBorder="0" applyAlignment="0" applyProtection="0"/>
    <xf numFmtId="0" fontId="43" fillId="24" borderId="0" applyNumberFormat="0" applyBorder="0" applyAlignment="0" applyProtection="0"/>
    <xf numFmtId="0" fontId="39" fillId="10" borderId="0" applyNumberFormat="0" applyBorder="0" applyAlignment="0" applyProtection="0"/>
    <xf numFmtId="0" fontId="42" fillId="9" borderId="0" applyNumberFormat="0" applyBorder="0" applyAlignment="0" applyProtection="0"/>
    <xf numFmtId="0" fontId="44" fillId="21" borderId="0" applyNumberFormat="0" applyBorder="0" applyAlignment="0" applyProtection="0"/>
    <xf numFmtId="0" fontId="44" fillId="10"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44" fillId="19" borderId="0" applyNumberFormat="0" applyBorder="0" applyAlignment="0" applyProtection="0"/>
    <xf numFmtId="0" fontId="44" fillId="24" borderId="0" applyNumberFormat="0" applyBorder="0" applyAlignment="0" applyProtection="0"/>
    <xf numFmtId="0" fontId="40" fillId="26" borderId="0" applyNumberFormat="0" applyBorder="0" applyAlignment="0" applyProtection="0"/>
    <xf numFmtId="0" fontId="40" fillId="22" borderId="0" applyNumberFormat="0" applyBorder="0" applyAlignment="0" applyProtection="0"/>
    <xf numFmtId="0" fontId="40" fillId="16" borderId="0" applyNumberFormat="0" applyBorder="0" applyAlignment="0" applyProtection="0"/>
    <xf numFmtId="0" fontId="40" fillId="29" borderId="0" applyNumberFormat="0" applyBorder="0" applyAlignment="0" applyProtection="0"/>
    <xf numFmtId="0" fontId="40" fillId="19" borderId="0" applyNumberFormat="0" applyBorder="0" applyAlignment="0" applyProtection="0"/>
    <xf numFmtId="0" fontId="40" fillId="27" borderId="0" applyNumberFormat="0" applyBorder="0" applyAlignment="0" applyProtection="0"/>
    <xf numFmtId="190" fontId="45" fillId="30" borderId="0" applyNumberFormat="0" applyFont="0" applyBorder="0" applyAlignment="0">
      <alignment horizontal="right"/>
    </xf>
    <xf numFmtId="190" fontId="45" fillId="30" borderId="0" applyNumberFormat="0" applyFont="0" applyBorder="0" applyAlignment="0">
      <alignment horizontal="right"/>
    </xf>
    <xf numFmtId="190" fontId="45" fillId="30" borderId="0" applyNumberFormat="0" applyFont="0" applyBorder="0" applyAlignment="0">
      <alignment horizontal="right"/>
    </xf>
    <xf numFmtId="190" fontId="45" fillId="30" borderId="0" applyNumberFormat="0" applyFont="0" applyBorder="0" applyAlignment="0">
      <alignment horizontal="right"/>
    </xf>
    <xf numFmtId="190" fontId="45" fillId="30" borderId="0" applyNumberFormat="0" applyFont="0" applyBorder="0" applyAlignme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191" fontId="46"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7" fillId="0" borderId="0"/>
    <xf numFmtId="0" fontId="48" fillId="0" borderId="0" applyNumberFormat="0" applyFill="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3"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50" fillId="5" borderId="0" applyNumberFormat="0" applyBorder="0" applyAlignment="0" applyProtection="0"/>
    <xf numFmtId="0" fontId="51" fillId="25" borderId="9" applyNumberFormat="0" applyAlignment="0" applyProtection="0"/>
    <xf numFmtId="0" fontId="52" fillId="25" borderId="9" applyNumberFormat="0" applyAlignment="0" applyProtection="0"/>
    <xf numFmtId="0" fontId="53" fillId="14" borderId="9" applyNumberFormat="0" applyAlignment="0" applyProtection="0"/>
    <xf numFmtId="0" fontId="53" fillId="14" borderId="9" applyNumberFormat="0" applyAlignment="0" applyProtection="0"/>
    <xf numFmtId="0" fontId="51" fillId="25" borderId="9" applyNumberFormat="0" applyAlignment="0" applyProtection="0"/>
    <xf numFmtId="0" fontId="54" fillId="0" borderId="0" applyNumberFormat="0" applyFill="0" applyBorder="0" applyAlignment="0" applyProtection="0"/>
    <xf numFmtId="0" fontId="55" fillId="0" borderId="0" applyNumberFormat="0" applyFill="0" applyBorder="0" applyAlignment="0"/>
    <xf numFmtId="0" fontId="56" fillId="0" borderId="0" applyNumberFormat="0" applyFont="0" applyBorder="0" applyAlignment="0" applyProtection="0"/>
    <xf numFmtId="0" fontId="56" fillId="0" borderId="0" applyNumberFormat="0" applyFont="0" applyBorder="0" applyAlignment="0" applyProtection="0"/>
    <xf numFmtId="0" fontId="57" fillId="31" borderId="0" applyNumberFormat="0" applyBorder="0"/>
    <xf numFmtId="0" fontId="58" fillId="0" borderId="0" applyNumberFormat="0" applyFill="0" applyBorder="0">
      <alignment horizontal="left"/>
    </xf>
    <xf numFmtId="0" fontId="50" fillId="5" borderId="0" applyNumberFormat="0" applyBorder="0" applyAlignment="0" applyProtection="0"/>
    <xf numFmtId="0" fontId="56" fillId="0" borderId="0"/>
    <xf numFmtId="0" fontId="59" fillId="0" borderId="10" applyNumberFormat="0" applyFont="0" applyFill="0" applyAlignment="0" applyProtection="0"/>
    <xf numFmtId="0" fontId="59" fillId="0" borderId="11" applyNumberFormat="0" applyFont="0" applyFill="0" applyAlignment="0" applyProtection="0"/>
    <xf numFmtId="192" fontId="60"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3" fontId="61" fillId="0" borderId="0" applyFill="0" applyBorder="0" applyAlignment="0"/>
    <xf numFmtId="194" fontId="61" fillId="0" borderId="0" applyFill="0" applyBorder="0" applyAlignment="0"/>
    <xf numFmtId="175" fontId="61" fillId="0" borderId="0" applyFill="0" applyBorder="0" applyAlignment="0"/>
    <xf numFmtId="195" fontId="61" fillId="0" borderId="0" applyFill="0" applyBorder="0" applyAlignment="0"/>
    <xf numFmtId="196" fontId="61" fillId="0" borderId="0" applyFill="0" applyBorder="0" applyAlignment="0"/>
    <xf numFmtId="193" fontId="61" fillId="0" borderId="0" applyFill="0" applyBorder="0" applyAlignment="0"/>
    <xf numFmtId="197" fontId="61" fillId="0" borderId="0" applyFill="0" applyBorder="0" applyAlignment="0"/>
    <xf numFmtId="194" fontId="61" fillId="0" borderId="0" applyFill="0" applyBorder="0" applyAlignment="0"/>
    <xf numFmtId="198" fontId="9" fillId="33" borderId="0">
      <alignment horizontal="right" vertical="center" indent="1"/>
    </xf>
    <xf numFmtId="198" fontId="9" fillId="34" borderId="0">
      <alignment horizontal="right" vertical="center" indent="1"/>
    </xf>
    <xf numFmtId="199" fontId="62" fillId="35" borderId="0">
      <alignment horizontal="right" vertical="center" indent="1"/>
    </xf>
    <xf numFmtId="0" fontId="64" fillId="14" borderId="9" applyNumberFormat="0" applyAlignment="0" applyProtection="0"/>
    <xf numFmtId="0" fontId="63" fillId="25" borderId="9" applyNumberFormat="0" applyAlignment="0" applyProtection="0"/>
    <xf numFmtId="0" fontId="65" fillId="36" borderId="2" applyNumberFormat="0" applyFont="0" applyBorder="0" applyAlignment="0">
      <alignment horizontal="center"/>
    </xf>
    <xf numFmtId="0" fontId="65" fillId="36" borderId="2" applyNumberFormat="0" applyFont="0" applyBorder="0" applyAlignment="0">
      <alignment horizontal="center"/>
    </xf>
    <xf numFmtId="200" fontId="66" fillId="0" borderId="0" applyFont="0" applyFill="0" applyBorder="0" applyProtection="0">
      <alignment horizontal="center" vertical="center"/>
    </xf>
    <xf numFmtId="0" fontId="67" fillId="37" borderId="12" applyNumberFormat="0" applyAlignment="0" applyProtection="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199" fontId="14" fillId="38" borderId="0">
      <alignment horizontal="right" vertical="center" indent="1"/>
    </xf>
    <xf numFmtId="199" fontId="9" fillId="39" borderId="0">
      <alignment horizontal="right" vertical="center" indent="1"/>
    </xf>
    <xf numFmtId="49" fontId="14" fillId="40" borderId="0">
      <alignment horizontal="right"/>
    </xf>
    <xf numFmtId="0" fontId="68" fillId="0" borderId="0">
      <alignment horizontal="right"/>
    </xf>
    <xf numFmtId="193" fontId="61"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2" fontId="66" fillId="0" borderId="0" applyFont="0" applyFill="0" applyBorder="0" applyProtection="0">
      <alignment horizontal="right"/>
    </xf>
    <xf numFmtId="203" fontId="69" fillId="0" borderId="0" applyFont="0" applyFill="0" applyBorder="0" applyAlignment="0" applyProtection="0">
      <alignment horizontal="right"/>
    </xf>
    <xf numFmtId="204" fontId="69" fillId="0" borderId="0" applyFont="0" applyFill="0" applyBorder="0" applyAlignment="0" applyProtection="0"/>
    <xf numFmtId="203" fontId="69" fillId="0" borderId="0" applyFont="0" applyFill="0" applyBorder="0" applyAlignment="0" applyProtection="0">
      <alignment horizontal="right"/>
    </xf>
    <xf numFmtId="43"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4" fontId="31"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206" fontId="69" fillId="0" borderId="0" applyFont="0" applyFill="0" applyBorder="0" applyAlignment="0" applyProtection="0"/>
    <xf numFmtId="207" fontId="69" fillId="0" borderId="0" applyFont="0" applyFill="0" applyBorder="0" applyAlignment="0" applyProtection="0">
      <alignment horizontal="right"/>
    </xf>
    <xf numFmtId="164" fontId="70" fillId="0" borderId="0" applyFont="0" applyFill="0" applyBorder="0" applyAlignment="0" applyProtection="0"/>
    <xf numFmtId="43" fontId="9" fillId="0" borderId="0" applyFont="0" applyFill="0" applyBorder="0" applyAlignment="0" applyProtection="0"/>
    <xf numFmtId="208" fontId="69" fillId="0" borderId="0" applyFont="0" applyFill="0" applyBorder="0" applyAlignment="0" applyProtection="0"/>
    <xf numFmtId="205" fontId="9" fillId="0" borderId="0" applyFont="0" applyFill="0" applyBorder="0" applyAlignment="0" applyProtection="0"/>
    <xf numFmtId="164" fontId="9" fillId="0" borderId="0" applyFont="0" applyFill="0" applyBorder="0" applyAlignment="0" applyProtection="0"/>
    <xf numFmtId="164" fontId="70" fillId="0" borderId="0" applyFont="0" applyFill="0" applyBorder="0" applyAlignment="0" applyProtection="0"/>
    <xf numFmtId="20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164" fontId="71" fillId="0" borderId="0" applyFont="0" applyFill="0" applyBorder="0" applyAlignment="0" applyProtection="0"/>
    <xf numFmtId="209" fontId="69" fillId="0" borderId="0" applyFont="0" applyFill="0" applyBorder="0" applyAlignment="0" applyProtection="0"/>
    <xf numFmtId="3" fontId="72" fillId="0" borderId="0" applyFont="0" applyFill="0" applyBorder="0" applyAlignment="0" applyProtection="0"/>
    <xf numFmtId="0" fontId="73" fillId="0" borderId="0"/>
    <xf numFmtId="0" fontId="24"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73" fillId="0" borderId="0"/>
    <xf numFmtId="0" fontId="24" fillId="0" borderId="0"/>
    <xf numFmtId="199" fontId="14" fillId="41" borderId="0">
      <alignment horizontal="right" vertical="center" indent="1"/>
    </xf>
    <xf numFmtId="3" fontId="9" fillId="42" borderId="0">
      <alignment horizontal="left"/>
    </xf>
    <xf numFmtId="0" fontId="74" fillId="43" borderId="0">
      <alignment horizontal="center" vertical="center"/>
    </xf>
    <xf numFmtId="0" fontId="27" fillId="44" borderId="0">
      <alignment horizontal="center" wrapText="1"/>
    </xf>
    <xf numFmtId="0" fontId="75" fillId="0" borderId="0"/>
    <xf numFmtId="0" fontId="76" fillId="0" borderId="0" applyNumberFormat="0" applyFill="0" applyBorder="0">
      <alignment horizontal="right"/>
    </xf>
    <xf numFmtId="0" fontId="77" fillId="0" borderId="0">
      <alignment horizontal="left"/>
    </xf>
    <xf numFmtId="0" fontId="78" fillId="0" borderId="0"/>
    <xf numFmtId="0" fontId="79" fillId="0" borderId="0">
      <alignment horizontal="left"/>
    </xf>
    <xf numFmtId="210" fontId="59" fillId="0" borderId="0" applyFont="0" applyFill="0" applyBorder="0" applyAlignment="0" applyProtection="0">
      <protection locked="0"/>
    </xf>
    <xf numFmtId="211" fontId="59" fillId="0" borderId="0" applyFont="0" applyFill="0" applyBorder="0" applyAlignment="0" applyProtection="0">
      <protection locked="0"/>
    </xf>
    <xf numFmtId="194" fontId="61" fillId="0" borderId="0" applyFont="0" applyFill="0" applyBorder="0" applyAlignment="0" applyProtection="0"/>
    <xf numFmtId="212" fontId="9" fillId="0" borderId="0" applyFont="0" applyFill="0" applyBorder="0" applyProtection="0">
      <alignment horizontal="right"/>
    </xf>
    <xf numFmtId="212" fontId="9" fillId="0" borderId="0" applyFont="0" applyFill="0" applyBorder="0" applyProtection="0">
      <alignment horizontal="right"/>
    </xf>
    <xf numFmtId="213" fontId="69" fillId="0" borderId="0" applyFont="0" applyFill="0" applyBorder="0" applyAlignment="0" applyProtection="0">
      <alignment horizontal="right"/>
    </xf>
    <xf numFmtId="214" fontId="69" fillId="0" borderId="0" applyFont="0" applyFill="0" applyBorder="0" applyAlignment="0" applyProtection="0">
      <alignment horizontal="right"/>
    </xf>
    <xf numFmtId="215" fontId="80" fillId="0" borderId="0" applyFont="0" applyFill="0" applyBorder="0" applyAlignment="0" applyProtection="0"/>
    <xf numFmtId="214" fontId="69" fillId="0" borderId="0" applyFont="0" applyFill="0" applyBorder="0" applyAlignment="0" applyProtection="0">
      <alignment horizontal="right"/>
    </xf>
    <xf numFmtId="0" fontId="80" fillId="0" borderId="0" applyFont="0" applyFill="0" applyBorder="0" applyAlignment="0" applyProtection="0"/>
    <xf numFmtId="216" fontId="69" fillId="0" borderId="0" applyFont="0" applyFill="0" applyBorder="0" applyAlignment="0" applyProtection="0"/>
    <xf numFmtId="0" fontId="71" fillId="0" borderId="0" applyFont="0" applyFill="0" applyBorder="0" applyAlignment="0" applyProtection="0">
      <alignment vertical="center"/>
    </xf>
    <xf numFmtId="0" fontId="71" fillId="0" borderId="0" applyFont="0" applyFill="0" applyBorder="0" applyAlignment="0" applyProtection="0">
      <alignment vertical="center"/>
    </xf>
    <xf numFmtId="0" fontId="81" fillId="7" borderId="9" applyNumberFormat="0" applyAlignment="0" applyProtection="0"/>
    <xf numFmtId="0" fontId="82" fillId="25" borderId="13" applyNumberFormat="0" applyAlignment="0" applyProtection="0"/>
    <xf numFmtId="217" fontId="66" fillId="45" borderId="0" applyFont="0" applyFill="0" applyBorder="0" applyAlignment="0" applyProtection="0">
      <alignment vertical="center"/>
    </xf>
    <xf numFmtId="14" fontId="83" fillId="0" borderId="0"/>
    <xf numFmtId="218" fontId="69" fillId="0" borderId="0" applyFont="0" applyFill="0" applyBorder="0" applyAlignment="0" applyProtection="0"/>
    <xf numFmtId="0" fontId="69" fillId="0" borderId="0" applyFont="0" applyFill="0" applyBorder="0" applyAlignment="0" applyProtection="0"/>
    <xf numFmtId="218" fontId="69" fillId="0" borderId="0" applyFont="0" applyFill="0" applyBorder="0" applyAlignment="0" applyProtection="0"/>
    <xf numFmtId="14" fontId="36" fillId="0" borderId="0" applyFill="0" applyBorder="0" applyAlignment="0"/>
    <xf numFmtId="194" fontId="59" fillId="0" borderId="0" applyFont="0" applyFill="0" applyBorder="0" applyProtection="0">
      <alignment horizontal="right"/>
    </xf>
    <xf numFmtId="219" fontId="9" fillId="0" borderId="0" applyFont="0" applyFill="0" applyBorder="0" applyAlignment="0" applyProtection="0"/>
    <xf numFmtId="220" fontId="9" fillId="0" borderId="0" applyFont="0" applyFill="0" applyBorder="0" applyAlignment="0" applyProtection="0"/>
    <xf numFmtId="14" fontId="84" fillId="0" borderId="0">
      <alignment horizontal="left"/>
    </xf>
    <xf numFmtId="4" fontId="85" fillId="0" borderId="0"/>
    <xf numFmtId="4" fontId="9"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38" fontId="85" fillId="0" borderId="14">
      <alignment vertical="center"/>
    </xf>
    <xf numFmtId="222" fontId="85" fillId="0" borderId="0"/>
    <xf numFmtId="223" fontId="9" fillId="0" borderId="0" applyFont="0" applyFill="0" applyBorder="0" applyAlignment="0" applyProtection="0"/>
    <xf numFmtId="224" fontId="9" fillId="0" borderId="0" applyFont="0" applyFill="0" applyBorder="0" applyAlignment="0" applyProtection="0"/>
    <xf numFmtId="0" fontId="86" fillId="0" borderId="0">
      <protection locked="0"/>
    </xf>
    <xf numFmtId="0" fontId="87" fillId="11" borderId="0" applyNumberFormat="0" applyBorder="0" applyAlignment="0" applyProtection="0"/>
    <xf numFmtId="225" fontId="61" fillId="0" borderId="0" applyFont="0" applyFill="0" applyBorder="0" applyAlignment="0" applyProtection="0">
      <alignment horizontal="right"/>
    </xf>
    <xf numFmtId="225" fontId="61" fillId="0" borderId="0" applyFont="0" applyFill="0" applyBorder="0" applyAlignment="0" applyProtection="0">
      <alignment horizontal="right"/>
    </xf>
    <xf numFmtId="225" fontId="61" fillId="0" borderId="0" applyFont="0" applyFill="0" applyBorder="0" applyAlignment="0" applyProtection="0">
      <alignment horizontal="right"/>
    </xf>
    <xf numFmtId="225" fontId="61" fillId="0" borderId="0" applyFont="0" applyFill="0" applyBorder="0" applyAlignment="0" applyProtection="0">
      <alignment horizontal="right"/>
    </xf>
    <xf numFmtId="225" fontId="61" fillId="0" borderId="0" applyFont="0" applyFill="0" applyBorder="0" applyAlignment="0" applyProtection="0">
      <alignment horizontal="right"/>
    </xf>
    <xf numFmtId="226" fontId="69" fillId="0" borderId="15" applyNumberFormat="0" applyFont="0" applyFill="0" applyAlignment="0" applyProtection="0"/>
    <xf numFmtId="227" fontId="88" fillId="0" borderId="0" applyFill="0" applyBorder="0" applyAlignment="0" applyProtection="0"/>
    <xf numFmtId="228" fontId="89" fillId="0" borderId="0" applyBorder="0" applyAlignment="0">
      <alignment horizontal="left"/>
    </xf>
    <xf numFmtId="205" fontId="9" fillId="0" borderId="0" applyFont="0" applyFill="0" applyBorder="0" applyAlignment="0" applyProtection="0"/>
    <xf numFmtId="0" fontId="90" fillId="9" borderId="0" applyNumberFormat="0" applyBorder="0" applyAlignment="0" applyProtection="0"/>
    <xf numFmtId="0" fontId="91" fillId="9" borderId="0" applyNumberFormat="0" applyBorder="0" applyAlignment="0" applyProtection="0"/>
    <xf numFmtId="0" fontId="49" fillId="5" borderId="0" applyNumberFormat="0" applyBorder="0" applyAlignment="0" applyProtection="0"/>
    <xf numFmtId="0" fontId="90"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2" fillId="0" borderId="0">
      <protection locked="0"/>
    </xf>
    <xf numFmtId="0" fontId="92" fillId="0" borderId="0">
      <protection locked="0"/>
    </xf>
    <xf numFmtId="193" fontId="61" fillId="0" borderId="0" applyFill="0" applyBorder="0" applyAlignment="0"/>
    <xf numFmtId="194" fontId="61" fillId="0" borderId="0" applyFill="0" applyBorder="0" applyAlignment="0"/>
    <xf numFmtId="193" fontId="61" fillId="0" borderId="0" applyFill="0" applyBorder="0" applyAlignment="0"/>
    <xf numFmtId="197" fontId="61" fillId="0" borderId="0" applyFill="0" applyBorder="0" applyAlignment="0"/>
    <xf numFmtId="194" fontId="61" fillId="0" borderId="0" applyFill="0" applyBorder="0" applyAlignment="0"/>
    <xf numFmtId="0" fontId="9" fillId="45" borderId="0">
      <protection locked="0"/>
    </xf>
    <xf numFmtId="229" fontId="93" fillId="0" borderId="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0" fontId="48" fillId="0" borderId="0" applyNumberFormat="0" applyFill="0" applyBorder="0" applyAlignment="0" applyProtection="0"/>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0" fontId="86" fillId="0" borderId="0">
      <protection locked="0"/>
    </xf>
    <xf numFmtId="175" fontId="36" fillId="43" borderId="16">
      <protection locked="0"/>
    </xf>
    <xf numFmtId="175" fontId="36" fillId="43" borderId="16">
      <protection locked="0"/>
    </xf>
    <xf numFmtId="175" fontId="36" fillId="43" borderId="16">
      <protection locked="0"/>
    </xf>
    <xf numFmtId="175" fontId="36" fillId="43" borderId="16">
      <protection locked="0"/>
    </xf>
    <xf numFmtId="175" fontId="36" fillId="43" borderId="16">
      <protection locked="0"/>
    </xf>
    <xf numFmtId="3" fontId="36" fillId="43" borderId="16">
      <alignment wrapText="1"/>
      <protection locked="0"/>
    </xf>
    <xf numFmtId="3" fontId="36" fillId="43" borderId="16">
      <alignment wrapText="1"/>
      <protection locked="0"/>
    </xf>
    <xf numFmtId="3" fontId="36" fillId="43" borderId="16">
      <alignment wrapText="1"/>
      <protection locked="0"/>
    </xf>
    <xf numFmtId="3" fontId="36" fillId="43" borderId="16">
      <alignment wrapText="1"/>
      <protection locked="0"/>
    </xf>
    <xf numFmtId="3" fontId="36" fillId="43" borderId="16">
      <alignment wrapText="1"/>
      <protection locked="0"/>
    </xf>
    <xf numFmtId="0" fontId="9" fillId="45" borderId="17">
      <alignment horizontal="right"/>
      <protection locked="0"/>
    </xf>
    <xf numFmtId="3" fontId="36" fillId="43" borderId="16">
      <alignment wrapText="1"/>
      <protection locked="0"/>
    </xf>
    <xf numFmtId="0" fontId="95" fillId="47" borderId="18">
      <alignment horizontal="center" vertical="center"/>
    </xf>
    <xf numFmtId="0" fontId="95" fillId="47" borderId="18">
      <alignment horizontal="center" vertical="center"/>
    </xf>
    <xf numFmtId="0" fontId="95" fillId="47" borderId="18">
      <alignment horizontal="center" vertical="center"/>
    </xf>
    <xf numFmtId="0" fontId="86" fillId="0" borderId="0">
      <protection locked="0"/>
    </xf>
    <xf numFmtId="0" fontId="86" fillId="0" borderId="0">
      <protection locked="0"/>
    </xf>
    <xf numFmtId="232" fontId="96" fillId="0" borderId="0">
      <alignment horizontal="left" vertical="top" wrapText="1"/>
    </xf>
    <xf numFmtId="232" fontId="97" fillId="0" borderId="0">
      <alignment horizontal="left"/>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lignment horizontal="left"/>
    </xf>
    <xf numFmtId="0" fontId="101" fillId="0" borderId="0">
      <alignment horizontal="left"/>
    </xf>
    <xf numFmtId="0" fontId="59" fillId="0" borderId="0" applyFill="0" applyBorder="0" applyProtection="0">
      <alignment horizontal="left"/>
    </xf>
    <xf numFmtId="0" fontId="102" fillId="0" borderId="0" applyNumberFormat="0" applyFill="0" applyBorder="0" applyProtection="0">
      <alignment horizontal="left"/>
    </xf>
    <xf numFmtId="0" fontId="59"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94" fillId="0" borderId="0" applyNumberFormat="0" applyFill="0" applyBorder="0" applyAlignment="0" applyProtection="0"/>
    <xf numFmtId="0" fontId="103" fillId="0" borderId="0" applyNumberFormat="0" applyFill="0" applyBorder="0" applyAlignment="0" applyProtection="0"/>
    <xf numFmtId="3" fontId="4" fillId="48" borderId="17">
      <alignment horizontal="righ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cellStyleXfs>
  <cellXfs count="92">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171" fontId="10" fillId="2" borderId="0" xfId="7" applyNumberFormat="1" applyFont="1" applyFill="1" applyBorder="1" applyAlignment="1">
      <alignment vertical="top"/>
    </xf>
    <xf numFmtId="171" fontId="10" fillId="0" borderId="0" xfId="7" applyNumberFormat="1" applyFont="1" applyAlignment="1"/>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2" fillId="0" borderId="0" xfId="6" applyFont="1" applyAlignment="1"/>
    <xf numFmtId="0" fontId="9" fillId="0" borderId="0" xfId="6"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171" fontId="10" fillId="0" borderId="0" xfId="7" applyNumberFormat="1" applyFont="1" applyFill="1" applyAlignment="1">
      <alignment vertical="top"/>
    </xf>
    <xf numFmtId="168" fontId="10" fillId="0" borderId="2" xfId="8" applyNumberFormat="1" applyFont="1" applyFill="1" applyBorder="1" applyAlignment="1">
      <alignment vertical="top"/>
    </xf>
    <xf numFmtId="171" fontId="10" fillId="0" borderId="0" xfId="7" applyNumberFormat="1" applyFont="1" applyFill="1" applyBorder="1" applyAlignment="1"/>
    <xf numFmtId="10" fontId="10" fillId="0" borderId="0" xfId="8" applyNumberFormat="1" applyFont="1" applyFill="1" applyBorder="1" applyAlignment="1">
      <alignment vertical="top"/>
    </xf>
    <xf numFmtId="173"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6" fontId="16" fillId="0" borderId="0" xfId="1" applyNumberFormat="1" applyFont="1" applyFill="1"/>
    <xf numFmtId="0" fontId="16" fillId="0" borderId="1" xfId="0" applyFont="1" applyBorder="1"/>
    <xf numFmtId="166" fontId="16" fillId="0" borderId="1" xfId="1" applyNumberFormat="1" applyFont="1" applyFill="1" applyBorder="1"/>
    <xf numFmtId="166" fontId="16" fillId="0" borderId="0" xfId="0" applyNumberFormat="1" applyFont="1"/>
    <xf numFmtId="0" fontId="16" fillId="0" borderId="2" xfId="0" applyFont="1" applyBorder="1"/>
    <xf numFmtId="167" fontId="16" fillId="0" borderId="1" xfId="1" applyNumberFormat="1" applyFont="1" applyBorder="1" applyAlignment="1"/>
    <xf numFmtId="2" fontId="16" fillId="0" borderId="1" xfId="0" applyNumberFormat="1" applyFont="1" applyBorder="1"/>
    <xf numFmtId="168" fontId="16" fillId="0" borderId="1" xfId="0" applyNumberFormat="1" applyFont="1" applyBorder="1"/>
    <xf numFmtId="169" fontId="16" fillId="0" borderId="1" xfId="1" applyNumberFormat="1" applyFont="1" applyBorder="1" applyAlignment="1"/>
    <xf numFmtId="166" fontId="16" fillId="0" borderId="2" xfId="1" applyNumberFormat="1" applyFont="1" applyFill="1" applyBorder="1"/>
    <xf numFmtId="169"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4" fontId="16" fillId="0" borderId="1" xfId="0" applyNumberFormat="1" applyFont="1" applyBorder="1"/>
    <xf numFmtId="170" fontId="16" fillId="0" borderId="0" xfId="1" applyNumberFormat="1" applyFont="1"/>
    <xf numFmtId="171" fontId="10" fillId="0" borderId="0" xfId="3" applyNumberFormat="1" applyFont="1" applyFill="1" applyBorder="1" applyAlignment="1"/>
    <xf numFmtId="170" fontId="13" fillId="0" borderId="0" xfId="1" applyNumberFormat="1" applyFont="1"/>
    <xf numFmtId="170" fontId="10" fillId="0" borderId="0" xfId="1" applyNumberFormat="1" applyFont="1" applyAlignment="1"/>
    <xf numFmtId="0" fontId="10" fillId="0" borderId="0" xfId="0" applyFont="1"/>
    <xf numFmtId="172" fontId="10" fillId="0" borderId="2" xfId="3" applyNumberFormat="1" applyFont="1" applyFill="1" applyBorder="1" applyAlignment="1">
      <alignment vertical="top"/>
    </xf>
    <xf numFmtId="0" fontId="13" fillId="0" borderId="0" xfId="0" applyFont="1"/>
    <xf numFmtId="166" fontId="10" fillId="0" borderId="0" xfId="3" applyNumberFormat="1" applyFont="1" applyBorder="1" applyAlignment="1"/>
    <xf numFmtId="172" fontId="10" fillId="0" borderId="0" xfId="3" applyNumberFormat="1" applyFont="1" applyFill="1" applyBorder="1" applyAlignment="1">
      <alignment vertical="top"/>
    </xf>
    <xf numFmtId="170" fontId="16" fillId="0" borderId="1" xfId="1" applyNumberFormat="1" applyFont="1" applyFill="1" applyBorder="1"/>
    <xf numFmtId="0" fontId="16" fillId="0" borderId="1" xfId="0" applyFont="1" applyBorder="1" applyAlignment="1">
      <alignment wrapText="1"/>
    </xf>
    <xf numFmtId="164" fontId="16" fillId="0" borderId="0" xfId="1" applyFont="1" applyFill="1"/>
    <xf numFmtId="0" fontId="18" fillId="0" borderId="0" xfId="0" applyFont="1"/>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4" fontId="10" fillId="0" borderId="2" xfId="8" applyNumberFormat="1" applyFont="1" applyFill="1" applyBorder="1" applyAlignment="1">
      <alignment vertical="top"/>
    </xf>
    <xf numFmtId="0" fontId="10" fillId="2" borderId="2" xfId="4" applyFont="1" applyFill="1" applyBorder="1" applyAlignment="1">
      <alignment vertical="top" wrapText="1"/>
    </xf>
    <xf numFmtId="172" fontId="10" fillId="0" borderId="2" xfId="3" applyNumberFormat="1" applyFont="1" applyFill="1" applyBorder="1" applyAlignment="1"/>
    <xf numFmtId="164" fontId="16" fillId="0" borderId="1" xfId="1" applyFont="1" applyFill="1" applyBorder="1"/>
    <xf numFmtId="166" fontId="16" fillId="0" borderId="0" xfId="1" applyNumberFormat="1" applyFont="1" applyBorder="1" applyAlignment="1"/>
    <xf numFmtId="167" fontId="16" fillId="0" borderId="0" xfId="1" applyNumberFormat="1" applyFont="1" applyBorder="1" applyAlignment="1"/>
    <xf numFmtId="164" fontId="16" fillId="0" borderId="2" xfId="1" applyFont="1" applyFill="1" applyBorder="1"/>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1" fontId="10" fillId="0" borderId="2" xfId="6" applyNumberFormat="1" applyFont="1" applyBorder="1" applyAlignment="1"/>
    <xf numFmtId="171" fontId="10" fillId="2" borderId="0" xfId="10" applyNumberFormat="1" applyFont="1" applyFill="1" applyBorder="1" applyAlignment="1">
      <alignment vertical="top"/>
    </xf>
    <xf numFmtId="171" fontId="10" fillId="0" borderId="0" xfId="10" applyNumberFormat="1" applyFont="1" applyAlignment="1"/>
    <xf numFmtId="171" fontId="10" fillId="0" borderId="0" xfId="10" applyNumberFormat="1" applyFont="1" applyFill="1" applyAlignment="1">
      <alignment vertical="top"/>
    </xf>
    <xf numFmtId="0" fontId="105" fillId="0" borderId="0" xfId="5046" applyFont="1"/>
    <xf numFmtId="0" fontId="6" fillId="0" borderId="0" xfId="4" applyFont="1" applyAlignment="1">
      <alignment vertical="top" wrapText="1"/>
    </xf>
    <xf numFmtId="165" fontId="6" fillId="0" borderId="0" xfId="2" applyNumberFormat="1" applyFont="1" applyAlignment="1">
      <alignment horizontal="right" vertical="top"/>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xf numFmtId="0" fontId="105" fillId="0" borderId="0" xfId="5046" applyFont="1" applyAlignment="1"/>
  </cellXfs>
  <cellStyles count="7323">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ard_Blad1" xfId="6349" xr:uid="{00000000-0005-0000-0000-0000CC180000}"/>
    <cellStyle name="Standard_01d Geographische Märkte" xfId="6348" xr:uid="{00000000-0005-0000-0000-0000CD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9"/>
  <sheetViews>
    <sheetView showGridLines="0" zoomScaleNormal="100" workbookViewId="0">
      <selection activeCell="A106" sqref="A106"/>
    </sheetView>
  </sheetViews>
  <sheetFormatPr defaultColWidth="11.42578125" defaultRowHeight="14.25"/>
  <cols>
    <col min="1" max="1" width="100.7109375" style="34" customWidth="1"/>
    <col min="2" max="16384" width="11.42578125" style="28"/>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7</v>
      </c>
    </row>
    <row r="13" spans="1:1">
      <c r="A13" s="4"/>
    </row>
    <row r="14" spans="1:1">
      <c r="A14" s="8" t="s">
        <v>8</v>
      </c>
    </row>
    <row r="15" spans="1:1">
      <c r="A15" s="4" t="s">
        <v>9</v>
      </c>
    </row>
    <row r="16" spans="1:1">
      <c r="A16" s="4" t="s">
        <v>10</v>
      </c>
    </row>
    <row r="17" spans="1:4" ht="22.5">
      <c r="A17" s="9" t="s">
        <v>11</v>
      </c>
    </row>
    <row r="18" spans="1:4" ht="33.75">
      <c r="A18" s="9" t="s">
        <v>12</v>
      </c>
    </row>
    <row r="19" spans="1:4" ht="22.5">
      <c r="A19" s="9" t="s">
        <v>13</v>
      </c>
    </row>
    <row r="20" spans="1:4">
      <c r="A20" s="9"/>
    </row>
    <row r="21" spans="1:4" ht="22.5">
      <c r="A21" s="8" t="s">
        <v>14</v>
      </c>
      <c r="B21" s="8"/>
      <c r="C21" s="8"/>
      <c r="D21" s="8"/>
    </row>
    <row r="22" spans="1:4">
      <c r="A22" s="63" t="s">
        <v>15</v>
      </c>
    </row>
    <row r="23" spans="1:4">
      <c r="A23" s="9" t="s">
        <v>16</v>
      </c>
    </row>
    <row r="24" spans="1:4" s="9" customFormat="1" ht="22.5">
      <c r="A24" s="9" t="s">
        <v>17</v>
      </c>
    </row>
    <row r="25" spans="1:4" s="9" customFormat="1" ht="11.25">
      <c r="A25" s="9" t="s">
        <v>18</v>
      </c>
    </row>
    <row r="26" spans="1:4" s="9" customFormat="1" ht="11.25">
      <c r="A26" s="9" t="s">
        <v>19</v>
      </c>
    </row>
    <row r="27" spans="1:4">
      <c r="A27" s="4"/>
    </row>
    <row r="28" spans="1:4" ht="22.5">
      <c r="A28" s="8" t="s">
        <v>20</v>
      </c>
    </row>
    <row r="29" spans="1:4">
      <c r="A29" s="4" t="s">
        <v>21</v>
      </c>
    </row>
    <row r="30" spans="1:4" ht="22.5">
      <c r="A30" s="9" t="s">
        <v>22</v>
      </c>
    </row>
    <row r="31" spans="1:4">
      <c r="A31" s="4"/>
    </row>
    <row r="32" spans="1:4">
      <c r="A32" s="8" t="s">
        <v>23</v>
      </c>
    </row>
    <row r="33" spans="1:1" ht="22.5">
      <c r="A33" s="4" t="s">
        <v>24</v>
      </c>
    </row>
    <row r="34" spans="1:1">
      <c r="A34" s="9" t="s">
        <v>25</v>
      </c>
    </row>
    <row r="35" spans="1:1">
      <c r="A35" s="4"/>
    </row>
    <row r="36" spans="1:1">
      <c r="A36" s="8" t="s">
        <v>26</v>
      </c>
    </row>
    <row r="37" spans="1:1">
      <c r="A37" s="4" t="s">
        <v>27</v>
      </c>
    </row>
    <row r="38" spans="1:1" ht="33.75">
      <c r="A38" s="9" t="s">
        <v>28</v>
      </c>
    </row>
    <row r="39" spans="1:1">
      <c r="A39"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3"/>
  <sheetViews>
    <sheetView showGridLines="0" tabSelected="1" zoomScale="70" zoomScaleNormal="70" workbookViewId="0">
      <selection activeCell="H10" sqref="H10"/>
    </sheetView>
  </sheetViews>
  <sheetFormatPr defaultColWidth="11.42578125" defaultRowHeight="15"/>
  <cols>
    <col min="1" max="1" width="99" style="36" customWidth="1"/>
    <col min="2" max="5" width="14.5703125" style="36" customWidth="1"/>
    <col min="6" max="6" width="15.140625" style="36" customWidth="1"/>
    <col min="7" max="16384" width="11.42578125" style="36"/>
  </cols>
  <sheetData>
    <row r="1" spans="1:7" ht="15.75">
      <c r="A1" s="35" t="s">
        <v>0</v>
      </c>
    </row>
    <row r="2" spans="1:7" ht="15.75">
      <c r="B2" s="85" t="s">
        <v>29</v>
      </c>
      <c r="C2" s="85" t="s">
        <v>29</v>
      </c>
      <c r="D2" s="91" t="s">
        <v>30</v>
      </c>
      <c r="E2" s="91"/>
    </row>
    <row r="3" spans="1:7" ht="15.75">
      <c r="B3" s="85">
        <v>2021</v>
      </c>
      <c r="C3" s="85">
        <v>2020</v>
      </c>
      <c r="D3" s="85">
        <v>2021</v>
      </c>
      <c r="E3" s="85">
        <v>2020</v>
      </c>
    </row>
    <row r="5" spans="1:7">
      <c r="A5" s="36" t="s">
        <v>31</v>
      </c>
      <c r="B5" s="37">
        <v>1550365.0209999999</v>
      </c>
      <c r="C5" s="37">
        <v>1550365.0209999999</v>
      </c>
      <c r="D5" s="37">
        <v>1550365.0209999999</v>
      </c>
      <c r="E5" s="37">
        <v>1580301.385</v>
      </c>
    </row>
    <row r="6" spans="1:7" ht="17.25">
      <c r="A6" s="38" t="s">
        <v>32</v>
      </c>
      <c r="B6" s="39">
        <v>0</v>
      </c>
      <c r="C6" s="39">
        <v>0</v>
      </c>
      <c r="D6" s="39">
        <v>0</v>
      </c>
      <c r="E6" s="39">
        <v>29936.36400000006</v>
      </c>
    </row>
    <row r="7" spans="1:7">
      <c r="A7" s="36" t="s">
        <v>33</v>
      </c>
      <c r="B7" s="37">
        <f>B5-B6</f>
        <v>1550365.0209999999</v>
      </c>
      <c r="C7" s="37">
        <f>C5-C6</f>
        <v>1550365.0209999999</v>
      </c>
      <c r="D7" s="37">
        <f t="shared" ref="D7" si="0">D5-D6</f>
        <v>1550365.0209999999</v>
      </c>
      <c r="E7" s="37">
        <f>E5-E6</f>
        <v>1550365.0209999999</v>
      </c>
      <c r="G7" s="40"/>
    </row>
    <row r="8" spans="1:7">
      <c r="A8" s="36" t="s">
        <v>34</v>
      </c>
      <c r="B8" s="37">
        <v>0</v>
      </c>
      <c r="C8" s="37">
        <v>0</v>
      </c>
      <c r="D8" s="37">
        <v>0</v>
      </c>
      <c r="E8" s="37">
        <v>0</v>
      </c>
    </row>
    <row r="9" spans="1:7">
      <c r="A9" s="38" t="s">
        <v>35</v>
      </c>
      <c r="B9" s="39">
        <v>14</v>
      </c>
      <c r="C9" s="39">
        <v>0</v>
      </c>
      <c r="D9" s="39">
        <v>14</v>
      </c>
      <c r="E9" s="39">
        <v>0</v>
      </c>
    </row>
    <row r="10" spans="1:7">
      <c r="A10" s="38" t="s">
        <v>36</v>
      </c>
      <c r="B10" s="39">
        <f>B7-B8-B9</f>
        <v>1550351.0209999999</v>
      </c>
      <c r="C10" s="39">
        <f t="shared" ref="C10:E10" si="1">C7-C8-C9</f>
        <v>1550365.0209999999</v>
      </c>
      <c r="D10" s="39">
        <f t="shared" si="1"/>
        <v>1550351.0209999999</v>
      </c>
      <c r="E10" s="39">
        <f t="shared" si="1"/>
        <v>1550365.0209999999</v>
      </c>
    </row>
    <row r="12" spans="1:7">
      <c r="A12" s="36" t="s">
        <v>37</v>
      </c>
      <c r="B12" s="37">
        <v>1550365.0209999999</v>
      </c>
      <c r="C12" s="37">
        <v>1550365.0209999999</v>
      </c>
      <c r="D12" s="37">
        <v>1550365.0209999999</v>
      </c>
      <c r="E12" s="37">
        <v>1580301.385</v>
      </c>
    </row>
    <row r="13" spans="1:7">
      <c r="A13" s="38" t="s">
        <v>38</v>
      </c>
      <c r="B13" s="39">
        <v>0</v>
      </c>
      <c r="C13" s="39">
        <v>0</v>
      </c>
      <c r="D13" s="39">
        <v>0</v>
      </c>
      <c r="E13" s="39">
        <v>9715</v>
      </c>
    </row>
    <row r="14" spans="1:7">
      <c r="A14" s="36" t="s">
        <v>39</v>
      </c>
      <c r="B14" s="37">
        <f>B12-B13</f>
        <v>1550365.0209999999</v>
      </c>
      <c r="C14" s="37">
        <f t="shared" ref="C14:E14" si="2">C12-C13</f>
        <v>1550365.0209999999</v>
      </c>
      <c r="D14" s="37">
        <f t="shared" si="2"/>
        <v>1550365.0209999999</v>
      </c>
      <c r="E14" s="37">
        <f t="shared" si="2"/>
        <v>1570586.385</v>
      </c>
    </row>
    <row r="15" spans="1:7">
      <c r="A15" s="36" t="s">
        <v>40</v>
      </c>
      <c r="B15" s="37">
        <v>0</v>
      </c>
      <c r="C15" s="37">
        <v>0</v>
      </c>
      <c r="D15" s="37">
        <v>0</v>
      </c>
      <c r="E15" s="37">
        <v>16046.425800101832</v>
      </c>
    </row>
    <row r="16" spans="1:7">
      <c r="A16" s="38" t="s">
        <v>41</v>
      </c>
      <c r="B16" s="39">
        <v>4.666666666666667</v>
      </c>
      <c r="C16" s="39">
        <v>0</v>
      </c>
      <c r="D16" s="39">
        <v>74.928583333333336</v>
      </c>
      <c r="E16" s="39">
        <v>0</v>
      </c>
    </row>
    <row r="17" spans="1:5">
      <c r="A17" s="41" t="s">
        <v>42</v>
      </c>
      <c r="B17" s="39">
        <f t="shared" ref="B17:E17" si="3">B14-B15-B16</f>
        <v>1550360.3543333332</v>
      </c>
      <c r="C17" s="39">
        <f t="shared" si="3"/>
        <v>1550365.0209999999</v>
      </c>
      <c r="D17" s="39">
        <f t="shared" si="3"/>
        <v>1550290.0924166667</v>
      </c>
      <c r="E17" s="39">
        <f t="shared" si="3"/>
        <v>1554539.9591998982</v>
      </c>
    </row>
    <row r="18" spans="1:5" ht="9" customHeight="1"/>
    <row r="19" spans="1:5" ht="9.75" customHeight="1"/>
    <row r="20" spans="1:5">
      <c r="A20" s="36" t="s">
        <v>43</v>
      </c>
      <c r="B20" s="37">
        <v>243911.58865288697</v>
      </c>
      <c r="C20" s="37">
        <v>248396.20176450399</v>
      </c>
      <c r="D20" s="37">
        <v>243911.58865288697</v>
      </c>
      <c r="E20" s="37">
        <v>248396.20176450399</v>
      </c>
    </row>
    <row r="21" spans="1:5">
      <c r="A21" s="36" t="s">
        <v>44</v>
      </c>
      <c r="B21" s="37">
        <v>16974.457190000001</v>
      </c>
      <c r="C21" s="37">
        <v>18362.127219999998</v>
      </c>
      <c r="D21" s="37">
        <v>16974.457190000001</v>
      </c>
      <c r="E21" s="37">
        <v>18362.127219999998</v>
      </c>
    </row>
    <row r="22" spans="1:5">
      <c r="A22" s="38" t="s">
        <v>45</v>
      </c>
      <c r="B22" s="39">
        <v>265.83168359999996</v>
      </c>
      <c r="C22" s="39">
        <v>118.954504646</v>
      </c>
      <c r="D22" s="39">
        <v>265.83168359999996</v>
      </c>
      <c r="E22" s="39">
        <v>118.954504646</v>
      </c>
    </row>
    <row r="23" spans="1:5">
      <c r="A23" s="38" t="s">
        <v>46</v>
      </c>
      <c r="B23" s="39">
        <f>B20-B21-B22</f>
        <v>226671.29977928699</v>
      </c>
      <c r="C23" s="39">
        <f t="shared" ref="C23" si="4">C20-C21-C22</f>
        <v>229915.12003985798</v>
      </c>
      <c r="D23" s="39">
        <f t="shared" ref="D23:E23" si="5">D20-D21-D22</f>
        <v>226671.29977928699</v>
      </c>
      <c r="E23" s="39">
        <f t="shared" si="5"/>
        <v>229915.12003985798</v>
      </c>
    </row>
    <row r="24" spans="1:5">
      <c r="A24" s="38" t="s">
        <v>47</v>
      </c>
      <c r="B24" s="39">
        <v>1550351.0209999999</v>
      </c>
      <c r="C24" s="39">
        <v>1550365.0209999999</v>
      </c>
      <c r="D24" s="39">
        <v>1550351.0209999999</v>
      </c>
      <c r="E24" s="39">
        <v>1550365.0209999999</v>
      </c>
    </row>
    <row r="25" spans="1:5">
      <c r="A25" s="38" t="s">
        <v>48</v>
      </c>
      <c r="B25" s="70">
        <f>B23*1000/B24</f>
        <v>146.206437580233</v>
      </c>
      <c r="C25" s="70">
        <f>C23*1000/C24</f>
        <v>148.2974118517977</v>
      </c>
      <c r="D25" s="70">
        <f t="shared" ref="D25:E25" si="6">D23*1000/D24</f>
        <v>146.206437580233</v>
      </c>
      <c r="E25" s="70">
        <f t="shared" si="6"/>
        <v>148.2974118517977</v>
      </c>
    </row>
    <row r="26" spans="1:5" ht="9" customHeight="1"/>
    <row r="27" spans="1:5">
      <c r="A27" s="36" t="s">
        <v>49</v>
      </c>
      <c r="B27" s="37">
        <v>6155.0252310034402</v>
      </c>
      <c r="C27" s="37">
        <v>5274.2585381314502</v>
      </c>
      <c r="D27" s="37">
        <v>25354.981578429099</v>
      </c>
      <c r="E27" s="37">
        <v>19840.120302973402</v>
      </c>
    </row>
    <row r="28" spans="1:5">
      <c r="A28" s="36" t="s">
        <v>50</v>
      </c>
      <c r="B28" s="37">
        <v>-224.53245999999999</v>
      </c>
      <c r="C28" s="37">
        <v>-201.99217999999999</v>
      </c>
      <c r="D28" s="37">
        <v>-921.69127000000003</v>
      </c>
      <c r="E28" s="37">
        <v>-1143.27637</v>
      </c>
    </row>
    <row r="29" spans="1:5">
      <c r="A29" s="38" t="s">
        <v>51</v>
      </c>
      <c r="B29" s="42">
        <v>-55.861266120000003</v>
      </c>
      <c r="C29" s="42">
        <v>10.98036104</v>
      </c>
      <c r="D29" s="42">
        <v>-26.450655099999999</v>
      </c>
      <c r="E29" s="42">
        <v>15.415934684</v>
      </c>
    </row>
    <row r="30" spans="1:5">
      <c r="A30" s="38" t="s">
        <v>52</v>
      </c>
      <c r="B30" s="39">
        <f>B27+B28+B29</f>
        <v>5874.6315048834394</v>
      </c>
      <c r="C30" s="39">
        <f t="shared" ref="C30" si="7">C27+C28+C29</f>
        <v>5083.2467191714504</v>
      </c>
      <c r="D30" s="39">
        <f t="shared" ref="D30:E30" si="8">D27+D28+D29</f>
        <v>24406.839653329098</v>
      </c>
      <c r="E30" s="39">
        <f t="shared" si="8"/>
        <v>18712.259867657402</v>
      </c>
    </row>
    <row r="31" spans="1:5">
      <c r="A31" s="38" t="s">
        <v>53</v>
      </c>
      <c r="B31" s="39">
        <v>1550360.3543333332</v>
      </c>
      <c r="C31" s="39">
        <v>1550365.0209999999</v>
      </c>
      <c r="D31" s="39">
        <v>1550290.0924166667</v>
      </c>
      <c r="E31" s="39">
        <v>1554539.9591998982</v>
      </c>
    </row>
    <row r="32" spans="1:5">
      <c r="A32" s="38" t="s">
        <v>54</v>
      </c>
      <c r="B32" s="43">
        <f>B30/B31*1000</f>
        <v>3.789203902475677</v>
      </c>
      <c r="C32" s="43">
        <f>C30/C31*1000</f>
        <v>3.278741877117886</v>
      </c>
      <c r="D32" s="43">
        <f t="shared" ref="D32:E32" si="9">D30/D31*1000</f>
        <v>15.74340168508885</v>
      </c>
      <c r="E32" s="43">
        <f t="shared" si="9"/>
        <v>12.037168782260421</v>
      </c>
    </row>
    <row r="34" spans="1:5">
      <c r="B34" s="40"/>
      <c r="C34" s="40"/>
      <c r="D34" s="40"/>
      <c r="E34" s="40"/>
    </row>
    <row r="35" spans="1:5" ht="15.75">
      <c r="A35" s="89" t="s">
        <v>55</v>
      </c>
      <c r="B35" s="89"/>
      <c r="C35" s="89"/>
      <c r="D35" s="89"/>
      <c r="E35" s="89"/>
    </row>
    <row r="36" spans="1:5" ht="9.75" customHeight="1"/>
    <row r="37" spans="1:5">
      <c r="A37" s="36" t="s">
        <v>56</v>
      </c>
      <c r="B37" s="71">
        <v>6155.0252310034402</v>
      </c>
      <c r="C37" s="71">
        <v>5274.2585381314502</v>
      </c>
      <c r="D37" s="71">
        <v>25354.981578429099</v>
      </c>
      <c r="E37" s="71">
        <v>19840.120302973402</v>
      </c>
    </row>
    <row r="38" spans="1:5">
      <c r="A38" s="36" t="s">
        <v>50</v>
      </c>
      <c r="B38" s="72">
        <v>-224.53245999999999</v>
      </c>
      <c r="C38" s="72">
        <v>-201.99217999999999</v>
      </c>
      <c r="D38" s="72">
        <v>-921.69127000000003</v>
      </c>
      <c r="E38" s="72">
        <v>-1143.27637</v>
      </c>
    </row>
    <row r="39" spans="1:5">
      <c r="A39" s="36" t="s">
        <v>51</v>
      </c>
      <c r="B39" s="71">
        <v>-55.861266120000003</v>
      </c>
      <c r="C39" s="71">
        <v>10.98036104</v>
      </c>
      <c r="D39" s="71">
        <v>-26.450655099999999</v>
      </c>
      <c r="E39" s="71">
        <v>15.415934684</v>
      </c>
    </row>
    <row r="40" spans="1:5">
      <c r="A40" s="41" t="s">
        <v>57</v>
      </c>
      <c r="B40" s="46">
        <f>B37+B38+B39</f>
        <v>5874.6315048834394</v>
      </c>
      <c r="C40" s="46">
        <f>C37+C38+C39</f>
        <v>5083.2467191714504</v>
      </c>
      <c r="D40" s="46">
        <f t="shared" ref="D40:E40" si="10">D37+D38+D39</f>
        <v>24406.839653329098</v>
      </c>
      <c r="E40" s="46">
        <f t="shared" si="10"/>
        <v>18712.259867657402</v>
      </c>
    </row>
    <row r="41" spans="1:5">
      <c r="A41" s="38" t="s">
        <v>58</v>
      </c>
      <c r="B41" s="39">
        <v>226216.47332956968</v>
      </c>
      <c r="C41" s="39">
        <v>227901.2091159306</v>
      </c>
      <c r="D41" s="39">
        <v>228206.91043398151</v>
      </c>
      <c r="E41" s="39">
        <v>222490.10163187669</v>
      </c>
    </row>
    <row r="42" spans="1:5">
      <c r="A42" s="38" t="s">
        <v>59</v>
      </c>
      <c r="B42" s="44">
        <f>(B40*(B103/B102)/B41)*100</f>
        <v>10.302946379491541</v>
      </c>
      <c r="C42" s="44">
        <f>(C40*(C103/C102)/C41)*100</f>
        <v>8.8733542010032167</v>
      </c>
      <c r="D42" s="44">
        <f>(D40*(D103/D102)/D41)*100</f>
        <v>10.695048457084216</v>
      </c>
      <c r="E42" s="44">
        <f>(E40*(E103/E102)/E41)*100</f>
        <v>8.4103785878159947</v>
      </c>
    </row>
    <row r="44" spans="1:5" ht="15.75">
      <c r="A44" s="89" t="s">
        <v>60</v>
      </c>
      <c r="B44" s="89"/>
      <c r="C44" s="89"/>
      <c r="D44" s="89"/>
      <c r="E44" s="89"/>
    </row>
    <row r="45" spans="1:5" ht="6.75" customHeight="1"/>
    <row r="46" spans="1:5">
      <c r="A46" s="36" t="s">
        <v>61</v>
      </c>
      <c r="B46" s="37">
        <v>9979.1548720253595</v>
      </c>
      <c r="C46" s="37">
        <v>9669.32237361029</v>
      </c>
      <c r="D46" s="37">
        <v>38109.874876523798</v>
      </c>
      <c r="E46" s="37">
        <v>44084.867436348701</v>
      </c>
    </row>
    <row r="47" spans="1:5">
      <c r="A47" s="38" t="s">
        <v>62</v>
      </c>
      <c r="B47" s="45">
        <v>-2679.5626337635995</v>
      </c>
      <c r="C47" s="45">
        <v>-1585.2182865240102</v>
      </c>
      <c r="D47" s="45">
        <v>-7219.8679724749963</v>
      </c>
      <c r="E47" s="45">
        <v>-11758.623139180603</v>
      </c>
    </row>
    <row r="48" spans="1:5">
      <c r="A48" s="41" t="s">
        <v>63</v>
      </c>
      <c r="B48" s="46">
        <f>B46+B47</f>
        <v>7299.59223826176</v>
      </c>
      <c r="C48" s="46">
        <f t="shared" ref="C48" si="11">C46+C47</f>
        <v>8084.1040870862798</v>
      </c>
      <c r="D48" s="46">
        <f t="shared" ref="D48:E48" si="12">D46+D47</f>
        <v>30890.006904048802</v>
      </c>
      <c r="E48" s="46">
        <f t="shared" si="12"/>
        <v>32326.244297168098</v>
      </c>
    </row>
    <row r="49" spans="1:14">
      <c r="A49" s="41" t="s">
        <v>64</v>
      </c>
      <c r="B49" s="46">
        <v>1614016.5657361702</v>
      </c>
      <c r="C49" s="46">
        <v>1592045.82318098</v>
      </c>
      <c r="D49" s="46">
        <v>1592430.7561051901</v>
      </c>
      <c r="E49" s="46">
        <v>1581222.8425972799</v>
      </c>
    </row>
    <row r="50" spans="1:14">
      <c r="A50" s="41" t="s">
        <v>65</v>
      </c>
      <c r="B50" s="73">
        <f>B48/B49*B103/B102*100</f>
        <v>1.7943024493156596</v>
      </c>
      <c r="C50" s="73">
        <f>C48/C49*C103/C102*100</f>
        <v>2.0200847542747922</v>
      </c>
      <c r="D50" s="73">
        <f>D48/D49*D103/D102*100</f>
        <v>1.9398022039966378</v>
      </c>
      <c r="E50" s="73">
        <f>E48/E49*E103/E102*100</f>
        <v>2.0443825769725006</v>
      </c>
    </row>
    <row r="52" spans="1:14">
      <c r="A52" s="36" t="s">
        <v>66</v>
      </c>
      <c r="B52" s="47">
        <v>-698.83478685498096</v>
      </c>
      <c r="C52" s="47">
        <v>-621.2853224941</v>
      </c>
      <c r="D52" s="47">
        <v>-2314.4277332667402</v>
      </c>
      <c r="E52" s="47">
        <v>-5043.3334731187597</v>
      </c>
    </row>
    <row r="53" spans="1:14">
      <c r="A53" s="38" t="s">
        <v>67</v>
      </c>
      <c r="B53" s="39">
        <v>1644.8721143827438</v>
      </c>
      <c r="C53" s="39">
        <v>853.75780491911803</v>
      </c>
      <c r="D53" s="39">
        <v>4008.6321173585702</v>
      </c>
      <c r="E53" s="39">
        <v>6310.6780447884503</v>
      </c>
    </row>
    <row r="54" spans="1:14">
      <c r="A54" s="41" t="s">
        <v>68</v>
      </c>
      <c r="B54" s="46">
        <f>+B52+B53</f>
        <v>946.03732752776284</v>
      </c>
      <c r="C54" s="46">
        <f t="shared" ref="C54:E54" si="13">+C52+C53</f>
        <v>232.47248242501803</v>
      </c>
      <c r="D54" s="46">
        <f t="shared" si="13"/>
        <v>1694.20438409183</v>
      </c>
      <c r="E54" s="46">
        <f t="shared" si="13"/>
        <v>1267.3445716696906</v>
      </c>
    </row>
    <row r="55" spans="1:14">
      <c r="A55" s="41" t="s">
        <v>69</v>
      </c>
      <c r="B55" s="46">
        <v>1235566.48469313</v>
      </c>
      <c r="C55" s="46">
        <v>1107297.7376416</v>
      </c>
      <c r="D55" s="46">
        <v>1193977.88169483</v>
      </c>
      <c r="E55" s="46">
        <v>1061947.7713412601</v>
      </c>
    </row>
    <row r="56" spans="1:14">
      <c r="A56" s="41" t="s">
        <v>70</v>
      </c>
      <c r="B56" s="73">
        <f>B54/B55*B103/B102*100</f>
        <v>0.30377161515143292</v>
      </c>
      <c r="C56" s="73">
        <f>C54/C55*C103/C102*100</f>
        <v>8.3521906407206942E-2</v>
      </c>
      <c r="D56" s="73">
        <f>D54/D55*D103/D102*100</f>
        <v>0.14189579305162148</v>
      </c>
      <c r="E56" s="73">
        <f>E54/E55*E103/E102*100</f>
        <v>0.11934151620931512</v>
      </c>
    </row>
    <row r="57" spans="1:14" ht="9" customHeight="1">
      <c r="A57" s="48"/>
      <c r="B57" s="48"/>
      <c r="C57" s="48"/>
      <c r="D57" s="48"/>
      <c r="E57" s="48"/>
    </row>
    <row r="58" spans="1:14" ht="19.5" customHeight="1">
      <c r="A58" s="49" t="s">
        <v>71</v>
      </c>
      <c r="B58" s="50">
        <f>((B49*B50)+(B56*B55))/(B49+B55)</f>
        <v>1.1480149361942009</v>
      </c>
      <c r="C58" s="50">
        <f t="shared" ref="C58:E58" si="14">((C49*C50)+(C56*C55))/(C49+C55)</f>
        <v>1.2256872972904371</v>
      </c>
      <c r="D58" s="50">
        <f t="shared" si="14"/>
        <v>1.1693981581203809</v>
      </c>
      <c r="E58" s="50">
        <f t="shared" si="14"/>
        <v>1.2709580188159171</v>
      </c>
    </row>
    <row r="60" spans="1:14" ht="15.75">
      <c r="A60" s="89" t="s">
        <v>72</v>
      </c>
      <c r="B60" s="89"/>
      <c r="C60" s="89"/>
      <c r="D60" s="89"/>
      <c r="E60" s="89"/>
    </row>
    <row r="61" spans="1:14" ht="10.5" customHeight="1">
      <c r="G61" s="51"/>
      <c r="H61" s="51"/>
      <c r="I61" s="51"/>
      <c r="J61" s="51"/>
      <c r="K61" s="51"/>
      <c r="L61" s="51"/>
      <c r="M61" s="51"/>
      <c r="N61" s="51"/>
    </row>
    <row r="62" spans="1:14" s="55" customFormat="1">
      <c r="A62" s="11" t="s">
        <v>73</v>
      </c>
      <c r="B62" s="52">
        <v>141074.73366899698</v>
      </c>
      <c r="C62" s="52">
        <v>172142.542624044</v>
      </c>
      <c r="D62" s="52">
        <v>141074.73366899698</v>
      </c>
      <c r="E62" s="52">
        <v>172142.542624044</v>
      </c>
      <c r="F62" s="36"/>
      <c r="G62" s="53"/>
      <c r="H62" s="54"/>
      <c r="I62" s="54"/>
      <c r="J62" s="53"/>
      <c r="K62" s="54"/>
      <c r="L62" s="54"/>
      <c r="M62" s="54"/>
      <c r="N62" s="54"/>
    </row>
    <row r="63" spans="1:14" s="55" customFormat="1">
      <c r="A63" s="11" t="s">
        <v>74</v>
      </c>
      <c r="B63" s="52">
        <v>1698720.6162038501</v>
      </c>
      <c r="C63" s="52">
        <v>1638438.3841883901</v>
      </c>
      <c r="D63" s="52">
        <v>1698720.6162038501</v>
      </c>
      <c r="E63" s="52">
        <v>1638438.3841883901</v>
      </c>
      <c r="G63" s="53"/>
      <c r="H63" s="54"/>
      <c r="I63" s="54"/>
      <c r="J63" s="53"/>
      <c r="K63" s="54"/>
      <c r="L63" s="54"/>
      <c r="M63" s="54"/>
      <c r="N63" s="54"/>
    </row>
    <row r="64" spans="1:14" s="55" customFormat="1" ht="30">
      <c r="A64" s="68" t="s">
        <v>75</v>
      </c>
      <c r="B64" s="69">
        <f>B62/B63*100</f>
        <v>8.3047637335595681</v>
      </c>
      <c r="C64" s="69">
        <f>C62/C63*100</f>
        <v>10.506500841611802</v>
      </c>
      <c r="D64" s="69">
        <f t="shared" ref="D64:E64" si="15">D62/D63*100</f>
        <v>8.3047637335595681</v>
      </c>
      <c r="E64" s="69">
        <f t="shared" si="15"/>
        <v>10.506500841611802</v>
      </c>
      <c r="F64" s="36"/>
      <c r="G64" s="53"/>
      <c r="H64" s="54"/>
      <c r="I64" s="54"/>
      <c r="J64" s="54"/>
      <c r="K64" s="54"/>
      <c r="L64" s="54"/>
      <c r="M64" s="54"/>
      <c r="N64" s="54"/>
    </row>
    <row r="65" spans="1:10" s="55" customFormat="1">
      <c r="A65" s="11"/>
      <c r="B65" s="52"/>
      <c r="C65" s="52"/>
      <c r="D65" s="52"/>
      <c r="E65" s="52"/>
      <c r="F65" s="36"/>
      <c r="G65" s="57"/>
    </row>
    <row r="66" spans="1:10" s="55" customFormat="1">
      <c r="A66" s="11" t="s">
        <v>76</v>
      </c>
      <c r="B66" s="52">
        <v>26413.560651641001</v>
      </c>
      <c r="C66" s="52">
        <v>25403.370040886399</v>
      </c>
      <c r="D66" s="52">
        <v>26413.560651641001</v>
      </c>
      <c r="E66" s="52">
        <v>25403.370040886399</v>
      </c>
      <c r="F66" s="36"/>
      <c r="G66" s="57"/>
    </row>
    <row r="67" spans="1:10" s="55" customFormat="1">
      <c r="A67" s="11" t="s">
        <v>74</v>
      </c>
      <c r="B67" s="52">
        <v>1698720.6162038501</v>
      </c>
      <c r="C67" s="52">
        <v>1638438.3841883901</v>
      </c>
      <c r="D67" s="52">
        <v>1698720.6162038501</v>
      </c>
      <c r="E67" s="52">
        <v>1638438.3841883901</v>
      </c>
      <c r="G67" s="57"/>
      <c r="J67" s="57"/>
    </row>
    <row r="68" spans="1:10" s="55" customFormat="1" ht="30">
      <c r="A68" s="68" t="s">
        <v>77</v>
      </c>
      <c r="B68" s="69">
        <f>B66/B67*100</f>
        <v>1.5549090533008116</v>
      </c>
      <c r="C68" s="69">
        <f>C66/C67*100</f>
        <v>1.5504623357240317</v>
      </c>
      <c r="D68" s="69">
        <f t="shared" ref="D68:E68" si="16">D66/D67*100</f>
        <v>1.5549090533008116</v>
      </c>
      <c r="E68" s="69">
        <f t="shared" si="16"/>
        <v>1.5504623357240317</v>
      </c>
      <c r="F68" s="36"/>
      <c r="G68" s="57"/>
    </row>
    <row r="69" spans="1:10" s="55" customFormat="1">
      <c r="A69" s="11"/>
      <c r="B69" s="52"/>
      <c r="C69" s="52"/>
      <c r="D69" s="52"/>
      <c r="E69" s="52"/>
      <c r="F69" s="36"/>
      <c r="G69" s="36"/>
    </row>
    <row r="70" spans="1:10" s="58" customFormat="1">
      <c r="A70" s="11" t="s">
        <v>78</v>
      </c>
      <c r="B70" s="52">
        <v>-275.17444946250197</v>
      </c>
      <c r="C70" s="52">
        <v>-1250.01945383425</v>
      </c>
      <c r="D70" s="52">
        <v>868.078819160281</v>
      </c>
      <c r="E70" s="52">
        <v>-9918.1043760676603</v>
      </c>
      <c r="F70" s="36"/>
      <c r="G70" s="57"/>
    </row>
    <row r="71" spans="1:10" s="55" customFormat="1">
      <c r="A71" s="11" t="s">
        <v>79</v>
      </c>
      <c r="B71" s="52">
        <v>1686158.3385665501</v>
      </c>
      <c r="C71" s="52">
        <v>1654284.68925475</v>
      </c>
      <c r="D71" s="52">
        <v>1660786.7903217101</v>
      </c>
      <c r="E71" s="52">
        <v>1646963.20519904</v>
      </c>
      <c r="F71" s="36"/>
      <c r="G71" s="57"/>
    </row>
    <row r="72" spans="1:10" s="55" customFormat="1">
      <c r="A72" s="16" t="s">
        <v>80</v>
      </c>
      <c r="B72" s="56">
        <f>(B70*(B103/B102)/B71)*100</f>
        <v>-6.4746275186963534E-2</v>
      </c>
      <c r="C72" s="56">
        <f>(C70*(C103/C102)/C71)*100</f>
        <v>-0.30060747776275187</v>
      </c>
      <c r="D72" s="56">
        <f>(D70*(D103/D102)/D71)*100</f>
        <v>5.2269130764950628E-2</v>
      </c>
      <c r="E72" s="56">
        <f>(E70*(E103/E102)/E71)*100</f>
        <v>-0.60220558326735851</v>
      </c>
      <c r="F72" s="36"/>
    </row>
    <row r="73" spans="1:10" s="55" customFormat="1">
      <c r="A73" s="12"/>
      <c r="B73" s="59"/>
      <c r="C73" s="59"/>
      <c r="D73" s="59"/>
      <c r="E73" s="59"/>
      <c r="F73" s="36"/>
      <c r="G73" s="36"/>
    </row>
    <row r="74" spans="1:10" ht="16.5" customHeight="1">
      <c r="A74" s="89" t="s">
        <v>20</v>
      </c>
      <c r="B74" s="89"/>
      <c r="C74" s="89"/>
      <c r="D74" s="89"/>
      <c r="E74" s="89"/>
    </row>
    <row r="75" spans="1:10" ht="6.75" customHeight="1"/>
    <row r="76" spans="1:10">
      <c r="A76" s="36" t="s">
        <v>81</v>
      </c>
      <c r="B76" s="37">
        <v>1247718.6679555299</v>
      </c>
      <c r="C76" s="37">
        <v>1105573.6312239799</v>
      </c>
      <c r="D76" s="37">
        <v>1247718.6679555299</v>
      </c>
      <c r="E76" s="37">
        <v>1105573.6312239799</v>
      </c>
    </row>
    <row r="77" spans="1:10">
      <c r="A77" s="38" t="s">
        <v>82</v>
      </c>
      <c r="B77" s="39">
        <v>1744922.3122408499</v>
      </c>
      <c r="C77" s="39">
        <v>1693810.7805753802</v>
      </c>
      <c r="D77" s="39">
        <v>1744922.3122408499</v>
      </c>
      <c r="E77" s="39">
        <v>1693810.7805753802</v>
      </c>
    </row>
    <row r="78" spans="1:10">
      <c r="A78" s="38" t="s">
        <v>83</v>
      </c>
      <c r="B78" s="60">
        <f>(B76/B77)*100</f>
        <v>71.505685909488705</v>
      </c>
      <c r="C78" s="60">
        <f t="shared" ref="C78" si="17">(C76/C77)*100</f>
        <v>65.27137764753283</v>
      </c>
      <c r="D78" s="60">
        <f t="shared" ref="D78:E78" si="18">(D76/D77)*100</f>
        <v>71.505685909488705</v>
      </c>
      <c r="E78" s="60">
        <f t="shared" si="18"/>
        <v>65.27137764753283</v>
      </c>
    </row>
    <row r="79" spans="1:10" ht="12" customHeight="1"/>
    <row r="80" spans="1:10">
      <c r="A80" s="36" t="s">
        <v>84</v>
      </c>
      <c r="B80" s="37">
        <v>1250347.6322676302</v>
      </c>
      <c r="C80" s="37">
        <v>1112057.6235887699</v>
      </c>
      <c r="D80" s="37">
        <v>1250347.6322676302</v>
      </c>
      <c r="E80" s="37">
        <v>1112057.6235887699</v>
      </c>
    </row>
    <row r="81" spans="1:5">
      <c r="A81" s="38" t="s">
        <v>85</v>
      </c>
      <c r="B81" s="39">
        <v>3829.03126879</v>
      </c>
      <c r="C81" s="39">
        <v>1583.0779886324999</v>
      </c>
      <c r="D81" s="39">
        <v>3829.03126879</v>
      </c>
      <c r="E81" s="39">
        <v>1583.0779886324999</v>
      </c>
    </row>
    <row r="82" spans="1:5">
      <c r="A82" s="36" t="s">
        <v>81</v>
      </c>
      <c r="B82" s="37">
        <f>B80-B81</f>
        <v>1246518.6009988403</v>
      </c>
      <c r="C82" s="37">
        <f t="shared" ref="C82" si="19">C80-C81</f>
        <v>1110474.5456001374</v>
      </c>
      <c r="D82" s="37">
        <f t="shared" ref="D82:E82" si="20">D80-D81</f>
        <v>1246518.6009988403</v>
      </c>
      <c r="E82" s="37">
        <f t="shared" si="20"/>
        <v>1110474.5456001374</v>
      </c>
    </row>
    <row r="83" spans="1:5">
      <c r="A83" s="36" t="s">
        <v>86</v>
      </c>
      <c r="B83" s="37">
        <v>1744922.3122408499</v>
      </c>
      <c r="C83" s="37">
        <v>1693810.7805753802</v>
      </c>
      <c r="D83" s="37">
        <v>1744922.3122408499</v>
      </c>
      <c r="E83" s="37">
        <v>1693810.7805753802</v>
      </c>
    </row>
    <row r="84" spans="1:5">
      <c r="A84" s="36" t="s">
        <v>87</v>
      </c>
      <c r="B84" s="37">
        <v>65195.615914400129</v>
      </c>
      <c r="C84" s="37">
        <v>44452.060281580198</v>
      </c>
      <c r="D84" s="37">
        <v>65195.615914400129</v>
      </c>
      <c r="E84" s="37">
        <v>44452.060281580198</v>
      </c>
    </row>
    <row r="85" spans="1:5">
      <c r="A85" s="41" t="s">
        <v>82</v>
      </c>
      <c r="B85" s="46">
        <f>+B83-B84</f>
        <v>1679726.6963264497</v>
      </c>
      <c r="C85" s="46">
        <f>+C83-C84</f>
        <v>1649358.7202937999</v>
      </c>
      <c r="D85" s="46">
        <f t="shared" ref="D85:E85" si="21">+D83-D84</f>
        <v>1679726.6963264497</v>
      </c>
      <c r="E85" s="46">
        <f t="shared" si="21"/>
        <v>1649358.7202937999</v>
      </c>
    </row>
    <row r="86" spans="1:5" ht="33.75" customHeight="1">
      <c r="A86" s="61" t="s">
        <v>88</v>
      </c>
      <c r="B86" s="60">
        <f>(B82/B85)*100</f>
        <v>74.209608249066207</v>
      </c>
      <c r="C86" s="60">
        <f>(C82/C85)*100</f>
        <v>67.327654799213661</v>
      </c>
      <c r="D86" s="60">
        <f t="shared" ref="D86:E86" si="22">(D82/D85)*100</f>
        <v>74.209608249066207</v>
      </c>
      <c r="E86" s="60">
        <f t="shared" si="22"/>
        <v>67.327654799213661</v>
      </c>
    </row>
    <row r="88" spans="1:5" ht="15.75">
      <c r="A88" s="35" t="s">
        <v>23</v>
      </c>
    </row>
    <row r="89" spans="1:5" ht="6" customHeight="1"/>
    <row r="90" spans="1:5">
      <c r="A90" s="36" t="s">
        <v>89</v>
      </c>
      <c r="B90" s="47">
        <v>-6427.1945902832103</v>
      </c>
      <c r="C90" s="47">
        <v>-6509.4277547872598</v>
      </c>
      <c r="D90" s="47">
        <v>-24034.205761031099</v>
      </c>
      <c r="E90" s="47">
        <v>-23401.086740934701</v>
      </c>
    </row>
    <row r="91" spans="1:5">
      <c r="A91" s="38" t="s">
        <v>90</v>
      </c>
      <c r="B91" s="39">
        <v>14633.366078882</v>
      </c>
      <c r="C91" s="39">
        <v>13325.7176203037</v>
      </c>
      <c r="D91" s="39">
        <v>55914.770968215897</v>
      </c>
      <c r="E91" s="39">
        <v>56399.3833461861</v>
      </c>
    </row>
    <row r="92" spans="1:5">
      <c r="A92" s="38" t="s">
        <v>91</v>
      </c>
      <c r="B92" s="60">
        <f>(-B90/B91)*100</f>
        <v>43.921504837896144</v>
      </c>
      <c r="C92" s="60">
        <f>(-C90/C91)*100</f>
        <v>48.848609435256115</v>
      </c>
      <c r="D92" s="60">
        <f t="shared" ref="D92:E92" si="23">(-D90/D91)*100</f>
        <v>42.983643400226143</v>
      </c>
      <c r="E92" s="60">
        <f t="shared" si="23"/>
        <v>41.491742200967089</v>
      </c>
    </row>
    <row r="94" spans="1:5" ht="15.75">
      <c r="A94" s="35" t="s">
        <v>26</v>
      </c>
    </row>
    <row r="95" spans="1:5" ht="7.5" customHeight="1"/>
    <row r="96" spans="1:5">
      <c r="A96" s="36" t="s">
        <v>92</v>
      </c>
      <c r="B96" s="62">
        <v>202</v>
      </c>
      <c r="C96" s="62">
        <v>168</v>
      </c>
      <c r="D96" s="62">
        <v>202</v>
      </c>
      <c r="E96" s="62">
        <v>168</v>
      </c>
    </row>
    <row r="97" spans="1:6">
      <c r="A97" s="38" t="s">
        <v>48</v>
      </c>
      <c r="B97" s="50">
        <v>146.20643758023297</v>
      </c>
      <c r="C97" s="50">
        <v>148.2974118517977</v>
      </c>
      <c r="D97" s="50">
        <v>146.20643758023297</v>
      </c>
      <c r="E97" s="50">
        <v>148.2974118517977</v>
      </c>
    </row>
    <row r="98" spans="1:6">
      <c r="A98" s="38" t="s">
        <v>26</v>
      </c>
      <c r="B98" s="70">
        <f>B96/B97</f>
        <v>1.3816081107177616</v>
      </c>
      <c r="C98" s="70">
        <f t="shared" ref="C98" si="24">C96/C97</f>
        <v>1.1328586109641094</v>
      </c>
      <c r="D98" s="70">
        <f t="shared" ref="D98:E98" si="25">D96/D97</f>
        <v>1.3816081107177616</v>
      </c>
      <c r="E98" s="70">
        <f t="shared" si="25"/>
        <v>1.1328586109641094</v>
      </c>
    </row>
    <row r="100" spans="1:6" ht="48" customHeight="1">
      <c r="A100" s="88" t="s">
        <v>93</v>
      </c>
      <c r="B100" s="88"/>
      <c r="C100" s="88"/>
      <c r="D100" s="88"/>
      <c r="E100" s="88"/>
      <c r="F100" s="65"/>
    </row>
    <row r="102" spans="1:6">
      <c r="A102" s="36" t="s">
        <v>94</v>
      </c>
      <c r="B102" s="36">
        <v>92</v>
      </c>
      <c r="C102" s="36">
        <v>92</v>
      </c>
      <c r="D102" s="36">
        <v>365</v>
      </c>
      <c r="E102" s="36">
        <v>366</v>
      </c>
    </row>
    <row r="103" spans="1:6">
      <c r="A103" s="36" t="s">
        <v>95</v>
      </c>
      <c r="B103" s="36">
        <v>365</v>
      </c>
      <c r="C103" s="36">
        <v>366</v>
      </c>
      <c r="D103" s="36">
        <v>365</v>
      </c>
      <c r="E103" s="36">
        <v>366</v>
      </c>
    </row>
  </sheetData>
  <mergeCells count="6">
    <mergeCell ref="D2:E2"/>
    <mergeCell ref="A100:E100"/>
    <mergeCell ref="A35:E35"/>
    <mergeCell ref="A44:E44"/>
    <mergeCell ref="A60:E60"/>
    <mergeCell ref="A74:E74"/>
  </mergeCells>
  <phoneticPr fontId="97"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16" sqref="D16"/>
    </sheetView>
  </sheetViews>
  <sheetFormatPr defaultColWidth="11.42578125" defaultRowHeight="12.75"/>
  <cols>
    <col min="1" max="1" width="103" style="19" customWidth="1"/>
    <col min="2" max="16384" width="11.42578125" style="19"/>
  </cols>
  <sheetData>
    <row r="1" spans="1:1">
      <c r="A1" s="18" t="s">
        <v>96</v>
      </c>
    </row>
    <row r="2" spans="1:1" ht="27">
      <c r="A2" s="20" t="s">
        <v>1</v>
      </c>
    </row>
    <row r="3" spans="1:1">
      <c r="A3" s="21"/>
    </row>
    <row r="4" spans="1:1" ht="45">
      <c r="A4" s="22" t="s">
        <v>97</v>
      </c>
    </row>
    <row r="5" spans="1:1">
      <c r="A5" s="23"/>
    </row>
    <row r="6" spans="1:1" ht="33" customHeight="1">
      <c r="A6" s="64" t="s">
        <v>98</v>
      </c>
    </row>
    <row r="7" spans="1:1">
      <c r="A7" s="22"/>
    </row>
    <row r="8" spans="1:1" ht="15.75">
      <c r="A8" s="24" t="s">
        <v>99</v>
      </c>
    </row>
    <row r="9" spans="1:1" ht="15.75">
      <c r="A9" s="24"/>
    </row>
    <row r="10" spans="1:1">
      <c r="A10" s="25" t="s">
        <v>55</v>
      </c>
    </row>
    <row r="11" spans="1:1" ht="22.5">
      <c r="A11" s="22" t="s">
        <v>100</v>
      </c>
    </row>
    <row r="12" spans="1:1" s="26" customFormat="1" ht="11.25">
      <c r="A12" s="9" t="s">
        <v>101</v>
      </c>
    </row>
    <row r="13" spans="1:1">
      <c r="A13" s="22"/>
    </row>
    <row r="14" spans="1:1">
      <c r="A14" s="25" t="s">
        <v>8</v>
      </c>
    </row>
    <row r="15" spans="1:1" ht="22.5">
      <c r="A15" s="22" t="s">
        <v>102</v>
      </c>
    </row>
    <row r="16" spans="1:1" ht="31.5" customHeight="1">
      <c r="A16" s="64" t="s">
        <v>103</v>
      </c>
    </row>
    <row r="17" spans="1:1">
      <c r="A17" s="27"/>
    </row>
    <row r="18" spans="1:1" ht="22.5">
      <c r="A18" s="25" t="s">
        <v>104</v>
      </c>
    </row>
    <row r="19" spans="1:1">
      <c r="A19" s="22" t="s">
        <v>105</v>
      </c>
    </row>
    <row r="20" spans="1:1">
      <c r="A20" s="9" t="s">
        <v>106</v>
      </c>
    </row>
    <row r="21" spans="1:1">
      <c r="A21" s="9" t="s">
        <v>107</v>
      </c>
    </row>
    <row r="22" spans="1:1" s="28" customFormat="1" ht="14.25">
      <c r="A22" s="9"/>
    </row>
    <row r="23" spans="1:1">
      <c r="A23" s="22"/>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12BC-AC81-4D15-AB1F-0409B6647DA8}">
  <dimension ref="A1:E45"/>
  <sheetViews>
    <sheetView showGridLines="0" zoomScale="70" zoomScaleNormal="70" workbookViewId="0">
      <selection activeCell="J22" sqref="J22"/>
    </sheetView>
  </sheetViews>
  <sheetFormatPr defaultColWidth="11.42578125" defaultRowHeight="15"/>
  <cols>
    <col min="1" max="1" width="98.28515625" style="11" customWidth="1"/>
    <col min="2" max="5" width="14.5703125" style="11" customWidth="1"/>
    <col min="6" max="16384" width="11.42578125" style="11"/>
  </cols>
  <sheetData>
    <row r="1" spans="1:5" ht="15.75">
      <c r="A1" s="10" t="s">
        <v>96</v>
      </c>
    </row>
    <row r="2" spans="1:5" ht="15.75">
      <c r="B2" s="87" t="s">
        <v>29</v>
      </c>
      <c r="C2" s="87" t="s">
        <v>29</v>
      </c>
      <c r="D2" s="74" t="s">
        <v>30</v>
      </c>
      <c r="E2" s="74" t="s">
        <v>30</v>
      </c>
    </row>
    <row r="3" spans="1:5" ht="15.75">
      <c r="B3" s="75">
        <v>2021</v>
      </c>
      <c r="C3" s="75">
        <v>2020</v>
      </c>
      <c r="D3" s="75">
        <v>2021</v>
      </c>
      <c r="E3" s="74">
        <v>2020</v>
      </c>
    </row>
    <row r="4" spans="1:5" ht="15.75">
      <c r="A4" s="76" t="s">
        <v>5</v>
      </c>
    </row>
    <row r="5" spans="1:5" ht="7.5" customHeight="1">
      <c r="A5" s="76"/>
    </row>
    <row r="6" spans="1:5">
      <c r="A6" s="12" t="s">
        <v>56</v>
      </c>
      <c r="B6" s="13">
        <v>1051.16238</v>
      </c>
      <c r="C6" s="13">
        <v>1100.3785209999999</v>
      </c>
      <c r="D6" s="82">
        <v>2844.1045199999999</v>
      </c>
      <c r="E6" s="13">
        <v>4100.4631509999999</v>
      </c>
    </row>
    <row r="7" spans="1:5">
      <c r="A7" s="77" t="s">
        <v>108</v>
      </c>
      <c r="B7" s="14">
        <v>38513.786736666712</v>
      </c>
      <c r="C7" s="14">
        <v>46851.414575166644</v>
      </c>
      <c r="D7" s="83">
        <v>43485.000114166673</v>
      </c>
      <c r="E7" s="14">
        <v>46409.302614499997</v>
      </c>
    </row>
    <row r="8" spans="1:5">
      <c r="A8" s="15" t="s">
        <v>109</v>
      </c>
      <c r="B8" s="30">
        <f>(B6*(B45/B44)/B7)*100</f>
        <v>10.828258759347593</v>
      </c>
      <c r="C8" s="30">
        <f>(C6*(C45/C44)/C7)*100</f>
        <v>9.3435659339188213</v>
      </c>
      <c r="D8" s="30">
        <f>(D6*(D45/D44)/D7)*100</f>
        <v>6.5404266127009603</v>
      </c>
      <c r="E8" s="30">
        <f>(E6*(E45/E44)/E7)*100</f>
        <v>8.8354336738489643</v>
      </c>
    </row>
    <row r="9" spans="1:5">
      <c r="B9" s="33"/>
      <c r="C9" s="33"/>
      <c r="D9" s="33"/>
      <c r="E9" s="33"/>
    </row>
    <row r="10" spans="1:5" ht="15.75">
      <c r="A10" s="78" t="s">
        <v>8</v>
      </c>
    </row>
    <row r="11" spans="1:5" ht="7.5" customHeight="1">
      <c r="A11" s="78"/>
    </row>
    <row r="12" spans="1:5">
      <c r="A12" s="12" t="s">
        <v>110</v>
      </c>
      <c r="B12" s="29">
        <v>3177.2308199999998</v>
      </c>
      <c r="C12" s="29">
        <v>3045.8767400000002</v>
      </c>
      <c r="D12" s="84">
        <v>12211.91101</v>
      </c>
      <c r="E12" s="29">
        <v>14169.915140000001</v>
      </c>
    </row>
    <row r="13" spans="1:5">
      <c r="A13" s="12" t="s">
        <v>111</v>
      </c>
      <c r="B13" s="29">
        <v>689581.940531848</v>
      </c>
      <c r="C13" s="29">
        <v>675321.744189349</v>
      </c>
      <c r="D13" s="84">
        <v>686392.30061000003</v>
      </c>
      <c r="E13" s="29">
        <v>657573.75852000003</v>
      </c>
    </row>
    <row r="14" spans="1:5">
      <c r="A14" s="79" t="s">
        <v>112</v>
      </c>
      <c r="B14" s="66">
        <f>(B12/B13*B45/B44)*100</f>
        <v>1.827965204171663</v>
      </c>
      <c r="C14" s="66">
        <f>(C12/C13*C45/C44)*100</f>
        <v>1.7942991400056836</v>
      </c>
      <c r="D14" s="66">
        <f t="shared" ref="D14:E14" si="0">(D12/D13*D45/D44)*100</f>
        <v>1.7791445211648234</v>
      </c>
      <c r="E14" s="66">
        <f t="shared" si="0"/>
        <v>2.1548784385636375</v>
      </c>
    </row>
    <row r="15" spans="1:5" ht="8.1" customHeight="1">
      <c r="A15" s="78"/>
    </row>
    <row r="16" spans="1:5">
      <c r="A16" s="12" t="s">
        <v>113</v>
      </c>
      <c r="B16" s="29">
        <v>728.77143000000001</v>
      </c>
      <c r="C16" s="29">
        <v>399.29761999999999</v>
      </c>
      <c r="D16" s="29">
        <v>1984.36492</v>
      </c>
      <c r="E16" s="29">
        <v>2012.7887800000001</v>
      </c>
    </row>
    <row r="17" spans="1:5">
      <c r="A17" s="12" t="s">
        <v>114</v>
      </c>
      <c r="B17" s="29">
        <v>214009.927802391</v>
      </c>
      <c r="C17" s="29">
        <v>142515.97637217399</v>
      </c>
      <c r="D17" s="29">
        <v>179747.11853000001</v>
      </c>
      <c r="E17" s="29">
        <v>129405.01776</v>
      </c>
    </row>
    <row r="18" spans="1:5">
      <c r="A18" s="79" t="s">
        <v>115</v>
      </c>
      <c r="B18" s="66">
        <f>(B16/B17*B45/B44)*100</f>
        <v>1.3510221062776451</v>
      </c>
      <c r="C18" s="66">
        <f>(C16/C17*C45/C44)*100</f>
        <v>1.1146189623037068</v>
      </c>
      <c r="D18" s="66">
        <f t="shared" ref="D18:E18" si="1">(D16/D17*D45/D44)*100</f>
        <v>1.1039759280863279</v>
      </c>
      <c r="E18" s="66">
        <f t="shared" si="1"/>
        <v>1.5554178770200418</v>
      </c>
    </row>
    <row r="19" spans="1:5" ht="8.1" customHeight="1">
      <c r="A19" s="78"/>
    </row>
    <row r="20" spans="1:5">
      <c r="A20" s="12" t="s">
        <v>116</v>
      </c>
      <c r="B20" s="29">
        <v>1204.3251</v>
      </c>
      <c r="C20" s="29">
        <v>1070.50388</v>
      </c>
      <c r="D20" s="29">
        <v>4451.2183700000005</v>
      </c>
      <c r="E20" s="29">
        <v>6790.5969599999999</v>
      </c>
    </row>
    <row r="21" spans="1:5">
      <c r="A21" s="12" t="s">
        <v>117</v>
      </c>
      <c r="B21" s="29">
        <v>437368.451215218</v>
      </c>
      <c r="C21" s="29">
        <v>504894.01506978297</v>
      </c>
      <c r="D21" s="29">
        <v>462762.14455999999</v>
      </c>
      <c r="E21" s="29">
        <v>502299.76934</v>
      </c>
    </row>
    <row r="22" spans="1:5">
      <c r="A22" s="79" t="s">
        <v>118</v>
      </c>
      <c r="B22" s="66">
        <f>(B20/B21*B45/B44)*100</f>
        <v>1.0924493790240664</v>
      </c>
      <c r="C22" s="66">
        <f>(C20/C21*C45/C44)*100</f>
        <v>0.84349260823246741</v>
      </c>
      <c r="D22" s="66">
        <f t="shared" ref="D22" si="2">(D20/D21*D45/D44)*100</f>
        <v>0.96188040061752977</v>
      </c>
      <c r="E22" s="66">
        <f>(E20/E21*E45/E44)*100</f>
        <v>1.3519012698179311</v>
      </c>
    </row>
    <row r="23" spans="1:5" ht="8.1" customHeight="1">
      <c r="A23" s="78"/>
    </row>
    <row r="24" spans="1:5">
      <c r="A24" s="12" t="s">
        <v>119</v>
      </c>
      <c r="B24" s="29">
        <v>28.780549999999998</v>
      </c>
      <c r="C24" s="29">
        <v>25.092890000000001</v>
      </c>
      <c r="D24" s="29">
        <v>105.78822</v>
      </c>
      <c r="E24" s="29">
        <v>133.18356</v>
      </c>
    </row>
    <row r="25" spans="1:5">
      <c r="A25" s="12" t="s">
        <v>120</v>
      </c>
      <c r="B25" s="29">
        <v>5214.1426031521805</v>
      </c>
      <c r="C25" s="29">
        <v>5212.4875576087006</v>
      </c>
      <c r="D25" s="29">
        <v>5213.4758600000005</v>
      </c>
      <c r="E25" s="29">
        <v>5217.4000500000002</v>
      </c>
    </row>
    <row r="26" spans="1:5">
      <c r="A26" s="79" t="s">
        <v>121</v>
      </c>
      <c r="B26" s="66">
        <f>(B24/B25*B45/B44)*100</f>
        <v>2.1898845600294612</v>
      </c>
      <c r="C26" s="66">
        <f>(C24/C25*C45/C44)*100</f>
        <v>1.9151328667554826</v>
      </c>
      <c r="D26" s="66">
        <f t="shared" ref="D26:E26" si="3">(D24/D25*D45/D44)*100</f>
        <v>2.0291303314867557</v>
      </c>
      <c r="E26" s="66">
        <f t="shared" si="3"/>
        <v>2.5526806210691086</v>
      </c>
    </row>
    <row r="27" spans="1:5" ht="8.1" customHeight="1">
      <c r="A27" s="78"/>
      <c r="B27" s="80"/>
      <c r="C27" s="80"/>
      <c r="D27" s="80"/>
      <c r="E27" s="80"/>
    </row>
    <row r="28" spans="1:5">
      <c r="A28" s="79" t="s">
        <v>122</v>
      </c>
      <c r="B28" s="66">
        <f>(B18*B17+B22*B21+B26*B25)/(B17+B21+B25)</f>
        <v>1.1854436063600138</v>
      </c>
      <c r="C28" s="66">
        <f>(C18*C17+C22*C21+C26*C25)/(C17+C21+C25)</f>
        <v>0.91125881305622691</v>
      </c>
      <c r="D28" s="66">
        <f t="shared" ref="D28:E28" si="4">(D18*D17+D22*D21+D26*D25)/(D17+D21+D25)</f>
        <v>1.0099030212531956</v>
      </c>
      <c r="E28" s="66">
        <f t="shared" si="4"/>
        <v>1.4030865120255842</v>
      </c>
    </row>
    <row r="29" spans="1:5" ht="8.1" customHeight="1">
      <c r="A29" s="78"/>
      <c r="B29" s="80"/>
      <c r="C29" s="80"/>
      <c r="D29" s="80"/>
      <c r="E29" s="80"/>
    </row>
    <row r="30" spans="1:5">
      <c r="A30" s="79" t="s">
        <v>123</v>
      </c>
      <c r="B30" s="66">
        <f t="shared" ref="B30:E30" si="5">B14-B28</f>
        <v>0.64252159781164919</v>
      </c>
      <c r="C30" s="66">
        <f t="shared" si="5"/>
        <v>0.88304032694945667</v>
      </c>
      <c r="D30" s="66">
        <f t="shared" si="5"/>
        <v>0.76924149991162771</v>
      </c>
      <c r="E30" s="66">
        <f t="shared" si="5"/>
        <v>0.75179192653805327</v>
      </c>
    </row>
    <row r="31" spans="1:5">
      <c r="A31" s="12"/>
      <c r="B31" s="29"/>
      <c r="C31" s="29"/>
      <c r="D31" s="29"/>
      <c r="E31" s="29"/>
    </row>
    <row r="32" spans="1:5" ht="35.25" customHeight="1">
      <c r="A32" s="90" t="s">
        <v>124</v>
      </c>
      <c r="B32" s="90"/>
      <c r="C32" s="90"/>
      <c r="D32" s="86"/>
      <c r="E32" s="86"/>
    </row>
    <row r="33" spans="1:5" ht="7.5" customHeight="1"/>
    <row r="34" spans="1:5">
      <c r="A34" s="12" t="s">
        <v>78</v>
      </c>
      <c r="B34" s="29">
        <v>3.27</v>
      </c>
      <c r="C34" s="29">
        <v>4.6284200000000002</v>
      </c>
      <c r="D34" s="29">
        <v>4.7708599999999999</v>
      </c>
      <c r="E34" s="29">
        <v>27.269449999999999</v>
      </c>
    </row>
    <row r="35" spans="1:5">
      <c r="A35" s="15" t="s">
        <v>125</v>
      </c>
      <c r="B35" s="81">
        <v>691116.26877739094</v>
      </c>
      <c r="C35" s="81">
        <v>677899.49179304298</v>
      </c>
      <c r="D35" s="81">
        <v>688923.2540800001</v>
      </c>
      <c r="E35" s="81">
        <v>660093.43780999992</v>
      </c>
    </row>
    <row r="36" spans="1:5">
      <c r="A36" s="15" t="s">
        <v>126</v>
      </c>
      <c r="B36" s="67">
        <f>(B34*(B45/B44)/B35)*100</f>
        <v>1.8771616515651903E-3</v>
      </c>
      <c r="C36" s="67">
        <f>(C34*(C45/C44)/C35)*100</f>
        <v>2.7161935355948601E-3</v>
      </c>
      <c r="D36" s="67">
        <f t="shared" ref="D36" si="6">(D34*(D45/D44)/D35)*100</f>
        <v>6.9250964773588425E-4</v>
      </c>
      <c r="E36" s="67">
        <f>(E34*(E45/E44)/E35)*100</f>
        <v>4.1311499915030496E-3</v>
      </c>
    </row>
    <row r="37" spans="1:5" ht="9.9499999999999993" customHeight="1">
      <c r="B37" s="32"/>
      <c r="C37" s="32"/>
      <c r="D37" s="32"/>
      <c r="E37" s="32"/>
    </row>
    <row r="38" spans="1:5">
      <c r="A38" s="11" t="s">
        <v>127</v>
      </c>
      <c r="B38" s="31">
        <v>1659.6870500000002</v>
      </c>
      <c r="C38" s="31">
        <v>850.67975000000001</v>
      </c>
      <c r="D38" s="31">
        <v>1659.6870500000002</v>
      </c>
      <c r="E38" s="31">
        <v>850.67975000000001</v>
      </c>
    </row>
    <row r="39" spans="1:5">
      <c r="A39" s="11" t="s">
        <v>82</v>
      </c>
      <c r="B39" s="31">
        <v>689142.41501</v>
      </c>
      <c r="C39" s="31">
        <v>676511.00165999995</v>
      </c>
      <c r="D39" s="31">
        <v>689142.41501</v>
      </c>
      <c r="E39" s="31">
        <v>676511.00165999995</v>
      </c>
    </row>
    <row r="40" spans="1:5">
      <c r="A40" s="15" t="s">
        <v>128</v>
      </c>
      <c r="B40" s="67">
        <f>(B38/B39)*100</f>
        <v>0.24083368166736871</v>
      </c>
      <c r="C40" s="67">
        <f>(C38/C39)*100</f>
        <v>0.12574514648137733</v>
      </c>
      <c r="D40" s="67">
        <f t="shared" ref="D40:E40" si="7">(D38/D39)*100</f>
        <v>0.24083368166736871</v>
      </c>
      <c r="E40" s="67">
        <f t="shared" si="7"/>
        <v>0.12574514648137733</v>
      </c>
    </row>
    <row r="41" spans="1:5" ht="9.9499999999999993" customHeight="1">
      <c r="B41" s="17"/>
      <c r="C41" s="17"/>
      <c r="D41" s="17"/>
      <c r="E41" s="17"/>
    </row>
    <row r="42" spans="1:5" ht="15.75">
      <c r="A42"/>
      <c r="B42"/>
      <c r="C42"/>
      <c r="D42"/>
      <c r="E42"/>
    </row>
    <row r="43" spans="1:5" ht="15.75">
      <c r="A43"/>
      <c r="B43"/>
      <c r="C43"/>
      <c r="D43"/>
      <c r="E43"/>
    </row>
    <row r="44" spans="1:5">
      <c r="A44" s="36" t="s">
        <v>94</v>
      </c>
      <c r="B44" s="36">
        <v>92</v>
      </c>
      <c r="C44" s="36">
        <v>92</v>
      </c>
      <c r="D44" s="36">
        <v>365</v>
      </c>
      <c r="E44" s="36">
        <v>366</v>
      </c>
    </row>
    <row r="45" spans="1:5">
      <c r="A45" s="36" t="s">
        <v>95</v>
      </c>
      <c r="B45" s="36">
        <v>365</v>
      </c>
      <c r="C45" s="36">
        <v>366</v>
      </c>
      <c r="D45" s="36">
        <v>365</v>
      </c>
      <c r="E45" s="36">
        <v>366</v>
      </c>
    </row>
  </sheetData>
  <mergeCells count="1">
    <mergeCell ref="A32:C3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BB795-F63C-409E-A513-EC41CBBC982A}"/>
</file>

<file path=customXml/itemProps2.xml><?xml version="1.0" encoding="utf-8"?>
<ds:datastoreItem xmlns:ds="http://schemas.openxmlformats.org/officeDocument/2006/customXml" ds:itemID="{5ECE7BA9-6E32-4ECC-8878-70278FE01A88}"/>
</file>

<file path=customXml/itemProps3.xml><?xml version="1.0" encoding="utf-8"?>
<ds:datastoreItem xmlns:ds="http://schemas.openxmlformats.org/officeDocument/2006/customXml" ds:itemID="{A6A99B33-FE40-45CB-B449-AAAC05FE4A70}"/>
</file>

<file path=docProps/app.xml><?xml version="1.0" encoding="utf-8"?>
<Properties xmlns="http://schemas.openxmlformats.org/officeDocument/2006/extended-properties" xmlns:vt="http://schemas.openxmlformats.org/officeDocument/2006/docPropsVTypes">
  <Application>Microsoft Excel Online</Application>
  <Manager/>
  <Company>DnB NOR ASA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Isaksen, Vegard</cp:lastModifiedBy>
  <cp:revision/>
  <dcterms:created xsi:type="dcterms:W3CDTF">2018-07-11T10:01:17Z</dcterms:created>
  <dcterms:modified xsi:type="dcterms:W3CDTF">2022-02-09T13:45:34Z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ies>
</file>