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 yWindow="30" windowWidth="14250" windowHeight="12795" firstSheet="1" activeTab="1"/>
  </bookViews>
  <sheets>
    <sheet name="Definitions DNB Group" sheetId="1" r:id="rId1"/>
    <sheet name="DNB Group" sheetId="2" r:id="rId2"/>
    <sheet name="Definitions DNB Bank Group" sheetId="3" r:id="rId3"/>
    <sheet name="DNB Bank Group" sheetId="4" r:id="rId4"/>
    <sheet name="Definitions DNB Boligkreditt" sheetId="5" r:id="rId5"/>
    <sheet name="DNB Boligkreditt" sheetId="6" r:id="rId6"/>
  </sheets>
  <definedNames>
    <definedName name="_xlnm.Print_Area" localSheetId="0">'Definitions DNB Group'!$A$1:$A$38</definedName>
    <definedName name="_xlnm.Print_Area" localSheetId="1">'DNB Group'!$A$1:$F$100</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 i="2" l="1"/>
  <c r="B17" i="2"/>
  <c r="C54" i="2" l="1"/>
  <c r="F72" i="2"/>
  <c r="B14" i="2" l="1"/>
  <c r="C14" i="2"/>
  <c r="C17" i="2" s="1"/>
  <c r="D14" i="2"/>
  <c r="E14" i="2"/>
  <c r="E17" i="2" s="1"/>
  <c r="F14" i="2"/>
  <c r="F17" i="2" s="1"/>
  <c r="E7" i="2" l="1"/>
  <c r="E10" i="2"/>
  <c r="E63" i="4" l="1"/>
  <c r="E56" i="4"/>
  <c r="E53" i="4"/>
  <c r="E49" i="4"/>
  <c r="E42" i="4"/>
  <c r="E38" i="4"/>
  <c r="E34" i="4"/>
  <c r="E24" i="4"/>
  <c r="E26" i="4" s="1"/>
  <c r="E18" i="4"/>
  <c r="E20" i="4" s="1"/>
  <c r="E10" i="4"/>
  <c r="E12" i="4" s="1"/>
  <c r="C63" i="4"/>
  <c r="C56" i="4"/>
  <c r="C53" i="4"/>
  <c r="C49" i="4"/>
  <c r="C42" i="4"/>
  <c r="C38" i="4"/>
  <c r="C34" i="4"/>
  <c r="C24" i="4"/>
  <c r="C26" i="4" s="1"/>
  <c r="C18" i="4"/>
  <c r="C20" i="4" s="1"/>
  <c r="C10" i="4"/>
  <c r="C12" i="4" s="1"/>
  <c r="D40" i="6"/>
  <c r="E40" i="6"/>
  <c r="D36" i="6"/>
  <c r="E36" i="6"/>
  <c r="D26" i="6"/>
  <c r="E26" i="6"/>
  <c r="D22" i="6"/>
  <c r="E22" i="6"/>
  <c r="D18" i="6"/>
  <c r="E18" i="6"/>
  <c r="D14" i="6"/>
  <c r="E14" i="6"/>
  <c r="D8" i="6"/>
  <c r="E8" i="6"/>
  <c r="E98" i="2"/>
  <c r="E92" i="2"/>
  <c r="E85" i="2"/>
  <c r="E82" i="2"/>
  <c r="E78" i="2"/>
  <c r="E72" i="2"/>
  <c r="E68" i="2"/>
  <c r="E64" i="2"/>
  <c r="E54" i="2"/>
  <c r="E56" i="2" s="1"/>
  <c r="E48" i="2"/>
  <c r="E50" i="2" s="1"/>
  <c r="E40" i="2"/>
  <c r="E42" i="2" s="1"/>
  <c r="E30" i="2"/>
  <c r="E24" i="2"/>
  <c r="E23" i="2"/>
  <c r="C98" i="2"/>
  <c r="C92" i="2"/>
  <c r="C85" i="2"/>
  <c r="C82" i="2"/>
  <c r="C78" i="2"/>
  <c r="C72" i="2"/>
  <c r="C68" i="2"/>
  <c r="C64" i="2"/>
  <c r="C56" i="2"/>
  <c r="C48" i="2"/>
  <c r="C50" i="2" s="1"/>
  <c r="C30" i="2"/>
  <c r="C32" i="2" s="1"/>
  <c r="C23" i="2"/>
  <c r="C25" i="2" s="1"/>
  <c r="C7" i="2"/>
  <c r="C10" i="2" s="1"/>
  <c r="C40" i="2"/>
  <c r="C42" i="2" s="1"/>
  <c r="C58" i="2" l="1"/>
  <c r="C28" i="4"/>
  <c r="E57" i="4"/>
  <c r="E32" i="2"/>
  <c r="C86" i="2"/>
  <c r="E58" i="2"/>
  <c r="E25" i="2"/>
  <c r="E86" i="2"/>
  <c r="E28" i="4"/>
  <c r="C57" i="4"/>
  <c r="E28" i="6"/>
  <c r="E30" i="6" s="1"/>
  <c r="D28" i="6"/>
  <c r="D30" i="6" s="1"/>
  <c r="D85" i="2" l="1"/>
  <c r="F85" i="2"/>
  <c r="B85" i="2"/>
  <c r="F56" i="4" l="1"/>
  <c r="D56" i="4"/>
  <c r="B56" i="4"/>
  <c r="F8" i="6" l="1"/>
  <c r="C8" i="6"/>
  <c r="B8" i="6"/>
  <c r="F36" i="6" l="1"/>
  <c r="C36" i="6"/>
  <c r="B36" i="6"/>
  <c r="C26" i="6" l="1"/>
  <c r="F26" i="6"/>
  <c r="B26" i="6"/>
  <c r="C22" i="6"/>
  <c r="F22" i="6"/>
  <c r="B22" i="6"/>
  <c r="C18" i="6"/>
  <c r="F18" i="6"/>
  <c r="B18" i="6"/>
  <c r="C14" i="6"/>
  <c r="F14" i="6"/>
  <c r="B14" i="6"/>
  <c r="D72" i="2"/>
  <c r="B72" i="2"/>
  <c r="D42" i="4"/>
  <c r="F42" i="4"/>
  <c r="B42" i="4"/>
  <c r="F10" i="4"/>
  <c r="F12" i="4" s="1"/>
  <c r="D10" i="4"/>
  <c r="D12" i="4" s="1"/>
  <c r="B10" i="4"/>
  <c r="B12" i="4" s="1"/>
  <c r="F40" i="2" l="1"/>
  <c r="F42" i="2" s="1"/>
  <c r="D40" i="2"/>
  <c r="D42" i="2" s="1"/>
  <c r="B40" i="2"/>
  <c r="B42" i="2" s="1"/>
  <c r="F30" i="2"/>
  <c r="D30" i="2"/>
  <c r="B30" i="2"/>
  <c r="F23" i="2"/>
  <c r="D23" i="2"/>
  <c r="B23" i="2"/>
  <c r="F40" i="6" l="1"/>
  <c r="D34" i="4"/>
  <c r="F63" i="4"/>
  <c r="F53" i="4"/>
  <c r="F57" i="4" s="1"/>
  <c r="F49" i="4"/>
  <c r="F38" i="4"/>
  <c r="F34" i="4"/>
  <c r="F24" i="4"/>
  <c r="F26" i="4" s="1"/>
  <c r="F18" i="4"/>
  <c r="F20" i="4" s="1"/>
  <c r="D64" i="2"/>
  <c r="F28" i="4" l="1"/>
  <c r="F28" i="6"/>
  <c r="F30" i="6" s="1"/>
  <c r="F98" i="2" l="1"/>
  <c r="F92" i="2"/>
  <c r="F82" i="2"/>
  <c r="F86" i="2" s="1"/>
  <c r="F78" i="2"/>
  <c r="F68" i="2"/>
  <c r="F64" i="2"/>
  <c r="F54" i="2"/>
  <c r="F56" i="2" s="1"/>
  <c r="F48" i="2"/>
  <c r="F50" i="2" s="1"/>
  <c r="F32" i="2"/>
  <c r="F7" i="2"/>
  <c r="F10" i="2" s="1"/>
  <c r="F24" i="2" s="1"/>
  <c r="F58" i="2" l="1"/>
  <c r="F25" i="2"/>
  <c r="C40" i="6"/>
  <c r="B40" i="6"/>
  <c r="C28" i="6"/>
  <c r="B28" i="6"/>
  <c r="D63" i="4"/>
  <c r="B63" i="4"/>
  <c r="D53" i="4"/>
  <c r="D57" i="4" s="1"/>
  <c r="B53" i="4"/>
  <c r="B57" i="4" s="1"/>
  <c r="D49" i="4"/>
  <c r="B49" i="4"/>
  <c r="D38" i="4"/>
  <c r="B38" i="4"/>
  <c r="B34" i="4"/>
  <c r="D24" i="4"/>
  <c r="D26" i="4" s="1"/>
  <c r="B24" i="4"/>
  <c r="B26" i="4" s="1"/>
  <c r="D18" i="4"/>
  <c r="D20" i="4" s="1"/>
  <c r="B18" i="4"/>
  <c r="B20" i="4" s="1"/>
  <c r="D98" i="2"/>
  <c r="B98" i="2"/>
  <c r="D92" i="2"/>
  <c r="B92" i="2"/>
  <c r="D82" i="2"/>
  <c r="D86" i="2" s="1"/>
  <c r="B82" i="2"/>
  <c r="B86" i="2" s="1"/>
  <c r="D78" i="2"/>
  <c r="B78" i="2"/>
  <c r="D68" i="2"/>
  <c r="B68" i="2"/>
  <c r="B64" i="2"/>
  <c r="D54" i="2"/>
  <c r="D56" i="2" s="1"/>
  <c r="B54" i="2"/>
  <c r="B56" i="2" s="1"/>
  <c r="D48" i="2"/>
  <c r="D50" i="2" s="1"/>
  <c r="B48" i="2"/>
  <c r="B50" i="2" s="1"/>
  <c r="D7" i="2"/>
  <c r="D10" i="2" s="1"/>
  <c r="D24" i="2" s="1"/>
  <c r="B7" i="2"/>
  <c r="B10" i="2" s="1"/>
  <c r="B24" i="2" s="1"/>
  <c r="B32" i="2" l="1"/>
  <c r="D58" i="2"/>
  <c r="B28" i="4"/>
  <c r="B25" i="2"/>
  <c r="C30" i="6"/>
  <c r="B30" i="6"/>
  <c r="D28" i="4"/>
  <c r="D25" i="2"/>
  <c r="B58" i="2"/>
  <c r="D32" i="2"/>
</calcChain>
</file>

<file path=xl/sharedStrings.xml><?xml version="1.0" encoding="utf-8"?>
<sst xmlns="http://schemas.openxmlformats.org/spreadsheetml/2006/main" count="233" uniqueCount="143">
  <si>
    <t>DNB Group</t>
  </si>
  <si>
    <t>Alternative performance measures</t>
  </si>
  <si>
    <t xml:space="preserve">DNB’s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 </t>
  </si>
  <si>
    <t xml:space="preserve">Key financial ratios regulated by IFRS or other legislation (CRR/CRD) are not considered APMs, neither are non-financial data. DNB’s APMs are presented in the financial highlights and in the directors' report. APMs are shown with comparable figures for earlier periods. </t>
  </si>
  <si>
    <t>DNB’s APMs and definitions</t>
  </si>
  <si>
    <t xml:space="preserve">Return on equity (ROE) </t>
  </si>
  <si>
    <t xml:space="preserve">These measures give relevant information on DNB’s profitability by measuring the ability to generate profits from the shareholders’ investments. ROE is one of DNB’s main financial targets. </t>
  </si>
  <si>
    <t>Average interest rate spreads</t>
  </si>
  <si>
    <t>These measures give relevant information on DNB’s net interest income by measuring the respective average interest rate relative to the</t>
  </si>
  <si>
    <t xml:space="preserve">3-month money market rate. </t>
  </si>
  <si>
    <t>Average spread for ordinary lending to customers is calculated as: Margin income on performing loans relative to average performing loans for the period. Margin income is defined as interest income on the loans less funding costs corresponding to the 3-month money market rate.</t>
  </si>
  <si>
    <t>Average spread for deposits from customers is calculated as: Margin income on deposits relative to average deposits for the period. Margin income on deposits is defined as estimated interest income on the deposits based on the 3-month money market rate less interest expenses on the deposits.</t>
  </si>
  <si>
    <t>Combined weighted average interest spread for lending to and deposits from customers is calculated as: Total margin income on loans and deposits relative to total average performing loans and deposits.</t>
  </si>
  <si>
    <t xml:space="preserve">Net loans and financial commitments in stage 2 and 3 in per cent of net loans and impairment relative to average net loans to customers </t>
  </si>
  <si>
    <t>Ratio of customer deposits to net loans to customers at end of period, also adjusted for short-term money market deposits</t>
  </si>
  <si>
    <t>These measures give relevant information on DNB’s liquidity position.</t>
  </si>
  <si>
    <t>Calculated as: Customer deposits divided by net loans to customers at the end of the period. Customer deposits minus short-term money market deposits divided by net loans to customers at the end of the period.</t>
  </si>
  <si>
    <t>Cost/income ratio</t>
  </si>
  <si>
    <t>This ratio is included to provide information on the correlation between income and expenses and is considered to be one of DNB’s key financial targets.</t>
  </si>
  <si>
    <t>Calculated as: Total operating expenses divided by total income.</t>
  </si>
  <si>
    <t>Price/book value</t>
  </si>
  <si>
    <t xml:space="preserve">This measure is used to compare the company’s current market price to its book value. It is frequently used to compare banks. </t>
  </si>
  <si>
    <t>Full year</t>
  </si>
  <si>
    <t>Issued shares, opening balance</t>
  </si>
  <si>
    <t>Issued shares</t>
  </si>
  <si>
    <t>Trading shares</t>
  </si>
  <si>
    <t>Outstanding shares, end of period, thousand</t>
  </si>
  <si>
    <t xml:space="preserve">Outstanding shares, average for the period, thousand </t>
  </si>
  <si>
    <t xml:space="preserve">Total equity, end of period, NOK million </t>
  </si>
  <si>
    <t>Additional Tier 1 capital, NOK million</t>
  </si>
  <si>
    <t xml:space="preserve">Total equity attributable to shareholders, NOK million </t>
  </si>
  <si>
    <t xml:space="preserve">Number of outstanding shares, end of period, NOK million </t>
  </si>
  <si>
    <t>Equity per share, end of period, NOK</t>
  </si>
  <si>
    <t xml:space="preserve">Net profit for the period, NOK million </t>
  </si>
  <si>
    <t>Portion attributable to additional Tier 1 capital holders, NOK million</t>
  </si>
  <si>
    <t xml:space="preserve">Net profit of the period, attributable to shareholders,  NOK million </t>
  </si>
  <si>
    <t>Average outstanding shares</t>
  </si>
  <si>
    <t>Earnings per share, NOK</t>
  </si>
  <si>
    <t>Return on equity (ROE)</t>
  </si>
  <si>
    <t>Net profit for the period, NOK million</t>
  </si>
  <si>
    <t>Net profit for the period, attributable to shareholders, NOK million</t>
  </si>
  <si>
    <t xml:space="preserve">Average equity attributable to shareholders, NOK million </t>
  </si>
  <si>
    <t xml:space="preserve">Return on equity, annualised, per cent </t>
  </si>
  <si>
    <t xml:space="preserve">Average interest rate spreads </t>
  </si>
  <si>
    <t>Interest on loans not subject to impairment, NOK million</t>
  </si>
  <si>
    <t>3-month money market rate, NOK million</t>
  </si>
  <si>
    <t>Interest margin on loans not subject to impairment, principal amounts, NOK million</t>
  </si>
  <si>
    <t xml:space="preserve">Customer loans not subject to impairment, principal amounts, NOK million </t>
  </si>
  <si>
    <t xml:space="preserve">Average spread for ordinary loans to customers, per cent </t>
  </si>
  <si>
    <t>Interest on deposits, NOK million</t>
  </si>
  <si>
    <t>3-month monet market rate, NOK million</t>
  </si>
  <si>
    <t>Interest margin on deposits, NOK million</t>
  </si>
  <si>
    <t>Deposits from customers, principal amount, NOK million</t>
  </si>
  <si>
    <t xml:space="preserve">Average spread for deposits from customers, per cent </t>
  </si>
  <si>
    <t xml:space="preserve">Combined weighted total average spread for lending and deposits  - customer segments, per cent </t>
  </si>
  <si>
    <t xml:space="preserve">Net loans and financial commitments in stage 2 and 3, per cent of net loans and impairment relative to average net loans to customers </t>
  </si>
  <si>
    <t>Impairment of loans and guarantees, NOK million</t>
  </si>
  <si>
    <t>Average net loans to customers, NOK million</t>
  </si>
  <si>
    <t>Customer deposits, end of period, NOK million</t>
  </si>
  <si>
    <t xml:space="preserve">Net loans to customers, end of period </t>
  </si>
  <si>
    <t>Ratio of customers deposits to net loans to customers at end of period</t>
  </si>
  <si>
    <t>Short-term money market deposits, end of period, NOK million</t>
  </si>
  <si>
    <t>Net loans to customers, end of period, NOK million</t>
  </si>
  <si>
    <t>Ratio to customer deposits, excl. short-term money market deposits, to net loans to customers at end of period</t>
  </si>
  <si>
    <t>Total operating expenses, NOK million</t>
  </si>
  <si>
    <t>Total operating income, NOK million</t>
  </si>
  <si>
    <t xml:space="preserve">Cost income ratio, per cent </t>
  </si>
  <si>
    <t>Share price, end of period, NOK</t>
  </si>
  <si>
    <t xml:space="preserve">DNB Bank Group </t>
  </si>
  <si>
    <t>The banking group's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t>
  </si>
  <si>
    <t xml:space="preserve">Key financial ratios regulated by IFRS or other legislation (CRR/CRD) are not considered APMs, neither are non-financial data. The banking group's APMs are presented in the financial highlights and in the directors' report. APMs are shown with comparable figures for earlier periods. </t>
  </si>
  <si>
    <t>The banking group's APMs and definitions</t>
  </si>
  <si>
    <t>These measures give relevant information on the banking group's profitability by measuring the ability to generate profits from the shareholders’ investments. ROE is one of DNB’s main financial targets.</t>
  </si>
  <si>
    <t xml:space="preserve">These measures give relevant information on the banking group's net interest income by measuring the respective average interest rate relative to the 3-month money market rate. </t>
  </si>
  <si>
    <t>These measures give relevant information on the banking group's liquidity position.</t>
  </si>
  <si>
    <t>DNB Bank Group</t>
  </si>
  <si>
    <t>Average equity attributable to shareholders, NOK million</t>
  </si>
  <si>
    <t>Return on equity, annualised, per cent</t>
  </si>
  <si>
    <t>Interest margin on loans not subject to impairment, NOK million</t>
  </si>
  <si>
    <t>Customer loans not subject to impairment, principal amounts, NOK million</t>
  </si>
  <si>
    <t>Average spread for ordinary loans to customers, per cent</t>
  </si>
  <si>
    <t>Average spread for deposits from customers, per cent</t>
  </si>
  <si>
    <t>Combined weighted total average spread for lending and
  deposits – customer segments,  per cent</t>
  </si>
  <si>
    <t>Ratio of customer deposits to net loans to customers at end of period</t>
  </si>
  <si>
    <t>Ratio of customer deposits, excl. short -term money market deposits, to net loans to customers at end of period</t>
  </si>
  <si>
    <t>Cost income ratio, per cent</t>
  </si>
  <si>
    <t>DNB Boligkreditt AS</t>
  </si>
  <si>
    <t xml:space="preserve">Key financial ratios regulated by IFRS or other legislation (CRR/CRD) are not considered APMs, neither are non-financial data. DNB Boligkreditt’s APMs are presented in the financial highlights and in the directors' report. APMs are shown with comparable figures for earlier periods. </t>
  </si>
  <si>
    <t>DNB Boligkreditt’s APMs and definitions</t>
  </si>
  <si>
    <t>This measure gives relevant information on DNB Boligkreditt’s profitability by measuring the ability to generate profits from the shareholders’ investments.</t>
  </si>
  <si>
    <t>This measure gives relevant information on DNB Boligkreditt’s net interest income by measuring the respective average interest income relative to the average funding costs.</t>
  </si>
  <si>
    <t>Average spread for ordinary lending to customers is calculated as: Margin income on performing loans relative to average performing loans for the period. Margin income is defined as interest income on the loans less total interest expenses on long- and short-term funding.</t>
  </si>
  <si>
    <t>Impairment relative to average net loans to customers, net loans and financial commitments in stage 3 in per cent of net loans and loans and financial commitments in stage 3 in per cent of gross loans</t>
  </si>
  <si>
    <t>Average equity, NOK million</t>
  </si>
  <si>
    <t>Interest on customer loans not subject to impairment, NOK million</t>
  </si>
  <si>
    <t>Interest on customer loans not subject to impairment, per cent</t>
  </si>
  <si>
    <t>Interest on loans and deposits from banks, incl. Liquidity costs, NOK million</t>
  </si>
  <si>
    <t>Loans and deposit from banks, principal amount, NOK million</t>
  </si>
  <si>
    <t>Interest on loans and deposits from banks, per cent</t>
  </si>
  <si>
    <t>Interest on net bonds debt, incl. interest swap, NOK million</t>
  </si>
  <si>
    <t>Bonds issued net, principal amount, NOK million</t>
  </si>
  <si>
    <t>Interest on net bonds debt, per cent</t>
  </si>
  <si>
    <t>Interest on subordinated loan capital, NOK million</t>
  </si>
  <si>
    <t>Subordinated loan capital, NOK million</t>
  </si>
  <si>
    <t>Interest on subordinated loan capital, per cent</t>
  </si>
  <si>
    <t>Average interest costs, per cent</t>
  </si>
  <si>
    <t>Impairment relative to average net loans to customers, per cent</t>
  </si>
  <si>
    <t>Net loans and financial commitments in stage 3, end of period, NOK million</t>
  </si>
  <si>
    <t>Net loans and financial commitments in stage 3, per cent of net loans</t>
  </si>
  <si>
    <r>
      <t>Cancelled shares, end of period</t>
    </r>
    <r>
      <rPr>
        <b/>
        <sz val="9"/>
        <color theme="1"/>
        <rFont val="Arial"/>
        <family val="2"/>
      </rPr>
      <t xml:space="preserve"> </t>
    </r>
    <r>
      <rPr>
        <b/>
        <vertAlign val="superscript"/>
        <sz val="11"/>
        <color theme="1"/>
        <rFont val="Arial"/>
        <family val="2"/>
      </rPr>
      <t>1)</t>
    </r>
  </si>
  <si>
    <t>DNB Boligkreditt's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 Boligkreditt's performance and represent important measures for how management governs the company and its business activities.</t>
  </si>
  <si>
    <t>These ratios are included to show DNB’s provisions relating to credit exposure.</t>
  </si>
  <si>
    <t>These ratios are included to show DNB Boligkreditt’s provisions relating to credit exposure.</t>
  </si>
  <si>
    <t xml:space="preserve">1)  The Annual General Meeting held on 30 April 2019 resolved a reduction in share capital by cancelling own shares and redeeming shares held by the Norwegian government. The number of issued shares has been reduced by 24 065 503 to 1 580 301 385 and was reflected in the accounts as of June 2019. The cancellation of the shares will be formally registered in the Register of Business Enterprises in and is expected in July/August 2019. For information on share buy-back programme initiated in June 2018, refer to table 1.7.11  </t>
  </si>
  <si>
    <t>Days in the quarter</t>
  </si>
  <si>
    <t>Days in the year</t>
  </si>
  <si>
    <t>Non-controlling interests, NOK million</t>
  </si>
  <si>
    <t>Portion attributable to non-controlling interests, NOK million</t>
  </si>
  <si>
    <t>Calculated as: Shareholders’ share of profits for the period divided by average equity excluding additional Tier 1 capital and non-controlling interests.</t>
  </si>
  <si>
    <t xml:space="preserve">Calculated as: DNB’s closing share price at the end of the period divided by book value per share. Book value per share is calculated as shareholders’ equity excluding additional Tier 1 capital and non-controlling interests at the end of the period, divided by the total number of outstanding shares. </t>
  </si>
  <si>
    <t xml:space="preserve">Calculated as: Shareholders’ share of profits for the period divided by average equity. </t>
  </si>
  <si>
    <t>Impairment relative to average net loans to customers, net loans and financial commitments in stage 3 in per cent of net loans</t>
  </si>
  <si>
    <t>Calculated as: Impairment divided by average net loans to customers.</t>
  </si>
  <si>
    <t>Calculated as: Net loans and financial commitments in stage 3 divided by net loans.</t>
  </si>
  <si>
    <t>Short-term lending, end of period, NOK million</t>
  </si>
  <si>
    <t>Group portfolio, buy-back programme end of period</t>
  </si>
  <si>
    <t>Group portfolio, buy-back programme in the period</t>
  </si>
  <si>
    <t>Net loans at amortised cost and financial commitments in stage 2, per cent of net loans at amortised cost</t>
  </si>
  <si>
    <t>Net loans at amortised cost and financial commitments in stage 2, NOK million</t>
  </si>
  <si>
    <t>Net loans to customers at amortised cost, NOK million</t>
  </si>
  <si>
    <t>Net loans at amortised cost and financial commitments in stage 3, NOK million</t>
  </si>
  <si>
    <t>Net loans at amortised cost and financial commitments in stage 3, per cent of net loans at amortised cost</t>
  </si>
  <si>
    <t>Impairment relative to average net loans to customers at amortised cost, annualised, per cent</t>
  </si>
  <si>
    <t>Average net loans to customers at amortised cost, NOK million</t>
  </si>
  <si>
    <t>Figures from 1 January 2020 are recognised excluding loans at fair value. Historical figures have been adjusted accordingly.</t>
  </si>
  <si>
    <t xml:space="preserve">Calculated as: Net loans at amortised cost and financial commitments in stage 2 divided by net loans to customers at amortised costs. </t>
  </si>
  <si>
    <r>
      <t xml:space="preserve">Calculated as: Net loans at amortised cost and financial commitments in stage 3 divided by net loans to customers at amortised costs. </t>
    </r>
    <r>
      <rPr>
        <i/>
        <sz val="8"/>
        <rFont val="Arial"/>
        <family val="2"/>
      </rPr>
      <t xml:space="preserve">Comparable to previously reported figures under IAS 39. </t>
    </r>
  </si>
  <si>
    <t>Calculated as: Impairment relative to average net loans to customers at amortised cost, annualised (per cent).</t>
  </si>
  <si>
    <t>Issued, opering balance</t>
  </si>
  <si>
    <t>Outstanding shares, opening balance</t>
  </si>
  <si>
    <t>Accumulated purchased shares</t>
  </si>
  <si>
    <t>3rd quarter</t>
  </si>
  <si>
    <t>January-September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</si>
</sst>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 #,##0.00_ ;_ * \-#,##0.00_ ;_ * &quot;-&quot;??_ ;_ @_ "/>
    <numFmt numFmtId="164" formatCode="&quot;kr&quot;\ #,##0.00"/>
    <numFmt numFmtId="165" formatCode="_ * #,##0_ ;_ * \-#,##0_ ;_ * &quot;-&quot;??_ ;_ @_ "/>
    <numFmt numFmtId="166" formatCode="0_);\(0\);\-_)"/>
    <numFmt numFmtId="167" formatCode="0.0"/>
    <numFmt numFmtId="168" formatCode="_(* #,##0_);_(* \(#,##0\);_(* &quot;&quot;_);_(@_)"/>
    <numFmt numFmtId="169" formatCode="_ * #,##0.0_ ;_ * \-#,##0.0_ ;_ * &quot;-&quot;??_ ;_ @_ "/>
    <numFmt numFmtId="170" formatCode="#,##0;\(#,##0\);0;_ @_ "/>
    <numFmt numFmtId="171" formatCode="#,##0.00;\(#,##0.00\);0.00;_ @_ "/>
    <numFmt numFmtId="172" formatCode="0.0\ %"/>
    <numFmt numFmtId="173" formatCode="0.00;\(0.00\)"/>
    <numFmt numFmtId="174" formatCode="0.0;\(0.0\)"/>
    <numFmt numFmtId="175" formatCode="0.000"/>
  </numFmts>
  <fonts count="23" x14ac:knownFonts="1">
    <font>
      <sz val="11"/>
      <color theme="1"/>
      <name val="Calibri"/>
      <family val="2"/>
      <scheme val="minor"/>
    </font>
    <font>
      <sz val="11"/>
      <color theme="1"/>
      <name val="Calibri"/>
      <family val="2"/>
      <scheme val="minor"/>
    </font>
    <font>
      <b/>
      <sz val="10"/>
      <name val="Arial"/>
      <family val="2"/>
    </font>
    <font>
      <sz val="22"/>
      <name val="Arial"/>
      <family val="2"/>
    </font>
    <font>
      <sz val="8"/>
      <name val="Arial"/>
      <family val="2"/>
    </font>
    <font>
      <sz val="5"/>
      <name val="Arial"/>
      <family val="2"/>
    </font>
    <font>
      <b/>
      <sz val="12"/>
      <name val="Arial"/>
      <family val="2"/>
    </font>
    <font>
      <b/>
      <sz val="8.5"/>
      <name val="Arial"/>
      <family val="2"/>
    </font>
    <font>
      <i/>
      <sz val="8"/>
      <name val="Arial"/>
      <family val="2"/>
    </font>
    <font>
      <sz val="10"/>
      <name val="Arial"/>
      <family val="2"/>
    </font>
    <font>
      <sz val="12"/>
      <name val="Arial"/>
      <family val="2"/>
    </font>
    <font>
      <sz val="8"/>
      <color rgb="FF595959"/>
      <name val="Arial"/>
      <family val="2"/>
    </font>
    <font>
      <sz val="11"/>
      <color theme="1"/>
      <name val="Arial"/>
      <family val="2"/>
    </font>
    <font>
      <i/>
      <sz val="12"/>
      <color theme="1"/>
      <name val="Arial"/>
      <family val="2"/>
    </font>
    <font>
      <sz val="9"/>
      <name val="Arial"/>
      <family val="2"/>
    </font>
    <font>
      <b/>
      <sz val="12"/>
      <color theme="1"/>
      <name val="Arial"/>
      <family val="2"/>
    </font>
    <font>
      <sz val="12"/>
      <color theme="1"/>
      <name val="Arial"/>
      <family val="2"/>
    </font>
    <font>
      <i/>
      <sz val="12"/>
      <name val="Arial"/>
      <family val="2"/>
    </font>
    <font>
      <sz val="8"/>
      <color theme="1"/>
      <name val="Arial"/>
      <family val="2"/>
    </font>
    <font>
      <b/>
      <sz val="9"/>
      <color theme="1"/>
      <name val="Arial"/>
      <family val="2"/>
    </font>
    <font>
      <b/>
      <vertAlign val="superscript"/>
      <sz val="11"/>
      <color theme="1"/>
      <name val="Arial"/>
      <family val="2"/>
    </font>
    <font>
      <sz val="10"/>
      <name val="Arial"/>
      <family val="2"/>
    </font>
    <font>
      <b/>
      <sz val="12"/>
      <name val="Segoe UI"/>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1">
    <xf numFmtId="0" fontId="0" fillId="0" borderId="0"/>
    <xf numFmtId="43" fontId="1" fillId="0" borderId="0" applyFont="0" applyFill="0" applyBorder="0" applyAlignment="0" applyProtection="0"/>
    <xf numFmtId="0" fontId="9" fillId="0" borderId="0">
      <alignment vertical="top"/>
    </xf>
    <xf numFmtId="43" fontId="9" fillId="0" borderId="0" applyFont="0" applyFill="0" applyBorder="0" applyAlignment="0" applyProtection="0"/>
    <xf numFmtId="0" fontId="9" fillId="0" borderId="0">
      <alignment vertical="top"/>
    </xf>
    <xf numFmtId="0" fontId="9" fillId="0" borderId="0" applyProtection="0"/>
    <xf numFmtId="0" fontId="9" fillId="0" borderId="0">
      <alignment vertical="top"/>
    </xf>
    <xf numFmtId="43" fontId="9" fillId="0" borderId="0" applyFont="0" applyFill="0" applyBorder="0" applyAlignment="0" applyProtection="0"/>
    <xf numFmtId="9" fontId="9" fillId="0" borderId="0" applyFont="0" applyFill="0" applyBorder="0" applyAlignment="0" applyProtection="0"/>
    <xf numFmtId="43" fontId="21" fillId="0" borderId="0" applyFont="0" applyFill="0" applyBorder="0" applyAlignment="0" applyProtection="0"/>
    <xf numFmtId="43" fontId="9" fillId="0" borderId="0" applyFont="0" applyFill="0" applyBorder="0" applyAlignment="0" applyProtection="0"/>
  </cellStyleXfs>
  <cellXfs count="129">
    <xf numFmtId="0" fontId="0" fillId="0" borderId="0" xfId="0"/>
    <xf numFmtId="0" fontId="2" fillId="0" borderId="0" xfId="0" applyFont="1" applyBorder="1" applyAlignment="1"/>
    <xf numFmtId="0" fontId="3" fillId="0" borderId="0" xfId="0" applyFont="1" applyAlignment="1"/>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4" fillId="0" borderId="0" xfId="0" applyFont="1" applyAlignment="1">
      <alignment horizontal="left" vertical="center" wrapText="1"/>
    </xf>
    <xf numFmtId="0" fontId="6" fillId="0" borderId="0" xfId="6" applyFont="1" applyAlignment="1"/>
    <xf numFmtId="0" fontId="10" fillId="0" borderId="0" xfId="6" applyFont="1" applyAlignment="1"/>
    <xf numFmtId="0" fontId="6" fillId="2" borderId="0" xfId="4" applyFont="1" applyFill="1" applyAlignment="1">
      <alignment vertical="top"/>
    </xf>
    <xf numFmtId="0" fontId="6" fillId="2" borderId="0" xfId="4" applyFont="1" applyFill="1" applyBorder="1" applyAlignment="1">
      <alignment vertical="top"/>
    </xf>
    <xf numFmtId="0" fontId="10" fillId="0" borderId="0" xfId="6" applyFont="1" applyBorder="1" applyAlignment="1"/>
    <xf numFmtId="0" fontId="10" fillId="0" borderId="0" xfId="4" applyFont="1" applyFill="1" applyBorder="1" applyAlignment="1">
      <alignment vertical="top"/>
    </xf>
    <xf numFmtId="170" fontId="10" fillId="2" borderId="0" xfId="7" applyNumberFormat="1" applyFont="1" applyFill="1" applyBorder="1" applyAlignment="1">
      <alignment vertical="top"/>
    </xf>
    <xf numFmtId="0" fontId="10" fillId="2" borderId="1" xfId="4" applyFont="1" applyFill="1" applyBorder="1" applyAlignment="1">
      <alignment vertical="top"/>
    </xf>
    <xf numFmtId="170" fontId="10" fillId="0" borderId="0" xfId="7" applyNumberFormat="1" applyFont="1" applyAlignment="1"/>
    <xf numFmtId="0" fontId="10" fillId="0" borderId="2" xfId="6" applyFont="1" applyBorder="1" applyAlignment="1"/>
    <xf numFmtId="172" fontId="10" fillId="2" borderId="0" xfId="8" applyNumberFormat="1" applyFont="1" applyFill="1" applyBorder="1" applyAlignment="1">
      <alignment vertical="top"/>
    </xf>
    <xf numFmtId="0" fontId="10" fillId="2" borderId="0" xfId="4" applyFont="1" applyFill="1" applyAlignment="1">
      <alignment vertical="top"/>
    </xf>
    <xf numFmtId="0" fontId="10" fillId="2" borderId="2" xfId="4" applyFont="1" applyFill="1" applyBorder="1" applyAlignment="1">
      <alignment vertical="top"/>
    </xf>
    <xf numFmtId="10" fontId="10" fillId="2" borderId="0" xfId="8" applyNumberFormat="1" applyFont="1" applyFill="1" applyBorder="1" applyAlignment="1">
      <alignment vertical="top"/>
    </xf>
    <xf numFmtId="170" fontId="10" fillId="0" borderId="0" xfId="7" applyNumberFormat="1" applyFont="1" applyBorder="1" applyAlignment="1"/>
    <xf numFmtId="0" fontId="6" fillId="0" borderId="0" xfId="2" applyFont="1" applyFill="1" applyAlignment="1">
      <alignment horizontal="right" vertical="top"/>
    </xf>
    <xf numFmtId="0" fontId="2" fillId="0" borderId="0" xfId="6" applyFont="1" applyBorder="1" applyAlignment="1"/>
    <xf numFmtId="0" fontId="9" fillId="0" borderId="0" xfId="6" applyFont="1" applyAlignment="1"/>
    <xf numFmtId="0" fontId="3" fillId="0" borderId="0" xfId="6" applyFont="1" applyAlignment="1"/>
    <xf numFmtId="0" fontId="4" fillId="0" borderId="0" xfId="6" applyFont="1" applyAlignment="1">
      <alignment vertical="center"/>
    </xf>
    <xf numFmtId="0" fontId="4" fillId="0" borderId="0" xfId="6" applyFont="1" applyAlignment="1">
      <alignment vertical="center" wrapText="1"/>
    </xf>
    <xf numFmtId="0" fontId="5" fillId="0" borderId="0" xfId="6" applyFont="1" applyAlignment="1">
      <alignment vertical="center" wrapText="1"/>
    </xf>
    <xf numFmtId="0" fontId="6" fillId="0" borderId="0" xfId="6" applyFont="1" applyAlignment="1">
      <alignment horizontal="left" vertical="center" wrapText="1"/>
    </xf>
    <xf numFmtId="0" fontId="7" fillId="0" borderId="0" xfId="6" applyFont="1" applyAlignment="1">
      <alignment vertical="center" wrapText="1"/>
    </xf>
    <xf numFmtId="0" fontId="11" fillId="0" borderId="0" xfId="0" applyFont="1" applyAlignment="1">
      <alignment horizontal="left" vertical="center" wrapText="1"/>
    </xf>
    <xf numFmtId="0" fontId="4" fillId="0" borderId="0" xfId="6" applyFont="1" applyAlignment="1">
      <alignment horizontal="left" vertical="center" wrapText="1"/>
    </xf>
    <xf numFmtId="0" fontId="12" fillId="0" borderId="0" xfId="0" applyFont="1"/>
    <xf numFmtId="0" fontId="10" fillId="0" borderId="0" xfId="6" applyFont="1" applyFill="1" applyAlignment="1"/>
    <xf numFmtId="170" fontId="10" fillId="0" borderId="0" xfId="7" applyNumberFormat="1" applyFont="1" applyFill="1" applyAlignment="1">
      <alignment vertical="top"/>
    </xf>
    <xf numFmtId="0" fontId="10" fillId="0" borderId="0" xfId="4" applyFont="1" applyFill="1" applyAlignment="1">
      <alignment vertical="top"/>
    </xf>
    <xf numFmtId="0" fontId="10" fillId="0" borderId="2" xfId="4" applyFont="1" applyFill="1" applyBorder="1" applyAlignment="1">
      <alignment vertical="top"/>
    </xf>
    <xf numFmtId="170" fontId="10" fillId="0" borderId="2" xfId="7" applyNumberFormat="1" applyFont="1" applyFill="1" applyBorder="1" applyAlignment="1">
      <alignment vertical="top"/>
    </xf>
    <xf numFmtId="170" fontId="10" fillId="0" borderId="0" xfId="7" applyNumberFormat="1" applyFont="1" applyFill="1" applyAlignment="1"/>
    <xf numFmtId="167" fontId="10" fillId="0" borderId="2" xfId="8" applyNumberFormat="1" applyFont="1" applyFill="1" applyBorder="1" applyAlignment="1">
      <alignment vertical="top"/>
    </xf>
    <xf numFmtId="165" fontId="10" fillId="0" borderId="0" xfId="7" applyNumberFormat="1" applyFont="1" applyFill="1" applyAlignment="1"/>
    <xf numFmtId="173" fontId="10" fillId="0" borderId="0" xfId="6" applyNumberFormat="1" applyFont="1" applyFill="1" applyAlignment="1"/>
    <xf numFmtId="170" fontId="10" fillId="0" borderId="0" xfId="7" applyNumberFormat="1" applyFont="1" applyFill="1" applyBorder="1" applyAlignment="1"/>
    <xf numFmtId="0" fontId="13" fillId="0" borderId="0" xfId="6" applyFont="1" applyAlignment="1"/>
    <xf numFmtId="171" fontId="10" fillId="0" borderId="2" xfId="7" applyNumberFormat="1" applyFont="1" applyFill="1" applyBorder="1" applyAlignment="1">
      <alignment vertical="top"/>
    </xf>
    <xf numFmtId="165" fontId="10" fillId="0" borderId="0" xfId="7" applyNumberFormat="1" applyFont="1" applyBorder="1" applyAlignment="1"/>
    <xf numFmtId="10" fontId="10" fillId="0" borderId="0" xfId="8" applyNumberFormat="1" applyFont="1" applyFill="1" applyBorder="1" applyAlignment="1">
      <alignment vertical="top"/>
    </xf>
    <xf numFmtId="174" fontId="10" fillId="0" borderId="2" xfId="8" applyNumberFormat="1" applyFont="1" applyFill="1" applyBorder="1" applyAlignment="1">
      <alignment vertical="top"/>
    </xf>
    <xf numFmtId="0" fontId="10" fillId="0" borderId="1" xfId="6" applyFont="1" applyBorder="1" applyAlignment="1"/>
    <xf numFmtId="170" fontId="10" fillId="0" borderId="1" xfId="7" applyNumberFormat="1" applyFont="1" applyFill="1" applyBorder="1" applyAlignment="1"/>
    <xf numFmtId="0" fontId="10" fillId="0" borderId="2" xfId="4" applyFont="1" applyFill="1" applyBorder="1" applyAlignment="1">
      <alignment vertical="top" wrapText="1"/>
    </xf>
    <xf numFmtId="174" fontId="10" fillId="0" borderId="2" xfId="8" applyNumberFormat="1" applyFont="1" applyFill="1" applyBorder="1" applyAlignment="1"/>
    <xf numFmtId="0" fontId="10" fillId="0" borderId="0" xfId="6" applyFont="1" applyAlignment="1">
      <alignment vertical="top"/>
    </xf>
    <xf numFmtId="172" fontId="10" fillId="0" borderId="0" xfId="8" applyNumberFormat="1" applyFont="1" applyFill="1" applyBorder="1" applyAlignment="1">
      <alignment vertical="top"/>
    </xf>
    <xf numFmtId="0" fontId="14" fillId="0" borderId="0" xfId="0" applyFont="1" applyAlignment="1"/>
    <xf numFmtId="0" fontId="15" fillId="0" borderId="0" xfId="0" applyFont="1" applyFill="1"/>
    <xf numFmtId="0" fontId="16" fillId="0" borderId="0" xfId="0" applyFont="1" applyFill="1"/>
    <xf numFmtId="0" fontId="16" fillId="0" borderId="0" xfId="0" applyFont="1"/>
    <xf numFmtId="0" fontId="15" fillId="0" borderId="0" xfId="0" applyFont="1" applyFill="1" applyAlignment="1">
      <alignment horizontal="right"/>
    </xf>
    <xf numFmtId="165" fontId="16" fillId="0" borderId="0" xfId="1" applyNumberFormat="1" applyFont="1" applyFill="1"/>
    <xf numFmtId="0" fontId="16" fillId="0" borderId="1" xfId="0" applyFont="1" applyFill="1" applyBorder="1"/>
    <xf numFmtId="165" fontId="16" fillId="0" borderId="1" xfId="1" applyNumberFormat="1" applyFont="1" applyFill="1" applyBorder="1"/>
    <xf numFmtId="165" fontId="16" fillId="0" borderId="0" xfId="0" applyNumberFormat="1" applyFont="1"/>
    <xf numFmtId="0" fontId="16" fillId="0" borderId="2" xfId="0" applyFont="1" applyFill="1" applyBorder="1"/>
    <xf numFmtId="43" fontId="16" fillId="0" borderId="1" xfId="1" applyNumberFormat="1" applyFont="1" applyFill="1" applyBorder="1"/>
    <xf numFmtId="166" fontId="16" fillId="0" borderId="1" xfId="1" applyNumberFormat="1" applyFont="1" applyBorder="1" applyAlignment="1"/>
    <xf numFmtId="2" fontId="16" fillId="0" borderId="1" xfId="0" applyNumberFormat="1" applyFont="1" applyFill="1" applyBorder="1"/>
    <xf numFmtId="167" fontId="16" fillId="0" borderId="1" xfId="0" applyNumberFormat="1" applyFont="1" applyFill="1" applyBorder="1"/>
    <xf numFmtId="168" fontId="16" fillId="0" borderId="1" xfId="1" applyNumberFormat="1" applyFont="1" applyBorder="1" applyAlignment="1"/>
    <xf numFmtId="165" fontId="16" fillId="0" borderId="2" xfId="1" applyNumberFormat="1" applyFont="1" applyFill="1" applyBorder="1"/>
    <xf numFmtId="43" fontId="16" fillId="0" borderId="2" xfId="1" applyNumberFormat="1" applyFont="1" applyFill="1" applyBorder="1"/>
    <xf numFmtId="168" fontId="16" fillId="0" borderId="0" xfId="1" applyNumberFormat="1" applyFont="1" applyBorder="1" applyAlignment="1"/>
    <xf numFmtId="0" fontId="16" fillId="0" borderId="3" xfId="0" applyFont="1" applyFill="1" applyBorder="1"/>
    <xf numFmtId="0" fontId="16" fillId="0" borderId="1" xfId="0" applyFont="1" applyFill="1" applyBorder="1" applyAlignment="1">
      <alignment vertical="top" wrapText="1"/>
    </xf>
    <xf numFmtId="43" fontId="16" fillId="0" borderId="1" xfId="0" applyNumberFormat="1" applyFont="1" applyFill="1" applyBorder="1"/>
    <xf numFmtId="169" fontId="16" fillId="0" borderId="0" xfId="1" applyNumberFormat="1" applyFont="1"/>
    <xf numFmtId="170" fontId="10" fillId="0" borderId="0" xfId="3" applyNumberFormat="1" applyFont="1" applyFill="1" applyBorder="1" applyAlignment="1"/>
    <xf numFmtId="169" fontId="13" fillId="0" borderId="0" xfId="1" applyNumberFormat="1" applyFont="1"/>
    <xf numFmtId="169" fontId="10" fillId="0" borderId="0" xfId="1" applyNumberFormat="1" applyFont="1" applyAlignment="1"/>
    <xf numFmtId="0" fontId="10" fillId="0" borderId="0" xfId="0" applyFont="1" applyAlignment="1"/>
    <xf numFmtId="171" fontId="10" fillId="0" borderId="2" xfId="3" applyNumberFormat="1" applyFont="1" applyFill="1" applyBorder="1" applyAlignment="1">
      <alignment vertical="top"/>
    </xf>
    <xf numFmtId="0" fontId="13" fillId="0" borderId="0" xfId="0" applyFont="1"/>
    <xf numFmtId="165" fontId="10" fillId="0" borderId="0" xfId="3" applyNumberFormat="1" applyFont="1" applyBorder="1" applyAlignment="1"/>
    <xf numFmtId="171" fontId="10" fillId="0" borderId="0" xfId="3" applyNumberFormat="1" applyFont="1" applyFill="1" applyBorder="1" applyAlignment="1">
      <alignment vertical="top"/>
    </xf>
    <xf numFmtId="169" fontId="16" fillId="0" borderId="1" xfId="1" applyNumberFormat="1" applyFont="1" applyFill="1" applyBorder="1"/>
    <xf numFmtId="0" fontId="16" fillId="0" borderId="1" xfId="0" applyFont="1" applyFill="1" applyBorder="1" applyAlignment="1">
      <alignment wrapText="1"/>
    </xf>
    <xf numFmtId="43" fontId="16" fillId="0" borderId="0" xfId="1" applyFont="1" applyFill="1"/>
    <xf numFmtId="0" fontId="18" fillId="0" borderId="0" xfId="0" applyFont="1"/>
    <xf numFmtId="0" fontId="4" fillId="0" borderId="0" xfId="0" applyFont="1" applyAlignment="1">
      <alignment horizontal="left" vertical="top" wrapText="1"/>
    </xf>
    <xf numFmtId="0" fontId="4" fillId="0" borderId="0" xfId="6" applyFont="1" applyAlignment="1">
      <alignment vertical="top" wrapText="1"/>
    </xf>
    <xf numFmtId="0" fontId="16" fillId="0" borderId="0" xfId="0" applyFont="1" applyAlignment="1">
      <alignment vertical="top" wrapText="1"/>
    </xf>
    <xf numFmtId="170" fontId="10" fillId="2" borderId="0" xfId="10" applyNumberFormat="1" applyFont="1" applyFill="1" applyBorder="1" applyAlignment="1">
      <alignment vertical="top"/>
    </xf>
    <xf numFmtId="170" fontId="10" fillId="0" borderId="0" xfId="10" applyNumberFormat="1" applyFont="1" applyAlignment="1"/>
    <xf numFmtId="2" fontId="10" fillId="0" borderId="2" xfId="8" applyNumberFormat="1" applyFont="1" applyFill="1" applyBorder="1" applyAlignment="1">
      <alignment vertical="top"/>
    </xf>
    <xf numFmtId="173" fontId="10" fillId="0" borderId="2" xfId="8" applyNumberFormat="1" applyFont="1" applyFill="1" applyBorder="1" applyAlignment="1">
      <alignment vertical="top"/>
    </xf>
    <xf numFmtId="0" fontId="16" fillId="0" borderId="0" xfId="0" applyFont="1" applyFill="1" applyBorder="1"/>
    <xf numFmtId="170" fontId="10" fillId="0" borderId="2" xfId="7" applyNumberFormat="1" applyFont="1" applyFill="1" applyBorder="1" applyAlignment="1"/>
    <xf numFmtId="173" fontId="10" fillId="0" borderId="2" xfId="7" applyNumberFormat="1" applyFont="1" applyFill="1" applyBorder="1" applyAlignment="1">
      <alignment vertical="top"/>
    </xf>
    <xf numFmtId="0" fontId="10" fillId="2" borderId="1" xfId="4" applyFont="1" applyFill="1" applyBorder="1" applyAlignment="1">
      <alignment vertical="top" wrapText="1"/>
    </xf>
    <xf numFmtId="173" fontId="10" fillId="0" borderId="1" xfId="7" applyNumberFormat="1" applyFont="1" applyFill="1" applyBorder="1" applyAlignment="1"/>
    <xf numFmtId="0" fontId="10" fillId="0" borderId="2" xfId="6" applyFont="1" applyFill="1" applyBorder="1" applyAlignment="1"/>
    <xf numFmtId="0" fontId="10" fillId="0" borderId="0" xfId="6" applyFont="1" applyFill="1" applyBorder="1" applyAlignment="1"/>
    <xf numFmtId="0" fontId="6" fillId="0" borderId="0" xfId="4" applyFont="1" applyFill="1" applyAlignment="1">
      <alignment vertical="top"/>
    </xf>
    <xf numFmtId="170" fontId="10" fillId="0" borderId="0" xfId="10" applyNumberFormat="1" applyFont="1" applyFill="1" applyAlignment="1">
      <alignment vertical="top"/>
    </xf>
    <xf numFmtId="175" fontId="10" fillId="0" borderId="0" xfId="6" applyNumberFormat="1" applyFont="1" applyFill="1" applyAlignment="1"/>
    <xf numFmtId="0" fontId="6" fillId="0" borderId="0" xfId="4" applyFont="1" applyFill="1" applyAlignment="1">
      <alignment vertical="top" wrapText="1"/>
    </xf>
    <xf numFmtId="170" fontId="10" fillId="0" borderId="2" xfId="6" applyNumberFormat="1" applyFont="1" applyFill="1" applyBorder="1" applyAlignment="1"/>
    <xf numFmtId="0" fontId="10" fillId="2" borderId="2" xfId="4" applyFont="1" applyFill="1" applyBorder="1" applyAlignment="1">
      <alignment vertical="top" wrapText="1"/>
    </xf>
    <xf numFmtId="0" fontId="4" fillId="0" borderId="0" xfId="0" applyFont="1" applyFill="1" applyAlignment="1">
      <alignment horizontal="left" vertical="center" wrapText="1"/>
    </xf>
    <xf numFmtId="0" fontId="6" fillId="0" borderId="0" xfId="4" applyFont="1" applyFill="1" applyAlignment="1">
      <alignment vertical="top" wrapText="1"/>
    </xf>
    <xf numFmtId="171" fontId="10" fillId="0" borderId="2" xfId="7" applyNumberFormat="1" applyFont="1" applyFill="1" applyBorder="1" applyAlignment="1"/>
    <xf numFmtId="171" fontId="10" fillId="0" borderId="2" xfId="3" applyNumberFormat="1" applyFont="1" applyFill="1" applyBorder="1" applyAlignment="1"/>
    <xf numFmtId="165" fontId="16" fillId="0" borderId="0" xfId="0" applyNumberFormat="1" applyFont="1" applyFill="1"/>
    <xf numFmtId="164" fontId="6" fillId="0" borderId="0" xfId="2" applyNumberFormat="1" applyFont="1" applyFill="1" applyAlignment="1">
      <alignment horizontal="right" vertical="top"/>
    </xf>
    <xf numFmtId="164" fontId="6" fillId="0" borderId="0" xfId="2" applyNumberFormat="1" applyFont="1" applyFill="1" applyAlignment="1">
      <alignment horizontal="right" vertical="top"/>
    </xf>
    <xf numFmtId="164" fontId="6" fillId="0" borderId="0" xfId="2" applyNumberFormat="1" applyFont="1" applyFill="1" applyAlignment="1">
      <alignment horizontal="right" vertical="top"/>
    </xf>
    <xf numFmtId="0" fontId="6" fillId="0" borderId="0" xfId="2" applyFont="1" applyFill="1" applyAlignment="1">
      <alignment horizontal="right" vertical="top"/>
    </xf>
    <xf numFmtId="0" fontId="17" fillId="0" borderId="0" xfId="5" applyFont="1" applyFill="1" applyAlignment="1">
      <alignment horizontal="left" vertical="top" wrapText="1"/>
    </xf>
    <xf numFmtId="164" fontId="6" fillId="0" borderId="0" xfId="2" applyNumberFormat="1" applyFont="1" applyFill="1" applyAlignment="1">
      <alignment horizontal="right" vertical="top"/>
    </xf>
    <xf numFmtId="0" fontId="6" fillId="0" borderId="0" xfId="2" applyFont="1" applyFill="1" applyAlignment="1">
      <alignment horizontal="right" vertical="top"/>
    </xf>
    <xf numFmtId="0" fontId="15" fillId="0" borderId="0" xfId="0" applyFont="1" applyFill="1" applyAlignment="1">
      <alignment horizontal="left" wrapText="1"/>
    </xf>
    <xf numFmtId="0" fontId="6" fillId="0" borderId="0" xfId="6" applyFont="1" applyAlignment="1">
      <alignment wrapText="1"/>
    </xf>
    <xf numFmtId="0" fontId="6" fillId="0" borderId="0" xfId="4" applyFont="1" applyFill="1" applyAlignment="1">
      <alignment vertical="top" wrapText="1"/>
    </xf>
    <xf numFmtId="164" fontId="22" fillId="2" borderId="0" xfId="2" applyNumberFormat="1" applyFont="1" applyFill="1" applyAlignment="1">
      <alignment horizontal="right" vertical="top"/>
    </xf>
    <xf numFmtId="0" fontId="0" fillId="0" borderId="0" xfId="0" applyAlignment="1">
      <alignment horizontal="right" vertical="top"/>
    </xf>
  </cellXfs>
  <cellStyles count="11">
    <cellStyle name="=C:\WINNT35\SYSTEM32\COMMAND.COM" xfId="2"/>
    <cellStyle name="=C:\WINNT35\SYSTEM32\COMMAND.COM 2" xfId="4"/>
    <cellStyle name="Comma" xfId="1" builtinId="3"/>
    <cellStyle name="Comma 14" xfId="7"/>
    <cellStyle name="Comma 20" xfId="3"/>
    <cellStyle name="Komma 2" xfId="10"/>
    <cellStyle name="Komma 63" xfId="9"/>
    <cellStyle name="Normal" xfId="0" builtinId="0"/>
    <cellStyle name="Normal 2 10 2_3. Chng in credit spreads" xfId="5"/>
    <cellStyle name="Normal 3" xfId="6"/>
    <cellStyle name="Percent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topLeftCell="A13" zoomScaleNormal="100" workbookViewId="0">
      <selection activeCell="B30" sqref="B30"/>
    </sheetView>
  </sheetViews>
  <sheetFormatPr defaultColWidth="11.42578125" defaultRowHeight="14.25" x14ac:dyDescent="0.2"/>
  <cols>
    <col min="1" max="1" width="100.7109375" style="58" customWidth="1"/>
    <col min="2" max="16384" width="11.42578125" style="36"/>
  </cols>
  <sheetData>
    <row r="1" spans="1:1" x14ac:dyDescent="0.2">
      <c r="A1" s="1" t="s">
        <v>0</v>
      </c>
    </row>
    <row r="2" spans="1:1" ht="27" x14ac:dyDescent="0.35">
      <c r="A2" s="2" t="s">
        <v>1</v>
      </c>
    </row>
    <row r="3" spans="1:1" x14ac:dyDescent="0.2">
      <c r="A3" s="3"/>
    </row>
    <row r="4" spans="1:1" ht="45" x14ac:dyDescent="0.2">
      <c r="A4" s="4" t="s">
        <v>2</v>
      </c>
    </row>
    <row r="5" spans="1:1" x14ac:dyDescent="0.2">
      <c r="A5" s="5"/>
    </row>
    <row r="6" spans="1:1" ht="22.5" x14ac:dyDescent="0.2">
      <c r="A6" s="4" t="s">
        <v>3</v>
      </c>
    </row>
    <row r="7" spans="1:1" x14ac:dyDescent="0.2">
      <c r="A7" s="4"/>
    </row>
    <row r="8" spans="1:1" ht="15.75" x14ac:dyDescent="0.2">
      <c r="A8" s="6" t="s">
        <v>4</v>
      </c>
    </row>
    <row r="9" spans="1:1" ht="15.75" x14ac:dyDescent="0.2">
      <c r="A9" s="7"/>
    </row>
    <row r="10" spans="1:1" x14ac:dyDescent="0.2">
      <c r="A10" s="8" t="s">
        <v>5</v>
      </c>
    </row>
    <row r="11" spans="1:1" ht="22.5" x14ac:dyDescent="0.2">
      <c r="A11" s="4" t="s">
        <v>6</v>
      </c>
    </row>
    <row r="12" spans="1:1" ht="22.5" x14ac:dyDescent="0.2">
      <c r="A12" s="9" t="s">
        <v>118</v>
      </c>
    </row>
    <row r="13" spans="1:1" x14ac:dyDescent="0.2">
      <c r="A13" s="4"/>
    </row>
    <row r="14" spans="1:1" x14ac:dyDescent="0.2">
      <c r="A14" s="8" t="s">
        <v>7</v>
      </c>
    </row>
    <row r="15" spans="1:1" x14ac:dyDescent="0.2">
      <c r="A15" s="4" t="s">
        <v>8</v>
      </c>
    </row>
    <row r="16" spans="1:1" x14ac:dyDescent="0.2">
      <c r="A16" s="4" t="s">
        <v>9</v>
      </c>
    </row>
    <row r="17" spans="1:4" ht="22.5" x14ac:dyDescent="0.2">
      <c r="A17" s="9" t="s">
        <v>10</v>
      </c>
    </row>
    <row r="18" spans="1:4" ht="33.75" x14ac:dyDescent="0.2">
      <c r="A18" s="9" t="s">
        <v>11</v>
      </c>
    </row>
    <row r="19" spans="1:4" ht="22.5" x14ac:dyDescent="0.2">
      <c r="A19" s="9" t="s">
        <v>12</v>
      </c>
    </row>
    <row r="20" spans="1:4" x14ac:dyDescent="0.2">
      <c r="A20" s="9"/>
    </row>
    <row r="21" spans="1:4" ht="22.5" x14ac:dyDescent="0.2">
      <c r="A21" s="8" t="s">
        <v>13</v>
      </c>
      <c r="B21" s="8"/>
      <c r="C21" s="8"/>
      <c r="D21" s="8"/>
    </row>
    <row r="22" spans="1:4" x14ac:dyDescent="0.2">
      <c r="A22" s="91" t="s">
        <v>111</v>
      </c>
    </row>
    <row r="23" spans="1:4" x14ac:dyDescent="0.2">
      <c r="A23" s="112" t="s">
        <v>135</v>
      </c>
    </row>
    <row r="24" spans="1:4" s="9" customFormat="1" ht="22.5" x14ac:dyDescent="0.25">
      <c r="A24" s="112" t="s">
        <v>136</v>
      </c>
    </row>
    <row r="25" spans="1:4" s="9" customFormat="1" ht="11.25" x14ac:dyDescent="0.25">
      <c r="A25" s="112" t="s">
        <v>137</v>
      </c>
    </row>
    <row r="26" spans="1:4" s="9" customFormat="1" ht="11.25" x14ac:dyDescent="0.25">
      <c r="A26" s="112" t="s">
        <v>134</v>
      </c>
    </row>
    <row r="27" spans="1:4" x14ac:dyDescent="0.2">
      <c r="A27" s="4"/>
    </row>
    <row r="28" spans="1:4" ht="22.5" x14ac:dyDescent="0.2">
      <c r="A28" s="8" t="s">
        <v>14</v>
      </c>
    </row>
    <row r="29" spans="1:4" x14ac:dyDescent="0.2">
      <c r="A29" s="4" t="s">
        <v>15</v>
      </c>
    </row>
    <row r="30" spans="1:4" ht="22.5" x14ac:dyDescent="0.2">
      <c r="A30" s="9" t="s">
        <v>16</v>
      </c>
    </row>
    <row r="31" spans="1:4" x14ac:dyDescent="0.2">
      <c r="A31" s="4"/>
    </row>
    <row r="32" spans="1:4" x14ac:dyDescent="0.2">
      <c r="A32" s="8" t="s">
        <v>17</v>
      </c>
    </row>
    <row r="33" spans="1:1" ht="22.5" x14ac:dyDescent="0.2">
      <c r="A33" s="4" t="s">
        <v>18</v>
      </c>
    </row>
    <row r="34" spans="1:1" x14ac:dyDescent="0.2">
      <c r="A34" s="9" t="s">
        <v>19</v>
      </c>
    </row>
    <row r="35" spans="1:1" x14ac:dyDescent="0.2">
      <c r="A35" s="4"/>
    </row>
    <row r="36" spans="1:1" x14ac:dyDescent="0.2">
      <c r="A36" s="8" t="s">
        <v>20</v>
      </c>
    </row>
    <row r="37" spans="1:1" x14ac:dyDescent="0.2">
      <c r="A37" s="4" t="s">
        <v>21</v>
      </c>
    </row>
    <row r="38" spans="1:1" ht="33.75" x14ac:dyDescent="0.2">
      <c r="A38" s="9" t="s">
        <v>119</v>
      </c>
    </row>
    <row r="39" spans="1:1" x14ac:dyDescent="0.2">
      <c r="A39" s="4"/>
    </row>
  </sheetData>
  <pageMargins left="0.7" right="0.7" top="0.75" bottom="0.75" header="0.3" footer="0.3"/>
  <pageSetup paperSize="9" orientation="portrait" r:id="rId1"/>
  <headerFooter>
    <oddHeader>&amp;R&amp;"arial"&amp;10&amp;KFF5400DNB 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4"/>
  <sheetViews>
    <sheetView showGridLines="0" tabSelected="1" topLeftCell="A4" zoomScale="70" zoomScaleNormal="70" workbookViewId="0">
      <selection activeCell="D32" sqref="D32"/>
    </sheetView>
  </sheetViews>
  <sheetFormatPr defaultColWidth="11.42578125" defaultRowHeight="15" x14ac:dyDescent="0.2"/>
  <cols>
    <col min="1" max="1" width="99" style="61" customWidth="1"/>
    <col min="2" max="3" width="14.5703125" style="61" customWidth="1"/>
    <col min="4" max="5" width="16.140625" style="61" customWidth="1"/>
    <col min="6" max="6" width="15.5703125" style="61" customWidth="1"/>
    <col min="7" max="7" width="15.140625" style="61" customWidth="1"/>
    <col min="8" max="16384" width="11.42578125" style="61"/>
  </cols>
  <sheetData>
    <row r="1" spans="1:8" ht="15.75" x14ac:dyDescent="0.25">
      <c r="A1" s="59" t="s">
        <v>0</v>
      </c>
      <c r="B1" s="60"/>
      <c r="C1" s="60"/>
      <c r="D1" s="60"/>
      <c r="E1" s="60"/>
      <c r="F1" s="60"/>
    </row>
    <row r="2" spans="1:8" ht="15.75" x14ac:dyDescent="0.25">
      <c r="A2" s="60"/>
      <c r="B2" s="119" t="s">
        <v>141</v>
      </c>
      <c r="C2" s="119" t="s">
        <v>141</v>
      </c>
      <c r="D2" s="122" t="s">
        <v>142</v>
      </c>
      <c r="E2" s="123"/>
      <c r="F2" s="62" t="s">
        <v>22</v>
      </c>
    </row>
    <row r="3" spans="1:8" ht="15.75" x14ac:dyDescent="0.25">
      <c r="B3" s="120">
        <v>2020</v>
      </c>
      <c r="C3" s="120">
        <v>2019</v>
      </c>
      <c r="D3" s="120">
        <v>2020</v>
      </c>
      <c r="E3" s="120">
        <v>2019</v>
      </c>
      <c r="F3" s="62">
        <v>2019</v>
      </c>
    </row>
    <row r="4" spans="1:8" x14ac:dyDescent="0.2">
      <c r="A4" s="60"/>
      <c r="B4" s="60"/>
      <c r="C4" s="60"/>
      <c r="D4" s="60"/>
      <c r="E4" s="60"/>
      <c r="F4" s="60"/>
    </row>
    <row r="5" spans="1:8" x14ac:dyDescent="0.2">
      <c r="A5" s="60" t="s">
        <v>23</v>
      </c>
      <c r="B5" s="63">
        <v>1550365.0209999999</v>
      </c>
      <c r="C5" s="63">
        <v>1580301.385</v>
      </c>
      <c r="D5" s="63">
        <v>1580301.385</v>
      </c>
      <c r="E5" s="63">
        <v>1604366.888</v>
      </c>
      <c r="F5" s="63">
        <v>1604366.888</v>
      </c>
    </row>
    <row r="6" spans="1:8" ht="17.25" x14ac:dyDescent="0.25">
      <c r="A6" s="64" t="s">
        <v>109</v>
      </c>
      <c r="B6" s="65">
        <v>0</v>
      </c>
      <c r="C6" s="65">
        <v>0</v>
      </c>
      <c r="D6" s="65">
        <v>29936.36400000006</v>
      </c>
      <c r="E6" s="65">
        <v>24065.503000000026</v>
      </c>
      <c r="F6" s="65">
        <v>24065.503000000026</v>
      </c>
    </row>
    <row r="7" spans="1:8" x14ac:dyDescent="0.2">
      <c r="A7" s="60" t="s">
        <v>24</v>
      </c>
      <c r="B7" s="63">
        <f>B5-B6</f>
        <v>1550365.0209999999</v>
      </c>
      <c r="C7" s="63">
        <f>C5-C6</f>
        <v>1580301.385</v>
      </c>
      <c r="D7" s="63">
        <f>D5-D6</f>
        <v>1550365.0209999999</v>
      </c>
      <c r="E7" s="63">
        <f>E5-E6</f>
        <v>1580301.385</v>
      </c>
      <c r="F7" s="63">
        <f>F5-F6</f>
        <v>1580301.385</v>
      </c>
      <c r="H7" s="66"/>
    </row>
    <row r="8" spans="1:8" x14ac:dyDescent="0.2">
      <c r="A8" s="60" t="s">
        <v>125</v>
      </c>
      <c r="B8" s="63">
        <v>0</v>
      </c>
      <c r="C8" s="63">
        <v>0</v>
      </c>
      <c r="D8" s="63">
        <v>0</v>
      </c>
      <c r="E8" s="63">
        <v>0</v>
      </c>
      <c r="F8" s="63">
        <v>9715</v>
      </c>
    </row>
    <row r="9" spans="1:8" x14ac:dyDescent="0.2">
      <c r="A9" s="64" t="s">
        <v>25</v>
      </c>
      <c r="B9" s="65">
        <v>0</v>
      </c>
      <c r="C9" s="65">
        <v>0</v>
      </c>
      <c r="D9" s="65">
        <v>0</v>
      </c>
      <c r="E9" s="65">
        <v>0</v>
      </c>
      <c r="F9" s="65">
        <v>0</v>
      </c>
    </row>
    <row r="10" spans="1:8" x14ac:dyDescent="0.2">
      <c r="A10" s="64" t="s">
        <v>26</v>
      </c>
      <c r="B10" s="65">
        <f>B7-B8-B9</f>
        <v>1550365.0209999999</v>
      </c>
      <c r="C10" s="65">
        <f>C7-C8-C9</f>
        <v>1580301.385</v>
      </c>
      <c r="D10" s="65">
        <f t="shared" ref="D10:E10" si="0">D7-D8-D9</f>
        <v>1550365.0209999999</v>
      </c>
      <c r="E10" s="65">
        <f t="shared" si="0"/>
        <v>1580301.385</v>
      </c>
      <c r="F10" s="65">
        <f t="shared" ref="F10" si="1">F7-F8-F9</f>
        <v>1570586.385</v>
      </c>
    </row>
    <row r="11" spans="1:8" x14ac:dyDescent="0.2">
      <c r="A11" s="60"/>
      <c r="B11" s="60"/>
      <c r="C11" s="60"/>
      <c r="D11" s="60"/>
      <c r="E11" s="60"/>
      <c r="F11" s="60"/>
    </row>
    <row r="12" spans="1:8" x14ac:dyDescent="0.2">
      <c r="A12" s="60" t="s">
        <v>138</v>
      </c>
      <c r="B12" s="63">
        <v>1550365.0209999999</v>
      </c>
      <c r="C12" s="63">
        <v>1580301.385</v>
      </c>
      <c r="D12" s="63">
        <v>1580301.385</v>
      </c>
      <c r="E12" s="63">
        <v>1604366.888</v>
      </c>
      <c r="F12" s="63">
        <v>1604366.888</v>
      </c>
    </row>
    <row r="13" spans="1:8" x14ac:dyDescent="0.2">
      <c r="A13" s="64" t="s">
        <v>140</v>
      </c>
      <c r="B13" s="65">
        <v>0</v>
      </c>
      <c r="C13" s="65">
        <v>0</v>
      </c>
      <c r="D13" s="65">
        <v>9715</v>
      </c>
      <c r="E13" s="65">
        <v>5348</v>
      </c>
      <c r="F13" s="65">
        <v>10015</v>
      </c>
    </row>
    <row r="14" spans="1:8" x14ac:dyDescent="0.2">
      <c r="A14" s="60" t="s">
        <v>139</v>
      </c>
      <c r="B14" s="63">
        <f>B12-B13</f>
        <v>1550365.0209999999</v>
      </c>
      <c r="C14" s="63">
        <f>C12-C13</f>
        <v>1580301.385</v>
      </c>
      <c r="D14" s="63">
        <f t="shared" ref="D14:E14" si="2">D12-D13</f>
        <v>1570586.385</v>
      </c>
      <c r="E14" s="63">
        <f t="shared" si="2"/>
        <v>1599018.888</v>
      </c>
      <c r="F14" s="63">
        <f t="shared" ref="F14" si="3">F12-F13</f>
        <v>1594351.888</v>
      </c>
    </row>
    <row r="15" spans="1:8" x14ac:dyDescent="0.2">
      <c r="A15" s="60" t="s">
        <v>126</v>
      </c>
      <c r="B15" s="63">
        <v>0</v>
      </c>
      <c r="C15" s="63">
        <v>0</v>
      </c>
      <c r="D15" s="63">
        <v>14483</v>
      </c>
      <c r="E15" s="63">
        <v>7880</v>
      </c>
      <c r="F15" s="63">
        <v>11352.888000000001</v>
      </c>
    </row>
    <row r="16" spans="1:8" x14ac:dyDescent="0.2">
      <c r="A16" s="64" t="s">
        <v>25</v>
      </c>
      <c r="B16" s="65">
        <v>0</v>
      </c>
      <c r="C16" s="65">
        <v>0</v>
      </c>
      <c r="D16" s="65">
        <v>0</v>
      </c>
      <c r="E16" s="65">
        <v>0</v>
      </c>
      <c r="F16" s="65">
        <v>0</v>
      </c>
    </row>
    <row r="17" spans="1:6" x14ac:dyDescent="0.2">
      <c r="A17" s="67" t="s">
        <v>27</v>
      </c>
      <c r="B17" s="65">
        <f>B14-B15-B16</f>
        <v>1550365.0209999999</v>
      </c>
      <c r="C17" s="65">
        <f>C14-C15-C16</f>
        <v>1580301.385</v>
      </c>
      <c r="D17" s="65">
        <f>D14-D15-D16</f>
        <v>1556103.385</v>
      </c>
      <c r="E17" s="65">
        <f t="shared" ref="E17" si="4">E14-E15-E16</f>
        <v>1591138.888</v>
      </c>
      <c r="F17" s="65">
        <f t="shared" ref="F17" si="5">F14-F15-F16</f>
        <v>1582999</v>
      </c>
    </row>
    <row r="18" spans="1:6" ht="9" customHeight="1" x14ac:dyDescent="0.2">
      <c r="A18" s="60"/>
      <c r="B18" s="60"/>
      <c r="C18" s="60"/>
      <c r="D18" s="60"/>
      <c r="E18" s="60"/>
      <c r="F18" s="60"/>
    </row>
    <row r="19" spans="1:6" ht="9.75" customHeight="1" x14ac:dyDescent="0.2">
      <c r="A19" s="60"/>
      <c r="B19" s="60"/>
      <c r="C19" s="60"/>
      <c r="D19" s="60"/>
      <c r="E19" s="60"/>
      <c r="F19" s="60"/>
    </row>
    <row r="20" spans="1:6" x14ac:dyDescent="0.2">
      <c r="A20" s="60" t="s">
        <v>28</v>
      </c>
      <c r="B20" s="63">
        <v>245110.37180121499</v>
      </c>
      <c r="C20" s="63">
        <v>230138.59473825298</v>
      </c>
      <c r="D20" s="63">
        <v>245110.37180121499</v>
      </c>
      <c r="E20" s="63">
        <v>230138.59473825298</v>
      </c>
      <c r="F20" s="63">
        <v>242255.211230035</v>
      </c>
    </row>
    <row r="21" spans="1:6" x14ac:dyDescent="0.2">
      <c r="A21" s="60" t="s">
        <v>29</v>
      </c>
      <c r="B21" s="63">
        <v>18580.684010000001</v>
      </c>
      <c r="C21" s="63">
        <v>18715.46875</v>
      </c>
      <c r="D21" s="63">
        <v>18580.684010000001</v>
      </c>
      <c r="E21" s="63">
        <v>18715.46875</v>
      </c>
      <c r="F21" s="63">
        <v>26728.741859999998</v>
      </c>
    </row>
    <row r="22" spans="1:6" x14ac:dyDescent="0.2">
      <c r="A22" s="64" t="s">
        <v>116</v>
      </c>
      <c r="B22" s="65">
        <v>45.678302442000003</v>
      </c>
      <c r="C22" s="65">
        <v>45.860900072</v>
      </c>
      <c r="D22" s="65">
        <v>45.678302442000003</v>
      </c>
      <c r="E22" s="65">
        <v>45.860900072</v>
      </c>
      <c r="F22" s="65">
        <v>44.774274076000005</v>
      </c>
    </row>
    <row r="23" spans="1:6" x14ac:dyDescent="0.2">
      <c r="A23" s="64" t="s">
        <v>30</v>
      </c>
      <c r="B23" s="65">
        <f>B20-B21-B22</f>
        <v>226484.00948877301</v>
      </c>
      <c r="C23" s="65">
        <f>C20-C21-C22</f>
        <v>211377.26508818098</v>
      </c>
      <c r="D23" s="65">
        <f t="shared" ref="D23:F23" si="6">D20-D21-D22</f>
        <v>226484.00948877301</v>
      </c>
      <c r="E23" s="65">
        <f t="shared" si="6"/>
        <v>211377.26508818098</v>
      </c>
      <c r="F23" s="65">
        <f t="shared" si="6"/>
        <v>215481.695095959</v>
      </c>
    </row>
    <row r="24" spans="1:6" x14ac:dyDescent="0.2">
      <c r="A24" s="64" t="s">
        <v>31</v>
      </c>
      <c r="B24" s="65">
        <f>+B10</f>
        <v>1550365.0209999999</v>
      </c>
      <c r="C24" s="65">
        <v>1580301.385</v>
      </c>
      <c r="D24" s="65">
        <f>+D10</f>
        <v>1550365.0209999999</v>
      </c>
      <c r="E24" s="65">
        <f>+E10</f>
        <v>1580301.385</v>
      </c>
      <c r="F24" s="65">
        <f>+F10</f>
        <v>1570586.385</v>
      </c>
    </row>
    <row r="25" spans="1:6" x14ac:dyDescent="0.2">
      <c r="A25" s="64" t="s">
        <v>32</v>
      </c>
      <c r="B25" s="68">
        <f>B23*1000/B24</f>
        <v>146.08431332041323</v>
      </c>
      <c r="C25" s="68">
        <f>C23*1000/C24</f>
        <v>133.7575649142274</v>
      </c>
      <c r="D25" s="68">
        <f>D23*1000/D24</f>
        <v>146.08431332041323</v>
      </c>
      <c r="E25" s="68">
        <f>E23*1000/E24</f>
        <v>133.7575649142274</v>
      </c>
      <c r="F25" s="68">
        <f>F23*1000/F24</f>
        <v>137.19824465176362</v>
      </c>
    </row>
    <row r="26" spans="1:6" ht="9" customHeight="1" x14ac:dyDescent="0.2">
      <c r="A26" s="60"/>
      <c r="B26" s="60"/>
      <c r="C26" s="60"/>
      <c r="D26" s="60"/>
      <c r="E26" s="60"/>
      <c r="F26" s="60"/>
    </row>
    <row r="27" spans="1:6" x14ac:dyDescent="0.2">
      <c r="A27" s="60" t="s">
        <v>33</v>
      </c>
      <c r="B27" s="63">
        <v>5545.94693910365</v>
      </c>
      <c r="C27" s="63">
        <v>6059.4255140784999</v>
      </c>
      <c r="D27" s="63">
        <v>14565.861764842</v>
      </c>
      <c r="E27" s="63">
        <v>19775.732924905198</v>
      </c>
      <c r="F27" s="63">
        <v>25721.075905849299</v>
      </c>
    </row>
    <row r="28" spans="1:6" x14ac:dyDescent="0.2">
      <c r="A28" s="60" t="s">
        <v>34</v>
      </c>
      <c r="B28" s="63">
        <v>-250.90153000000001</v>
      </c>
      <c r="C28" s="63">
        <v>-307.0068</v>
      </c>
      <c r="D28" s="63">
        <v>-941.28418999999997</v>
      </c>
      <c r="E28" s="63">
        <v>-796.37893999999994</v>
      </c>
      <c r="F28" s="63">
        <v>-1122.8108</v>
      </c>
    </row>
    <row r="29" spans="1:6" x14ac:dyDescent="0.2">
      <c r="A29" s="64" t="s">
        <v>117</v>
      </c>
      <c r="B29" s="69">
        <v>-2.0900775880000002</v>
      </c>
      <c r="C29" s="69">
        <v>2.3892931400000004</v>
      </c>
      <c r="D29" s="69">
        <v>4.4355736439999998</v>
      </c>
      <c r="E29" s="69">
        <v>3.5765549280000002</v>
      </c>
      <c r="F29" s="69">
        <v>4.550700924</v>
      </c>
    </row>
    <row r="30" spans="1:6" x14ac:dyDescent="0.2">
      <c r="A30" s="64" t="s">
        <v>35</v>
      </c>
      <c r="B30" s="65">
        <f>B27+B28+B29</f>
        <v>5292.95533151565</v>
      </c>
      <c r="C30" s="65">
        <f>C27+C28+C29</f>
        <v>5754.8080072184994</v>
      </c>
      <c r="D30" s="65">
        <f t="shared" ref="D30:F30" si="7">D27+D28+D29</f>
        <v>13629.013148485999</v>
      </c>
      <c r="E30" s="65">
        <f t="shared" ref="E30" si="8">E27+E28+E29</f>
        <v>18982.9305398332</v>
      </c>
      <c r="F30" s="65">
        <f t="shared" si="7"/>
        <v>24602.815806773298</v>
      </c>
    </row>
    <row r="31" spans="1:6" x14ac:dyDescent="0.2">
      <c r="A31" s="64" t="s">
        <v>36</v>
      </c>
      <c r="B31" s="65">
        <v>1550365.0209999999</v>
      </c>
      <c r="C31" s="65">
        <v>1580301.385</v>
      </c>
      <c r="D31" s="65">
        <v>1556103.385</v>
      </c>
      <c r="E31" s="65">
        <v>1591138.888</v>
      </c>
      <c r="F31" s="65">
        <v>1582999</v>
      </c>
    </row>
    <row r="32" spans="1:6" x14ac:dyDescent="0.2">
      <c r="A32" s="64" t="s">
        <v>37</v>
      </c>
      <c r="B32" s="70">
        <f>B30/B31*1000</f>
        <v>3.4140059017209019</v>
      </c>
      <c r="C32" s="70">
        <f>C30/C31*1000</f>
        <v>3.6415889157867816</v>
      </c>
      <c r="D32" s="70">
        <f>D30/D31*1000</f>
        <v>8.7584239452611961</v>
      </c>
      <c r="E32" s="70">
        <f>E30/E31*1000</f>
        <v>11.93040449391191</v>
      </c>
      <c r="F32" s="70">
        <f>F30/F31*1000</f>
        <v>15.541902304911941</v>
      </c>
    </row>
    <row r="33" spans="1:6" x14ac:dyDescent="0.2">
      <c r="A33" s="60"/>
      <c r="B33" s="60"/>
      <c r="C33" s="60"/>
      <c r="D33" s="60"/>
      <c r="E33" s="60"/>
      <c r="F33" s="60"/>
    </row>
    <row r="34" spans="1:6" x14ac:dyDescent="0.2">
      <c r="A34" s="60"/>
      <c r="B34" s="116"/>
      <c r="C34" s="116"/>
      <c r="D34" s="116"/>
      <c r="E34" s="116"/>
      <c r="F34" s="60"/>
    </row>
    <row r="35" spans="1:6" ht="15.75" x14ac:dyDescent="0.25">
      <c r="A35" s="124" t="s">
        <v>38</v>
      </c>
      <c r="B35" s="124"/>
      <c r="C35" s="124"/>
      <c r="D35" s="124"/>
      <c r="E35" s="124"/>
      <c r="F35" s="124"/>
    </row>
    <row r="36" spans="1:6" ht="9.75" customHeight="1" x14ac:dyDescent="0.2">
      <c r="A36" s="60"/>
      <c r="B36" s="60"/>
      <c r="C36" s="60"/>
      <c r="D36" s="60"/>
      <c r="E36" s="60"/>
      <c r="F36" s="60"/>
    </row>
    <row r="37" spans="1:6" x14ac:dyDescent="0.2">
      <c r="A37" s="60" t="s">
        <v>39</v>
      </c>
      <c r="B37" s="75">
        <v>5545.94693910365</v>
      </c>
      <c r="C37" s="75">
        <v>6059.4255140784999</v>
      </c>
      <c r="D37" s="75">
        <v>14565.861764842</v>
      </c>
      <c r="E37" s="75">
        <v>19775.732924905198</v>
      </c>
      <c r="F37" s="75">
        <v>25721.075905849299</v>
      </c>
    </row>
    <row r="38" spans="1:6" x14ac:dyDescent="0.2">
      <c r="A38" s="60" t="s">
        <v>34</v>
      </c>
      <c r="B38" s="75">
        <v>-250.90153000000001</v>
      </c>
      <c r="C38" s="75">
        <v>-307.0068</v>
      </c>
      <c r="D38" s="75">
        <v>-941.28418999999997</v>
      </c>
      <c r="E38" s="75">
        <v>-796.37893999999994</v>
      </c>
      <c r="F38" s="75">
        <v>-1122.8108</v>
      </c>
    </row>
    <row r="39" spans="1:6" x14ac:dyDescent="0.2">
      <c r="A39" s="99" t="s">
        <v>117</v>
      </c>
      <c r="B39" s="75">
        <v>-2.0900775880000002</v>
      </c>
      <c r="C39" s="75">
        <v>2.3892931400000004</v>
      </c>
      <c r="D39" s="75">
        <v>4.4355736439999998</v>
      </c>
      <c r="E39" s="75">
        <v>3.5765549280000002</v>
      </c>
      <c r="F39" s="75">
        <v>4.550700924</v>
      </c>
    </row>
    <row r="40" spans="1:6" x14ac:dyDescent="0.2">
      <c r="A40" s="67" t="s">
        <v>40</v>
      </c>
      <c r="B40" s="73">
        <f>B37+B38+B39</f>
        <v>5292.95533151565</v>
      </c>
      <c r="C40" s="73">
        <f>C37+C38+C39</f>
        <v>5754.8080072184994</v>
      </c>
      <c r="D40" s="73">
        <f>D37+D38+D39</f>
        <v>13629.013148485999</v>
      </c>
      <c r="E40" s="73">
        <f>E37+E38+E39</f>
        <v>18982.9305398332</v>
      </c>
      <c r="F40" s="73">
        <f>F37+F38+F39</f>
        <v>24602.815806773298</v>
      </c>
    </row>
    <row r="41" spans="1:6" x14ac:dyDescent="0.2">
      <c r="A41" s="64" t="s">
        <v>41</v>
      </c>
      <c r="B41" s="65">
        <v>221949.81401308306</v>
      </c>
      <c r="C41" s="65">
        <v>208786.31321932678</v>
      </c>
      <c r="D41" s="65">
        <v>220686.39913719206</v>
      </c>
      <c r="E41" s="65">
        <v>209458.69190140016</v>
      </c>
      <c r="F41" s="65">
        <v>210653.16531176923</v>
      </c>
    </row>
    <row r="42" spans="1:6" x14ac:dyDescent="0.2">
      <c r="A42" s="64" t="s">
        <v>42</v>
      </c>
      <c r="B42" s="71">
        <f>(B40*(B104/B103)/B41)*100</f>
        <v>9.487170409831517</v>
      </c>
      <c r="C42" s="71">
        <f>(C40*(C104/C103)/C41)*100</f>
        <v>10.935379285157309</v>
      </c>
      <c r="D42" s="71">
        <f>(D40*(D104/D103)/D41)*100</f>
        <v>8.2493430580333502</v>
      </c>
      <c r="E42" s="71">
        <f>(E40*(E104/E103)/E41)*100</f>
        <v>12.116999474607731</v>
      </c>
      <c r="F42" s="71">
        <f>(F40*(F104/F103)/F41)*100</f>
        <v>11.679300318303232</v>
      </c>
    </row>
    <row r="43" spans="1:6" x14ac:dyDescent="0.2">
      <c r="A43" s="60"/>
      <c r="B43" s="60"/>
      <c r="C43" s="60"/>
      <c r="D43" s="60"/>
      <c r="E43" s="60"/>
      <c r="F43" s="60"/>
    </row>
    <row r="44" spans="1:6" ht="15.75" x14ac:dyDescent="0.25">
      <c r="A44" s="124" t="s">
        <v>43</v>
      </c>
      <c r="B44" s="124"/>
      <c r="C44" s="124"/>
      <c r="D44" s="124"/>
      <c r="E44" s="124"/>
      <c r="F44" s="124"/>
    </row>
    <row r="45" spans="1:6" ht="6.75" customHeight="1" x14ac:dyDescent="0.2">
      <c r="A45" s="60"/>
      <c r="B45" s="60"/>
      <c r="C45" s="60"/>
      <c r="D45" s="60"/>
      <c r="E45" s="60"/>
      <c r="F45" s="60"/>
    </row>
    <row r="46" spans="1:6" x14ac:dyDescent="0.2">
      <c r="A46" s="60" t="s">
        <v>44</v>
      </c>
      <c r="B46" s="63">
        <v>9655.2992040053105</v>
      </c>
      <c r="C46" s="63">
        <v>13009.103170176701</v>
      </c>
      <c r="D46" s="63">
        <v>34415.545062738405</v>
      </c>
      <c r="E46" s="63">
        <v>37260.598729432902</v>
      </c>
      <c r="F46" s="63">
        <v>50891.598590537804</v>
      </c>
    </row>
    <row r="47" spans="1:6" x14ac:dyDescent="0.2">
      <c r="A47" s="64" t="s">
        <v>45</v>
      </c>
      <c r="B47" s="72">
        <v>-1454.7184450882396</v>
      </c>
      <c r="C47" s="72">
        <v>-6025.3926951143803</v>
      </c>
      <c r="D47" s="72">
        <v>-10173.404852656502</v>
      </c>
      <c r="E47" s="72">
        <v>-16215.334771424503</v>
      </c>
      <c r="F47" s="72">
        <v>-22796.081794528505</v>
      </c>
    </row>
    <row r="48" spans="1:6" x14ac:dyDescent="0.2">
      <c r="A48" s="67" t="s">
        <v>46</v>
      </c>
      <c r="B48" s="73">
        <f>B46+B47</f>
        <v>8200.5807589170709</v>
      </c>
      <c r="C48" s="73">
        <f>C46+C47</f>
        <v>6983.7104750623203</v>
      </c>
      <c r="D48" s="73">
        <f t="shared" ref="D48:E48" si="9">D46+D47</f>
        <v>24242.140210081903</v>
      </c>
      <c r="E48" s="73">
        <f t="shared" si="9"/>
        <v>21045.2639580084</v>
      </c>
      <c r="F48" s="73">
        <f t="shared" ref="F48" si="10">F46+F47</f>
        <v>28095.516796009299</v>
      </c>
    </row>
    <row r="49" spans="1:15" x14ac:dyDescent="0.2">
      <c r="A49" s="67" t="s">
        <v>47</v>
      </c>
      <c r="B49" s="73">
        <v>1571192.7510563401</v>
      </c>
      <c r="C49" s="73">
        <v>1535910.62887146</v>
      </c>
      <c r="D49" s="73">
        <v>1577588.8491166201</v>
      </c>
      <c r="E49" s="73">
        <v>1520163.44517699</v>
      </c>
      <c r="F49" s="73">
        <v>1528802.28115361</v>
      </c>
    </row>
    <row r="50" spans="1:15" x14ac:dyDescent="0.2">
      <c r="A50" s="67" t="s">
        <v>48</v>
      </c>
      <c r="B50" s="74">
        <f>B48/B49*B104/B103*100</f>
        <v>2.0763874781738587</v>
      </c>
      <c r="C50" s="74">
        <f>C48/C49*C104/C103*100</f>
        <v>1.8039534130448338</v>
      </c>
      <c r="D50" s="74">
        <f>D48/D49*D104/D103*100</f>
        <v>2.0526157332494148</v>
      </c>
      <c r="E50" s="74">
        <f>E48/E49*E104/E103*100</f>
        <v>1.8509483905990296</v>
      </c>
      <c r="F50" s="74">
        <f>F48/F49*F104/F103*100</f>
        <v>1.8377469174633141</v>
      </c>
    </row>
    <row r="51" spans="1:15" x14ac:dyDescent="0.2">
      <c r="A51" s="60"/>
      <c r="B51" s="60"/>
      <c r="C51" s="60"/>
      <c r="D51" s="60"/>
      <c r="E51" s="60"/>
      <c r="F51" s="60"/>
    </row>
    <row r="52" spans="1:15" x14ac:dyDescent="0.2">
      <c r="A52" s="60" t="s">
        <v>49</v>
      </c>
      <c r="B52" s="75">
        <v>-656.01967186696902</v>
      </c>
      <c r="C52" s="75">
        <v>-2418.5935920859501</v>
      </c>
      <c r="D52" s="75">
        <v>-4422.0481506246597</v>
      </c>
      <c r="E52" s="75">
        <v>-6755.1292183863907</v>
      </c>
      <c r="F52" s="75">
        <v>-9306.3489543369215</v>
      </c>
    </row>
    <row r="53" spans="1:15" x14ac:dyDescent="0.2">
      <c r="A53" s="64" t="s">
        <v>50</v>
      </c>
      <c r="B53" s="65">
        <v>655.77355777821322</v>
      </c>
      <c r="C53" s="65">
        <v>3739.3745353224003</v>
      </c>
      <c r="D53" s="65">
        <v>5456.9202398693296</v>
      </c>
      <c r="E53" s="65">
        <v>10042.382833593871</v>
      </c>
      <c r="F53" s="65">
        <v>14114.444731529333</v>
      </c>
    </row>
    <row r="54" spans="1:15" x14ac:dyDescent="0.2">
      <c r="A54" s="67" t="s">
        <v>51</v>
      </c>
      <c r="B54" s="73">
        <f>B52+B53</f>
        <v>-0.2461140887558031</v>
      </c>
      <c r="C54" s="73">
        <f>C52+C53</f>
        <v>1320.7809432364502</v>
      </c>
      <c r="D54" s="73">
        <f t="shared" ref="D54:E54" si="11">D52+D53</f>
        <v>1034.87208924467</v>
      </c>
      <c r="E54" s="73">
        <f t="shared" si="11"/>
        <v>3287.2536152074799</v>
      </c>
      <c r="F54" s="73">
        <f t="shared" ref="F54" si="12">F52+F53</f>
        <v>4808.0957771924113</v>
      </c>
    </row>
    <row r="55" spans="1:15" x14ac:dyDescent="0.2">
      <c r="A55" s="67" t="s">
        <v>52</v>
      </c>
      <c r="B55" s="73">
        <v>1081055.01727122</v>
      </c>
      <c r="C55" s="73">
        <v>955942.88562055398</v>
      </c>
      <c r="D55" s="73">
        <v>1046720.7753572101</v>
      </c>
      <c r="E55" s="73">
        <v>941262.23833050299</v>
      </c>
      <c r="F55" s="73">
        <v>949505.96167495591</v>
      </c>
    </row>
    <row r="56" spans="1:15" x14ac:dyDescent="0.2">
      <c r="A56" s="67" t="s">
        <v>53</v>
      </c>
      <c r="B56" s="74">
        <f>B54/B55*B104/B103*100</f>
        <v>-9.0569493051089519E-5</v>
      </c>
      <c r="C56" s="74">
        <f>C54/C55*C104/C103*100</f>
        <v>0.54815563858117011</v>
      </c>
      <c r="D56" s="74">
        <f>D54/D55*D104/D103*100</f>
        <v>0.13206457938233607</v>
      </c>
      <c r="E56" s="74">
        <f>E54/E55*E104/E103*100</f>
        <v>0.46693109139337907</v>
      </c>
      <c r="F56" s="74">
        <f>F54/F55*F104/F103*100</f>
        <v>0.5063786823108295</v>
      </c>
    </row>
    <row r="57" spans="1:15" ht="9" customHeight="1" x14ac:dyDescent="0.2">
      <c r="A57" s="76"/>
      <c r="B57" s="76"/>
      <c r="C57" s="76"/>
      <c r="D57" s="76"/>
      <c r="E57" s="76"/>
      <c r="F57" s="76"/>
    </row>
    <row r="58" spans="1:15" ht="19.5" customHeight="1" x14ac:dyDescent="0.2">
      <c r="A58" s="77" t="s">
        <v>54</v>
      </c>
      <c r="B58" s="78">
        <f>((B49*B50)+(B56*B55))/(B49+B55)</f>
        <v>1.2300159443788219</v>
      </c>
      <c r="C58" s="78">
        <f>((C49*C50)+(C56*C55))/(C49+C55)</f>
        <v>1.3221951791458437</v>
      </c>
      <c r="D58" s="78">
        <f>((D49*D50)+(D56*D55))/(D49+D55)</f>
        <v>1.2865930146870077</v>
      </c>
      <c r="E58" s="78">
        <f>((E49*E50)+(E56*E55))/(E49+E55)</f>
        <v>1.3216928336804523</v>
      </c>
      <c r="F58" s="78">
        <f>((F49*F50)+(F56*F55))/(F49+F55)</f>
        <v>1.3276642511444763</v>
      </c>
    </row>
    <row r="59" spans="1:15" x14ac:dyDescent="0.2">
      <c r="A59" s="60"/>
      <c r="B59" s="60"/>
      <c r="C59" s="60"/>
      <c r="D59" s="60"/>
      <c r="E59" s="60"/>
      <c r="F59" s="60"/>
    </row>
    <row r="60" spans="1:15" ht="15.75" x14ac:dyDescent="0.25">
      <c r="A60" s="124" t="s">
        <v>55</v>
      </c>
      <c r="B60" s="124"/>
      <c r="C60" s="124"/>
      <c r="D60" s="124"/>
      <c r="E60" s="124"/>
      <c r="F60" s="124"/>
    </row>
    <row r="61" spans="1:15" ht="10.5" customHeight="1" x14ac:dyDescent="0.2">
      <c r="A61" s="60"/>
      <c r="B61" s="60"/>
      <c r="C61" s="60"/>
      <c r="D61" s="60"/>
      <c r="E61" s="60"/>
      <c r="F61" s="60"/>
      <c r="H61" s="79"/>
      <c r="I61" s="79"/>
      <c r="J61" s="79"/>
      <c r="K61" s="79"/>
      <c r="L61" s="79"/>
      <c r="M61" s="79"/>
      <c r="N61" s="79"/>
      <c r="O61" s="79"/>
    </row>
    <row r="62" spans="1:15" s="83" customFormat="1" x14ac:dyDescent="0.2">
      <c r="A62" s="11" t="s">
        <v>128</v>
      </c>
      <c r="B62" s="80">
        <v>220309.996440007</v>
      </c>
      <c r="C62" s="80">
        <v>112253.22946799699</v>
      </c>
      <c r="D62" s="80">
        <v>220309.996440007</v>
      </c>
      <c r="E62" s="80">
        <v>112253.22946799699</v>
      </c>
      <c r="F62" s="80">
        <v>110425.633004794</v>
      </c>
      <c r="G62" s="61"/>
      <c r="H62" s="81"/>
      <c r="I62" s="82"/>
      <c r="J62" s="82"/>
      <c r="K62" s="81"/>
      <c r="L62" s="82"/>
      <c r="M62" s="82"/>
      <c r="N62" s="82"/>
      <c r="O62" s="82"/>
    </row>
    <row r="63" spans="1:15" s="83" customFormat="1" x14ac:dyDescent="0.2">
      <c r="A63" s="11" t="s">
        <v>129</v>
      </c>
      <c r="B63" s="80">
        <v>1648873.2857753402</v>
      </c>
      <c r="C63" s="80">
        <v>1611186.0072357999</v>
      </c>
      <c r="D63" s="80">
        <v>1648873.2857753402</v>
      </c>
      <c r="E63" s="80">
        <v>1611186.0072357999</v>
      </c>
      <c r="F63" s="80">
        <v>1606011.8577232698</v>
      </c>
      <c r="H63" s="81"/>
      <c r="I63" s="82"/>
      <c r="J63" s="82"/>
      <c r="K63" s="81"/>
      <c r="L63" s="82"/>
      <c r="M63" s="82"/>
      <c r="N63" s="82"/>
      <c r="O63" s="82"/>
    </row>
    <row r="64" spans="1:15" s="83" customFormat="1" ht="30" x14ac:dyDescent="0.2">
      <c r="A64" s="111" t="s">
        <v>127</v>
      </c>
      <c r="B64" s="115">
        <f>B62/B63*100</f>
        <v>13.361244817330636</v>
      </c>
      <c r="C64" s="115">
        <f>C62/C63*100</f>
        <v>6.9671179468956579</v>
      </c>
      <c r="D64" s="115">
        <f>D62/D63*100</f>
        <v>13.361244817330636</v>
      </c>
      <c r="E64" s="115">
        <f>E62/E63*100</f>
        <v>6.9671179468956579</v>
      </c>
      <c r="F64" s="115">
        <f>F62/F63*100</f>
        <v>6.8757669797866043</v>
      </c>
      <c r="G64" s="61"/>
      <c r="H64" s="81"/>
      <c r="I64" s="82"/>
      <c r="J64" s="82"/>
      <c r="K64" s="82"/>
      <c r="L64" s="82"/>
      <c r="M64" s="82"/>
      <c r="N64" s="82"/>
      <c r="O64" s="82"/>
    </row>
    <row r="65" spans="1:11" s="83" customFormat="1" x14ac:dyDescent="0.2">
      <c r="A65" s="11"/>
      <c r="B65" s="80"/>
      <c r="C65" s="80"/>
      <c r="D65" s="80"/>
      <c r="E65" s="80"/>
      <c r="F65" s="80"/>
      <c r="G65" s="61"/>
      <c r="H65" s="85"/>
    </row>
    <row r="66" spans="1:11" s="83" customFormat="1" x14ac:dyDescent="0.2">
      <c r="A66" s="11" t="s">
        <v>130</v>
      </c>
      <c r="B66" s="80">
        <v>30169.4380691433</v>
      </c>
      <c r="C66" s="80">
        <v>21576.5252879904</v>
      </c>
      <c r="D66" s="80">
        <v>30169.4380691433</v>
      </c>
      <c r="E66" s="80">
        <v>21576.5252879904</v>
      </c>
      <c r="F66" s="80">
        <v>18202.420788592302</v>
      </c>
      <c r="G66" s="61"/>
      <c r="H66" s="85"/>
    </row>
    <row r="67" spans="1:11" s="83" customFormat="1" x14ac:dyDescent="0.2">
      <c r="A67" s="11" t="s">
        <v>129</v>
      </c>
      <c r="B67" s="80">
        <v>1648873.2857753402</v>
      </c>
      <c r="C67" s="80">
        <v>1611186.0072357999</v>
      </c>
      <c r="D67" s="80">
        <v>1648873.2857753402</v>
      </c>
      <c r="E67" s="80">
        <v>1611186.0072357999</v>
      </c>
      <c r="F67" s="80">
        <v>1606011.8577232698</v>
      </c>
      <c r="H67" s="85"/>
      <c r="K67" s="85"/>
    </row>
    <row r="68" spans="1:11" s="83" customFormat="1" ht="30" x14ac:dyDescent="0.2">
      <c r="A68" s="111" t="s">
        <v>131</v>
      </c>
      <c r="B68" s="115">
        <f>B66/B67*100</f>
        <v>1.8297002158632767</v>
      </c>
      <c r="C68" s="115">
        <f>C66/C67*100</f>
        <v>1.3391703497355807</v>
      </c>
      <c r="D68" s="115">
        <f>D66/D67*100</f>
        <v>1.8297002158632767</v>
      </c>
      <c r="E68" s="115">
        <f>E66/E67*100</f>
        <v>1.3391703497355807</v>
      </c>
      <c r="F68" s="115">
        <f>F66/F67*100</f>
        <v>1.1333926770874903</v>
      </c>
      <c r="G68" s="61"/>
      <c r="H68" s="85"/>
    </row>
    <row r="69" spans="1:11" s="83" customFormat="1" x14ac:dyDescent="0.2">
      <c r="A69" s="11"/>
      <c r="B69" s="80"/>
      <c r="C69" s="80"/>
      <c r="D69" s="80"/>
      <c r="E69" s="80"/>
      <c r="F69" s="80"/>
      <c r="G69" s="61"/>
      <c r="H69" s="61"/>
    </row>
    <row r="70" spans="1:11" s="86" customFormat="1" x14ac:dyDescent="0.2">
      <c r="A70" s="11" t="s">
        <v>56</v>
      </c>
      <c r="B70" s="80">
        <v>-776.26389518890994</v>
      </c>
      <c r="C70" s="80">
        <v>-1247.4994560390201</v>
      </c>
      <c r="D70" s="80">
        <v>-8668.0849222334109</v>
      </c>
      <c r="E70" s="80">
        <v>-2013.6267650257</v>
      </c>
      <c r="F70" s="80">
        <v>-2191.4689596411304</v>
      </c>
      <c r="G70" s="61"/>
      <c r="H70" s="85"/>
    </row>
    <row r="71" spans="1:11" s="83" customFormat="1" x14ac:dyDescent="0.2">
      <c r="A71" s="11" t="s">
        <v>133</v>
      </c>
      <c r="B71" s="80">
        <v>1629464.98040419</v>
      </c>
      <c r="C71" s="80">
        <v>1594523.1138899201</v>
      </c>
      <c r="D71" s="80">
        <v>1644278.9325391701</v>
      </c>
      <c r="E71" s="80">
        <v>1574961.50076839</v>
      </c>
      <c r="F71" s="80">
        <v>1586376.9199568601</v>
      </c>
      <c r="G71" s="61"/>
      <c r="H71" s="85"/>
    </row>
    <row r="72" spans="1:11" s="83" customFormat="1" x14ac:dyDescent="0.2">
      <c r="A72" s="22" t="s">
        <v>132</v>
      </c>
      <c r="B72" s="84">
        <f>(B70*(B104/B103)/B71)*100</f>
        <v>-0.18952111986599982</v>
      </c>
      <c r="C72" s="84">
        <f>(C70*(C104/C103)/C71)*100</f>
        <v>-0.31039490434188421</v>
      </c>
      <c r="D72" s="84">
        <f>(D70*(D104/D103)/D71)*100</f>
        <v>-0.70417108464998202</v>
      </c>
      <c r="E72" s="84">
        <f>(E70*(E104/E103)/E71)*100</f>
        <v>-0.17093824881456923</v>
      </c>
      <c r="F72" s="84">
        <f>(F70*(F104/F103)/F71)*100</f>
        <v>-0.13814301835031267</v>
      </c>
      <c r="G72" s="61"/>
    </row>
    <row r="73" spans="1:11" s="83" customFormat="1" x14ac:dyDescent="0.2">
      <c r="A73" s="15"/>
      <c r="B73" s="87"/>
      <c r="C73" s="87"/>
      <c r="D73" s="87"/>
      <c r="E73" s="87"/>
      <c r="F73" s="87"/>
      <c r="G73" s="61"/>
      <c r="H73" s="61"/>
    </row>
    <row r="74" spans="1:11" ht="16.5" customHeight="1" x14ac:dyDescent="0.25">
      <c r="A74" s="124" t="s">
        <v>14</v>
      </c>
      <c r="B74" s="124"/>
      <c r="C74" s="124"/>
      <c r="D74" s="124"/>
      <c r="E74" s="124"/>
      <c r="F74" s="124"/>
    </row>
    <row r="75" spans="1:11" ht="6.75" customHeight="1" x14ac:dyDescent="0.2">
      <c r="A75" s="60"/>
      <c r="B75" s="60"/>
      <c r="C75" s="60"/>
      <c r="D75" s="60"/>
      <c r="E75" s="60"/>
      <c r="F75" s="60"/>
    </row>
    <row r="76" spans="1:11" x14ac:dyDescent="0.2">
      <c r="A76" s="60" t="s">
        <v>58</v>
      </c>
      <c r="B76" s="63">
        <v>1099816.9672880699</v>
      </c>
      <c r="C76" s="63">
        <v>976206.64339941391</v>
      </c>
      <c r="D76" s="63">
        <v>1099816.9672880699</v>
      </c>
      <c r="E76" s="63">
        <v>976206.64339941391</v>
      </c>
      <c r="F76" s="63">
        <v>969556.61838431098</v>
      </c>
    </row>
    <row r="77" spans="1:11" x14ac:dyDescent="0.2">
      <c r="A77" s="64" t="s">
        <v>59</v>
      </c>
      <c r="B77" s="65">
        <v>1705488.0690564301</v>
      </c>
      <c r="C77" s="65">
        <v>1672519.9268956699</v>
      </c>
      <c r="D77" s="65">
        <v>1705488.0690564301</v>
      </c>
      <c r="E77" s="65">
        <v>1672519.9268956699</v>
      </c>
      <c r="F77" s="65">
        <v>1667189.4832868499</v>
      </c>
    </row>
    <row r="78" spans="1:11" x14ac:dyDescent="0.2">
      <c r="A78" s="64" t="s">
        <v>60</v>
      </c>
      <c r="B78" s="88">
        <f>(B76/B77)*100</f>
        <v>64.486934106583888</v>
      </c>
      <c r="C78" s="88">
        <f>(C76/C77)*100</f>
        <v>58.367414803322028</v>
      </c>
      <c r="D78" s="88">
        <f t="shared" ref="D78:E78" si="13">(D76/D77)*100</f>
        <v>64.486934106583888</v>
      </c>
      <c r="E78" s="88">
        <f t="shared" si="13"/>
        <v>58.367414803322028</v>
      </c>
      <c r="F78" s="88">
        <f t="shared" ref="F78" si="14">(F76/F77)*100</f>
        <v>58.15515441429239</v>
      </c>
    </row>
    <row r="79" spans="1:11" ht="12" customHeight="1" x14ac:dyDescent="0.2">
      <c r="A79" s="60"/>
      <c r="B79" s="60"/>
      <c r="C79" s="60"/>
      <c r="D79" s="60"/>
      <c r="E79" s="60"/>
      <c r="F79" s="60"/>
    </row>
    <row r="80" spans="1:11" x14ac:dyDescent="0.2">
      <c r="A80" s="60" t="s">
        <v>58</v>
      </c>
      <c r="B80" s="63">
        <v>1099816.9672880699</v>
      </c>
      <c r="C80" s="63">
        <v>976206.64339941391</v>
      </c>
      <c r="D80" s="63">
        <v>1099816.9672880699</v>
      </c>
      <c r="E80" s="63">
        <v>976206.64339941391</v>
      </c>
      <c r="F80" s="63">
        <v>969556.61838431098</v>
      </c>
    </row>
    <row r="81" spans="1:6" x14ac:dyDescent="0.2">
      <c r="A81" s="64" t="s">
        <v>61</v>
      </c>
      <c r="B81" s="65">
        <v>2884.475772972</v>
      </c>
      <c r="C81" s="65">
        <v>9178.6219810539988</v>
      </c>
      <c r="D81" s="65">
        <v>2884.475772972</v>
      </c>
      <c r="E81" s="65">
        <v>9178.6219810539988</v>
      </c>
      <c r="F81" s="65">
        <v>10192.123728434999</v>
      </c>
    </row>
    <row r="82" spans="1:6" x14ac:dyDescent="0.2">
      <c r="A82" s="60" t="s">
        <v>58</v>
      </c>
      <c r="B82" s="63">
        <f>B80-B81</f>
        <v>1096932.4915150979</v>
      </c>
      <c r="C82" s="63">
        <f>C80-C81</f>
        <v>967028.02141835995</v>
      </c>
      <c r="D82" s="63">
        <f t="shared" ref="D82:E82" si="15">D80-D81</f>
        <v>1096932.4915150979</v>
      </c>
      <c r="E82" s="63">
        <f t="shared" si="15"/>
        <v>967028.02141835995</v>
      </c>
      <c r="F82" s="63">
        <f t="shared" ref="F82" si="16">F80-F81</f>
        <v>959364.49465587595</v>
      </c>
    </row>
    <row r="83" spans="1:6" x14ac:dyDescent="0.2">
      <c r="A83" s="60" t="s">
        <v>62</v>
      </c>
      <c r="B83" s="63">
        <v>1705488.0690564301</v>
      </c>
      <c r="C83" s="63">
        <v>1672519.9268956699</v>
      </c>
      <c r="D83" s="63">
        <v>1705488.0690564301</v>
      </c>
      <c r="E83" s="63">
        <v>1672519.9268956699</v>
      </c>
      <c r="F83" s="63">
        <v>1667189.4832868499</v>
      </c>
    </row>
    <row r="84" spans="1:6" x14ac:dyDescent="0.2">
      <c r="A84" s="60" t="s">
        <v>124</v>
      </c>
      <c r="B84" s="63">
        <v>44276.56755</v>
      </c>
      <c r="C84" s="63">
        <v>0</v>
      </c>
      <c r="D84" s="63">
        <v>44276.56755</v>
      </c>
      <c r="E84" s="63">
        <v>0</v>
      </c>
      <c r="F84" s="63">
        <v>0</v>
      </c>
    </row>
    <row r="85" spans="1:6" x14ac:dyDescent="0.2">
      <c r="A85" s="64" t="s">
        <v>62</v>
      </c>
      <c r="B85" s="65">
        <f>+B83-B84</f>
        <v>1661211.5015064301</v>
      </c>
      <c r="C85" s="65">
        <f>+C83-C84</f>
        <v>1672519.9268956699</v>
      </c>
      <c r="D85" s="65">
        <f t="shared" ref="D85:F85" si="17">+D83-D84</f>
        <v>1661211.5015064301</v>
      </c>
      <c r="E85" s="65">
        <f t="shared" ref="E85" si="18">+E83-E84</f>
        <v>1672519.9268956699</v>
      </c>
      <c r="F85" s="65">
        <f t="shared" si="17"/>
        <v>1667189.4832868499</v>
      </c>
    </row>
    <row r="86" spans="1:6" ht="33.75" customHeight="1" x14ac:dyDescent="0.2">
      <c r="A86" s="89" t="s">
        <v>63</v>
      </c>
      <c r="B86" s="88">
        <f>(B82/B85)*100</f>
        <v>66.032079029092372</v>
      </c>
      <c r="C86" s="88">
        <f>(C82/C85)*100</f>
        <v>57.818624810841023</v>
      </c>
      <c r="D86" s="88">
        <f>(D82/D85)*100</f>
        <v>66.032079029092372</v>
      </c>
      <c r="E86" s="88">
        <f>(E82/E85)*100</f>
        <v>57.818624810841023</v>
      </c>
      <c r="F86" s="88">
        <f t="shared" ref="F86" si="19">(F82/F85)*100</f>
        <v>57.543818760450492</v>
      </c>
    </row>
    <row r="87" spans="1:6" x14ac:dyDescent="0.2">
      <c r="A87" s="60"/>
      <c r="B87" s="60"/>
      <c r="C87" s="60"/>
      <c r="D87" s="60"/>
      <c r="E87" s="60"/>
      <c r="F87" s="60"/>
    </row>
    <row r="88" spans="1:6" ht="15.75" x14ac:dyDescent="0.25">
      <c r="A88" s="59" t="s">
        <v>17</v>
      </c>
      <c r="B88" s="60"/>
      <c r="C88" s="60"/>
      <c r="D88" s="60"/>
      <c r="E88" s="60"/>
      <c r="F88" s="60"/>
    </row>
    <row r="89" spans="1:6" ht="6" customHeight="1" x14ac:dyDescent="0.2">
      <c r="A89" s="60"/>
      <c r="B89" s="60"/>
      <c r="C89" s="60"/>
      <c r="D89" s="60"/>
      <c r="E89" s="60"/>
      <c r="F89" s="60"/>
    </row>
    <row r="90" spans="1:6" x14ac:dyDescent="0.2">
      <c r="A90" s="60" t="s">
        <v>64</v>
      </c>
      <c r="B90" s="75">
        <v>-5701.5975341967996</v>
      </c>
      <c r="C90" s="75">
        <v>-5636.8570311108797</v>
      </c>
      <c r="D90" s="75">
        <v>-16891.658986147399</v>
      </c>
      <c r="E90" s="75">
        <v>-17018.3116209195</v>
      </c>
      <c r="F90" s="75">
        <v>-23132.7166182195</v>
      </c>
    </row>
    <row r="91" spans="1:6" x14ac:dyDescent="0.2">
      <c r="A91" s="64" t="s">
        <v>65</v>
      </c>
      <c r="B91" s="65">
        <v>13407.221845878101</v>
      </c>
      <c r="C91" s="65">
        <v>14542.789115709</v>
      </c>
      <c r="D91" s="65">
        <v>43073.665725882405</v>
      </c>
      <c r="E91" s="65">
        <v>41657.306310961503</v>
      </c>
      <c r="F91" s="65">
        <v>54856.783310977306</v>
      </c>
    </row>
    <row r="92" spans="1:6" x14ac:dyDescent="0.2">
      <c r="A92" s="64" t="s">
        <v>66</v>
      </c>
      <c r="B92" s="88">
        <f>(-B90/B91)*100</f>
        <v>42.526316038767504</v>
      </c>
      <c r="C92" s="88">
        <f>(-C90/C91)*100</f>
        <v>38.760494883488292</v>
      </c>
      <c r="D92" s="88">
        <f t="shared" ref="D92:E92" si="20">(-D90/D91)*100</f>
        <v>39.215745169321451</v>
      </c>
      <c r="E92" s="88">
        <f t="shared" si="20"/>
        <v>40.853125485075793</v>
      </c>
      <c r="F92" s="88">
        <f>(-F90/F91)*100</f>
        <v>42.169291055734305</v>
      </c>
    </row>
    <row r="93" spans="1:6" x14ac:dyDescent="0.2">
      <c r="A93" s="60"/>
      <c r="B93" s="60"/>
      <c r="C93" s="60"/>
      <c r="D93" s="60"/>
      <c r="E93" s="60"/>
      <c r="F93" s="60"/>
    </row>
    <row r="94" spans="1:6" ht="15.75" x14ac:dyDescent="0.25">
      <c r="A94" s="59" t="s">
        <v>20</v>
      </c>
      <c r="B94" s="60"/>
      <c r="C94" s="60"/>
      <c r="D94" s="60"/>
      <c r="E94" s="60"/>
      <c r="F94" s="60"/>
    </row>
    <row r="95" spans="1:6" ht="7.5" customHeight="1" x14ac:dyDescent="0.2">
      <c r="A95" s="60"/>
      <c r="B95" s="60"/>
      <c r="C95" s="60"/>
      <c r="D95" s="60"/>
      <c r="E95" s="60"/>
      <c r="F95" s="60"/>
    </row>
    <row r="96" spans="1:6" x14ac:dyDescent="0.2">
      <c r="A96" s="60" t="s">
        <v>67</v>
      </c>
      <c r="B96" s="90">
        <v>129.30000000000001</v>
      </c>
      <c r="C96" s="90">
        <v>160.25</v>
      </c>
      <c r="D96" s="90">
        <v>129.30000000000001</v>
      </c>
      <c r="E96" s="90">
        <v>160.25</v>
      </c>
      <c r="F96" s="90">
        <v>164</v>
      </c>
    </row>
    <row r="97" spans="1:7" x14ac:dyDescent="0.2">
      <c r="A97" s="64" t="s">
        <v>32</v>
      </c>
      <c r="B97" s="78">
        <v>146.0843133204132</v>
      </c>
      <c r="C97" s="78">
        <v>133.7575649142274</v>
      </c>
      <c r="D97" s="78">
        <v>146.0843133204132</v>
      </c>
      <c r="E97" s="78">
        <v>133.7575649142274</v>
      </c>
      <c r="F97" s="78">
        <v>137.19824465176362</v>
      </c>
    </row>
    <row r="98" spans="1:7" x14ac:dyDescent="0.2">
      <c r="A98" s="64" t="s">
        <v>20</v>
      </c>
      <c r="B98" s="68">
        <f>B96/B97</f>
        <v>0.88510530022755141</v>
      </c>
      <c r="C98" s="68">
        <f>C96/C97</f>
        <v>1.1980630785463311</v>
      </c>
      <c r="D98" s="68">
        <f t="shared" ref="D98:E98" si="21">D96/D97</f>
        <v>0.88510530022755141</v>
      </c>
      <c r="E98" s="68">
        <f t="shared" si="21"/>
        <v>1.1980630785463311</v>
      </c>
      <c r="F98" s="68">
        <f t="shared" ref="F98" si="22">F96/F97</f>
        <v>1.1953505703827667</v>
      </c>
    </row>
    <row r="99" spans="1:7" x14ac:dyDescent="0.2">
      <c r="A99" s="60"/>
      <c r="B99" s="60"/>
      <c r="C99" s="60"/>
      <c r="D99" s="60"/>
      <c r="E99" s="60"/>
      <c r="F99" s="60"/>
    </row>
    <row r="100" spans="1:7" ht="64.5" customHeight="1" x14ac:dyDescent="0.2">
      <c r="A100" s="121" t="s">
        <v>113</v>
      </c>
      <c r="B100" s="121"/>
      <c r="C100" s="121"/>
      <c r="D100" s="121"/>
      <c r="E100" s="121"/>
      <c r="F100" s="121"/>
      <c r="G100" s="94"/>
    </row>
    <row r="103" spans="1:7" x14ac:dyDescent="0.2">
      <c r="A103" s="61" t="s">
        <v>114</v>
      </c>
      <c r="B103" s="61">
        <v>92</v>
      </c>
      <c r="C103" s="61">
        <v>92</v>
      </c>
      <c r="D103" s="61">
        <v>274</v>
      </c>
      <c r="E103" s="61">
        <v>273</v>
      </c>
      <c r="F103" s="61">
        <v>365</v>
      </c>
    </row>
    <row r="104" spans="1:7" x14ac:dyDescent="0.2">
      <c r="A104" s="61" t="s">
        <v>115</v>
      </c>
      <c r="B104" s="61">
        <v>366</v>
      </c>
      <c r="C104" s="61">
        <v>365</v>
      </c>
      <c r="D104" s="61">
        <v>366</v>
      </c>
      <c r="E104" s="61">
        <v>365</v>
      </c>
      <c r="F104" s="61">
        <v>365</v>
      </c>
    </row>
  </sheetData>
  <mergeCells count="6">
    <mergeCell ref="A100:F100"/>
    <mergeCell ref="D2:E2"/>
    <mergeCell ref="A35:F35"/>
    <mergeCell ref="A44:F44"/>
    <mergeCell ref="A60:F60"/>
    <mergeCell ref="A74:F74"/>
  </mergeCells>
  <pageMargins left="0.7" right="0.7" top="0.75" bottom="0.75" header="0.3" footer="0.3"/>
  <pageSetup paperSize="9" scale="49" orientation="portrait" r:id="rId1"/>
  <headerFooter>
    <oddHeader>&amp;R&amp;"arial"&amp;10&amp;KFF5400DNB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showGridLines="0" topLeftCell="A13" zoomScaleNormal="100" workbookViewId="0">
      <selection activeCell="A25" sqref="A22:A25"/>
    </sheetView>
  </sheetViews>
  <sheetFormatPr defaultColWidth="11.42578125" defaultRowHeight="14.25" x14ac:dyDescent="0.2"/>
  <cols>
    <col min="1" max="1" width="99" style="58" customWidth="1"/>
    <col min="2" max="16384" width="11.42578125" style="36"/>
  </cols>
  <sheetData>
    <row r="1" spans="1:1" x14ac:dyDescent="0.2">
      <c r="A1" s="1" t="s">
        <v>68</v>
      </c>
    </row>
    <row r="2" spans="1:1" ht="27" x14ac:dyDescent="0.35">
      <c r="A2" s="2" t="s">
        <v>1</v>
      </c>
    </row>
    <row r="3" spans="1:1" x14ac:dyDescent="0.2">
      <c r="A3" s="3"/>
    </row>
    <row r="4" spans="1:1" ht="45" x14ac:dyDescent="0.2">
      <c r="A4" s="4" t="s">
        <v>69</v>
      </c>
    </row>
    <row r="5" spans="1:1" x14ac:dyDescent="0.2">
      <c r="A5" s="5"/>
    </row>
    <row r="6" spans="1:1" ht="33.75" x14ac:dyDescent="0.2">
      <c r="A6" s="4" t="s">
        <v>70</v>
      </c>
    </row>
    <row r="7" spans="1:1" x14ac:dyDescent="0.2">
      <c r="A7" s="4"/>
    </row>
    <row r="8" spans="1:1" ht="15.75" x14ac:dyDescent="0.2">
      <c r="A8" s="7" t="s">
        <v>71</v>
      </c>
    </row>
    <row r="9" spans="1:1" ht="15.75" x14ac:dyDescent="0.2">
      <c r="A9" s="7"/>
    </row>
    <row r="10" spans="1:1" x14ac:dyDescent="0.2">
      <c r="A10" s="8" t="s">
        <v>5</v>
      </c>
    </row>
    <row r="11" spans="1:1" ht="22.5" x14ac:dyDescent="0.2">
      <c r="A11" s="4" t="s">
        <v>72</v>
      </c>
    </row>
    <row r="12" spans="1:1" ht="22.5" x14ac:dyDescent="0.2">
      <c r="A12" s="9" t="s">
        <v>118</v>
      </c>
    </row>
    <row r="13" spans="1:1" x14ac:dyDescent="0.2">
      <c r="A13" s="4"/>
    </row>
    <row r="14" spans="1:1" x14ac:dyDescent="0.2">
      <c r="A14" s="8" t="s">
        <v>7</v>
      </c>
    </row>
    <row r="15" spans="1:1" ht="22.5" x14ac:dyDescent="0.2">
      <c r="A15" s="4" t="s">
        <v>73</v>
      </c>
    </row>
    <row r="16" spans="1:1" ht="33.75" x14ac:dyDescent="0.2">
      <c r="A16" s="92" t="s">
        <v>10</v>
      </c>
    </row>
    <row r="17" spans="1:1" ht="33.75" x14ac:dyDescent="0.2">
      <c r="A17" s="9" t="s">
        <v>11</v>
      </c>
    </row>
    <row r="18" spans="1:1" ht="22.5" x14ac:dyDescent="0.2">
      <c r="A18" s="9" t="s">
        <v>12</v>
      </c>
    </row>
    <row r="19" spans="1:1" x14ac:dyDescent="0.2">
      <c r="A19" s="9"/>
    </row>
    <row r="20" spans="1:1" ht="22.5" x14ac:dyDescent="0.2">
      <c r="A20" s="8" t="s">
        <v>13</v>
      </c>
    </row>
    <row r="21" spans="1:1" x14ac:dyDescent="0.2">
      <c r="A21" s="4" t="s">
        <v>111</v>
      </c>
    </row>
    <row r="22" spans="1:1" x14ac:dyDescent="0.2">
      <c r="A22" s="112" t="s">
        <v>135</v>
      </c>
    </row>
    <row r="23" spans="1:1" ht="22.5" x14ac:dyDescent="0.2">
      <c r="A23" s="112" t="s">
        <v>136</v>
      </c>
    </row>
    <row r="24" spans="1:1" x14ac:dyDescent="0.2">
      <c r="A24" s="112" t="s">
        <v>137</v>
      </c>
    </row>
    <row r="25" spans="1:1" x14ac:dyDescent="0.2">
      <c r="A25" s="112" t="s">
        <v>134</v>
      </c>
    </row>
    <row r="26" spans="1:1" x14ac:dyDescent="0.2">
      <c r="A26" s="4"/>
    </row>
    <row r="27" spans="1:1" ht="22.5" x14ac:dyDescent="0.2">
      <c r="A27" s="8" t="s">
        <v>14</v>
      </c>
    </row>
    <row r="28" spans="1:1" x14ac:dyDescent="0.2">
      <c r="A28" s="4" t="s">
        <v>74</v>
      </c>
    </row>
    <row r="29" spans="1:1" ht="22.5" x14ac:dyDescent="0.2">
      <c r="A29" s="9" t="s">
        <v>16</v>
      </c>
    </row>
    <row r="30" spans="1:1" x14ac:dyDescent="0.2">
      <c r="A30" s="4"/>
    </row>
    <row r="31" spans="1:1" x14ac:dyDescent="0.2">
      <c r="A31" s="8" t="s">
        <v>17</v>
      </c>
    </row>
    <row r="32" spans="1:1" ht="22.5" x14ac:dyDescent="0.2">
      <c r="A32" s="4" t="s">
        <v>18</v>
      </c>
    </row>
    <row r="33" spans="1:1" x14ac:dyDescent="0.2">
      <c r="A33" s="9" t="s">
        <v>19</v>
      </c>
    </row>
    <row r="34" spans="1:1" x14ac:dyDescent="0.2">
      <c r="A34" s="4"/>
    </row>
    <row r="35" spans="1:1" x14ac:dyDescent="0.2">
      <c r="A35" s="8"/>
    </row>
    <row r="36" spans="1:1" x14ac:dyDescent="0.2">
      <c r="A36" s="4"/>
    </row>
    <row r="37" spans="1:1" x14ac:dyDescent="0.2">
      <c r="A37" s="9"/>
    </row>
    <row r="38" spans="1:1" x14ac:dyDescent="0.2">
      <c r="A38" s="4"/>
    </row>
    <row r="39" spans="1:1" x14ac:dyDescent="0.2">
      <c r="A39" s="8"/>
    </row>
    <row r="40" spans="1:1" x14ac:dyDescent="0.2">
      <c r="A40" s="4"/>
    </row>
    <row r="41" spans="1:1" x14ac:dyDescent="0.2">
      <c r="A41" s="9"/>
    </row>
  </sheetData>
  <pageMargins left="0.7" right="0.7" top="0.75" bottom="0.75" header="0.3" footer="0.3"/>
  <pageSetup paperSize="9" orientation="portrait" verticalDpi="0" r:id="rId1"/>
  <headerFooter>
    <oddHeader>&amp;R&amp;"arial"&amp;10&amp;KFF5400DNB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showGridLines="0" topLeftCell="A40" zoomScale="70" zoomScaleNormal="70" workbookViewId="0">
      <selection activeCell="F68" sqref="F68"/>
    </sheetView>
  </sheetViews>
  <sheetFormatPr defaultColWidth="11.42578125" defaultRowHeight="15" x14ac:dyDescent="0.2"/>
  <cols>
    <col min="1" max="1" width="99.42578125" style="11" customWidth="1"/>
    <col min="2" max="6" width="14.5703125" style="11" customWidth="1"/>
    <col min="7" max="7" width="11.42578125" style="11"/>
    <col min="8" max="9" width="14.140625" style="11" customWidth="1"/>
    <col min="10" max="11" width="12.42578125" style="11" customWidth="1"/>
    <col min="12" max="16384" width="11.42578125" style="11"/>
  </cols>
  <sheetData>
    <row r="1" spans="1:12" ht="15.75" x14ac:dyDescent="0.25">
      <c r="A1" s="10" t="s">
        <v>75</v>
      </c>
      <c r="H1" s="27"/>
      <c r="I1" s="27"/>
      <c r="J1" s="27"/>
      <c r="K1" s="27"/>
      <c r="L1" s="27"/>
    </row>
    <row r="2" spans="1:12" x14ac:dyDescent="0.2">
      <c r="H2" s="27"/>
      <c r="I2" s="27"/>
      <c r="J2" s="27"/>
      <c r="K2" s="27"/>
      <c r="L2" s="27"/>
    </row>
    <row r="3" spans="1:12" ht="15.75" x14ac:dyDescent="0.25">
      <c r="B3" s="118" t="s">
        <v>141</v>
      </c>
      <c r="C3" s="118" t="s">
        <v>141</v>
      </c>
      <c r="D3" s="122" t="s">
        <v>142</v>
      </c>
      <c r="E3" s="123"/>
      <c r="F3" s="62" t="s">
        <v>22</v>
      </c>
    </row>
    <row r="4" spans="1:12" ht="15.75" x14ac:dyDescent="0.25">
      <c r="A4" s="15"/>
      <c r="B4" s="25">
        <v>2020</v>
      </c>
      <c r="C4" s="25">
        <v>2019</v>
      </c>
      <c r="D4" s="25">
        <v>2020</v>
      </c>
      <c r="E4" s="25">
        <v>2019</v>
      </c>
      <c r="F4" s="62">
        <v>2019</v>
      </c>
    </row>
    <row r="5" spans="1:12" ht="15.75" x14ac:dyDescent="0.2">
      <c r="A5" s="12" t="s">
        <v>5</v>
      </c>
      <c r="B5" s="37"/>
      <c r="C5" s="37"/>
      <c r="D5" s="37"/>
      <c r="E5" s="37"/>
    </row>
    <row r="6" spans="1:12" ht="8.1" customHeight="1" x14ac:dyDescent="0.2">
      <c r="A6" s="12"/>
      <c r="B6" s="37"/>
      <c r="C6" s="37"/>
      <c r="D6" s="37"/>
      <c r="E6" s="37"/>
    </row>
    <row r="7" spans="1:12" x14ac:dyDescent="0.2">
      <c r="A7" s="21" t="s">
        <v>39</v>
      </c>
      <c r="B7" s="38">
        <v>4910.2921417604794</v>
      </c>
      <c r="C7" s="38">
        <v>5630.6373868934506</v>
      </c>
      <c r="D7" s="38">
        <v>13284.080557777499</v>
      </c>
      <c r="E7" s="38">
        <v>16912.107207593501</v>
      </c>
      <c r="F7" s="38">
        <v>22804.524395382698</v>
      </c>
    </row>
    <row r="8" spans="1:12" x14ac:dyDescent="0.2">
      <c r="A8" s="39" t="s">
        <v>34</v>
      </c>
      <c r="B8" s="38">
        <v>-250.90153000000001</v>
      </c>
      <c r="C8" s="38">
        <v>-307.0068</v>
      </c>
      <c r="D8" s="38">
        <v>-941.28418999999997</v>
      </c>
      <c r="E8" s="38">
        <v>-796.37893999999994</v>
      </c>
      <c r="F8" s="38">
        <v>-1122.8108</v>
      </c>
    </row>
    <row r="9" spans="1:12" x14ac:dyDescent="0.2">
      <c r="A9" s="39" t="s">
        <v>117</v>
      </c>
      <c r="B9" s="38">
        <v>-2.0900775880000002</v>
      </c>
      <c r="C9" s="38">
        <v>2.3892931400000004</v>
      </c>
      <c r="D9" s="38">
        <v>4.4355736439999998</v>
      </c>
      <c r="E9" s="38">
        <v>3.5765549280000002</v>
      </c>
      <c r="F9" s="38">
        <v>4.550700924</v>
      </c>
    </row>
    <row r="10" spans="1:12" x14ac:dyDescent="0.2">
      <c r="A10" s="40" t="s">
        <v>40</v>
      </c>
      <c r="B10" s="41">
        <f>B7+B8+B9</f>
        <v>4657.3005341724793</v>
      </c>
      <c r="C10" s="41">
        <f>C7+C8+C9</f>
        <v>5326.0198800334501</v>
      </c>
      <c r="D10" s="41">
        <f t="shared" ref="D10:F10" si="0">D7+D8+D9</f>
        <v>12347.231941421498</v>
      </c>
      <c r="E10" s="41">
        <f t="shared" ref="E10" si="1">E7+E8+E9</f>
        <v>16119.304822521501</v>
      </c>
      <c r="F10" s="41">
        <f t="shared" si="0"/>
        <v>21686.264296306697</v>
      </c>
    </row>
    <row r="11" spans="1:12" x14ac:dyDescent="0.2">
      <c r="A11" s="22" t="s">
        <v>76</v>
      </c>
      <c r="B11" s="42">
        <v>211463.36466988106</v>
      </c>
      <c r="C11" s="42">
        <v>194790.61974421563</v>
      </c>
      <c r="D11" s="42">
        <v>209148.5717561995</v>
      </c>
      <c r="E11" s="42">
        <v>193739.86832324212</v>
      </c>
      <c r="F11" s="42">
        <v>195453.4550698169</v>
      </c>
    </row>
    <row r="12" spans="1:12" x14ac:dyDescent="0.2">
      <c r="A12" s="19" t="s">
        <v>77</v>
      </c>
      <c r="B12" s="43">
        <f>(B10*(B68/B67)/B11)*100</f>
        <v>8.7617807944311572</v>
      </c>
      <c r="C12" s="43">
        <f>(C10*(C68/C67)/C11)*100</f>
        <v>10.847752826381075</v>
      </c>
      <c r="D12" s="43">
        <f>(D10*(D68/D67)/D11)*100</f>
        <v>7.8857903308972634</v>
      </c>
      <c r="E12" s="43">
        <f>(E10*(E68/E67)/E11)*100</f>
        <v>11.123911505236221</v>
      </c>
      <c r="F12" s="43">
        <f>(F10*(F68/F67)/F11)*100</f>
        <v>11.09535990988763</v>
      </c>
    </row>
    <row r="13" spans="1:12" x14ac:dyDescent="0.2">
      <c r="A13" s="14"/>
      <c r="B13" s="57"/>
      <c r="C13" s="57"/>
      <c r="D13" s="57"/>
      <c r="E13" s="57"/>
      <c r="F13" s="20"/>
    </row>
    <row r="14" spans="1:12" ht="15.75" x14ac:dyDescent="0.2">
      <c r="A14" s="12" t="s">
        <v>7</v>
      </c>
      <c r="B14" s="37"/>
      <c r="C14" s="37"/>
      <c r="D14" s="37"/>
      <c r="E14" s="37"/>
    </row>
    <row r="15" spans="1:12" ht="8.1" customHeight="1" x14ac:dyDescent="0.2">
      <c r="A15" s="12"/>
      <c r="B15" s="37"/>
      <c r="C15" s="37"/>
      <c r="D15" s="37"/>
      <c r="E15" s="37"/>
    </row>
    <row r="16" spans="1:12" x14ac:dyDescent="0.2">
      <c r="A16" s="21" t="s">
        <v>44</v>
      </c>
      <c r="B16" s="42">
        <v>9655.2992040053105</v>
      </c>
      <c r="C16" s="42">
        <v>13009.103170176701</v>
      </c>
      <c r="D16" s="42">
        <v>34415.545062738405</v>
      </c>
      <c r="E16" s="42">
        <v>37260.598729432902</v>
      </c>
      <c r="F16" s="42">
        <v>50891.598590537804</v>
      </c>
    </row>
    <row r="17" spans="1:9" x14ac:dyDescent="0.2">
      <c r="A17" s="21" t="s">
        <v>45</v>
      </c>
      <c r="B17" s="38">
        <v>-1454.7184450882396</v>
      </c>
      <c r="C17" s="38">
        <v>-6025.3926951143703</v>
      </c>
      <c r="D17" s="38">
        <v>-10173.404852656502</v>
      </c>
      <c r="E17" s="38">
        <v>-16215.334771424503</v>
      </c>
      <c r="F17" s="38">
        <v>-22796.081794528603</v>
      </c>
    </row>
    <row r="18" spans="1:9" x14ac:dyDescent="0.2">
      <c r="A18" s="22" t="s">
        <v>78</v>
      </c>
      <c r="B18" s="100">
        <f>B16+B17</f>
        <v>8200.5807589170709</v>
      </c>
      <c r="C18" s="100">
        <f>C16+C17</f>
        <v>6983.7104750623303</v>
      </c>
      <c r="D18" s="100">
        <f>D16+D17</f>
        <v>24242.140210081903</v>
      </c>
      <c r="E18" s="100">
        <f>E16+E17</f>
        <v>21045.2639580084</v>
      </c>
      <c r="F18" s="100">
        <f>F16+F17</f>
        <v>28095.5167960092</v>
      </c>
    </row>
    <row r="19" spans="1:9" x14ac:dyDescent="0.2">
      <c r="A19" s="22" t="s">
        <v>79</v>
      </c>
      <c r="B19" s="100">
        <v>1571192.7510563401</v>
      </c>
      <c r="C19" s="100">
        <v>1535910.62887146</v>
      </c>
      <c r="D19" s="100">
        <v>1577588.8491166201</v>
      </c>
      <c r="E19" s="100">
        <v>1520163.44517699</v>
      </c>
      <c r="F19" s="100">
        <v>1528802.28115361</v>
      </c>
    </row>
    <row r="20" spans="1:9" x14ac:dyDescent="0.2">
      <c r="A20" s="22" t="s">
        <v>80</v>
      </c>
      <c r="B20" s="101">
        <f>B18/B19*B68/B67*100</f>
        <v>2.0763874781738587</v>
      </c>
      <c r="C20" s="101">
        <f>C18/C19*C68/C67*100</f>
        <v>1.8039534130448367</v>
      </c>
      <c r="D20" s="101">
        <f>D18/D19*D68/D67*100</f>
        <v>2.0526157332494148</v>
      </c>
      <c r="E20" s="101">
        <f>E18/E19*E68/E67*100</f>
        <v>1.8509483905990296</v>
      </c>
      <c r="F20" s="101">
        <f>F18/F19*F68/F67*100</f>
        <v>1.8377469174633079</v>
      </c>
    </row>
    <row r="21" spans="1:9" ht="9.9499999999999993" customHeight="1" x14ac:dyDescent="0.2">
      <c r="A21" s="21"/>
      <c r="B21" s="44"/>
      <c r="C21" s="44"/>
      <c r="D21" s="44"/>
      <c r="E21" s="44"/>
      <c r="F21" s="44"/>
    </row>
    <row r="22" spans="1:9" x14ac:dyDescent="0.2">
      <c r="A22" s="21" t="s">
        <v>49</v>
      </c>
      <c r="B22" s="42">
        <v>-656.01967186696902</v>
      </c>
      <c r="C22" s="42">
        <v>-2418.5935920859501</v>
      </c>
      <c r="D22" s="42">
        <v>-4422.0481506246597</v>
      </c>
      <c r="E22" s="42">
        <v>-6755.1292183863907</v>
      </c>
      <c r="F22" s="42">
        <v>-9306.3489543369215</v>
      </c>
    </row>
    <row r="23" spans="1:9" x14ac:dyDescent="0.2">
      <c r="A23" s="21" t="s">
        <v>45</v>
      </c>
      <c r="B23" s="38">
        <v>655.77355777821299</v>
      </c>
      <c r="C23" s="38">
        <v>3739.3745353224003</v>
      </c>
      <c r="D23" s="38">
        <v>5456.9202398693296</v>
      </c>
      <c r="E23" s="38">
        <v>10042.382833593882</v>
      </c>
      <c r="F23" s="38">
        <v>14114.444731529333</v>
      </c>
    </row>
    <row r="24" spans="1:9" x14ac:dyDescent="0.2">
      <c r="A24" s="22" t="s">
        <v>51</v>
      </c>
      <c r="B24" s="100">
        <f>B22+B23</f>
        <v>-0.24611408875603047</v>
      </c>
      <c r="C24" s="100">
        <f>C22+C23</f>
        <v>1320.7809432364502</v>
      </c>
      <c r="D24" s="100">
        <f>D22+D23</f>
        <v>1034.87208924467</v>
      </c>
      <c r="E24" s="100">
        <f>E22+E23</f>
        <v>3287.2536152074908</v>
      </c>
      <c r="F24" s="100">
        <f>F22+F23</f>
        <v>4808.0957771924113</v>
      </c>
    </row>
    <row r="25" spans="1:9" x14ac:dyDescent="0.2">
      <c r="A25" s="22" t="s">
        <v>52</v>
      </c>
      <c r="B25" s="100">
        <v>1081055.01727122</v>
      </c>
      <c r="C25" s="100">
        <v>955942.88562055398</v>
      </c>
      <c r="D25" s="100">
        <v>1046720.7753572101</v>
      </c>
      <c r="E25" s="100">
        <v>941262.23833050299</v>
      </c>
      <c r="F25" s="100">
        <v>949505.96167495707</v>
      </c>
    </row>
    <row r="26" spans="1:9" x14ac:dyDescent="0.2">
      <c r="A26" s="22" t="s">
        <v>81</v>
      </c>
      <c r="B26" s="101">
        <f>B24/B25*B68/B67*100</f>
        <v>-9.0569493051173192E-5</v>
      </c>
      <c r="C26" s="101">
        <f>C24/C25*C68/C67*100</f>
        <v>0.54815563858117011</v>
      </c>
      <c r="D26" s="101">
        <f>D24/D25*D68/D67*100</f>
        <v>0.13206457938233607</v>
      </c>
      <c r="E26" s="101">
        <f>E24/E25*E68/E67*100</f>
        <v>0.46693109139338063</v>
      </c>
      <c r="F26" s="101">
        <f>F24/F25*F68/F67*100</f>
        <v>0.50637868231082883</v>
      </c>
    </row>
    <row r="27" spans="1:9" ht="9.9499999999999993" customHeight="1" x14ac:dyDescent="0.2">
      <c r="A27" s="21"/>
      <c r="B27" s="45"/>
      <c r="C27" s="45"/>
      <c r="D27" s="45"/>
      <c r="E27" s="45"/>
      <c r="F27" s="45"/>
    </row>
    <row r="28" spans="1:9" ht="30" x14ac:dyDescent="0.2">
      <c r="A28" s="102" t="s">
        <v>82</v>
      </c>
      <c r="B28" s="103">
        <f>((B20*B19)+(B26*B25))/(B19+B25)</f>
        <v>1.2300159443788219</v>
      </c>
      <c r="C28" s="103">
        <f>((C20*C19)+(C26*C25))/(C19+C25)</f>
        <v>1.3221951791458455</v>
      </c>
      <c r="D28" s="103">
        <f>((D20*D19)+(D26*D25))/(D19+D25)</f>
        <v>1.2865930146870077</v>
      </c>
      <c r="E28" s="103">
        <f>((E20*E19)+(E26*E25))/(E19+E25)</f>
        <v>1.321692833680453</v>
      </c>
      <c r="F28" s="103">
        <f>((F20*F19)+(F26*F25))/(F19+F25)</f>
        <v>1.3276642511444716</v>
      </c>
    </row>
    <row r="29" spans="1:9" x14ac:dyDescent="0.2">
      <c r="A29" s="21"/>
    </row>
    <row r="30" spans="1:9" ht="15.75" x14ac:dyDescent="0.2">
      <c r="A30" s="12" t="s">
        <v>13</v>
      </c>
    </row>
    <row r="31" spans="1:9" ht="8.1" customHeight="1" x14ac:dyDescent="0.2">
      <c r="A31" s="12"/>
    </row>
    <row r="32" spans="1:9" x14ac:dyDescent="0.2">
      <c r="A32" s="11" t="s">
        <v>128</v>
      </c>
      <c r="B32" s="46">
        <v>220171.829285007</v>
      </c>
      <c r="C32" s="46">
        <v>112199.735069998</v>
      </c>
      <c r="D32" s="46">
        <v>220171.829285007</v>
      </c>
      <c r="E32" s="46">
        <v>112199.735069998</v>
      </c>
      <c r="F32" s="46">
        <v>110369.565971794</v>
      </c>
      <c r="H32" s="47"/>
      <c r="I32" s="47"/>
    </row>
    <row r="33" spans="1:9" x14ac:dyDescent="0.2">
      <c r="A33" s="11" t="s">
        <v>129</v>
      </c>
      <c r="B33" s="46">
        <v>1663625.1896961802</v>
      </c>
      <c r="C33" s="46">
        <v>1624363.3447968999</v>
      </c>
      <c r="D33" s="46">
        <v>1663625.1896961802</v>
      </c>
      <c r="E33" s="46">
        <v>1624363.3447968999</v>
      </c>
      <c r="F33" s="46">
        <v>1621354.44732094</v>
      </c>
      <c r="H33" s="47"/>
      <c r="I33" s="47"/>
    </row>
    <row r="34" spans="1:9" ht="30" customHeight="1" x14ac:dyDescent="0.2">
      <c r="A34" s="111" t="s">
        <v>127</v>
      </c>
      <c r="B34" s="114">
        <f>B32/B33*100</f>
        <v>13.234461142369208</v>
      </c>
      <c r="C34" s="114">
        <f>C32/C33*100</f>
        <v>6.9073052792893916</v>
      </c>
      <c r="D34" s="114">
        <f>D32/D33*100</f>
        <v>13.234461142369208</v>
      </c>
      <c r="E34" s="114">
        <f>E32/E33*100</f>
        <v>6.9073052792893916</v>
      </c>
      <c r="F34" s="114">
        <f>F32/F33*100</f>
        <v>6.8072447794598006</v>
      </c>
    </row>
    <row r="35" spans="1:9" x14ac:dyDescent="0.2">
      <c r="B35" s="24"/>
      <c r="C35" s="24"/>
      <c r="D35" s="24"/>
      <c r="E35" s="24"/>
      <c r="F35" s="24"/>
    </row>
    <row r="36" spans="1:9" x14ac:dyDescent="0.2">
      <c r="A36" s="11" t="s">
        <v>130</v>
      </c>
      <c r="B36" s="46">
        <v>30156.670728143301</v>
      </c>
      <c r="C36" s="46">
        <v>21563.531038990401</v>
      </c>
      <c r="D36" s="46">
        <v>30156.670728143301</v>
      </c>
      <c r="E36" s="46">
        <v>21563.531038990401</v>
      </c>
      <c r="F36" s="46">
        <v>18192.292635592301</v>
      </c>
      <c r="H36" s="47"/>
      <c r="I36" s="47"/>
    </row>
    <row r="37" spans="1:9" x14ac:dyDescent="0.2">
      <c r="A37" s="11" t="s">
        <v>129</v>
      </c>
      <c r="B37" s="46">
        <v>1663625.1896961802</v>
      </c>
      <c r="C37" s="46">
        <v>1624363.3447968999</v>
      </c>
      <c r="D37" s="46">
        <v>1663625.1896961802</v>
      </c>
      <c r="E37" s="46">
        <v>1624363.3447968999</v>
      </c>
      <c r="F37" s="46">
        <v>1621354.44732094</v>
      </c>
      <c r="H37" s="47"/>
      <c r="I37" s="47"/>
    </row>
    <row r="38" spans="1:9" ht="30" x14ac:dyDescent="0.2">
      <c r="A38" s="111" t="s">
        <v>131</v>
      </c>
      <c r="B38" s="114">
        <f>B36/B37*100</f>
        <v>1.8127082298898509</v>
      </c>
      <c r="C38" s="114">
        <f>C36/C37*100</f>
        <v>1.3275066263999307</v>
      </c>
      <c r="D38" s="114">
        <f>D36/D37*100</f>
        <v>1.8127082298898509</v>
      </c>
      <c r="E38" s="114">
        <f>E36/E37*100</f>
        <v>1.3275066263999307</v>
      </c>
      <c r="F38" s="114">
        <f>F36/F37*100</f>
        <v>1.1220429108300474</v>
      </c>
    </row>
    <row r="39" spans="1:9" x14ac:dyDescent="0.2">
      <c r="B39" s="46"/>
      <c r="C39" s="46"/>
      <c r="D39" s="46"/>
      <c r="E39" s="46"/>
      <c r="F39" s="46"/>
    </row>
    <row r="40" spans="1:9" s="49" customFormat="1" x14ac:dyDescent="0.2">
      <c r="A40" s="11" t="s">
        <v>56</v>
      </c>
      <c r="B40" s="38">
        <v>-776.26389518890994</v>
      </c>
      <c r="C40" s="38">
        <v>-1247.4994560390201</v>
      </c>
      <c r="D40" s="46">
        <v>-8668.0849222334</v>
      </c>
      <c r="E40" s="46">
        <v>-2013.6267650257</v>
      </c>
      <c r="F40" s="38">
        <v>-2191.4689596411304</v>
      </c>
      <c r="H40" s="47"/>
      <c r="I40" s="47"/>
    </row>
    <row r="41" spans="1:9" x14ac:dyDescent="0.2">
      <c r="A41" s="11" t="s">
        <v>133</v>
      </c>
      <c r="B41" s="46">
        <v>1692512.1247938399</v>
      </c>
      <c r="C41" s="46">
        <v>1656354.0721162199</v>
      </c>
      <c r="D41" s="46">
        <v>1708070.9034918302</v>
      </c>
      <c r="E41" s="46">
        <v>1637097.17309484</v>
      </c>
      <c r="F41" s="46">
        <v>1648904.1763915501</v>
      </c>
      <c r="G41" s="49"/>
      <c r="H41" s="47"/>
      <c r="I41" s="47"/>
    </row>
    <row r="42" spans="1:9" x14ac:dyDescent="0.2">
      <c r="A42" s="22" t="s">
        <v>132</v>
      </c>
      <c r="B42" s="48">
        <f>(B40*(B68/B67)/B41)*100</f>
        <v>-0.18246133858937513</v>
      </c>
      <c r="C42" s="48">
        <f>(C40*(C68/C67)/C41)*100</f>
        <v>-0.29880800110234984</v>
      </c>
      <c r="D42" s="48">
        <f>(D40*(D68/D67)/D41)*100</f>
        <v>-0.67787214045166755</v>
      </c>
      <c r="E42" s="48">
        <f>(E40*(E68/E67)/E41)*100</f>
        <v>-0.16445032421793693</v>
      </c>
      <c r="F42" s="48">
        <f>(F40*(F68/F67)/F41)*100</f>
        <v>-0.13290456722821364</v>
      </c>
      <c r="G42" s="49"/>
    </row>
    <row r="43" spans="1:9" ht="9.9499999999999993" customHeight="1" x14ac:dyDescent="0.2">
      <c r="A43" s="14"/>
      <c r="B43" s="50"/>
      <c r="C43" s="50"/>
      <c r="D43" s="50"/>
      <c r="E43" s="50"/>
      <c r="F43" s="50"/>
    </row>
    <row r="44" spans="1:9" x14ac:dyDescent="0.2">
      <c r="B44" s="37"/>
      <c r="C44" s="37"/>
      <c r="D44" s="37"/>
      <c r="E44" s="37"/>
      <c r="F44" s="37"/>
    </row>
    <row r="45" spans="1:9" ht="15.75" customHeight="1" x14ac:dyDescent="0.25">
      <c r="A45" s="125" t="s">
        <v>14</v>
      </c>
      <c r="B45" s="125"/>
      <c r="C45" s="125"/>
      <c r="D45" s="125"/>
      <c r="E45" s="125"/>
      <c r="F45" s="125"/>
    </row>
    <row r="46" spans="1:9" ht="8.1" customHeight="1" x14ac:dyDescent="0.2"/>
    <row r="47" spans="1:9" x14ac:dyDescent="0.2">
      <c r="A47" s="11" t="s">
        <v>58</v>
      </c>
      <c r="B47" s="46">
        <v>1103732.0322555399</v>
      </c>
      <c r="C47" s="46">
        <v>983471.54985669511</v>
      </c>
      <c r="D47" s="46">
        <v>1103732.0322555399</v>
      </c>
      <c r="E47" s="46">
        <v>983471.54985669511</v>
      </c>
      <c r="F47" s="46">
        <v>977530.28121157701</v>
      </c>
    </row>
    <row r="48" spans="1:9" x14ac:dyDescent="0.2">
      <c r="A48" s="11" t="s">
        <v>62</v>
      </c>
      <c r="B48" s="46">
        <v>1712252.6638632701</v>
      </c>
      <c r="C48" s="46">
        <v>1673924.05837578</v>
      </c>
      <c r="D48" s="46">
        <v>1712252.6638632701</v>
      </c>
      <c r="E48" s="46">
        <v>1673924.05837578</v>
      </c>
      <c r="F48" s="46">
        <v>1671349.73505652</v>
      </c>
    </row>
    <row r="49" spans="1:7" x14ac:dyDescent="0.2">
      <c r="A49" s="40" t="s">
        <v>83</v>
      </c>
      <c r="B49" s="51">
        <f>(B47/B48)*100</f>
        <v>64.46081559979848</v>
      </c>
      <c r="C49" s="51">
        <f>(C47/C48)*100</f>
        <v>58.752459225119466</v>
      </c>
      <c r="D49" s="51">
        <f>(D47/D48)*100</f>
        <v>64.46081559979848</v>
      </c>
      <c r="E49" s="51">
        <f>(E47/E48)*100</f>
        <v>58.752459225119466</v>
      </c>
      <c r="F49" s="51">
        <f>(F47/F48)*100</f>
        <v>58.487476361643722</v>
      </c>
    </row>
    <row r="50" spans="1:7" ht="9.9499999999999993" customHeight="1" x14ac:dyDescent="0.2">
      <c r="B50" s="37"/>
      <c r="C50" s="37"/>
      <c r="D50" s="37"/>
      <c r="E50" s="37"/>
      <c r="F50" s="37"/>
    </row>
    <row r="51" spans="1:7" x14ac:dyDescent="0.2">
      <c r="A51" s="11" t="s">
        <v>58</v>
      </c>
      <c r="B51" s="46">
        <v>1103732.0322555399</v>
      </c>
      <c r="C51" s="46">
        <v>983471.54985669511</v>
      </c>
      <c r="D51" s="46">
        <v>1103732.0322555399</v>
      </c>
      <c r="E51" s="46">
        <v>983471.54985669511</v>
      </c>
      <c r="F51" s="46">
        <v>977530.28121157701</v>
      </c>
    </row>
    <row r="52" spans="1:7" x14ac:dyDescent="0.2">
      <c r="A52" s="52" t="s">
        <v>61</v>
      </c>
      <c r="B52" s="53">
        <v>2884.4757729720004</v>
      </c>
      <c r="C52" s="53">
        <v>9178.6219810539988</v>
      </c>
      <c r="D52" s="53">
        <v>2884.4757729720004</v>
      </c>
      <c r="E52" s="53">
        <v>9178.6219810539988</v>
      </c>
      <c r="F52" s="53">
        <v>10192.123728434999</v>
      </c>
    </row>
    <row r="53" spans="1:7" x14ac:dyDescent="0.2">
      <c r="A53" s="11" t="s">
        <v>58</v>
      </c>
      <c r="B53" s="46">
        <f>B51-B52</f>
        <v>1100847.5564825679</v>
      </c>
      <c r="C53" s="46">
        <f>C51-C52</f>
        <v>974292.92787564115</v>
      </c>
      <c r="D53" s="46">
        <f>D51-D52</f>
        <v>1100847.5564825679</v>
      </c>
      <c r="E53" s="46">
        <f>E51-E52</f>
        <v>974292.92787564115</v>
      </c>
      <c r="F53" s="46">
        <f t="shared" ref="F53" si="2">F51-F52</f>
        <v>967338.15748314199</v>
      </c>
    </row>
    <row r="54" spans="1:7" x14ac:dyDescent="0.2">
      <c r="A54" s="11" t="s">
        <v>59</v>
      </c>
      <c r="B54" s="46">
        <v>1712252.6638632701</v>
      </c>
      <c r="C54" s="46">
        <v>1673924.05837578</v>
      </c>
      <c r="D54" s="46">
        <v>1712252.6638632701</v>
      </c>
      <c r="E54" s="46">
        <v>1673924.05837578</v>
      </c>
      <c r="F54" s="46">
        <v>1671349.73505652</v>
      </c>
    </row>
    <row r="55" spans="1:7" x14ac:dyDescent="0.2">
      <c r="A55" s="11" t="s">
        <v>124</v>
      </c>
      <c r="B55" s="46">
        <v>44276.56755</v>
      </c>
      <c r="C55" s="46">
        <v>0</v>
      </c>
      <c r="D55" s="46">
        <v>44276.56755</v>
      </c>
      <c r="E55" s="46">
        <v>0</v>
      </c>
      <c r="F55" s="46">
        <v>0</v>
      </c>
    </row>
    <row r="56" spans="1:7" x14ac:dyDescent="0.2">
      <c r="A56" s="11" t="s">
        <v>62</v>
      </c>
      <c r="B56" s="46">
        <f>+B54-B55</f>
        <v>1667976.09631327</v>
      </c>
      <c r="C56" s="46">
        <f>+C54-C55</f>
        <v>1673924.05837578</v>
      </c>
      <c r="D56" s="46">
        <f t="shared" ref="D56:F56" si="3">+D54-D55</f>
        <v>1667976.09631327</v>
      </c>
      <c r="E56" s="46">
        <f t="shared" si="3"/>
        <v>1673924.05837578</v>
      </c>
      <c r="F56" s="46">
        <f t="shared" si="3"/>
        <v>1671349.73505652</v>
      </c>
    </row>
    <row r="57" spans="1:7" ht="30" x14ac:dyDescent="0.2">
      <c r="A57" s="54" t="s">
        <v>84</v>
      </c>
      <c r="B57" s="55">
        <f>(B53/B56)*100</f>
        <v>65.999000760009267</v>
      </c>
      <c r="C57" s="55">
        <f>(C53/C56)*100</f>
        <v>58.204129572102822</v>
      </c>
      <c r="D57" s="55">
        <f>(D53/D56)*100</f>
        <v>65.999000760009267</v>
      </c>
      <c r="E57" s="55">
        <f>(E53/E56)*100</f>
        <v>58.204129572102822</v>
      </c>
      <c r="F57" s="55">
        <f t="shared" ref="F57" si="4">(F53/F56)*100</f>
        <v>57.877662418179007</v>
      </c>
      <c r="G57" s="56"/>
    </row>
    <row r="58" spans="1:7" ht="9.9499999999999993" customHeight="1" x14ac:dyDescent="0.2">
      <c r="A58" s="15"/>
      <c r="B58" s="57"/>
      <c r="C58" s="57"/>
      <c r="D58" s="57"/>
      <c r="E58" s="57"/>
      <c r="F58" s="57"/>
    </row>
    <row r="59" spans="1:7" ht="15.75" x14ac:dyDescent="0.25">
      <c r="A59" s="10" t="s">
        <v>17</v>
      </c>
      <c r="B59" s="37"/>
      <c r="C59" s="37"/>
      <c r="D59" s="37"/>
      <c r="E59" s="37"/>
      <c r="F59" s="37"/>
    </row>
    <row r="60" spans="1:7" ht="8.1" customHeight="1" x14ac:dyDescent="0.2">
      <c r="B60" s="37"/>
      <c r="C60" s="37"/>
      <c r="D60" s="37"/>
      <c r="E60" s="37"/>
      <c r="F60" s="37"/>
    </row>
    <row r="61" spans="1:7" x14ac:dyDescent="0.2">
      <c r="A61" s="14" t="s">
        <v>64</v>
      </c>
      <c r="B61" s="46">
        <v>-5500.2924939614895</v>
      </c>
      <c r="C61" s="46">
        <v>-5451.9966616594502</v>
      </c>
      <c r="D61" s="46">
        <v>-16257.7635238988</v>
      </c>
      <c r="E61" s="46">
        <v>-16284.4653132651</v>
      </c>
      <c r="F61" s="46">
        <v>-22277.608686742999</v>
      </c>
    </row>
    <row r="62" spans="1:7" x14ac:dyDescent="0.2">
      <c r="A62" s="15" t="s">
        <v>65</v>
      </c>
      <c r="B62" s="46">
        <v>12411.349751871301</v>
      </c>
      <c r="C62" s="46">
        <v>13821.942339678901</v>
      </c>
      <c r="D62" s="46">
        <v>41619.196529871297</v>
      </c>
      <c r="E62" s="46">
        <v>39627.165997952601</v>
      </c>
      <c r="F62" s="46">
        <v>52180.8094473327</v>
      </c>
    </row>
    <row r="63" spans="1:7" x14ac:dyDescent="0.2">
      <c r="A63" s="40" t="s">
        <v>85</v>
      </c>
      <c r="B63" s="51">
        <f>(-B61/B62)*100</f>
        <v>44.316634402573271</v>
      </c>
      <c r="C63" s="51">
        <f>(-C61/C62)*100</f>
        <v>39.444504452954519</v>
      </c>
      <c r="D63" s="51">
        <f>(-D61/D62)*100</f>
        <v>39.063136435683319</v>
      </c>
      <c r="E63" s="51">
        <f>(-E61/E62)*100</f>
        <v>41.094196123201094</v>
      </c>
      <c r="F63" s="51">
        <f t="shared" ref="F63" si="5">(-F61/F62)*100</f>
        <v>42.693106762225113</v>
      </c>
    </row>
    <row r="64" spans="1:7" x14ac:dyDescent="0.2">
      <c r="A64" s="15"/>
      <c r="B64" s="57"/>
      <c r="C64" s="57"/>
      <c r="D64" s="57"/>
      <c r="E64" s="57"/>
      <c r="F64" s="57"/>
    </row>
    <row r="67" spans="1:6" x14ac:dyDescent="0.2">
      <c r="A67" s="61" t="s">
        <v>114</v>
      </c>
      <c r="B67" s="61">
        <v>92</v>
      </c>
      <c r="C67" s="61">
        <v>92</v>
      </c>
      <c r="D67" s="61">
        <v>274</v>
      </c>
      <c r="E67" s="61">
        <v>273</v>
      </c>
      <c r="F67" s="61">
        <v>365</v>
      </c>
    </row>
    <row r="68" spans="1:6" x14ac:dyDescent="0.2">
      <c r="A68" s="61" t="s">
        <v>115</v>
      </c>
      <c r="B68" s="61">
        <v>366</v>
      </c>
      <c r="C68" s="61">
        <v>365</v>
      </c>
      <c r="D68" s="61">
        <v>366</v>
      </c>
      <c r="E68" s="61">
        <v>365</v>
      </c>
      <c r="F68" s="61">
        <v>365</v>
      </c>
    </row>
  </sheetData>
  <mergeCells count="2">
    <mergeCell ref="A45:F45"/>
    <mergeCell ref="D3:E3"/>
  </mergeCells>
  <pageMargins left="0.7" right="0.7" top="0.75" bottom="0.75" header="0.3" footer="0.3"/>
  <pageSetup paperSize="9" scale="47" orientation="portrait" r:id="rId1"/>
  <headerFooter>
    <oddHeader>&amp;R&amp;"arial"&amp;10&amp;KFF5400DNB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showGridLines="0" zoomScaleNormal="100" workbookViewId="0">
      <selection activeCell="A25" sqref="A25"/>
    </sheetView>
  </sheetViews>
  <sheetFormatPr defaultColWidth="11.42578125" defaultRowHeight="12.75" x14ac:dyDescent="0.2"/>
  <cols>
    <col min="1" max="1" width="103" style="27" customWidth="1"/>
    <col min="2" max="16384" width="11.42578125" style="27"/>
  </cols>
  <sheetData>
    <row r="1" spans="1:1" x14ac:dyDescent="0.2">
      <c r="A1" s="26" t="s">
        <v>86</v>
      </c>
    </row>
    <row r="2" spans="1:1" ht="27" x14ac:dyDescent="0.35">
      <c r="A2" s="28" t="s">
        <v>1</v>
      </c>
    </row>
    <row r="3" spans="1:1" x14ac:dyDescent="0.2">
      <c r="A3" s="29"/>
    </row>
    <row r="4" spans="1:1" ht="45" x14ac:dyDescent="0.2">
      <c r="A4" s="30" t="s">
        <v>110</v>
      </c>
    </row>
    <row r="5" spans="1:1" x14ac:dyDescent="0.2">
      <c r="A5" s="31"/>
    </row>
    <row r="6" spans="1:1" ht="33" customHeight="1" x14ac:dyDescent="0.2">
      <c r="A6" s="93" t="s">
        <v>87</v>
      </c>
    </row>
    <row r="7" spans="1:1" x14ac:dyDescent="0.2">
      <c r="A7" s="30"/>
    </row>
    <row r="8" spans="1:1" ht="15.75" x14ac:dyDescent="0.2">
      <c r="A8" s="32" t="s">
        <v>88</v>
      </c>
    </row>
    <row r="9" spans="1:1" ht="15.75" x14ac:dyDescent="0.2">
      <c r="A9" s="32"/>
    </row>
    <row r="10" spans="1:1" x14ac:dyDescent="0.2">
      <c r="A10" s="33" t="s">
        <v>38</v>
      </c>
    </row>
    <row r="11" spans="1:1" ht="22.5" x14ac:dyDescent="0.2">
      <c r="A11" s="30" t="s">
        <v>89</v>
      </c>
    </row>
    <row r="12" spans="1:1" s="34" customFormat="1" ht="11.25" x14ac:dyDescent="0.25">
      <c r="A12" s="9" t="s">
        <v>120</v>
      </c>
    </row>
    <row r="13" spans="1:1" x14ac:dyDescent="0.2">
      <c r="A13" s="30"/>
    </row>
    <row r="14" spans="1:1" x14ac:dyDescent="0.2">
      <c r="A14" s="33" t="s">
        <v>7</v>
      </c>
    </row>
    <row r="15" spans="1:1" ht="22.5" x14ac:dyDescent="0.2">
      <c r="A15" s="30" t="s">
        <v>90</v>
      </c>
    </row>
    <row r="16" spans="1:1" ht="31.5" customHeight="1" x14ac:dyDescent="0.2">
      <c r="A16" s="93" t="s">
        <v>91</v>
      </c>
    </row>
    <row r="17" spans="1:1" x14ac:dyDescent="0.2">
      <c r="A17" s="35"/>
    </row>
    <row r="18" spans="1:1" ht="22.5" x14ac:dyDescent="0.2">
      <c r="A18" s="33" t="s">
        <v>121</v>
      </c>
    </row>
    <row r="19" spans="1:1" x14ac:dyDescent="0.2">
      <c r="A19" s="30" t="s">
        <v>112</v>
      </c>
    </row>
    <row r="20" spans="1:1" x14ac:dyDescent="0.2">
      <c r="A20" s="9" t="s">
        <v>122</v>
      </c>
    </row>
    <row r="21" spans="1:1" x14ac:dyDescent="0.2">
      <c r="A21" s="9" t="s">
        <v>123</v>
      </c>
    </row>
    <row r="22" spans="1:1" s="36" customFormat="1" ht="14.25" x14ac:dyDescent="0.2">
      <c r="A22" s="9"/>
    </row>
    <row r="23" spans="1:1" x14ac:dyDescent="0.2">
      <c r="A23" s="30"/>
    </row>
  </sheetData>
  <pageMargins left="0.7" right="0.7" top="0.75" bottom="0.75" header="0.3" footer="0.3"/>
  <pageSetup paperSize="9" orientation="portrait" verticalDpi="0" r:id="rId1"/>
  <headerFooter>
    <oddHeader>&amp;R&amp;"arial"&amp;10&amp;KFF5400DNB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showGridLines="0" zoomScale="70" zoomScaleNormal="70" workbookViewId="0">
      <selection activeCell="B40" sqref="B40"/>
    </sheetView>
  </sheetViews>
  <sheetFormatPr defaultColWidth="11.42578125" defaultRowHeight="15" x14ac:dyDescent="0.2"/>
  <cols>
    <col min="1" max="1" width="98.28515625" style="11" customWidth="1"/>
    <col min="2" max="6" width="14.5703125" style="11" customWidth="1"/>
    <col min="7" max="16384" width="11.42578125" style="11"/>
  </cols>
  <sheetData>
    <row r="1" spans="1:6" ht="15.75" x14ac:dyDescent="0.25">
      <c r="A1" s="10" t="s">
        <v>86</v>
      </c>
    </row>
    <row r="2" spans="1:6" ht="17.25" x14ac:dyDescent="0.25">
      <c r="B2" s="117" t="s">
        <v>141</v>
      </c>
      <c r="C2" s="117" t="s">
        <v>141</v>
      </c>
      <c r="D2" s="127" t="s">
        <v>142</v>
      </c>
      <c r="E2" s="128"/>
      <c r="F2" s="62" t="s">
        <v>22</v>
      </c>
    </row>
    <row r="3" spans="1:6" ht="15.75" x14ac:dyDescent="0.25">
      <c r="B3" s="25">
        <v>2020</v>
      </c>
      <c r="C3" s="25">
        <v>2019</v>
      </c>
      <c r="D3" s="25">
        <v>2020</v>
      </c>
      <c r="E3" s="25">
        <v>2019</v>
      </c>
      <c r="F3" s="62">
        <v>2019</v>
      </c>
    </row>
    <row r="4" spans="1:6" ht="15.75" x14ac:dyDescent="0.2">
      <c r="A4" s="12" t="s">
        <v>5</v>
      </c>
    </row>
    <row r="5" spans="1:6" ht="7.5" customHeight="1" x14ac:dyDescent="0.2">
      <c r="A5" s="13"/>
      <c r="B5" s="14"/>
      <c r="C5" s="14"/>
      <c r="D5" s="14"/>
      <c r="E5" s="14"/>
      <c r="F5" s="14"/>
    </row>
    <row r="6" spans="1:6" x14ac:dyDescent="0.2">
      <c r="A6" s="15" t="s">
        <v>39</v>
      </c>
      <c r="B6" s="16">
        <v>975.03257000000201</v>
      </c>
      <c r="C6" s="16">
        <v>769.43451000000005</v>
      </c>
      <c r="D6" s="95">
        <v>3000.0844099999999</v>
      </c>
      <c r="E6" s="95">
        <v>2681.6933199999999</v>
      </c>
      <c r="F6" s="16">
        <v>3270.5379069999999</v>
      </c>
    </row>
    <row r="7" spans="1:6" x14ac:dyDescent="0.2">
      <c r="A7" s="17" t="s">
        <v>93</v>
      </c>
      <c r="B7" s="18">
        <v>45746.057855000006</v>
      </c>
      <c r="C7" s="18">
        <v>45538.282315000011</v>
      </c>
      <c r="D7" s="96">
        <v>46261.931948722224</v>
      </c>
      <c r="E7" s="96">
        <v>44649.046724888889</v>
      </c>
      <c r="F7" s="18">
        <v>45006.406881458337</v>
      </c>
    </row>
    <row r="8" spans="1:6" x14ac:dyDescent="0.2">
      <c r="A8" s="104" t="s">
        <v>77</v>
      </c>
      <c r="B8" s="43">
        <f>(B6*(B45/B44)/B7)*100</f>
        <v>8.4792747215018274</v>
      </c>
      <c r="C8" s="43">
        <f>(C6*(C45/C44)/C7)*100</f>
        <v>6.7034759087380174</v>
      </c>
      <c r="D8" s="43">
        <f t="shared" ref="D8:E8" si="0">(D6*(D45/D44)/D7)*100</f>
        <v>8.6624398361890602</v>
      </c>
      <c r="E8" s="43">
        <f t="shared" si="0"/>
        <v>8.0302143243495365</v>
      </c>
      <c r="F8" s="43">
        <f>(F6*(F45/F44)/F7)*100</f>
        <v>7.26682739996156</v>
      </c>
    </row>
    <row r="9" spans="1:6" x14ac:dyDescent="0.2">
      <c r="A9" s="105"/>
      <c r="B9" s="57"/>
      <c r="C9" s="57"/>
      <c r="D9" s="57"/>
      <c r="E9" s="57"/>
      <c r="F9" s="57"/>
    </row>
    <row r="10" spans="1:6" ht="15.75" x14ac:dyDescent="0.2">
      <c r="A10" s="106" t="s">
        <v>7</v>
      </c>
      <c r="B10" s="37"/>
      <c r="C10" s="37"/>
      <c r="D10" s="37"/>
      <c r="E10" s="37"/>
      <c r="F10" s="37"/>
    </row>
    <row r="11" spans="1:6" ht="7.5" customHeight="1" x14ac:dyDescent="0.2">
      <c r="A11" s="106"/>
      <c r="B11" s="37"/>
      <c r="C11" s="37"/>
      <c r="D11" s="37"/>
      <c r="E11" s="37"/>
      <c r="F11" s="37"/>
    </row>
    <row r="12" spans="1:6" x14ac:dyDescent="0.2">
      <c r="A12" s="39" t="s">
        <v>94</v>
      </c>
      <c r="B12" s="38">
        <v>3026.0918500000002</v>
      </c>
      <c r="C12" s="38">
        <v>4323.6211399999993</v>
      </c>
      <c r="D12" s="107">
        <v>11124.038400000001</v>
      </c>
      <c r="E12" s="107">
        <v>12106.566199999999</v>
      </c>
      <c r="F12" s="38">
        <v>16730.055769999999</v>
      </c>
    </row>
    <row r="13" spans="1:6" x14ac:dyDescent="0.2">
      <c r="A13" s="39" t="s">
        <v>79</v>
      </c>
      <c r="B13" s="38">
        <v>663373.67161239102</v>
      </c>
      <c r="C13" s="38">
        <v>635750.12297782605</v>
      </c>
      <c r="D13" s="107">
        <v>651614.58085000003</v>
      </c>
      <c r="E13" s="107">
        <v>632293.49766999995</v>
      </c>
      <c r="F13" s="38">
        <v>633342.08912999998</v>
      </c>
    </row>
    <row r="14" spans="1:6" x14ac:dyDescent="0.2">
      <c r="A14" s="40" t="s">
        <v>95</v>
      </c>
      <c r="B14" s="97">
        <f>(B12/B13*B45/B44)*100</f>
        <v>1.8147513701145737</v>
      </c>
      <c r="C14" s="97">
        <f t="shared" ref="C14:F14" si="1">(C12/C13*C45/C44)*100</f>
        <v>2.6981507819116408</v>
      </c>
      <c r="D14" s="97">
        <f t="shared" si="1"/>
        <v>2.2803536666534239</v>
      </c>
      <c r="E14" s="97">
        <f t="shared" si="1"/>
        <v>2.5599558943197485</v>
      </c>
      <c r="F14" s="97">
        <f t="shared" si="1"/>
        <v>2.6415512338650182</v>
      </c>
    </row>
    <row r="15" spans="1:6" ht="8.1" customHeight="1" x14ac:dyDescent="0.2">
      <c r="A15" s="106"/>
      <c r="B15" s="37"/>
      <c r="C15" s="37"/>
      <c r="D15" s="37"/>
      <c r="E15" s="37"/>
      <c r="F15" s="37"/>
    </row>
    <row r="16" spans="1:6" x14ac:dyDescent="0.2">
      <c r="A16" s="39" t="s">
        <v>96</v>
      </c>
      <c r="B16" s="38">
        <v>320.63461000000001</v>
      </c>
      <c r="C16" s="38">
        <v>828.43405000000007</v>
      </c>
      <c r="D16" s="38">
        <v>1613.4911599999998</v>
      </c>
      <c r="E16" s="38">
        <v>2163.3478399999999</v>
      </c>
      <c r="F16" s="38">
        <v>3160.9047300000002</v>
      </c>
    </row>
    <row r="17" spans="1:6" x14ac:dyDescent="0.2">
      <c r="A17" s="39" t="s">
        <v>97</v>
      </c>
      <c r="B17" s="38">
        <v>125824.650217826</v>
      </c>
      <c r="C17" s="38">
        <v>138568.72869326099</v>
      </c>
      <c r="D17" s="38">
        <v>125002.79807999999</v>
      </c>
      <c r="E17" s="38">
        <v>130116.30581999999</v>
      </c>
      <c r="F17" s="38">
        <v>136005.59938999999</v>
      </c>
    </row>
    <row r="18" spans="1:6" x14ac:dyDescent="0.2">
      <c r="A18" s="40" t="s">
        <v>98</v>
      </c>
      <c r="B18" s="97">
        <f>(B16/B17*B45/B44)*100</f>
        <v>1.0137664759513001</v>
      </c>
      <c r="C18" s="97">
        <f t="shared" ref="C18:F18" si="2">(C16/C17*C45/C44)*100</f>
        <v>2.3719074838820364</v>
      </c>
      <c r="D18" s="97">
        <f t="shared" si="2"/>
        <v>1.7241592580456329</v>
      </c>
      <c r="E18" s="97">
        <f t="shared" si="2"/>
        <v>2.22292518950715</v>
      </c>
      <c r="F18" s="97">
        <f t="shared" si="2"/>
        <v>2.3240989666432883</v>
      </c>
    </row>
    <row r="19" spans="1:6" ht="8.1" customHeight="1" x14ac:dyDescent="0.2">
      <c r="A19" s="106"/>
      <c r="B19" s="37"/>
      <c r="C19" s="37"/>
      <c r="D19" s="37"/>
      <c r="E19" s="37"/>
      <c r="F19" s="37"/>
    </row>
    <row r="20" spans="1:6" x14ac:dyDescent="0.2">
      <c r="A20" s="39" t="s">
        <v>99</v>
      </c>
      <c r="B20" s="38">
        <v>1128.60159</v>
      </c>
      <c r="C20" s="38">
        <v>2327.57125</v>
      </c>
      <c r="D20" s="38">
        <v>5720.0930799999996</v>
      </c>
      <c r="E20" s="38">
        <v>6542.9690099999998</v>
      </c>
      <c r="F20" s="38">
        <v>8998.3506999999991</v>
      </c>
    </row>
    <row r="21" spans="1:6" x14ac:dyDescent="0.2">
      <c r="A21" s="39" t="s">
        <v>100</v>
      </c>
      <c r="B21" s="38">
        <v>500769.31159239099</v>
      </c>
      <c r="C21" s="38">
        <v>470438.41587065201</v>
      </c>
      <c r="D21" s="38">
        <v>501428.70873000001</v>
      </c>
      <c r="E21" s="38">
        <v>472013.08876000001</v>
      </c>
      <c r="F21" s="38">
        <v>469383.39081999997</v>
      </c>
    </row>
    <row r="22" spans="1:6" x14ac:dyDescent="0.2">
      <c r="A22" s="40" t="s">
        <v>101</v>
      </c>
      <c r="B22" s="97">
        <f>(B20/B21*B45/B44)*100</f>
        <v>0.89659478703852513</v>
      </c>
      <c r="C22" s="97">
        <f t="shared" ref="C22:F22" si="3">(C20/C21*C45/C44)*100</f>
        <v>1.9629319430492711</v>
      </c>
      <c r="D22" s="97">
        <f t="shared" si="3"/>
        <v>1.523787557775985</v>
      </c>
      <c r="E22" s="97">
        <f t="shared" si="3"/>
        <v>1.8533226742571376</v>
      </c>
      <c r="F22" s="97">
        <f t="shared" si="3"/>
        <v>1.9170577561937432</v>
      </c>
    </row>
    <row r="23" spans="1:6" ht="8.1" customHeight="1" x14ac:dyDescent="0.2">
      <c r="A23" s="106"/>
      <c r="B23" s="37"/>
      <c r="C23" s="37"/>
      <c r="D23" s="37"/>
      <c r="E23" s="37"/>
      <c r="F23" s="37"/>
    </row>
    <row r="24" spans="1:6" x14ac:dyDescent="0.2">
      <c r="A24" s="39" t="s">
        <v>102</v>
      </c>
      <c r="B24" s="38">
        <v>25.162230000000001</v>
      </c>
      <c r="C24" s="38">
        <v>41.374660000000006</v>
      </c>
      <c r="D24" s="38">
        <v>108.09067</v>
      </c>
      <c r="E24" s="38">
        <v>117.48533</v>
      </c>
      <c r="F24" s="38">
        <v>161.45567000000003</v>
      </c>
    </row>
    <row r="25" spans="1:6" x14ac:dyDescent="0.2">
      <c r="A25" s="39" t="s">
        <v>103</v>
      </c>
      <c r="B25" s="38">
        <v>5212.8497886956502</v>
      </c>
      <c r="C25" s="38">
        <v>5220.8624640217395</v>
      </c>
      <c r="D25" s="38">
        <v>5219.0495000000001</v>
      </c>
      <c r="E25" s="38">
        <v>5219.9347800000005</v>
      </c>
      <c r="F25" s="38">
        <v>5220.4169800000009</v>
      </c>
    </row>
    <row r="26" spans="1:6" x14ac:dyDescent="0.2">
      <c r="A26" s="40" t="s">
        <v>104</v>
      </c>
      <c r="B26" s="97">
        <f>(B24/B25*B45/B44)*100</f>
        <v>1.9202915690583771</v>
      </c>
      <c r="C26" s="97">
        <f t="shared" ref="C26:F26" si="4">(C24/C25*C45/C44)*100</f>
        <v>3.1441063126167874</v>
      </c>
      <c r="D26" s="97">
        <f t="shared" ref="D26:E26" si="5">(D24/D25*D45/D44)*100</f>
        <v>2.7664786023630086</v>
      </c>
      <c r="E26" s="97">
        <f t="shared" si="5"/>
        <v>3.0091842615092186</v>
      </c>
      <c r="F26" s="97">
        <f t="shared" si="4"/>
        <v>3.0927734435497145</v>
      </c>
    </row>
    <row r="27" spans="1:6" ht="8.1" customHeight="1" x14ac:dyDescent="0.2">
      <c r="A27" s="106"/>
      <c r="B27" s="108"/>
      <c r="C27" s="108"/>
      <c r="D27" s="108"/>
      <c r="E27" s="108"/>
      <c r="F27" s="108"/>
    </row>
    <row r="28" spans="1:6" x14ac:dyDescent="0.2">
      <c r="A28" s="40" t="s">
        <v>105</v>
      </c>
      <c r="B28" s="97">
        <f>(B18*B17+B22*B21+B26*B25)/(B17+B21+B25)</f>
        <v>0.92837580610653314</v>
      </c>
      <c r="C28" s="97">
        <f t="shared" ref="C28:E28" si="6">(C18*C17+C22*C21+C26*C25)/(C17+C21+C25)</f>
        <v>2.0652359229563886</v>
      </c>
      <c r="D28" s="97">
        <f t="shared" si="6"/>
        <v>1.5737086556831383</v>
      </c>
      <c r="E28" s="97">
        <f t="shared" si="6"/>
        <v>1.9424391569629136</v>
      </c>
      <c r="F28" s="97">
        <f t="shared" ref="F28" si="7">(F18*F17+F22*F21+F26*F25)/(F17+F21+F25)</f>
        <v>2.0177728929364878</v>
      </c>
    </row>
    <row r="29" spans="1:6" ht="8.1" customHeight="1" x14ac:dyDescent="0.2">
      <c r="A29" s="106"/>
      <c r="B29" s="108"/>
      <c r="C29" s="108"/>
      <c r="D29" s="108"/>
      <c r="E29" s="108"/>
      <c r="F29" s="108"/>
    </row>
    <row r="30" spans="1:6" x14ac:dyDescent="0.2">
      <c r="A30" s="40" t="s">
        <v>80</v>
      </c>
      <c r="B30" s="97">
        <f t="shared" ref="B30:C30" si="8">B14-B28</f>
        <v>0.88637556400804052</v>
      </c>
      <c r="C30" s="97">
        <f t="shared" si="8"/>
        <v>0.63291485895525224</v>
      </c>
      <c r="D30" s="97">
        <f t="shared" ref="D30:E30" si="9">D14-D28</f>
        <v>0.70664501097028554</v>
      </c>
      <c r="E30" s="97">
        <f t="shared" si="9"/>
        <v>0.61751673735683488</v>
      </c>
      <c r="F30" s="97">
        <f t="shared" ref="F30" si="10">F14-F28</f>
        <v>0.62377834092853046</v>
      </c>
    </row>
    <row r="31" spans="1:6" x14ac:dyDescent="0.2">
      <c r="A31" s="39"/>
      <c r="B31" s="38"/>
      <c r="C31" s="38"/>
      <c r="D31" s="38"/>
      <c r="E31" s="38"/>
      <c r="F31" s="38"/>
    </row>
    <row r="32" spans="1:6" ht="35.25" customHeight="1" x14ac:dyDescent="0.2">
      <c r="A32" s="126" t="s">
        <v>92</v>
      </c>
      <c r="B32" s="126"/>
      <c r="C32" s="126"/>
      <c r="D32" s="113"/>
      <c r="E32" s="113"/>
      <c r="F32" s="109"/>
    </row>
    <row r="33" spans="1:6" ht="7.5" customHeight="1" x14ac:dyDescent="0.2">
      <c r="A33" s="37"/>
      <c r="B33" s="37"/>
      <c r="C33" s="37"/>
      <c r="D33" s="37"/>
      <c r="E33" s="37"/>
      <c r="F33" s="37"/>
    </row>
    <row r="34" spans="1:6" x14ac:dyDescent="0.2">
      <c r="A34" s="39" t="s">
        <v>56</v>
      </c>
      <c r="B34" s="38">
        <v>16.160740000000001</v>
      </c>
      <c r="C34" s="38">
        <v>-6.8742200000000002</v>
      </c>
      <c r="D34" s="38">
        <v>22.640729999999998</v>
      </c>
      <c r="E34" s="38">
        <v>26.08193</v>
      </c>
      <c r="F34" s="38">
        <v>15.67841</v>
      </c>
    </row>
    <row r="35" spans="1:6" x14ac:dyDescent="0.2">
      <c r="A35" s="104" t="s">
        <v>57</v>
      </c>
      <c r="B35" s="110">
        <v>666166.95483891293</v>
      </c>
      <c r="C35" s="110">
        <v>637879.76079326204</v>
      </c>
      <c r="D35" s="110">
        <v>654114.76277000003</v>
      </c>
      <c r="E35" s="110">
        <v>634260.38182000001</v>
      </c>
      <c r="F35" s="110">
        <v>635294.81660000002</v>
      </c>
    </row>
    <row r="36" spans="1:6" x14ac:dyDescent="0.2">
      <c r="A36" s="104" t="s">
        <v>106</v>
      </c>
      <c r="B36" s="98">
        <f>(B34*(B45/B44)/B35)*100</f>
        <v>9.6509799980642793E-3</v>
      </c>
      <c r="C36" s="98">
        <f>(C34*(C45/C44)/C35)*100</f>
        <v>-4.275526882724384E-3</v>
      </c>
      <c r="D36" s="98">
        <f t="shared" ref="D36:E36" si="11">(D34*(D45/D44)/D35)*100</f>
        <v>4.623458857011078E-3</v>
      </c>
      <c r="E36" s="98">
        <f t="shared" si="11"/>
        <v>5.4979698986923663E-3</v>
      </c>
      <c r="F36" s="98">
        <f>(F34*(F45/F44)/F35)*100</f>
        <v>2.4678951551829801E-3</v>
      </c>
    </row>
    <row r="37" spans="1:6" ht="9.9499999999999993" customHeight="1" x14ac:dyDescent="0.2">
      <c r="A37" s="105"/>
      <c r="B37" s="50"/>
      <c r="C37" s="50"/>
      <c r="D37" s="50"/>
      <c r="E37" s="50"/>
      <c r="F37" s="50"/>
    </row>
    <row r="38" spans="1:6" x14ac:dyDescent="0.2">
      <c r="A38" s="37" t="s">
        <v>107</v>
      </c>
      <c r="B38" s="46">
        <v>925.33045000000004</v>
      </c>
      <c r="C38" s="46">
        <v>968.36971000000005</v>
      </c>
      <c r="D38" s="46">
        <v>925.33045000000004</v>
      </c>
      <c r="E38" s="46">
        <v>968.36971000000005</v>
      </c>
      <c r="F38" s="46">
        <v>981.61195000000009</v>
      </c>
    </row>
    <row r="39" spans="1:6" x14ac:dyDescent="0.2">
      <c r="A39" s="37" t="s">
        <v>62</v>
      </c>
      <c r="B39" s="46">
        <v>677545.53519000008</v>
      </c>
      <c r="C39" s="46">
        <v>640096.7524</v>
      </c>
      <c r="D39" s="46">
        <v>677545.53519000008</v>
      </c>
      <c r="E39" s="46">
        <v>640096.7524</v>
      </c>
      <c r="F39" s="46">
        <v>636786.01169000007</v>
      </c>
    </row>
    <row r="40" spans="1:6" x14ac:dyDescent="0.2">
      <c r="A40" s="104" t="s">
        <v>108</v>
      </c>
      <c r="B40" s="98">
        <f>(B38/B39)*100</f>
        <v>0.13657096120344372</v>
      </c>
      <c r="C40" s="98">
        <f t="shared" ref="C40:E40" si="12">(C38/C39)*100</f>
        <v>0.15128489659870364</v>
      </c>
      <c r="D40" s="98">
        <f t="shared" si="12"/>
        <v>0.13657096120344372</v>
      </c>
      <c r="E40" s="98">
        <f t="shared" si="12"/>
        <v>0.15128489659870364</v>
      </c>
      <c r="F40" s="98">
        <f t="shared" ref="F40" si="13">(F38/F39)*100</f>
        <v>0.15415099138168067</v>
      </c>
    </row>
    <row r="41" spans="1:6" ht="9.9499999999999993" customHeight="1" x14ac:dyDescent="0.2">
      <c r="A41" s="14"/>
      <c r="B41" s="23"/>
      <c r="C41" s="23"/>
      <c r="D41" s="23"/>
      <c r="E41" s="23"/>
      <c r="F41" s="23"/>
    </row>
    <row r="42" spans="1:6" ht="15.75" x14ac:dyDescent="0.25">
      <c r="A42"/>
      <c r="B42"/>
      <c r="C42"/>
      <c r="D42"/>
      <c r="E42"/>
      <c r="F42"/>
    </row>
    <row r="43" spans="1:6" ht="15.75" x14ac:dyDescent="0.25">
      <c r="A43"/>
      <c r="B43"/>
      <c r="C43"/>
      <c r="D43"/>
      <c r="E43"/>
      <c r="F43"/>
    </row>
    <row r="44" spans="1:6" x14ac:dyDescent="0.2">
      <c r="A44" s="61" t="s">
        <v>114</v>
      </c>
      <c r="B44" s="61">
        <v>92</v>
      </c>
      <c r="C44" s="61">
        <v>92</v>
      </c>
      <c r="D44" s="61">
        <v>274</v>
      </c>
      <c r="E44" s="61">
        <v>273</v>
      </c>
      <c r="F44" s="61">
        <v>365</v>
      </c>
    </row>
    <row r="45" spans="1:6" x14ac:dyDescent="0.2">
      <c r="A45" s="61" t="s">
        <v>115</v>
      </c>
      <c r="B45" s="61">
        <v>366</v>
      </c>
      <c r="C45" s="61">
        <v>365</v>
      </c>
      <c r="D45" s="61">
        <v>366</v>
      </c>
      <c r="E45" s="61">
        <v>365</v>
      </c>
      <c r="F45" s="61">
        <v>365</v>
      </c>
    </row>
  </sheetData>
  <mergeCells count="2">
    <mergeCell ref="A32:C32"/>
    <mergeCell ref="D2:E2"/>
  </mergeCells>
  <pageMargins left="0.7" right="0.7" top="0.75" bottom="0.75" header="0.3" footer="0.3"/>
  <pageSetup paperSize="9" scale="51" orientation="portrait" r:id="rId1"/>
  <headerFooter>
    <oddHeader>&amp;R&amp;"arial"&amp;10&amp;KFF5400DNB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Definitions DNB Group</vt:lpstr>
      <vt:lpstr>DNB Group</vt:lpstr>
      <vt:lpstr>Definitions DNB Bank Group</vt:lpstr>
      <vt:lpstr>DNB Bank Group</vt:lpstr>
      <vt:lpstr>Definitions DNB Boligkreditt</vt:lpstr>
      <vt:lpstr>DNB Boligkreditt</vt:lpstr>
      <vt:lpstr>'Definitions DNB Group'!Print_Area</vt:lpstr>
      <vt:lpstr>'DNB Group'!Print_Area</vt:lpstr>
    </vt:vector>
  </TitlesOfParts>
  <Company>DnB NOR ASA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Johansen, Anne - KØR</dc:creator>
  <cp:lastModifiedBy>Collyer, Laurence</cp:lastModifiedBy>
  <cp:lastPrinted>2020-07-08T07:57:13Z</cp:lastPrinted>
  <dcterms:created xsi:type="dcterms:W3CDTF">2018-07-11T10:01:17Z</dcterms:created>
  <dcterms:modified xsi:type="dcterms:W3CDTF">2020-10-21T12:33:47Z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0cca60-af48-4ac3-acf4-39718de4b3e5_Enabled">
    <vt:lpwstr>true</vt:lpwstr>
  </property>
  <property fmtid="{D5CDD505-2E9C-101B-9397-08002B2CF9AE}" pid="3" name="MSIP_Label_e80cca60-af48-4ac3-acf4-39718de4b3e5_SetDate">
    <vt:lpwstr>2020-07-07T08:07:52Z</vt:lpwstr>
  </property>
  <property fmtid="{D5CDD505-2E9C-101B-9397-08002B2CF9AE}" pid="4" name="MSIP_Label_e80cca60-af48-4ac3-acf4-39718de4b3e5_Method">
    <vt:lpwstr>Privileged</vt:lpwstr>
  </property>
  <property fmtid="{D5CDD505-2E9C-101B-9397-08002B2CF9AE}" pid="5" name="MSIP_Label_e80cca60-af48-4ac3-acf4-39718de4b3e5_Name">
    <vt:lpwstr>Confidential</vt:lpwstr>
  </property>
  <property fmtid="{D5CDD505-2E9C-101B-9397-08002B2CF9AE}" pid="6" name="MSIP_Label_e80cca60-af48-4ac3-acf4-39718de4b3e5_SiteId">
    <vt:lpwstr>4cbfea0a-b872-47f0-b51c-1c64953c3f0b</vt:lpwstr>
  </property>
  <property fmtid="{D5CDD505-2E9C-101B-9397-08002B2CF9AE}" pid="7" name="MSIP_Label_e80cca60-af48-4ac3-acf4-39718de4b3e5_ActionId">
    <vt:lpwstr>4acafb98-949e-4ca7-9b7b-6e64ea40396b</vt:lpwstr>
  </property>
  <property fmtid="{D5CDD505-2E9C-101B-9397-08002B2CF9AE}" pid="8" name="MSIP_Label_e80cca60-af48-4ac3-acf4-39718de4b3e5_ContentBits">
    <vt:lpwstr>1</vt:lpwstr>
  </property>
</Properties>
</file>