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styles.xml" ContentType="application/vnd.openxmlformats-officedocument.spreadsheetml.styles+xml"/>
  <Override PartName="/xl/drawings/drawing3.xml" ContentType="application/vnd.openxmlformats-officedocument.drawing+xml"/>
  <Override PartName="/xl/customProperty1.bin" ContentType="application/vnd.openxmlformats-officedocument.spreadsheetml.customProperty"/>
  <Override PartName="/xl/activeX/activeX1.xml" ContentType="application/vnd.ms-office.activeX+xml"/>
  <Override PartName="/xl/activeX/activeX1.bin" ContentType="application/vnd.ms-office.activeX"/>
  <Override PartName="/xl/customProperty2.bin" ContentType="application/vnd.openxmlformats-officedocument.spreadsheetml.customProperty"/>
  <Override PartName="/xl/activeX/activeX2.xml" ContentType="application/vnd.ms-office.activeX+xml"/>
  <Override PartName="/docProps/custom.xml" ContentType="application/vnd.openxmlformats-officedocument.custom-properties+xml"/>
  <Override PartName="/xl/activeX/activeX2.bin" ContentType="application/vnd.ms-office.activeX"/>
  <Override PartName="/xl/activeX/activeX3.bin" ContentType="application/vnd.ms-office.activeX"/>
  <Override PartName="/xl/activeX/activeX3.xml" ContentType="application/vnd.ms-office.activeX+xml"/>
  <Override PartName="/xl/customProperty4.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Department\1300\Kvartalsvis\3Q21\Notedokumentasjon\Key figures and Financial Highlights\Konsern\"/>
    </mc:Choice>
  </mc:AlternateContent>
  <xr:revisionPtr revIDLastSave="0" documentId="13_ncr:1_{9409067F-9757-426E-B95D-8531689048DF}" xr6:coauthVersionLast="47" xr6:coauthVersionMax="47" xr10:uidLastSave="{00000000-0000-0000-0000-000000000000}"/>
  <bookViews>
    <workbookView xWindow="-90" yWindow="-16320" windowWidth="29040" windowHeight="15990" xr2:uid="{00000000-000D-0000-FFFF-FFFF00000000}"/>
  </bookViews>
  <sheets>
    <sheet name="Definitions DNB Group" sheetId="1" r:id="rId1"/>
    <sheet name="DNB Group" sheetId="2" r:id="rId2"/>
    <sheet name="Definitions DNB Boligkreditt" sheetId="5" r:id="rId3"/>
    <sheet name="DNB Boligkreditt" sheetId="7" r:id="rId4"/>
  </sheets>
  <definedNames>
    <definedName name="_xlnm.Print_Area" localSheetId="0">'Definitions DNB Group'!$A$1:$A$38</definedName>
    <definedName name="_xlnm.Print_Area" localSheetId="1">'DNB Group'!$A$1:$F$100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7" l="1"/>
  <c r="E40" i="7"/>
  <c r="D40" i="7"/>
  <c r="C40" i="7"/>
  <c r="B40" i="7"/>
  <c r="F36" i="7"/>
  <c r="E36" i="7"/>
  <c r="D36" i="7"/>
  <c r="C36" i="7"/>
  <c r="B36" i="7"/>
  <c r="F26" i="7"/>
  <c r="E26" i="7"/>
  <c r="D26" i="7"/>
  <c r="C26" i="7"/>
  <c r="B26" i="7"/>
  <c r="F22" i="7"/>
  <c r="E22" i="7"/>
  <c r="D22" i="7"/>
  <c r="C22" i="7"/>
  <c r="B22" i="7"/>
  <c r="F18" i="7"/>
  <c r="E18" i="7"/>
  <c r="E28" i="7" s="1"/>
  <c r="D18" i="7"/>
  <c r="C18" i="7"/>
  <c r="B18" i="7"/>
  <c r="F14" i="7"/>
  <c r="E14" i="7"/>
  <c r="D14" i="7"/>
  <c r="C14" i="7"/>
  <c r="B14" i="7"/>
  <c r="F8" i="7"/>
  <c r="E8" i="7"/>
  <c r="D8" i="7"/>
  <c r="C8" i="7"/>
  <c r="B8" i="7"/>
  <c r="F28" i="7" l="1"/>
  <c r="F30" i="7" s="1"/>
  <c r="B28" i="7"/>
  <c r="B30" i="7" s="1"/>
  <c r="C28" i="7"/>
  <c r="C30" i="7" s="1"/>
  <c r="D28" i="7"/>
  <c r="D30" i="7"/>
  <c r="E30" i="7"/>
  <c r="E14" i="2" l="1"/>
  <c r="E17" i="2" s="1"/>
  <c r="D14" i="2"/>
  <c r="D17" i="2" s="1"/>
  <c r="E7" i="2"/>
  <c r="E10" i="2" s="1"/>
  <c r="D7" i="2"/>
  <c r="D10" i="2" s="1"/>
  <c r="F54" i="2"/>
  <c r="E54" i="2"/>
  <c r="E56" i="2" s="1"/>
  <c r="D54" i="2"/>
  <c r="D56" i="2" s="1"/>
  <c r="C54" i="2"/>
  <c r="B54" i="2"/>
  <c r="E98" i="2"/>
  <c r="D98" i="2"/>
  <c r="E92" i="2"/>
  <c r="D92" i="2"/>
  <c r="E85" i="2"/>
  <c r="D85" i="2"/>
  <c r="E82" i="2"/>
  <c r="D82" i="2"/>
  <c r="E78" i="2"/>
  <c r="D78" i="2"/>
  <c r="E72" i="2"/>
  <c r="D72" i="2"/>
  <c r="E68" i="2"/>
  <c r="D68" i="2"/>
  <c r="E64" i="2"/>
  <c r="D64" i="2"/>
  <c r="E48" i="2"/>
  <c r="E50" i="2" s="1"/>
  <c r="D48" i="2"/>
  <c r="D50" i="2" s="1"/>
  <c r="E40" i="2"/>
  <c r="E42" i="2" s="1"/>
  <c r="D40" i="2"/>
  <c r="D42" i="2" s="1"/>
  <c r="E30" i="2"/>
  <c r="E32" i="2" s="1"/>
  <c r="D30" i="2"/>
  <c r="D32" i="2" s="1"/>
  <c r="E23" i="2"/>
  <c r="E25" i="2" s="1"/>
  <c r="D23" i="2"/>
  <c r="D25" i="2" s="1"/>
  <c r="D58" i="2" l="1"/>
  <c r="E58" i="2"/>
  <c r="D86" i="2"/>
  <c r="E86" i="2"/>
  <c r="F98" i="2" l="1"/>
  <c r="C98" i="2"/>
  <c r="B98" i="2"/>
  <c r="F92" i="2"/>
  <c r="C92" i="2"/>
  <c r="B92" i="2"/>
  <c r="F85" i="2"/>
  <c r="C85" i="2"/>
  <c r="B85" i="2"/>
  <c r="F82" i="2"/>
  <c r="C82" i="2"/>
  <c r="B82" i="2"/>
  <c r="F78" i="2"/>
  <c r="C78" i="2"/>
  <c r="B78" i="2"/>
  <c r="F72" i="2"/>
  <c r="C72" i="2"/>
  <c r="B72" i="2"/>
  <c r="F68" i="2"/>
  <c r="C68" i="2"/>
  <c r="B68" i="2"/>
  <c r="F64" i="2"/>
  <c r="C64" i="2"/>
  <c r="B64" i="2"/>
  <c r="F56" i="2"/>
  <c r="C56" i="2"/>
  <c r="B56" i="2"/>
  <c r="F48" i="2"/>
  <c r="F50" i="2" s="1"/>
  <c r="C48" i="2"/>
  <c r="C50" i="2" s="1"/>
  <c r="B48" i="2"/>
  <c r="B50" i="2" s="1"/>
  <c r="F40" i="2"/>
  <c r="F42" i="2" s="1"/>
  <c r="C40" i="2"/>
  <c r="C42" i="2" s="1"/>
  <c r="B40" i="2"/>
  <c r="B42" i="2" s="1"/>
  <c r="F30" i="2"/>
  <c r="F32" i="2" s="1"/>
  <c r="C30" i="2"/>
  <c r="C32" i="2" s="1"/>
  <c r="B30" i="2"/>
  <c r="B32" i="2" s="1"/>
  <c r="F23" i="2"/>
  <c r="F25" i="2" s="1"/>
  <c r="C23" i="2"/>
  <c r="C25" i="2" s="1"/>
  <c r="B23" i="2"/>
  <c r="B25" i="2" s="1"/>
  <c r="F14" i="2"/>
  <c r="F17" i="2" s="1"/>
  <c r="C14" i="2"/>
  <c r="C17" i="2" s="1"/>
  <c r="B14" i="2"/>
  <c r="B17" i="2" s="1"/>
  <c r="F7" i="2"/>
  <c r="F10" i="2" s="1"/>
  <c r="C7" i="2"/>
  <c r="C10" i="2" s="1"/>
  <c r="B7" i="2"/>
  <c r="B10" i="2" s="1"/>
  <c r="F86" i="2" l="1"/>
  <c r="F58" i="2"/>
  <c r="B58" i="2"/>
  <c r="C58" i="2"/>
  <c r="B86" i="2"/>
  <c r="C86" i="2"/>
</calcChain>
</file>

<file path=xl/sharedStrings.xml><?xml version="1.0" encoding="utf-8"?>
<sst xmlns="http://schemas.openxmlformats.org/spreadsheetml/2006/main" count="157" uniqueCount="132">
  <si>
    <t>DNB Group</t>
  </si>
  <si>
    <t>Alternative performance measures</t>
  </si>
  <si>
    <t xml:space="preserve">DNB’s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DNB’s performance and represent important measures for how management governs the company and its business activities. </t>
  </si>
  <si>
    <t xml:space="preserve">Key financial ratios regulated by IFRS or other legislation (CRR/CRD) are not considered APMs, neither are non-financial data. DNB’s APMs are presented in the financial highlights and in the directors' report. APMs are shown with comparable figures for earlier periods. </t>
  </si>
  <si>
    <t>DNB’s APMs and definitions</t>
  </si>
  <si>
    <t xml:space="preserve">Return on equity (ROE) </t>
  </si>
  <si>
    <t xml:space="preserve">These measures give relevant information on DNB’s profitability by measuring the ability to generate profits from the shareholders’ investments. ROE is one of DNB’s main financial targets. </t>
  </si>
  <si>
    <t>Average interest rate spreads</t>
  </si>
  <si>
    <t>These measures give relevant information on DNB’s net interest income by measuring the respective average interest rate relative to the</t>
  </si>
  <si>
    <t xml:space="preserve">3-month money market rate. </t>
  </si>
  <si>
    <t>Average spread for ordinary lending to customers is calculated as: Margin income on performing loans relative to average performing loans for the period. Margin income is defined as interest income on the loans less funding costs corresponding to the 3-month money market rate.</t>
  </si>
  <si>
    <t>Average spread for deposits from customers is calculated as: Margin income on deposits relative to average deposits for the period. Margin income on deposits is defined as estimated interest income on the deposits based on the 3-month money market rate less interest expenses on the deposits.</t>
  </si>
  <si>
    <t>Combined weighted average interest spread for lending to and deposits from customers is calculated as: Total margin income on loans and deposits relative to total average performing loans and deposits.</t>
  </si>
  <si>
    <t xml:space="preserve">Net loans and financial commitments in stage 2 and 3 in per cent of net loans and impairment relative to average net loans to customers </t>
  </si>
  <si>
    <t>Ratio of customer deposits to net loans to customers at end of period, also adjusted for short-term money market deposits</t>
  </si>
  <si>
    <t>These measures give relevant information on DNB’s liquidity position.</t>
  </si>
  <si>
    <t>Calculated as: Customer deposits divided by net loans to customers at the end of the period. Customer deposits minus short-term money market deposits divided by net loans to customers at the end of the period.</t>
  </si>
  <si>
    <t>Cost/income ratio</t>
  </si>
  <si>
    <t>This ratio is included to provide information on the correlation between income and expenses and is considered to be one of DNB’s key financial targets.</t>
  </si>
  <si>
    <t>Calculated as: Total operating expenses divided by total income.</t>
  </si>
  <si>
    <t>Price/book value</t>
  </si>
  <si>
    <t xml:space="preserve">This measure is used to compare the company’s current market price to its book value. It is frequently used to compare banks. </t>
  </si>
  <si>
    <t>Full year</t>
  </si>
  <si>
    <t>Issued shares, opening balance</t>
  </si>
  <si>
    <t>Issued shares</t>
  </si>
  <si>
    <t>Trading shares</t>
  </si>
  <si>
    <t>Outstanding shares, end of period, thousand</t>
  </si>
  <si>
    <t xml:space="preserve">Outstanding shares, average for the period, thousand </t>
  </si>
  <si>
    <t xml:space="preserve">Total equity, end of period, NOK million </t>
  </si>
  <si>
    <t>Additional Tier 1 capital, NOK million</t>
  </si>
  <si>
    <t xml:space="preserve">Total equity attributable to shareholders, NOK million </t>
  </si>
  <si>
    <t xml:space="preserve">Number of outstanding shares, end of period, NOK million </t>
  </si>
  <si>
    <t xml:space="preserve">Net profit for the period, NOK million </t>
  </si>
  <si>
    <t>Portion attributable to additional Tier 1 capital holders, NOK million</t>
  </si>
  <si>
    <t xml:space="preserve">Net profit of the period, attributable to shareholders,  NOK million </t>
  </si>
  <si>
    <t>Average outstanding shares</t>
  </si>
  <si>
    <t>Earnings per share, NOK</t>
  </si>
  <si>
    <t>Return on equity (ROE)</t>
  </si>
  <si>
    <t>Net profit for the period, NOK million</t>
  </si>
  <si>
    <t>Net profit for the period, attributable to shareholders, NOK million</t>
  </si>
  <si>
    <t xml:space="preserve">Average equity attributable to shareholders, NOK million </t>
  </si>
  <si>
    <t xml:space="preserve">Return on equity, annualised, per cent </t>
  </si>
  <si>
    <t xml:space="preserve">Average interest rate spreads </t>
  </si>
  <si>
    <t>Interest on loans not subject to impairment, NOK million</t>
  </si>
  <si>
    <t>3-month money market rate, NOK million</t>
  </si>
  <si>
    <t>Interest margin on loans not subject to impairment, principal amounts, NOK million</t>
  </si>
  <si>
    <t xml:space="preserve">Customer loans not subject to impairment, principal amounts, NOK million </t>
  </si>
  <si>
    <t xml:space="preserve">Average spread for ordinary loans to customers, per cent </t>
  </si>
  <si>
    <t>Interest on deposits, NOK million</t>
  </si>
  <si>
    <t>3-month monet market rate, NOK million</t>
  </si>
  <si>
    <t>Interest margin on deposits, NOK million</t>
  </si>
  <si>
    <t>Deposits from customers, principal amount, NOK million</t>
  </si>
  <si>
    <t xml:space="preserve">Average spread for deposits from customers, per cent </t>
  </si>
  <si>
    <t xml:space="preserve">Net loans and financial commitments in stage 2 and 3, per cent of net loans and impairment relative to average net loans to customers </t>
  </si>
  <si>
    <t>Impairment of loans and guarantees, NOK million</t>
  </si>
  <si>
    <t>Average net loans to customers, NOK million</t>
  </si>
  <si>
    <t>Customer deposits, end of period, NOK million</t>
  </si>
  <si>
    <t>Ratio of customers deposits to net loans to customers at end of period</t>
  </si>
  <si>
    <t>Short-term money market deposits, end of period, NOK million</t>
  </si>
  <si>
    <t>Net loans to customers, end of period, NOK million</t>
  </si>
  <si>
    <t>Ratio to customer deposits, excl. short-term money market deposits, to net loans to customers at end of period</t>
  </si>
  <si>
    <t>Total operating expenses, NOK million</t>
  </si>
  <si>
    <t>Total operating income, NOK million</t>
  </si>
  <si>
    <t xml:space="preserve">Cost income ratio, per cent </t>
  </si>
  <si>
    <t>Share price, end of period, NOK</t>
  </si>
  <si>
    <t>Return on equity, annualised, per cent</t>
  </si>
  <si>
    <t>Customer loans not subject to impairment, principal amounts, NOK million</t>
  </si>
  <si>
    <t>Average spread for ordinary loans to customers, per cent</t>
  </si>
  <si>
    <t>DNB Boligkreditt AS</t>
  </si>
  <si>
    <t xml:space="preserve">Key financial ratios regulated by IFRS or other legislation (CRR/CRD) are not considered APMs, neither are non-financial data. DNB Boligkreditt’s APMs are presented in the financial highlights and in the directors' report. APMs are shown with comparable figures for earlier periods. </t>
  </si>
  <si>
    <t>DNB Boligkreditt’s APMs and definitions</t>
  </si>
  <si>
    <t>This measure gives relevant information on DNB Boligkreditt’s profitability by measuring the ability to generate profits from the shareholders’ investments.</t>
  </si>
  <si>
    <t>This measure gives relevant information on DNB Boligkreditt’s net interest income by measuring the respective average interest income relative to the average funding costs.</t>
  </si>
  <si>
    <t>Average spread for ordinary lending to customers is calculated as: Margin income on performing loans relative to average performing loans for the period. Margin income is defined as interest income on the loans less total interest expenses on long- and short-term funding.</t>
  </si>
  <si>
    <t>Impairment relative to average net loans to customers, net loans and financial commitments in stage 3 in per cent of net loans and loans and financial commitments in stage 3 in per cent of gross loans</t>
  </si>
  <si>
    <t>Average equity, NOK million</t>
  </si>
  <si>
    <t>Interest on customer loans not subject to impairment, NOK million</t>
  </si>
  <si>
    <t>Interest on customer loans not subject to impairment, per cent</t>
  </si>
  <si>
    <t>Interest on loans and deposits from banks, incl. Liquidity costs, NOK million</t>
  </si>
  <si>
    <t>Loans and deposit from banks, principal amount, NOK million</t>
  </si>
  <si>
    <t>Interest on loans and deposits from banks, per cent</t>
  </si>
  <si>
    <t>Interest on net bonds debt, incl. interest swap, NOK million</t>
  </si>
  <si>
    <t>Bonds issued net, principal amount, NOK million</t>
  </si>
  <si>
    <t>Interest on net bonds debt, per cent</t>
  </si>
  <si>
    <t>Interest on subordinated loan capital, NOK million</t>
  </si>
  <si>
    <t>Subordinated loan capital, NOK million</t>
  </si>
  <si>
    <t>Interest on subordinated loan capital, per cent</t>
  </si>
  <si>
    <t>Average interest costs, per cent</t>
  </si>
  <si>
    <t>Impairment relative to average net loans to customers, per cent</t>
  </si>
  <si>
    <t>Net loans and financial commitments in stage 3, end of period, NOK million</t>
  </si>
  <si>
    <t>Net loans and financial commitments in stage 3, per cent of net loans</t>
  </si>
  <si>
    <t>DNB Boligkreditt's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 Boligkreditt's performance and represent important measures for how management governs the company and its business activities.</t>
  </si>
  <si>
    <t>These ratios are included to show DNB’s provisions relating to credit exposure.</t>
  </si>
  <si>
    <t>These ratios are included to show DNB Boligkreditt’s provisions relating to credit exposure.</t>
  </si>
  <si>
    <t>Days in the quarter</t>
  </si>
  <si>
    <t>Days in the year</t>
  </si>
  <si>
    <t>Non-controlling interests, NOK million</t>
  </si>
  <si>
    <t>Portion attributable to non-controlling interests, NOK million</t>
  </si>
  <si>
    <t>Calculated as: Shareholders’ share of profits for the period divided by average equity excluding additional Tier 1 capital and non-controlling interests.</t>
  </si>
  <si>
    <t xml:space="preserve">Calculated as: DNB’s closing share price at the end of the period divided by book value per share. Book value per share is calculated as shareholders’ equity excluding additional Tier 1 capital and non-controlling interests at the end of the period, divided by the total number of outstanding shares. </t>
  </si>
  <si>
    <t xml:space="preserve">Calculated as: Shareholders’ share of profits for the period divided by average equity. </t>
  </si>
  <si>
    <t>Impairment relative to average net loans to customers, net loans and financial commitments in stage 3 in per cent of net loans</t>
  </si>
  <si>
    <t>Calculated as: Impairment divided by average net loans to customers.</t>
  </si>
  <si>
    <t>Calculated as: Net loans and financial commitments in stage 3 divided by net loans.</t>
  </si>
  <si>
    <t>Short-term lending, end of period, NOK million</t>
  </si>
  <si>
    <t>Group portfolio, buy-back programme end of period</t>
  </si>
  <si>
    <t>Net loans at amortised cost and financial commitments in stage 2, per cent of net loans at amortised cost</t>
  </si>
  <si>
    <t>Net loans at amortised cost and financial commitments in stage 2, NOK million</t>
  </si>
  <si>
    <t>Net loans to customers at amortised cost, NOK million</t>
  </si>
  <si>
    <t>Net loans at amortised cost and financial commitments in stage 3, NOK million</t>
  </si>
  <si>
    <t>Net loans at amortised cost and financial commitments in stage 3, per cent of net loans at amortised cost</t>
  </si>
  <si>
    <t>Impairment relative to average net loans to customers at amortised cost, annualised, per cent</t>
  </si>
  <si>
    <t>Average net loans to customers at amortised cost, NOK million</t>
  </si>
  <si>
    <t>Figures from 1 January 2020 are recognised excluding loans at fair value. Historical figures have been adjusted accordingly.</t>
  </si>
  <si>
    <t xml:space="preserve">Calculated as: Net loans at amortised cost and financial commitments in stage 2 divided by net loans to customers at amortised costs. </t>
  </si>
  <si>
    <r>
      <t xml:space="preserve">Calculated as: Net loans at amortised cost and financial commitments in stage 3 divided by net loans to customers at amortised costs. </t>
    </r>
    <r>
      <rPr>
        <i/>
        <sz val="8"/>
        <rFont val="Arial"/>
        <family val="2"/>
      </rPr>
      <t xml:space="preserve">Comparable to previously reported figures under IAS 39. </t>
    </r>
  </si>
  <si>
    <t>Calculated as: Impairment relative to average net loans to customers at amortised cost, annualised (per cent).</t>
  </si>
  <si>
    <t>Issued, opering balance</t>
  </si>
  <si>
    <t>Outstanding shares, opening balance</t>
  </si>
  <si>
    <t>Accumulated purchased shares</t>
  </si>
  <si>
    <t>Full Year</t>
  </si>
  <si>
    <t>3rd quarter</t>
  </si>
  <si>
    <t>January-September</t>
  </si>
  <si>
    <t>January-Sept</t>
  </si>
  <si>
    <t xml:space="preserve">1)  The Annual General Meeting held on 30 June 2020 resolved a reduction in share capital by cancelling or redeeming a total of 29 936 364 shares repurchased according to the authorisation given by the 2019 AGM. The total number of issued shares after the cancellation is 1 550 365 021 and was reflected in the accounts
as of 30 June 2020. The transaction was formally registred on 10 September. </t>
  </si>
  <si>
    <r>
      <t>Cancelled shares, end of period</t>
    </r>
    <r>
      <rPr>
        <b/>
        <vertAlign val="superscript"/>
        <sz val="11"/>
        <color theme="1"/>
        <rFont val="Arial"/>
        <family val="2"/>
      </rPr>
      <t>1)</t>
    </r>
  </si>
  <si>
    <t>Net loans to customers excl. DNB Liv portfolio, end of period, NOK million</t>
  </si>
  <si>
    <t>Customer deposits excl. DNB Liv portfolio, end of period, NOK million</t>
  </si>
  <si>
    <t xml:space="preserve">Trading shares, average for the period </t>
  </si>
  <si>
    <t xml:space="preserve">Group portfolio, buy-back programme, average for the period </t>
  </si>
  <si>
    <t xml:space="preserve">Combined weighted total average spread for lending and deposits, per cent </t>
  </si>
  <si>
    <t>Book value per share, end of period, NOK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</si>
</sst>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quot;kr&quot;\ #,##0.00"/>
    <numFmt numFmtId="166" formatCode="_ * #,##0_ ;_ * \-#,##0_ ;_ * &quot;-&quot;??_ ;_ @_ "/>
    <numFmt numFmtId="167" formatCode="0_);\(0\);\-_)"/>
    <numFmt numFmtId="168" formatCode="0.0"/>
    <numFmt numFmtId="169" formatCode="_(* #,##0_);_(* \(#,##0\);_(* &quot;&quot;_);_(@_)"/>
    <numFmt numFmtId="170" formatCode="_ * #,##0.0_ ;_ * \-#,##0.0_ ;_ * &quot;-&quot;??_ ;_ @_ "/>
    <numFmt numFmtId="171" formatCode="#,##0;\(#,##0\);0;_ @_ "/>
    <numFmt numFmtId="172" formatCode="#,##0.00;\(#,##0.00\);0.00;_ @_ "/>
    <numFmt numFmtId="173" formatCode="0.0\ %"/>
    <numFmt numFmtId="174" formatCode="0.00;\(0.00\)"/>
    <numFmt numFmtId="175" formatCode="0.000"/>
  </numFmts>
  <fonts count="22" x14ac:knownFonts="1">
    <font>
      <sz val="11"/>
      <color theme="1"/>
      <name val="Calibri"/>
      <family val="2"/>
      <scheme val="minor"/>
    </font>
    <font>
      <sz val="11"/>
      <color theme="1"/>
      <name val="Calibri"/>
      <family val="2"/>
      <scheme val="minor"/>
    </font>
    <font>
      <b/>
      <sz val="10"/>
      <name val="Arial"/>
      <family val="2"/>
    </font>
    <font>
      <sz val="22"/>
      <name val="Arial"/>
      <family val="2"/>
    </font>
    <font>
      <sz val="8"/>
      <name val="Arial"/>
      <family val="2"/>
    </font>
    <font>
      <sz val="5"/>
      <name val="Arial"/>
      <family val="2"/>
    </font>
    <font>
      <b/>
      <sz val="12"/>
      <name val="Arial"/>
      <family val="2"/>
    </font>
    <font>
      <b/>
      <sz val="8.5"/>
      <name val="Arial"/>
      <family val="2"/>
    </font>
    <font>
      <i/>
      <sz val="8"/>
      <name val="Arial"/>
      <family val="2"/>
    </font>
    <font>
      <sz val="10"/>
      <name val="Arial"/>
      <family val="2"/>
    </font>
    <font>
      <sz val="12"/>
      <name val="Arial"/>
      <family val="2"/>
    </font>
    <font>
      <sz val="8"/>
      <color rgb="FF595959"/>
      <name val="Arial"/>
      <family val="2"/>
    </font>
    <font>
      <sz val="11"/>
      <color theme="1"/>
      <name val="Arial"/>
      <family val="2"/>
    </font>
    <font>
      <i/>
      <sz val="12"/>
      <color theme="1"/>
      <name val="Arial"/>
      <family val="2"/>
    </font>
    <font>
      <sz val="9"/>
      <name val="Arial"/>
      <family val="2"/>
    </font>
    <font>
      <b/>
      <sz val="12"/>
      <color theme="1"/>
      <name val="Arial"/>
      <family val="2"/>
    </font>
    <font>
      <sz val="12"/>
      <color theme="1"/>
      <name val="Arial"/>
      <family val="2"/>
    </font>
    <font>
      <i/>
      <sz val="12"/>
      <name val="Arial"/>
      <family val="2"/>
    </font>
    <font>
      <sz val="8"/>
      <color theme="1"/>
      <name val="Arial"/>
      <family val="2"/>
    </font>
    <font>
      <b/>
      <vertAlign val="superscript"/>
      <sz val="11"/>
      <color theme="1"/>
      <name val="Arial"/>
      <family val="2"/>
    </font>
    <font>
      <sz val="10"/>
      <name val="Arial"/>
      <family val="2"/>
    </font>
    <font>
      <b/>
      <sz val="12"/>
      <name val="Segoe UI"/>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1">
    <xf numFmtId="0" fontId="0" fillId="0" borderId="0"/>
    <xf numFmtId="164" fontId="1" fillId="0" borderId="0" applyFont="0" applyFill="0" applyBorder="0" applyAlignment="0" applyProtection="0"/>
    <xf numFmtId="0" fontId="9" fillId="0" borderId="0">
      <alignment vertical="top"/>
    </xf>
    <xf numFmtId="164" fontId="9" fillId="0" borderId="0" applyFont="0" applyFill="0" applyBorder="0" applyAlignment="0" applyProtection="0"/>
    <xf numFmtId="0" fontId="9" fillId="0" borderId="0">
      <alignment vertical="top"/>
    </xf>
    <xf numFmtId="0" fontId="9" fillId="0" borderId="0" applyProtection="0"/>
    <xf numFmtId="0" fontId="9" fillId="0" borderId="0">
      <alignment vertical="top"/>
    </xf>
    <xf numFmtId="164" fontId="9" fillId="0" borderId="0" applyFont="0" applyFill="0" applyBorder="0" applyAlignment="0" applyProtection="0"/>
    <xf numFmtId="9" fontId="9" fillId="0" borderId="0" applyFont="0" applyFill="0" applyBorder="0" applyAlignment="0" applyProtection="0"/>
    <xf numFmtId="164" fontId="20" fillId="0" borderId="0" applyFont="0" applyFill="0" applyBorder="0" applyAlignment="0" applyProtection="0"/>
    <xf numFmtId="164" fontId="9" fillId="0" borderId="0" applyFont="0" applyFill="0" applyBorder="0" applyAlignment="0" applyProtection="0"/>
  </cellStyleXfs>
  <cellXfs count="102">
    <xf numFmtId="0" fontId="0" fillId="0" borderId="0" xfId="0"/>
    <xf numFmtId="0" fontId="2" fillId="0" borderId="0" xfId="0" applyFont="1" applyBorder="1" applyAlignment="1"/>
    <xf numFmtId="0" fontId="3" fillId="0" borderId="0" xfId="0" applyFont="1" applyAlignment="1"/>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4" fillId="0" borderId="0" xfId="0" applyFont="1" applyAlignment="1">
      <alignment horizontal="left" vertical="center" wrapText="1"/>
    </xf>
    <xf numFmtId="0" fontId="6" fillId="0" borderId="0" xfId="6" applyFont="1" applyAlignment="1"/>
    <xf numFmtId="0" fontId="10" fillId="0" borderId="0" xfId="6" applyFont="1" applyAlignment="1"/>
    <xf numFmtId="0" fontId="10" fillId="0" borderId="0" xfId="4" applyFont="1" applyFill="1" applyBorder="1" applyAlignment="1">
      <alignment vertical="top"/>
    </xf>
    <xf numFmtId="171" fontId="10" fillId="2" borderId="0" xfId="7" applyNumberFormat="1" applyFont="1" applyFill="1" applyBorder="1" applyAlignment="1">
      <alignment vertical="top"/>
    </xf>
    <xf numFmtId="171" fontId="10" fillId="0" borderId="0" xfId="7" applyNumberFormat="1" applyFont="1" applyAlignment="1"/>
    <xf numFmtId="0" fontId="10" fillId="0" borderId="2" xfId="6" applyFont="1" applyBorder="1" applyAlignment="1"/>
    <xf numFmtId="0" fontId="10" fillId="2" borderId="2" xfId="4" applyFont="1" applyFill="1" applyBorder="1" applyAlignment="1">
      <alignment vertical="top"/>
    </xf>
    <xf numFmtId="10" fontId="10" fillId="2" borderId="0" xfId="8" applyNumberFormat="1" applyFont="1" applyFill="1" applyBorder="1" applyAlignment="1">
      <alignment vertical="top"/>
    </xf>
    <xf numFmtId="0" fontId="2" fillId="0" borderId="0" xfId="6" applyFont="1" applyBorder="1" applyAlignment="1"/>
    <xf numFmtId="0" fontId="9" fillId="0" borderId="0" xfId="6" applyFont="1" applyAlignment="1"/>
    <xf numFmtId="0" fontId="3" fillId="0" borderId="0" xfId="6" applyFont="1" applyAlignment="1"/>
    <xf numFmtId="0" fontId="4" fillId="0" borderId="0" xfId="6" applyFont="1" applyAlignment="1">
      <alignment vertical="center"/>
    </xf>
    <xf numFmtId="0" fontId="4" fillId="0" borderId="0" xfId="6" applyFont="1" applyAlignment="1">
      <alignment vertical="center" wrapText="1"/>
    </xf>
    <xf numFmtId="0" fontId="5" fillId="0" borderId="0" xfId="6" applyFont="1" applyAlignment="1">
      <alignment vertical="center" wrapText="1"/>
    </xf>
    <xf numFmtId="0" fontId="6" fillId="0" borderId="0" xfId="6" applyFont="1" applyAlignment="1">
      <alignment horizontal="left" vertical="center" wrapText="1"/>
    </xf>
    <xf numFmtId="0" fontId="7" fillId="0" borderId="0" xfId="6" applyFont="1" applyAlignment="1">
      <alignment vertical="center" wrapText="1"/>
    </xf>
    <xf numFmtId="0" fontId="11" fillId="0" borderId="0" xfId="0" applyFont="1" applyAlignment="1">
      <alignment horizontal="left" vertical="center" wrapText="1"/>
    </xf>
    <xf numFmtId="0" fontId="4" fillId="0" borderId="0" xfId="6" applyFont="1" applyAlignment="1">
      <alignment horizontal="left" vertical="center" wrapText="1"/>
    </xf>
    <xf numFmtId="0" fontId="12" fillId="0" borderId="0" xfId="0" applyFont="1"/>
    <xf numFmtId="171" fontId="10" fillId="0" borderId="0" xfId="7" applyNumberFormat="1" applyFont="1" applyFill="1" applyAlignment="1">
      <alignment vertical="top"/>
    </xf>
    <xf numFmtId="168" fontId="10" fillId="0" borderId="2" xfId="8" applyNumberFormat="1" applyFont="1" applyFill="1" applyBorder="1" applyAlignment="1">
      <alignment vertical="top"/>
    </xf>
    <xf numFmtId="171" fontId="10" fillId="0" borderId="0" xfId="7" applyNumberFormat="1" applyFont="1" applyFill="1" applyBorder="1" applyAlignment="1"/>
    <xf numFmtId="10" fontId="10" fillId="0" borderId="0" xfId="8" applyNumberFormat="1" applyFont="1" applyFill="1" applyBorder="1" applyAlignment="1">
      <alignment vertical="top"/>
    </xf>
    <xf numFmtId="173" fontId="10" fillId="0" borderId="0" xfId="8" applyNumberFormat="1" applyFont="1" applyFill="1" applyBorder="1" applyAlignment="1">
      <alignment vertical="top"/>
    </xf>
    <xf numFmtId="0" fontId="14" fillId="0" borderId="0" xfId="0" applyFont="1" applyAlignment="1"/>
    <xf numFmtId="0" fontId="15" fillId="0" borderId="0" xfId="0" applyFont="1" applyFill="1"/>
    <xf numFmtId="0" fontId="16" fillId="0" borderId="0" xfId="0" applyFont="1" applyFill="1"/>
    <xf numFmtId="0" fontId="16" fillId="0" borderId="0" xfId="0" applyFont="1"/>
    <xf numFmtId="166" fontId="16" fillId="0" borderId="0" xfId="1" applyNumberFormat="1" applyFont="1" applyFill="1"/>
    <xf numFmtId="0" fontId="16" fillId="0" borderId="1" xfId="0" applyFont="1" applyFill="1" applyBorder="1"/>
    <xf numFmtId="166" fontId="16" fillId="0" borderId="1" xfId="1" applyNumberFormat="1" applyFont="1" applyFill="1" applyBorder="1"/>
    <xf numFmtId="166" fontId="16" fillId="0" borderId="0" xfId="0" applyNumberFormat="1" applyFont="1"/>
    <xf numFmtId="0" fontId="16" fillId="0" borderId="2" xfId="0" applyFont="1" applyFill="1" applyBorder="1"/>
    <xf numFmtId="167" fontId="16" fillId="0" borderId="1" xfId="1" applyNumberFormat="1" applyFont="1" applyBorder="1" applyAlignment="1"/>
    <xf numFmtId="2" fontId="16" fillId="0" borderId="1" xfId="0" applyNumberFormat="1" applyFont="1" applyFill="1" applyBorder="1"/>
    <xf numFmtId="168" fontId="16" fillId="0" borderId="1" xfId="0" applyNumberFormat="1" applyFont="1" applyFill="1" applyBorder="1"/>
    <xf numFmtId="169" fontId="16" fillId="0" borderId="1" xfId="1" applyNumberFormat="1" applyFont="1" applyBorder="1" applyAlignment="1"/>
    <xf numFmtId="166" fontId="16" fillId="0" borderId="2" xfId="1" applyNumberFormat="1" applyFont="1" applyFill="1" applyBorder="1"/>
    <xf numFmtId="169" fontId="16" fillId="0" borderId="0" xfId="1" applyNumberFormat="1" applyFont="1" applyBorder="1" applyAlignment="1"/>
    <xf numFmtId="0" fontId="16" fillId="0" borderId="3" xfId="0" applyFont="1" applyFill="1" applyBorder="1"/>
    <xf numFmtId="0" fontId="16" fillId="0" borderId="1" xfId="0" applyFont="1" applyFill="1" applyBorder="1" applyAlignment="1">
      <alignment vertical="top" wrapText="1"/>
    </xf>
    <xf numFmtId="164" fontId="16" fillId="0" borderId="1" xfId="0" applyNumberFormat="1" applyFont="1" applyFill="1" applyBorder="1"/>
    <xf numFmtId="170" fontId="16" fillId="0" borderId="0" xfId="1" applyNumberFormat="1" applyFont="1"/>
    <xf numFmtId="171" fontId="10" fillId="0" borderId="0" xfId="3" applyNumberFormat="1" applyFont="1" applyFill="1" applyBorder="1" applyAlignment="1"/>
    <xf numFmtId="170" fontId="13" fillId="0" borderId="0" xfId="1" applyNumberFormat="1" applyFont="1"/>
    <xf numFmtId="170" fontId="10" fillId="0" borderId="0" xfId="1" applyNumberFormat="1" applyFont="1" applyAlignment="1"/>
    <xf numFmtId="0" fontId="10" fillId="0" borderId="0" xfId="0" applyFont="1" applyAlignment="1"/>
    <xf numFmtId="172" fontId="10" fillId="0" borderId="2" xfId="3" applyNumberFormat="1" applyFont="1" applyFill="1" applyBorder="1" applyAlignment="1">
      <alignment vertical="top"/>
    </xf>
    <xf numFmtId="0" fontId="13" fillId="0" borderId="0" xfId="0" applyFont="1"/>
    <xf numFmtId="166" fontId="10" fillId="0" borderId="0" xfId="3" applyNumberFormat="1" applyFont="1" applyBorder="1" applyAlignment="1"/>
    <xf numFmtId="172" fontId="10" fillId="0" borderId="0" xfId="3" applyNumberFormat="1" applyFont="1" applyFill="1" applyBorder="1" applyAlignment="1">
      <alignment vertical="top"/>
    </xf>
    <xf numFmtId="170" fontId="16" fillId="0" borderId="1" xfId="1" applyNumberFormat="1" applyFont="1" applyFill="1" applyBorder="1"/>
    <xf numFmtId="0" fontId="16" fillId="0" borderId="1" xfId="0" applyFont="1" applyFill="1" applyBorder="1" applyAlignment="1">
      <alignment wrapText="1"/>
    </xf>
    <xf numFmtId="164" fontId="16" fillId="0" borderId="0" xfId="1" applyFont="1" applyFill="1"/>
    <xf numFmtId="0" fontId="18" fillId="0" borderId="0" xfId="0" applyFont="1"/>
    <xf numFmtId="0" fontId="4" fillId="0" borderId="0" xfId="6" applyFont="1" applyAlignment="1">
      <alignment vertical="top" wrapText="1"/>
    </xf>
    <xf numFmtId="0" fontId="16" fillId="0" borderId="0" xfId="0" applyFont="1" applyAlignment="1">
      <alignment vertical="top" wrapText="1"/>
    </xf>
    <xf numFmtId="2" fontId="10" fillId="0" borderId="2" xfId="8" applyNumberFormat="1" applyFont="1" applyFill="1" applyBorder="1" applyAlignment="1">
      <alignment vertical="top"/>
    </xf>
    <xf numFmtId="174" fontId="10" fillId="0" borderId="2" xfId="8" applyNumberFormat="1" applyFont="1" applyFill="1" applyBorder="1" applyAlignment="1">
      <alignment vertical="top"/>
    </xf>
    <xf numFmtId="0" fontId="16" fillId="0" borderId="0" xfId="0" applyFont="1" applyFill="1" applyBorder="1"/>
    <xf numFmtId="0" fontId="10" fillId="2" borderId="2" xfId="4" applyFont="1" applyFill="1" applyBorder="1" applyAlignment="1">
      <alignment vertical="top" wrapText="1"/>
    </xf>
    <xf numFmtId="0" fontId="4" fillId="0" borderId="0" xfId="0" applyFont="1" applyFill="1" applyAlignment="1">
      <alignment horizontal="left" vertical="center" wrapText="1"/>
    </xf>
    <xf numFmtId="172" fontId="10" fillId="0" borderId="2" xfId="3" applyNumberFormat="1" applyFont="1" applyFill="1" applyBorder="1" applyAlignment="1"/>
    <xf numFmtId="166" fontId="16" fillId="0" borderId="0" xfId="0" applyNumberFormat="1" applyFont="1" applyFill="1"/>
    <xf numFmtId="0" fontId="6" fillId="0" borderId="0" xfId="2" applyFont="1" applyFill="1" applyAlignment="1">
      <alignment horizontal="right" vertical="top"/>
    </xf>
    <xf numFmtId="164" fontId="16" fillId="0" borderId="1" xfId="1" applyFont="1" applyFill="1" applyBorder="1"/>
    <xf numFmtId="166" fontId="16" fillId="0" borderId="0" xfId="1" applyNumberFormat="1" applyFont="1" applyBorder="1" applyAlignment="1"/>
    <xf numFmtId="167" fontId="16" fillId="0" borderId="0" xfId="1" applyNumberFormat="1" applyFont="1" applyBorder="1" applyAlignment="1"/>
    <xf numFmtId="164" fontId="16" fillId="0" borderId="2" xfId="1" applyFont="1" applyFill="1" applyBorder="1"/>
    <xf numFmtId="165" fontId="6" fillId="0" borderId="0" xfId="2" applyNumberFormat="1" applyFont="1" applyAlignment="1">
      <alignment horizontal="right" vertical="top"/>
    </xf>
    <xf numFmtId="0" fontId="15" fillId="0" borderId="0" xfId="0" applyFont="1" applyAlignment="1">
      <alignment horizontal="right"/>
    </xf>
    <xf numFmtId="0" fontId="6" fillId="0" borderId="0" xfId="2" applyFont="1" applyAlignment="1">
      <alignment horizontal="right" vertical="top"/>
    </xf>
    <xf numFmtId="0" fontId="6" fillId="2" borderId="0" xfId="4" applyFont="1" applyFill="1">
      <alignment vertical="top"/>
    </xf>
    <xf numFmtId="0" fontId="10" fillId="0" borderId="0" xfId="4" applyFont="1">
      <alignment vertical="top"/>
    </xf>
    <xf numFmtId="0" fontId="10" fillId="2" borderId="1" xfId="4" applyFont="1" applyFill="1" applyBorder="1">
      <alignment vertical="top"/>
    </xf>
    <xf numFmtId="0" fontId="6" fillId="0" borderId="0" xfId="4" applyFont="1">
      <alignment vertical="top"/>
    </xf>
    <xf numFmtId="0" fontId="10" fillId="0" borderId="2" xfId="4" applyFont="1" applyBorder="1">
      <alignment vertical="top"/>
    </xf>
    <xf numFmtId="175" fontId="10" fillId="0" borderId="0" xfId="6" applyNumberFormat="1" applyFont="1" applyAlignment="1"/>
    <xf numFmtId="171" fontId="10" fillId="0" borderId="2" xfId="6" applyNumberFormat="1" applyFont="1" applyBorder="1" applyAlignment="1"/>
    <xf numFmtId="165" fontId="6" fillId="0" borderId="0" xfId="2" applyNumberFormat="1" applyFont="1" applyFill="1" applyAlignment="1">
      <alignment horizontal="right" vertical="top"/>
    </xf>
    <xf numFmtId="0" fontId="6" fillId="0" borderId="0" xfId="4" applyFont="1" applyAlignment="1">
      <alignment vertical="top" wrapText="1"/>
    </xf>
    <xf numFmtId="0" fontId="21" fillId="2" borderId="0" xfId="2" applyFont="1" applyFill="1" applyAlignment="1">
      <alignment horizontal="right"/>
    </xf>
    <xf numFmtId="171" fontId="10" fillId="2" borderId="0" xfId="10" applyNumberFormat="1" applyFont="1" applyFill="1" applyBorder="1" applyAlignment="1">
      <alignment vertical="top"/>
    </xf>
    <xf numFmtId="171" fontId="10" fillId="0" borderId="0" xfId="10" applyNumberFormat="1" applyFont="1" applyAlignment="1"/>
    <xf numFmtId="171" fontId="10" fillId="0" borderId="0" xfId="10" applyNumberFormat="1" applyFont="1" applyFill="1" applyAlignment="1">
      <alignment vertical="top"/>
    </xf>
    <xf numFmtId="0" fontId="16" fillId="0" borderId="0" xfId="0" applyFont="1" applyFill="1" applyAlignment="1"/>
    <xf numFmtId="165" fontId="6" fillId="0" borderId="0" xfId="2" applyNumberFormat="1" applyFont="1" applyFill="1" applyAlignment="1">
      <alignment horizontal="right" vertical="top"/>
    </xf>
    <xf numFmtId="0" fontId="6" fillId="0" borderId="0" xfId="2" applyFont="1" applyFill="1" applyAlignment="1">
      <alignment horizontal="right" vertical="top"/>
    </xf>
    <xf numFmtId="0" fontId="17" fillId="0" borderId="0" xfId="5" applyFont="1" applyFill="1" applyAlignment="1">
      <alignment horizontal="left" vertical="top" wrapText="1"/>
    </xf>
    <xf numFmtId="0" fontId="15" fillId="0" borderId="0" xfId="0" applyFont="1" applyFill="1" applyAlignment="1">
      <alignment horizontal="left" wrapText="1"/>
    </xf>
    <xf numFmtId="0" fontId="6" fillId="0" borderId="0" xfId="4" applyFont="1" applyAlignment="1">
      <alignment vertical="top" wrapText="1"/>
    </xf>
    <xf numFmtId="165" fontId="6" fillId="0" borderId="0" xfId="2" applyNumberFormat="1" applyFont="1" applyAlignment="1">
      <alignment horizontal="right" vertical="top"/>
    </xf>
  </cellXfs>
  <cellStyles count="11">
    <cellStyle name="=C:\WINNT35\SYSTEM32\COMMAND.COM" xfId="2" xr:uid="{00000000-0005-0000-0000-000000000000}"/>
    <cellStyle name="=C:\WINNT35\SYSTEM32\COMMAND.COM 2" xfId="4" xr:uid="{00000000-0005-0000-0000-000001000000}"/>
    <cellStyle name="Comma" xfId="1" builtinId="3"/>
    <cellStyle name="Comma 14" xfId="7" xr:uid="{00000000-0005-0000-0000-000003000000}"/>
    <cellStyle name="Comma 20" xfId="3" xr:uid="{00000000-0005-0000-0000-000004000000}"/>
    <cellStyle name="Komma 2" xfId="10" xr:uid="{00000000-0005-0000-0000-000005000000}"/>
    <cellStyle name="Komma 63" xfId="9" xr:uid="{00000000-0005-0000-0000-000006000000}"/>
    <cellStyle name="Normal" xfId="0" builtinId="0"/>
    <cellStyle name="Normal 2 10 2_3. Chng in credit spreads" xfId="5" xr:uid="{00000000-0005-0000-0000-000008000000}"/>
    <cellStyle name="Normal 3" xfId="6" xr:uid="{00000000-0005-0000-0000-000009000000}"/>
    <cellStyle name="Percent 2" xfId="8"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1025" name="CustomMemberDispatchertb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2049" name="CustomMemberDispatchertb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5121" name="CustomMemberDispatchertb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image" Target="../media/image2.emf"/><Relationship Id="rId5" Type="http://schemas.openxmlformats.org/officeDocument/2006/relationships/control" Target="../activeX/activeX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6" Type="http://schemas.openxmlformats.org/officeDocument/2006/relationships/image" Target="../media/image3.emf"/><Relationship Id="rId5" Type="http://schemas.openxmlformats.org/officeDocument/2006/relationships/control" Target="../activeX/activeX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9"/>
  <sheetViews>
    <sheetView showGridLines="0" tabSelected="1" zoomScaleNormal="100" workbookViewId="0">
      <selection activeCell="A106" sqref="A106"/>
    </sheetView>
  </sheetViews>
  <sheetFormatPr defaultColWidth="11.42578125" defaultRowHeight="14.25" x14ac:dyDescent="0.2"/>
  <cols>
    <col min="1" max="1" width="100.7109375" style="34" customWidth="1"/>
    <col min="2" max="16384" width="11.42578125" style="28"/>
  </cols>
  <sheetData>
    <row r="1" spans="1:1" x14ac:dyDescent="0.2">
      <c r="A1" s="1" t="s">
        <v>0</v>
      </c>
    </row>
    <row r="2" spans="1:1" ht="27" x14ac:dyDescent="0.35">
      <c r="A2" s="2" t="s">
        <v>1</v>
      </c>
    </row>
    <row r="3" spans="1:1" x14ac:dyDescent="0.2">
      <c r="A3" s="3"/>
    </row>
    <row r="4" spans="1:1" ht="45" x14ac:dyDescent="0.2">
      <c r="A4" s="4" t="s">
        <v>2</v>
      </c>
    </row>
    <row r="5" spans="1:1" x14ac:dyDescent="0.2">
      <c r="A5" s="5"/>
    </row>
    <row r="6" spans="1:1" ht="22.5" x14ac:dyDescent="0.2">
      <c r="A6" s="4" t="s">
        <v>3</v>
      </c>
    </row>
    <row r="7" spans="1:1" x14ac:dyDescent="0.2">
      <c r="A7" s="4"/>
    </row>
    <row r="8" spans="1:1" ht="15.75" x14ac:dyDescent="0.2">
      <c r="A8" s="6" t="s">
        <v>4</v>
      </c>
    </row>
    <row r="9" spans="1:1" ht="15.75" x14ac:dyDescent="0.2">
      <c r="A9" s="7"/>
    </row>
    <row r="10" spans="1:1" x14ac:dyDescent="0.2">
      <c r="A10" s="8" t="s">
        <v>5</v>
      </c>
    </row>
    <row r="11" spans="1:1" ht="22.5" x14ac:dyDescent="0.2">
      <c r="A11" s="4" t="s">
        <v>6</v>
      </c>
    </row>
    <row r="12" spans="1:1" ht="22.5" x14ac:dyDescent="0.2">
      <c r="A12" s="9" t="s">
        <v>98</v>
      </c>
    </row>
    <row r="13" spans="1:1" x14ac:dyDescent="0.2">
      <c r="A13" s="4"/>
    </row>
    <row r="14" spans="1:1" x14ac:dyDescent="0.2">
      <c r="A14" s="8" t="s">
        <v>7</v>
      </c>
    </row>
    <row r="15" spans="1:1" x14ac:dyDescent="0.2">
      <c r="A15" s="4" t="s">
        <v>8</v>
      </c>
    </row>
    <row r="16" spans="1:1" x14ac:dyDescent="0.2">
      <c r="A16" s="4" t="s">
        <v>9</v>
      </c>
    </row>
    <row r="17" spans="1:4" ht="22.5" x14ac:dyDescent="0.2">
      <c r="A17" s="9" t="s">
        <v>10</v>
      </c>
    </row>
    <row r="18" spans="1:4" ht="33.75" x14ac:dyDescent="0.2">
      <c r="A18" s="9" t="s">
        <v>11</v>
      </c>
    </row>
    <row r="19" spans="1:4" ht="22.5" x14ac:dyDescent="0.2">
      <c r="A19" s="9" t="s">
        <v>12</v>
      </c>
    </row>
    <row r="20" spans="1:4" x14ac:dyDescent="0.2">
      <c r="A20" s="9"/>
    </row>
    <row r="21" spans="1:4" ht="22.5" x14ac:dyDescent="0.2">
      <c r="A21" s="8" t="s">
        <v>13</v>
      </c>
      <c r="B21" s="8"/>
      <c r="C21" s="8"/>
      <c r="D21" s="8"/>
    </row>
    <row r="22" spans="1:4" x14ac:dyDescent="0.2">
      <c r="A22" s="64" t="s">
        <v>92</v>
      </c>
    </row>
    <row r="23" spans="1:4" x14ac:dyDescent="0.2">
      <c r="A23" s="71" t="s">
        <v>114</v>
      </c>
    </row>
    <row r="24" spans="1:4" s="9" customFormat="1" ht="22.5" x14ac:dyDescent="0.25">
      <c r="A24" s="71" t="s">
        <v>115</v>
      </c>
    </row>
    <row r="25" spans="1:4" s="9" customFormat="1" ht="11.25" x14ac:dyDescent="0.25">
      <c r="A25" s="71" t="s">
        <v>116</v>
      </c>
    </row>
    <row r="26" spans="1:4" s="9" customFormat="1" ht="11.25" x14ac:dyDescent="0.25">
      <c r="A26" s="71" t="s">
        <v>113</v>
      </c>
    </row>
    <row r="27" spans="1:4" x14ac:dyDescent="0.2">
      <c r="A27" s="4"/>
    </row>
    <row r="28" spans="1:4" ht="22.5" x14ac:dyDescent="0.2">
      <c r="A28" s="8" t="s">
        <v>14</v>
      </c>
    </row>
    <row r="29" spans="1:4" x14ac:dyDescent="0.2">
      <c r="A29" s="4" t="s">
        <v>15</v>
      </c>
    </row>
    <row r="30" spans="1:4" ht="22.5" x14ac:dyDescent="0.2">
      <c r="A30" s="9" t="s">
        <v>16</v>
      </c>
    </row>
    <row r="31" spans="1:4" x14ac:dyDescent="0.2">
      <c r="A31" s="4"/>
    </row>
    <row r="32" spans="1:4" x14ac:dyDescent="0.2">
      <c r="A32" s="8" t="s">
        <v>17</v>
      </c>
    </row>
    <row r="33" spans="1:1" ht="22.5" x14ac:dyDescent="0.2">
      <c r="A33" s="4" t="s">
        <v>18</v>
      </c>
    </row>
    <row r="34" spans="1:1" x14ac:dyDescent="0.2">
      <c r="A34" s="9" t="s">
        <v>19</v>
      </c>
    </row>
    <row r="35" spans="1:1" x14ac:dyDescent="0.2">
      <c r="A35" s="4"/>
    </row>
    <row r="36" spans="1:1" x14ac:dyDescent="0.2">
      <c r="A36" s="8" t="s">
        <v>20</v>
      </c>
    </row>
    <row r="37" spans="1:1" x14ac:dyDescent="0.2">
      <c r="A37" s="4" t="s">
        <v>21</v>
      </c>
    </row>
    <row r="38" spans="1:1" ht="33.75" x14ac:dyDescent="0.2">
      <c r="A38" s="9" t="s">
        <v>99</v>
      </c>
    </row>
    <row r="39" spans="1:1" x14ac:dyDescent="0.2">
      <c r="A39" s="4"/>
    </row>
  </sheetData>
  <pageMargins left="0.7" right="0.7" top="0.75" bottom="0.75" header="0.3" footer="0.3"/>
  <pageSetup paperSize="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1025"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1025" r:id="rId5" name="CustomMemberDispatcher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103"/>
  <sheetViews>
    <sheetView showGridLines="0" zoomScaleNormal="100" workbookViewId="0">
      <selection activeCell="A105" sqref="A105"/>
    </sheetView>
  </sheetViews>
  <sheetFormatPr defaultColWidth="11.42578125" defaultRowHeight="15" x14ac:dyDescent="0.2"/>
  <cols>
    <col min="1" max="1" width="99" style="37" customWidth="1"/>
    <col min="2" max="5" width="14.5703125" style="37" customWidth="1"/>
    <col min="6" max="6" width="16.140625" style="37" customWidth="1"/>
    <col min="7" max="7" width="15.140625" style="37" customWidth="1"/>
    <col min="8" max="16384" width="11.42578125" style="37"/>
  </cols>
  <sheetData>
    <row r="1" spans="1:8" ht="15.75" x14ac:dyDescent="0.25">
      <c r="A1" s="35" t="s">
        <v>0</v>
      </c>
      <c r="B1" s="36"/>
      <c r="C1" s="36"/>
      <c r="D1" s="36"/>
      <c r="E1" s="36"/>
      <c r="F1" s="36"/>
    </row>
    <row r="2" spans="1:8" ht="17.25" x14ac:dyDescent="0.3">
      <c r="A2" s="36"/>
      <c r="B2" s="89" t="s">
        <v>121</v>
      </c>
      <c r="C2" s="89" t="s">
        <v>121</v>
      </c>
      <c r="D2" s="96" t="s">
        <v>122</v>
      </c>
      <c r="E2" s="97"/>
      <c r="F2" s="91" t="s">
        <v>22</v>
      </c>
    </row>
    <row r="3" spans="1:8" ht="15.75" x14ac:dyDescent="0.2">
      <c r="B3" s="74">
        <v>2021</v>
      </c>
      <c r="C3" s="74">
        <v>2020</v>
      </c>
      <c r="D3" s="74">
        <v>2021</v>
      </c>
      <c r="E3" s="74">
        <v>2020</v>
      </c>
      <c r="F3" s="74">
        <v>2020</v>
      </c>
    </row>
    <row r="4" spans="1:8" x14ac:dyDescent="0.2">
      <c r="A4" s="36"/>
      <c r="B4" s="36"/>
      <c r="C4" s="36"/>
      <c r="D4" s="36"/>
      <c r="E4" s="36"/>
      <c r="F4" s="36"/>
    </row>
    <row r="5" spans="1:8" x14ac:dyDescent="0.2">
      <c r="A5" s="36" t="s">
        <v>23</v>
      </c>
      <c r="B5" s="38">
        <v>1550365.0209999999</v>
      </c>
      <c r="C5" s="38">
        <v>1550365.0209999999</v>
      </c>
      <c r="D5" s="38">
        <v>1550365.0209999999</v>
      </c>
      <c r="E5" s="38">
        <v>1580301.385</v>
      </c>
      <c r="F5" s="38">
        <v>1580301.385</v>
      </c>
    </row>
    <row r="6" spans="1:8" ht="17.25" x14ac:dyDescent="0.25">
      <c r="A6" s="39" t="s">
        <v>125</v>
      </c>
      <c r="B6" s="40">
        <v>0</v>
      </c>
      <c r="C6" s="40">
        <v>0</v>
      </c>
      <c r="D6" s="40">
        <v>0</v>
      </c>
      <c r="E6" s="40">
        <v>29936.36400000006</v>
      </c>
      <c r="F6" s="40">
        <v>29936.36400000006</v>
      </c>
    </row>
    <row r="7" spans="1:8" x14ac:dyDescent="0.2">
      <c r="A7" s="36" t="s">
        <v>24</v>
      </c>
      <c r="B7" s="38">
        <f>B5-B6</f>
        <v>1550365.0209999999</v>
      </c>
      <c r="C7" s="38">
        <f>C5-C6</f>
        <v>1550365.0209999999</v>
      </c>
      <c r="D7" s="38">
        <f t="shared" ref="D7" si="0">D5-D6</f>
        <v>1550365.0209999999</v>
      </c>
      <c r="E7" s="38">
        <f>E5-E6</f>
        <v>1550365.0209999999</v>
      </c>
      <c r="F7" s="38">
        <f>F5-F6</f>
        <v>1550365.0209999999</v>
      </c>
      <c r="H7" s="41"/>
    </row>
    <row r="8" spans="1:8" x14ac:dyDescent="0.2">
      <c r="A8" s="36" t="s">
        <v>105</v>
      </c>
      <c r="B8" s="38">
        <v>0</v>
      </c>
      <c r="C8" s="38">
        <v>0</v>
      </c>
      <c r="D8" s="38">
        <v>0</v>
      </c>
      <c r="E8" s="38">
        <v>0</v>
      </c>
      <c r="F8" s="38">
        <v>0</v>
      </c>
    </row>
    <row r="9" spans="1:8" x14ac:dyDescent="0.2">
      <c r="A9" s="39" t="s">
        <v>25</v>
      </c>
      <c r="B9" s="40">
        <v>31</v>
      </c>
      <c r="C9" s="40">
        <v>0</v>
      </c>
      <c r="D9" s="40">
        <v>31</v>
      </c>
      <c r="E9" s="40">
        <v>0</v>
      </c>
      <c r="F9" s="40">
        <v>0</v>
      </c>
    </row>
    <row r="10" spans="1:8" x14ac:dyDescent="0.2">
      <c r="A10" s="39" t="s">
        <v>26</v>
      </c>
      <c r="B10" s="40">
        <f>B7-B8-B9</f>
        <v>1550334.0209999999</v>
      </c>
      <c r="C10" s="40">
        <f t="shared" ref="C10:F10" si="1">C7-C8-C9</f>
        <v>1550365.0209999999</v>
      </c>
      <c r="D10" s="40">
        <f t="shared" si="1"/>
        <v>1550334.0209999999</v>
      </c>
      <c r="E10" s="40">
        <f t="shared" si="1"/>
        <v>1550365.0209999999</v>
      </c>
      <c r="F10" s="40">
        <f t="shared" si="1"/>
        <v>1550365.0209999999</v>
      </c>
    </row>
    <row r="11" spans="1:8" x14ac:dyDescent="0.2">
      <c r="A11" s="36"/>
      <c r="B11" s="36"/>
      <c r="C11" s="36"/>
      <c r="D11" s="36"/>
      <c r="E11" s="36"/>
      <c r="F11" s="36"/>
    </row>
    <row r="12" spans="1:8" x14ac:dyDescent="0.2">
      <c r="A12" s="36" t="s">
        <v>117</v>
      </c>
      <c r="B12" s="38">
        <v>1550365.0209999999</v>
      </c>
      <c r="C12" s="38">
        <v>1550365.0209999999</v>
      </c>
      <c r="D12" s="38">
        <v>1550365.0209999999</v>
      </c>
      <c r="E12" s="38">
        <v>1580301.385</v>
      </c>
      <c r="F12" s="38">
        <v>1580301.385</v>
      </c>
    </row>
    <row r="13" spans="1:8" x14ac:dyDescent="0.2">
      <c r="A13" s="39" t="s">
        <v>119</v>
      </c>
      <c r="B13" s="40">
        <v>0</v>
      </c>
      <c r="C13" s="40">
        <v>0</v>
      </c>
      <c r="D13" s="40">
        <v>0</v>
      </c>
      <c r="E13" s="40">
        <v>9715</v>
      </c>
      <c r="F13" s="40">
        <v>9715</v>
      </c>
    </row>
    <row r="14" spans="1:8" x14ac:dyDescent="0.2">
      <c r="A14" s="36" t="s">
        <v>118</v>
      </c>
      <c r="B14" s="38">
        <f>B12-B13</f>
        <v>1550365.0209999999</v>
      </c>
      <c r="C14" s="38">
        <f t="shared" ref="C14:F14" si="2">C12-C13</f>
        <v>1550365.0209999999</v>
      </c>
      <c r="D14" s="38">
        <f t="shared" si="2"/>
        <v>1550365.0209999999</v>
      </c>
      <c r="E14" s="38">
        <f t="shared" si="2"/>
        <v>1570586.385</v>
      </c>
      <c r="F14" s="38">
        <f t="shared" si="2"/>
        <v>1570586.385</v>
      </c>
    </row>
    <row r="15" spans="1:8" x14ac:dyDescent="0.2">
      <c r="A15" s="36" t="s">
        <v>129</v>
      </c>
      <c r="B15" s="38">
        <v>0</v>
      </c>
      <c r="C15" s="38">
        <v>0</v>
      </c>
      <c r="D15" s="38">
        <v>0</v>
      </c>
      <c r="E15" s="38">
        <v>14483</v>
      </c>
      <c r="F15" s="38">
        <v>16046.425800101832</v>
      </c>
    </row>
    <row r="16" spans="1:8" x14ac:dyDescent="0.2">
      <c r="A16" s="39" t="s">
        <v>128</v>
      </c>
      <c r="B16" s="40">
        <v>82.710999999999999</v>
      </c>
      <c r="C16" s="40">
        <v>0</v>
      </c>
      <c r="D16" s="40">
        <v>98.349222222222224</v>
      </c>
      <c r="E16" s="40">
        <v>0</v>
      </c>
      <c r="F16" s="40">
        <v>0</v>
      </c>
    </row>
    <row r="17" spans="1:6" x14ac:dyDescent="0.2">
      <c r="A17" s="42" t="s">
        <v>27</v>
      </c>
      <c r="B17" s="40">
        <f t="shared" ref="B17:F17" si="3">B14-B15-B16</f>
        <v>1550282.31</v>
      </c>
      <c r="C17" s="40">
        <f t="shared" si="3"/>
        <v>1550365.0209999999</v>
      </c>
      <c r="D17" s="40">
        <f t="shared" si="3"/>
        <v>1550266.6717777778</v>
      </c>
      <c r="E17" s="40">
        <f t="shared" si="3"/>
        <v>1556103.385</v>
      </c>
      <c r="F17" s="40">
        <f t="shared" si="3"/>
        <v>1554539.9591998982</v>
      </c>
    </row>
    <row r="18" spans="1:6" ht="9" customHeight="1" x14ac:dyDescent="0.2">
      <c r="A18" s="36"/>
      <c r="B18" s="36"/>
      <c r="C18" s="36"/>
      <c r="D18" s="36"/>
      <c r="E18" s="36"/>
      <c r="F18" s="36"/>
    </row>
    <row r="19" spans="1:6" ht="9.75" customHeight="1" x14ac:dyDescent="0.2">
      <c r="A19" s="36"/>
      <c r="B19" s="36"/>
      <c r="C19" s="36"/>
      <c r="D19" s="36"/>
      <c r="E19" s="36"/>
      <c r="F19" s="36"/>
    </row>
    <row r="20" spans="1:6" x14ac:dyDescent="0.2">
      <c r="A20" s="36" t="s">
        <v>28</v>
      </c>
      <c r="B20" s="38">
        <v>252497.362069316</v>
      </c>
      <c r="C20" s="38">
        <v>245110.37180121499</v>
      </c>
      <c r="D20" s="38">
        <v>252497.362069316</v>
      </c>
      <c r="E20" s="38">
        <v>245110.37180121499</v>
      </c>
      <c r="F20" s="38">
        <v>248396.20176450399</v>
      </c>
    </row>
    <row r="21" spans="1:6" x14ac:dyDescent="0.2">
      <c r="A21" s="36" t="s">
        <v>29</v>
      </c>
      <c r="B21" s="38">
        <v>17136.138910000001</v>
      </c>
      <c r="C21" s="38">
        <v>18580.684010000001</v>
      </c>
      <c r="D21" s="38">
        <v>17136.138910000001</v>
      </c>
      <c r="E21" s="38">
        <v>18580.684010000001</v>
      </c>
      <c r="F21" s="38">
        <v>18362.127219999998</v>
      </c>
    </row>
    <row r="22" spans="1:6" x14ac:dyDescent="0.2">
      <c r="A22" s="39" t="s">
        <v>96</v>
      </c>
      <c r="B22" s="40">
        <v>403.92305303399996</v>
      </c>
      <c r="C22" s="40">
        <v>45.678302442000003</v>
      </c>
      <c r="D22" s="40">
        <v>403.92305303399996</v>
      </c>
      <c r="E22" s="40">
        <v>45.678302442000003</v>
      </c>
      <c r="F22" s="40">
        <v>118.954504646</v>
      </c>
    </row>
    <row r="23" spans="1:6" x14ac:dyDescent="0.2">
      <c r="A23" s="39" t="s">
        <v>30</v>
      </c>
      <c r="B23" s="40">
        <f>B20-B21-B22</f>
        <v>234957.300106282</v>
      </c>
      <c r="C23" s="40">
        <f t="shared" ref="C23:F23" si="4">C20-C21-C22</f>
        <v>226484.00948877301</v>
      </c>
      <c r="D23" s="40">
        <f t="shared" ref="D23:E23" si="5">D20-D21-D22</f>
        <v>234957.300106282</v>
      </c>
      <c r="E23" s="40">
        <f t="shared" si="5"/>
        <v>226484.00948877301</v>
      </c>
      <c r="F23" s="40">
        <f t="shared" si="4"/>
        <v>229915.12003985798</v>
      </c>
    </row>
    <row r="24" spans="1:6" x14ac:dyDescent="0.2">
      <c r="A24" s="39" t="s">
        <v>31</v>
      </c>
      <c r="B24" s="40">
        <v>1550334.0209999999</v>
      </c>
      <c r="C24" s="40">
        <v>1550365.0209999999</v>
      </c>
      <c r="D24" s="40">
        <v>1550334.0209999999</v>
      </c>
      <c r="E24" s="40">
        <v>1550365.0209999999</v>
      </c>
      <c r="F24" s="40">
        <v>1550365.0209999999</v>
      </c>
    </row>
    <row r="25" spans="1:6" x14ac:dyDescent="0.2">
      <c r="A25" s="39" t="s">
        <v>131</v>
      </c>
      <c r="B25" s="75">
        <f>B23*1000/B24</f>
        <v>151.55269569246073</v>
      </c>
      <c r="C25" s="75">
        <f>C23*1000/C24</f>
        <v>146.08431332041323</v>
      </c>
      <c r="D25" s="75">
        <f t="shared" ref="D25:E25" si="6">D23*1000/D24</f>
        <v>151.55269569246073</v>
      </c>
      <c r="E25" s="75">
        <f t="shared" si="6"/>
        <v>146.08431332041323</v>
      </c>
      <c r="F25" s="75">
        <f>F23*1000/F24</f>
        <v>148.2974118517977</v>
      </c>
    </row>
    <row r="26" spans="1:6" ht="9" customHeight="1" x14ac:dyDescent="0.2">
      <c r="A26" s="36"/>
      <c r="B26" s="36"/>
      <c r="C26" s="36"/>
      <c r="D26" s="36"/>
      <c r="E26" s="36"/>
      <c r="F26" s="36"/>
    </row>
    <row r="27" spans="1:6" x14ac:dyDescent="0.2">
      <c r="A27" s="36" t="s">
        <v>32</v>
      </c>
      <c r="B27" s="38">
        <v>6883.1147253097606</v>
      </c>
      <c r="C27" s="38">
        <v>5545.94693910364</v>
      </c>
      <c r="D27" s="38">
        <v>19199.956347425599</v>
      </c>
      <c r="E27" s="38">
        <v>14565.861764842</v>
      </c>
      <c r="F27" s="38">
        <v>19840.120302973402</v>
      </c>
    </row>
    <row r="28" spans="1:6" x14ac:dyDescent="0.2">
      <c r="A28" s="36" t="s">
        <v>33</v>
      </c>
      <c r="B28" s="38">
        <v>-223.06824</v>
      </c>
      <c r="C28" s="38">
        <v>-250.90153000000001</v>
      </c>
      <c r="D28" s="38">
        <v>-697.15881000000002</v>
      </c>
      <c r="E28" s="38">
        <v>-941.28418999999997</v>
      </c>
      <c r="F28" s="38">
        <v>-1143.27637</v>
      </c>
    </row>
    <row r="29" spans="1:6" x14ac:dyDescent="0.2">
      <c r="A29" s="39" t="s">
        <v>97</v>
      </c>
      <c r="B29" s="43">
        <v>-2.7928576970000001</v>
      </c>
      <c r="C29" s="43">
        <v>-2.0900775880000002</v>
      </c>
      <c r="D29" s="43">
        <v>29.410611020000001</v>
      </c>
      <c r="E29" s="43">
        <v>4.4355736439999998</v>
      </c>
      <c r="F29" s="43">
        <v>15.415934684</v>
      </c>
    </row>
    <row r="30" spans="1:6" x14ac:dyDescent="0.2">
      <c r="A30" s="39" t="s">
        <v>34</v>
      </c>
      <c r="B30" s="40">
        <f>B27+B28+B29</f>
        <v>6657.2536276127612</v>
      </c>
      <c r="C30" s="40">
        <f t="shared" ref="C30:F30" si="7">C27+C28+C29</f>
        <v>5292.95533151564</v>
      </c>
      <c r="D30" s="40">
        <f t="shared" ref="D30:E30" si="8">D27+D28+D29</f>
        <v>18532.208148445599</v>
      </c>
      <c r="E30" s="40">
        <f t="shared" si="8"/>
        <v>13629.013148485999</v>
      </c>
      <c r="F30" s="40">
        <f t="shared" si="7"/>
        <v>18712.259867657402</v>
      </c>
    </row>
    <row r="31" spans="1:6" x14ac:dyDescent="0.2">
      <c r="A31" s="39" t="s">
        <v>35</v>
      </c>
      <c r="B31" s="40">
        <v>1550282.31</v>
      </c>
      <c r="C31" s="40">
        <v>1550365.0209999999</v>
      </c>
      <c r="D31" s="40">
        <v>1550266.6717777778</v>
      </c>
      <c r="E31" s="40">
        <v>1556103.385</v>
      </c>
      <c r="F31" s="40">
        <v>1554539.9591998982</v>
      </c>
    </row>
    <row r="32" spans="1:6" x14ac:dyDescent="0.2">
      <c r="A32" s="39" t="s">
        <v>36</v>
      </c>
      <c r="B32" s="44">
        <f>B30/B31*1000</f>
        <v>4.2942202105194385</v>
      </c>
      <c r="C32" s="44">
        <f>C30/C31*1000</f>
        <v>3.4140059017208952</v>
      </c>
      <c r="D32" s="44">
        <f t="shared" ref="D32:E32" si="9">D30/D31*1000</f>
        <v>11.954206644456644</v>
      </c>
      <c r="E32" s="44">
        <f t="shared" si="9"/>
        <v>8.7584239452611961</v>
      </c>
      <c r="F32" s="44">
        <f>F30/F31*1000</f>
        <v>12.037168782260421</v>
      </c>
    </row>
    <row r="33" spans="1:6" x14ac:dyDescent="0.2">
      <c r="A33" s="36"/>
      <c r="B33" s="36"/>
      <c r="C33" s="36"/>
      <c r="D33" s="36"/>
      <c r="E33" s="36"/>
      <c r="F33" s="36"/>
    </row>
    <row r="34" spans="1:6" x14ac:dyDescent="0.2">
      <c r="A34" s="36"/>
      <c r="B34" s="73"/>
      <c r="C34" s="73"/>
      <c r="D34" s="73"/>
      <c r="E34" s="73"/>
      <c r="F34" s="73"/>
    </row>
    <row r="35" spans="1:6" ht="15.75" x14ac:dyDescent="0.25">
      <c r="A35" s="99" t="s">
        <v>37</v>
      </c>
      <c r="B35" s="99"/>
      <c r="C35" s="99"/>
      <c r="D35" s="99"/>
      <c r="E35" s="99"/>
      <c r="F35" s="99"/>
    </row>
    <row r="36" spans="1:6" ht="9.75" customHeight="1" x14ac:dyDescent="0.2">
      <c r="A36" s="36"/>
      <c r="B36" s="36"/>
      <c r="C36" s="36"/>
      <c r="D36" s="36"/>
      <c r="E36" s="36"/>
      <c r="F36" s="36"/>
    </row>
    <row r="37" spans="1:6" x14ac:dyDescent="0.2">
      <c r="A37" s="36" t="s">
        <v>38</v>
      </c>
      <c r="B37" s="76">
        <v>6883.1147253097606</v>
      </c>
      <c r="C37" s="76">
        <v>5545.94693910364</v>
      </c>
      <c r="D37" s="76">
        <v>19199.956347425599</v>
      </c>
      <c r="E37" s="76">
        <v>14565.861764842</v>
      </c>
      <c r="F37" s="76">
        <v>19840.120302973402</v>
      </c>
    </row>
    <row r="38" spans="1:6" x14ac:dyDescent="0.2">
      <c r="A38" s="36" t="s">
        <v>33</v>
      </c>
      <c r="B38" s="77">
        <v>-223.06824</v>
      </c>
      <c r="C38" s="77">
        <v>-250.90153000000001</v>
      </c>
      <c r="D38" s="77">
        <v>-697.15881000000002</v>
      </c>
      <c r="E38" s="77">
        <v>-941.28418999999997</v>
      </c>
      <c r="F38" s="77">
        <v>-1143.27637</v>
      </c>
    </row>
    <row r="39" spans="1:6" x14ac:dyDescent="0.2">
      <c r="A39" s="69" t="s">
        <v>97</v>
      </c>
      <c r="B39" s="76">
        <v>-2.7928576970000001</v>
      </c>
      <c r="C39" s="76">
        <v>-2.0900775880000002</v>
      </c>
      <c r="D39" s="76">
        <v>29.410611020000001</v>
      </c>
      <c r="E39" s="76">
        <v>4.4355736439999998</v>
      </c>
      <c r="F39" s="76">
        <v>15.415934684</v>
      </c>
    </row>
    <row r="40" spans="1:6" x14ac:dyDescent="0.2">
      <c r="A40" s="42" t="s">
        <v>39</v>
      </c>
      <c r="B40" s="47">
        <f>B37+B38+B39</f>
        <v>6657.2536276127612</v>
      </c>
      <c r="C40" s="47">
        <f>C37+C38+C39</f>
        <v>5292.95533151564</v>
      </c>
      <c r="D40" s="47">
        <f t="shared" ref="D40:E40" si="10">D37+D38+D39</f>
        <v>18532.208148445599</v>
      </c>
      <c r="E40" s="47">
        <f t="shared" si="10"/>
        <v>13629.013148485999</v>
      </c>
      <c r="F40" s="47">
        <f>F37+F38+F39</f>
        <v>18712.259867657402</v>
      </c>
    </row>
    <row r="41" spans="1:6" x14ac:dyDescent="0.2">
      <c r="A41" s="39" t="s">
        <v>40</v>
      </c>
      <c r="B41" s="40">
        <v>231748.0808274523</v>
      </c>
      <c r="C41" s="40">
        <v>221949.81401308306</v>
      </c>
      <c r="D41" s="40">
        <v>228870.05839124168</v>
      </c>
      <c r="E41" s="40">
        <v>220686.39913719206</v>
      </c>
      <c r="F41" s="40">
        <v>222490.10163187669</v>
      </c>
    </row>
    <row r="42" spans="1:6" x14ac:dyDescent="0.2">
      <c r="A42" s="39" t="s">
        <v>41</v>
      </c>
      <c r="B42" s="45">
        <f>(B40*(B103/B102)/B41)*100</f>
        <v>11.396827994745664</v>
      </c>
      <c r="C42" s="45">
        <f>(C40*(C103/C102)/C41)*100</f>
        <v>9.4871704098314993</v>
      </c>
      <c r="D42" s="45">
        <f>(D40*(D103/D102)/D41)*100</f>
        <v>10.826009564156083</v>
      </c>
      <c r="E42" s="45">
        <f>(E40*(E103/E102)/E41)*100</f>
        <v>8.2493430580333502</v>
      </c>
      <c r="F42" s="45">
        <f>(F40*(F103/F102)/F41)*100</f>
        <v>8.4103785878159947</v>
      </c>
    </row>
    <row r="43" spans="1:6" x14ac:dyDescent="0.2">
      <c r="A43" s="36"/>
      <c r="B43" s="36"/>
      <c r="C43" s="36"/>
      <c r="D43" s="36"/>
      <c r="E43" s="36"/>
      <c r="F43" s="36"/>
    </row>
    <row r="44" spans="1:6" ht="15.75" x14ac:dyDescent="0.25">
      <c r="A44" s="99" t="s">
        <v>42</v>
      </c>
      <c r="B44" s="99"/>
      <c r="C44" s="99"/>
      <c r="D44" s="99"/>
      <c r="E44" s="99"/>
      <c r="F44" s="99"/>
    </row>
    <row r="45" spans="1:6" ht="6.75" customHeight="1" x14ac:dyDescent="0.2">
      <c r="A45" s="36"/>
      <c r="B45" s="36"/>
      <c r="C45" s="36"/>
      <c r="D45" s="36"/>
      <c r="E45" s="36"/>
      <c r="F45" s="36"/>
    </row>
    <row r="46" spans="1:6" x14ac:dyDescent="0.2">
      <c r="A46" s="36" t="s">
        <v>43</v>
      </c>
      <c r="B46" s="38">
        <v>9449.5063237387803</v>
      </c>
      <c r="C46" s="38">
        <v>9655.2992040053105</v>
      </c>
      <c r="D46" s="38">
        <v>28130.720004498398</v>
      </c>
      <c r="E46" s="38">
        <v>34415.545062738405</v>
      </c>
      <c r="F46" s="38">
        <v>44084.867436348701</v>
      </c>
    </row>
    <row r="47" spans="1:6" x14ac:dyDescent="0.2">
      <c r="A47" s="39" t="s">
        <v>44</v>
      </c>
      <c r="B47" s="46">
        <v>-1498.0878852187207</v>
      </c>
      <c r="C47" s="46">
        <v>-1454.7184450882396</v>
      </c>
      <c r="D47" s="46">
        <v>-4540.3053387112959</v>
      </c>
      <c r="E47" s="46">
        <v>-10173.404852656502</v>
      </c>
      <c r="F47" s="46">
        <v>-11758.623139180603</v>
      </c>
    </row>
    <row r="48" spans="1:6" x14ac:dyDescent="0.2">
      <c r="A48" s="42" t="s">
        <v>45</v>
      </c>
      <c r="B48" s="47">
        <f>B46+B47</f>
        <v>7951.4184385200597</v>
      </c>
      <c r="C48" s="47">
        <f t="shared" ref="C48:F48" si="11">C46+C47</f>
        <v>8200.5807589170709</v>
      </c>
      <c r="D48" s="47">
        <f t="shared" ref="D48:E48" si="12">D46+D47</f>
        <v>23590.414665787102</v>
      </c>
      <c r="E48" s="47">
        <f t="shared" si="12"/>
        <v>24242.140210081903</v>
      </c>
      <c r="F48" s="47">
        <f t="shared" si="11"/>
        <v>32326.244297168098</v>
      </c>
    </row>
    <row r="49" spans="1:15" x14ac:dyDescent="0.2">
      <c r="A49" s="42" t="s">
        <v>46</v>
      </c>
      <c r="B49" s="47">
        <v>1600049.6839912201</v>
      </c>
      <c r="C49" s="47">
        <v>1571192.7510563401</v>
      </c>
      <c r="D49" s="47">
        <v>1585156.4173284499</v>
      </c>
      <c r="E49" s="47">
        <v>1577588.8491166201</v>
      </c>
      <c r="F49" s="47">
        <v>1581222.8425972799</v>
      </c>
    </row>
    <row r="50" spans="1:15" x14ac:dyDescent="0.2">
      <c r="A50" s="42" t="s">
        <v>47</v>
      </c>
      <c r="B50" s="78">
        <f>B48/B49*B103/B102*100</f>
        <v>1.9715880504113497</v>
      </c>
      <c r="C50" s="78">
        <f>C48/C49*C103/C102*100</f>
        <v>2.0763874781738587</v>
      </c>
      <c r="D50" s="78">
        <f>D48/D49*D103/D102*100</f>
        <v>1.9897278055082162</v>
      </c>
      <c r="E50" s="78">
        <f>E48/E49*E103/E102*100</f>
        <v>2.0526157332494148</v>
      </c>
      <c r="F50" s="78">
        <f>F48/F49*F103/F102*100</f>
        <v>2.0443825769725006</v>
      </c>
    </row>
    <row r="51" spans="1:15" x14ac:dyDescent="0.2">
      <c r="A51" s="36"/>
      <c r="B51" s="36"/>
      <c r="C51" s="36"/>
      <c r="D51" s="36"/>
      <c r="E51" s="36"/>
      <c r="F51" s="36"/>
    </row>
    <row r="52" spans="1:15" x14ac:dyDescent="0.2">
      <c r="A52" s="36" t="s">
        <v>48</v>
      </c>
      <c r="B52" s="48">
        <v>-505.423751149152</v>
      </c>
      <c r="C52" s="48">
        <v>-656.01967186696902</v>
      </c>
      <c r="D52" s="48">
        <v>-1615.5929464117601</v>
      </c>
      <c r="E52" s="48">
        <v>-4422.0481506246597</v>
      </c>
      <c r="F52" s="48">
        <v>-5043.3334731187506</v>
      </c>
    </row>
    <row r="53" spans="1:15" x14ac:dyDescent="0.2">
      <c r="A53" s="39" t="s">
        <v>49</v>
      </c>
      <c r="B53" s="40">
        <v>835.54063249207002</v>
      </c>
      <c r="C53" s="40">
        <v>655.77355777821322</v>
      </c>
      <c r="D53" s="40">
        <v>2363.76000297583</v>
      </c>
      <c r="E53" s="40">
        <v>5456.9202398693296</v>
      </c>
      <c r="F53" s="40">
        <v>6310.6780447884412</v>
      </c>
    </row>
    <row r="54" spans="1:15" x14ac:dyDescent="0.2">
      <c r="A54" s="42" t="s">
        <v>50</v>
      </c>
      <c r="B54" s="47">
        <f>+B52+B53</f>
        <v>330.11688134291802</v>
      </c>
      <c r="C54" s="47">
        <f t="shared" ref="C54:F54" si="13">+C52+C53</f>
        <v>-0.2461140887558031</v>
      </c>
      <c r="D54" s="47">
        <f t="shared" si="13"/>
        <v>748.16705656406998</v>
      </c>
      <c r="E54" s="47">
        <f t="shared" si="13"/>
        <v>1034.87208924467</v>
      </c>
      <c r="F54" s="47">
        <f t="shared" si="13"/>
        <v>1267.3445716696906</v>
      </c>
    </row>
    <row r="55" spans="1:15" x14ac:dyDescent="0.2">
      <c r="A55" s="42" t="s">
        <v>51</v>
      </c>
      <c r="B55" s="47">
        <v>1220935.4397871301</v>
      </c>
      <c r="C55" s="47">
        <v>1081055.01727122</v>
      </c>
      <c r="D55" s="47">
        <v>1179962.6748236101</v>
      </c>
      <c r="E55" s="47">
        <v>1046720.7753572101</v>
      </c>
      <c r="F55" s="47">
        <v>1061947.7713412601</v>
      </c>
    </row>
    <row r="56" spans="1:15" x14ac:dyDescent="0.2">
      <c r="A56" s="42" t="s">
        <v>52</v>
      </c>
      <c r="B56" s="78">
        <f>B54/B55*B103/B102*100</f>
        <v>0.1072704421362904</v>
      </c>
      <c r="C56" s="78">
        <f>C54/C55*C103/C102*100</f>
        <v>-9.0569493051089519E-5</v>
      </c>
      <c r="D56" s="78">
        <f>D54/D55*D103/D102*100</f>
        <v>8.4773581014927005E-2</v>
      </c>
      <c r="E56" s="78">
        <f>E54/E55*E103/E102*100</f>
        <v>0.13206457938233607</v>
      </c>
      <c r="F56" s="78">
        <f>F54/F55*F103/F102*100</f>
        <v>0.11934151620931512</v>
      </c>
    </row>
    <row r="57" spans="1:15" ht="9" customHeight="1" x14ac:dyDescent="0.2">
      <c r="A57" s="49"/>
      <c r="B57" s="49"/>
      <c r="C57" s="49"/>
      <c r="D57" s="49"/>
      <c r="E57" s="49"/>
      <c r="F57" s="49"/>
    </row>
    <row r="58" spans="1:15" ht="19.5" customHeight="1" x14ac:dyDescent="0.2">
      <c r="A58" s="50" t="s">
        <v>130</v>
      </c>
      <c r="B58" s="51">
        <f>((B49*B50)+(B56*B55))/(B49+B55)</f>
        <v>1.1647027464883339</v>
      </c>
      <c r="C58" s="51">
        <f t="shared" ref="C58:F58" si="14">((C49*C50)+(C56*C55))/(C49+C55)</f>
        <v>1.2300159443788219</v>
      </c>
      <c r="D58" s="51">
        <f t="shared" si="14"/>
        <v>1.1768243437624799</v>
      </c>
      <c r="E58" s="51">
        <f t="shared" si="14"/>
        <v>1.2865930146870077</v>
      </c>
      <c r="F58" s="51">
        <f t="shared" si="14"/>
        <v>1.2709580188159171</v>
      </c>
    </row>
    <row r="59" spans="1:15" x14ac:dyDescent="0.2">
      <c r="A59" s="36"/>
      <c r="B59" s="36"/>
      <c r="C59" s="36"/>
      <c r="D59" s="36"/>
      <c r="E59" s="36"/>
      <c r="F59" s="36"/>
    </row>
    <row r="60" spans="1:15" ht="15.75" x14ac:dyDescent="0.25">
      <c r="A60" s="99" t="s">
        <v>53</v>
      </c>
      <c r="B60" s="99"/>
      <c r="C60" s="99"/>
      <c r="D60" s="99"/>
      <c r="E60" s="99"/>
      <c r="F60" s="99"/>
    </row>
    <row r="61" spans="1:15" ht="10.5" customHeight="1" x14ac:dyDescent="0.2">
      <c r="A61" s="36"/>
      <c r="B61" s="36"/>
      <c r="C61" s="36"/>
      <c r="D61" s="36"/>
      <c r="E61" s="36"/>
      <c r="F61" s="36"/>
      <c r="H61" s="52"/>
      <c r="I61" s="52"/>
      <c r="J61" s="52"/>
      <c r="K61" s="52"/>
      <c r="L61" s="52"/>
      <c r="M61" s="52"/>
      <c r="N61" s="52"/>
      <c r="O61" s="52"/>
    </row>
    <row r="62" spans="1:15" s="56" customFormat="1" x14ac:dyDescent="0.2">
      <c r="A62" s="11" t="s">
        <v>107</v>
      </c>
      <c r="B62" s="53">
        <v>155283.084009966</v>
      </c>
      <c r="C62" s="53">
        <v>220309.996440007</v>
      </c>
      <c r="D62" s="53">
        <v>155283.084009966</v>
      </c>
      <c r="E62" s="53">
        <v>220309.996440007</v>
      </c>
      <c r="F62" s="53">
        <v>172142.542624044</v>
      </c>
      <c r="G62" s="37"/>
      <c r="H62" s="54"/>
      <c r="I62" s="55"/>
      <c r="J62" s="55"/>
      <c r="K62" s="54"/>
      <c r="L62" s="55"/>
      <c r="M62" s="55"/>
      <c r="N62" s="55"/>
      <c r="O62" s="55"/>
    </row>
    <row r="63" spans="1:15" s="56" customFormat="1" x14ac:dyDescent="0.2">
      <c r="A63" s="11" t="s">
        <v>108</v>
      </c>
      <c r="B63" s="53">
        <v>1673989.56012216</v>
      </c>
      <c r="C63" s="53">
        <v>1648873.2857753402</v>
      </c>
      <c r="D63" s="53">
        <v>1673989.56012216</v>
      </c>
      <c r="E63" s="53">
        <v>1648873.2857753402</v>
      </c>
      <c r="F63" s="53">
        <v>1638438.3841883901</v>
      </c>
      <c r="H63" s="54"/>
      <c r="I63" s="55"/>
      <c r="J63" s="55"/>
      <c r="K63" s="54"/>
      <c r="L63" s="55"/>
      <c r="M63" s="55"/>
      <c r="N63" s="55"/>
      <c r="O63" s="55"/>
    </row>
    <row r="64" spans="1:15" s="56" customFormat="1" ht="30" x14ac:dyDescent="0.2">
      <c r="A64" s="70" t="s">
        <v>106</v>
      </c>
      <c r="B64" s="72">
        <f>B62/B63*100</f>
        <v>9.276227744134447</v>
      </c>
      <c r="C64" s="72">
        <f>C62/C63*100</f>
        <v>13.361244817330636</v>
      </c>
      <c r="D64" s="72">
        <f t="shared" ref="D64:E64" si="15">D62/D63*100</f>
        <v>9.276227744134447</v>
      </c>
      <c r="E64" s="72">
        <f t="shared" si="15"/>
        <v>13.361244817330636</v>
      </c>
      <c r="F64" s="72">
        <f>F62/F63*100</f>
        <v>10.506500841611802</v>
      </c>
      <c r="G64" s="37"/>
      <c r="H64" s="54"/>
      <c r="I64" s="55"/>
      <c r="J64" s="55"/>
      <c r="K64" s="55"/>
      <c r="L64" s="55"/>
      <c r="M64" s="55"/>
      <c r="N64" s="55"/>
      <c r="O64" s="55"/>
    </row>
    <row r="65" spans="1:11" s="56" customFormat="1" x14ac:dyDescent="0.2">
      <c r="A65" s="11"/>
      <c r="B65" s="53"/>
      <c r="C65" s="53"/>
      <c r="D65" s="53"/>
      <c r="E65" s="53"/>
      <c r="F65" s="53"/>
      <c r="G65" s="37"/>
      <c r="H65" s="58"/>
    </row>
    <row r="66" spans="1:11" s="56" customFormat="1" x14ac:dyDescent="0.2">
      <c r="A66" s="11" t="s">
        <v>109</v>
      </c>
      <c r="B66" s="53">
        <v>27231.201957256399</v>
      </c>
      <c r="C66" s="53">
        <v>30169.4380691433</v>
      </c>
      <c r="D66" s="53">
        <v>27231.201957256399</v>
      </c>
      <c r="E66" s="53">
        <v>30169.4380691433</v>
      </c>
      <c r="F66" s="53">
        <v>25403.370040886399</v>
      </c>
      <c r="G66" s="37"/>
      <c r="H66" s="58"/>
    </row>
    <row r="67" spans="1:11" s="56" customFormat="1" x14ac:dyDescent="0.2">
      <c r="A67" s="11" t="s">
        <v>108</v>
      </c>
      <c r="B67" s="53">
        <v>1673989.56012216</v>
      </c>
      <c r="C67" s="53">
        <v>1648873.2857753402</v>
      </c>
      <c r="D67" s="53">
        <v>1673989.56012216</v>
      </c>
      <c r="E67" s="53">
        <v>1648873.2857753402</v>
      </c>
      <c r="F67" s="53">
        <v>1638438.3841883901</v>
      </c>
      <c r="H67" s="58"/>
      <c r="K67" s="58"/>
    </row>
    <row r="68" spans="1:11" s="56" customFormat="1" ht="30" x14ac:dyDescent="0.2">
      <c r="A68" s="70" t="s">
        <v>110</v>
      </c>
      <c r="B68" s="72">
        <f>B66/B67*100</f>
        <v>1.6267247183590077</v>
      </c>
      <c r="C68" s="72">
        <f>C66/C67*100</f>
        <v>1.8297002158632767</v>
      </c>
      <c r="D68" s="72">
        <f t="shared" ref="D68:E68" si="16">D66/D67*100</f>
        <v>1.6267247183590077</v>
      </c>
      <c r="E68" s="72">
        <f t="shared" si="16"/>
        <v>1.8297002158632767</v>
      </c>
      <c r="F68" s="72">
        <f>F66/F67*100</f>
        <v>1.5504623357240317</v>
      </c>
      <c r="G68" s="37"/>
      <c r="H68" s="58"/>
    </row>
    <row r="69" spans="1:11" s="56" customFormat="1" x14ac:dyDescent="0.2">
      <c r="A69" s="11"/>
      <c r="B69" s="53"/>
      <c r="C69" s="53"/>
      <c r="D69" s="53"/>
      <c r="E69" s="53"/>
      <c r="F69" s="53"/>
      <c r="G69" s="37"/>
      <c r="H69" s="37"/>
    </row>
    <row r="70" spans="1:11" s="59" customFormat="1" x14ac:dyDescent="0.2">
      <c r="A70" s="11" t="s">
        <v>54</v>
      </c>
      <c r="B70" s="53">
        <v>200.229343809596</v>
      </c>
      <c r="C70" s="53">
        <v>-776.26389518890903</v>
      </c>
      <c r="D70" s="53">
        <v>1143.2532686227801</v>
      </c>
      <c r="E70" s="53">
        <v>-8668.0849222334</v>
      </c>
      <c r="F70" s="53">
        <v>-9918.1043760676603</v>
      </c>
      <c r="G70" s="37"/>
      <c r="H70" s="58"/>
    </row>
    <row r="71" spans="1:11" s="56" customFormat="1" x14ac:dyDescent="0.2">
      <c r="A71" s="11" t="s">
        <v>112</v>
      </c>
      <c r="B71" s="53">
        <v>1663838.40555001</v>
      </c>
      <c r="C71" s="53">
        <v>1629464.98040419</v>
      </c>
      <c r="D71" s="53">
        <v>1652165.0682399699</v>
      </c>
      <c r="E71" s="53">
        <v>1644278.9325391701</v>
      </c>
      <c r="F71" s="53">
        <v>1646963.20519904</v>
      </c>
      <c r="G71" s="37"/>
      <c r="H71" s="58"/>
    </row>
    <row r="72" spans="1:11" s="56" customFormat="1" x14ac:dyDescent="0.2">
      <c r="A72" s="16" t="s">
        <v>111</v>
      </c>
      <c r="B72" s="57">
        <f>(B70*(B103/B102)/B71)*100</f>
        <v>4.7744309474745172E-2</v>
      </c>
      <c r="C72" s="57">
        <f>(C70*(C103/C102)/C71)*100</f>
        <v>-0.18952111986599959</v>
      </c>
      <c r="D72" s="57">
        <f>(D70*(D103/D102)/D71)*100</f>
        <v>9.2516508295146599E-2</v>
      </c>
      <c r="E72" s="57">
        <f>(E70*(E103/E102)/E71)*100</f>
        <v>-0.70417108464998113</v>
      </c>
      <c r="F72" s="57">
        <f>(F70*(F103/F102)/F71)*100</f>
        <v>-0.60220558326735851</v>
      </c>
      <c r="G72" s="37"/>
    </row>
    <row r="73" spans="1:11" s="56" customFormat="1" x14ac:dyDescent="0.2">
      <c r="A73" s="12"/>
      <c r="B73" s="60"/>
      <c r="C73" s="60"/>
      <c r="D73" s="60"/>
      <c r="E73" s="60"/>
      <c r="F73" s="60"/>
      <c r="G73" s="37"/>
      <c r="H73" s="37"/>
    </row>
    <row r="74" spans="1:11" ht="16.5" customHeight="1" x14ac:dyDescent="0.25">
      <c r="A74" s="99" t="s">
        <v>14</v>
      </c>
      <c r="B74" s="99"/>
      <c r="C74" s="99"/>
      <c r="D74" s="99"/>
      <c r="E74" s="99"/>
      <c r="F74" s="99"/>
    </row>
    <row r="75" spans="1:11" ht="6.75" customHeight="1" x14ac:dyDescent="0.2">
      <c r="A75" s="36"/>
      <c r="B75" s="36"/>
      <c r="C75" s="36"/>
      <c r="D75" s="36"/>
      <c r="E75" s="36"/>
      <c r="F75" s="36"/>
    </row>
    <row r="76" spans="1:11" x14ac:dyDescent="0.2">
      <c r="A76" s="36" t="s">
        <v>56</v>
      </c>
      <c r="B76" s="38">
        <v>1233575.84003367</v>
      </c>
      <c r="C76" s="38">
        <v>1099816.9672880699</v>
      </c>
      <c r="D76" s="38">
        <v>1233575.84003367</v>
      </c>
      <c r="E76" s="38">
        <v>1099816.9672880699</v>
      </c>
      <c r="F76" s="38">
        <v>1105573.6312239799</v>
      </c>
    </row>
    <row r="77" spans="1:11" x14ac:dyDescent="0.2">
      <c r="A77" s="39" t="s">
        <v>59</v>
      </c>
      <c r="B77" s="40">
        <v>1723213.6281305</v>
      </c>
      <c r="C77" s="40">
        <v>1705488.0690564301</v>
      </c>
      <c r="D77" s="40">
        <v>1723213.6281305</v>
      </c>
      <c r="E77" s="40">
        <v>1705488.0690564301</v>
      </c>
      <c r="F77" s="40">
        <v>1693810.7805753802</v>
      </c>
    </row>
    <row r="78" spans="1:11" x14ac:dyDescent="0.2">
      <c r="A78" s="39" t="s">
        <v>57</v>
      </c>
      <c r="B78" s="61">
        <f>(B76/B77)*100</f>
        <v>71.585775547281742</v>
      </c>
      <c r="C78" s="61">
        <f t="shared" ref="C78:F78" si="17">(C76/C77)*100</f>
        <v>64.486934106583888</v>
      </c>
      <c r="D78" s="61">
        <f t="shared" ref="D78:E78" si="18">(D76/D77)*100</f>
        <v>71.585775547281742</v>
      </c>
      <c r="E78" s="61">
        <f t="shared" si="18"/>
        <v>64.486934106583888</v>
      </c>
      <c r="F78" s="61">
        <f t="shared" si="17"/>
        <v>65.27137764753283</v>
      </c>
    </row>
    <row r="79" spans="1:11" ht="12" customHeight="1" x14ac:dyDescent="0.2">
      <c r="A79" s="36"/>
      <c r="B79" s="36"/>
      <c r="C79" s="36"/>
      <c r="D79" s="36"/>
      <c r="E79" s="36"/>
      <c r="F79" s="36"/>
    </row>
    <row r="80" spans="1:11" x14ac:dyDescent="0.2">
      <c r="A80" s="69" t="s">
        <v>127</v>
      </c>
      <c r="B80" s="38">
        <v>1237242.3577427</v>
      </c>
      <c r="C80" s="38">
        <v>1099816.9672880699</v>
      </c>
      <c r="D80" s="38">
        <v>1237242.3577427</v>
      </c>
      <c r="E80" s="38">
        <v>1099816.9672880699</v>
      </c>
      <c r="F80" s="38">
        <v>1105573.6312239799</v>
      </c>
    </row>
    <row r="81" spans="1:6" x14ac:dyDescent="0.2">
      <c r="A81" s="39" t="s">
        <v>58</v>
      </c>
      <c r="B81" s="40">
        <v>8219.1420520149986</v>
      </c>
      <c r="C81" s="40">
        <v>2884.4757729720004</v>
      </c>
      <c r="D81" s="40">
        <v>8219.1420520149986</v>
      </c>
      <c r="E81" s="40">
        <v>2884.4757729720004</v>
      </c>
      <c r="F81" s="40">
        <v>1583.0779886324997</v>
      </c>
    </row>
    <row r="82" spans="1:6" x14ac:dyDescent="0.2">
      <c r="A82" s="36" t="s">
        <v>56</v>
      </c>
      <c r="B82" s="38">
        <f>B80-B81</f>
        <v>1229023.215690685</v>
      </c>
      <c r="C82" s="38">
        <f t="shared" ref="C82:F82" si="19">C80-C81</f>
        <v>1096932.4915150979</v>
      </c>
      <c r="D82" s="38">
        <f t="shared" ref="D82:E82" si="20">D80-D81</f>
        <v>1229023.215690685</v>
      </c>
      <c r="E82" s="38">
        <f t="shared" si="20"/>
        <v>1096932.4915150979</v>
      </c>
      <c r="F82" s="38">
        <f t="shared" si="19"/>
        <v>1103990.5532353474</v>
      </c>
    </row>
    <row r="83" spans="1:6" x14ac:dyDescent="0.2">
      <c r="A83" s="36" t="s">
        <v>126</v>
      </c>
      <c r="B83" s="38">
        <v>1711984.8739503201</v>
      </c>
      <c r="C83" s="38">
        <v>1705488.0690564301</v>
      </c>
      <c r="D83" s="38">
        <v>1711984.8739503201</v>
      </c>
      <c r="E83" s="38">
        <v>1705488.0690564301</v>
      </c>
      <c r="F83" s="38">
        <v>1693810.7805753802</v>
      </c>
    </row>
    <row r="84" spans="1:6" x14ac:dyDescent="0.2">
      <c r="A84" s="36" t="s">
        <v>104</v>
      </c>
      <c r="B84" s="38">
        <v>49692.435520000006</v>
      </c>
      <c r="C84" s="38">
        <v>44276.56755</v>
      </c>
      <c r="D84" s="38">
        <v>49692.435520000006</v>
      </c>
      <c r="E84" s="38">
        <v>44276.56755</v>
      </c>
      <c r="F84" s="38">
        <v>54165.689840000006</v>
      </c>
    </row>
    <row r="85" spans="1:6" x14ac:dyDescent="0.2">
      <c r="A85" s="42" t="s">
        <v>59</v>
      </c>
      <c r="B85" s="47">
        <f>+B83-B84</f>
        <v>1662292.43843032</v>
      </c>
      <c r="C85" s="47">
        <f>+C83-C84</f>
        <v>1661211.5015064301</v>
      </c>
      <c r="D85" s="47">
        <f t="shared" ref="D85:E85" si="21">+D83-D84</f>
        <v>1662292.43843032</v>
      </c>
      <c r="E85" s="47">
        <f t="shared" si="21"/>
        <v>1661211.5015064301</v>
      </c>
      <c r="F85" s="47">
        <f>+F83-F84</f>
        <v>1639645.0907353801</v>
      </c>
    </row>
    <row r="86" spans="1:6" ht="33.75" customHeight="1" x14ac:dyDescent="0.2">
      <c r="A86" s="62" t="s">
        <v>60</v>
      </c>
      <c r="B86" s="61">
        <f>(B82/B85)*100</f>
        <v>73.93543923301695</v>
      </c>
      <c r="C86" s="61">
        <f>(C82/C85)*100</f>
        <v>66.032079029092372</v>
      </c>
      <c r="D86" s="61">
        <f t="shared" ref="D86:E86" si="22">(D82/D85)*100</f>
        <v>73.93543923301695</v>
      </c>
      <c r="E86" s="61">
        <f t="shared" si="22"/>
        <v>66.032079029092372</v>
      </c>
      <c r="F86" s="61">
        <f>(F82/F85)*100</f>
        <v>67.331068136227472</v>
      </c>
    </row>
    <row r="87" spans="1:6" x14ac:dyDescent="0.2">
      <c r="A87" s="36"/>
      <c r="B87" s="36"/>
      <c r="C87" s="36"/>
      <c r="D87" s="36"/>
      <c r="E87" s="36"/>
      <c r="F87" s="36"/>
    </row>
    <row r="88" spans="1:6" ht="15.75" x14ac:dyDescent="0.25">
      <c r="A88" s="35" t="s">
        <v>17</v>
      </c>
      <c r="B88" s="36"/>
      <c r="C88" s="36"/>
      <c r="D88" s="36"/>
      <c r="E88" s="36"/>
      <c r="F88" s="36"/>
    </row>
    <row r="89" spans="1:6" ht="6" customHeight="1" x14ac:dyDescent="0.2">
      <c r="A89" s="36"/>
      <c r="B89" s="36"/>
      <c r="C89" s="36"/>
      <c r="D89" s="36"/>
      <c r="E89" s="36"/>
      <c r="F89" s="36"/>
    </row>
    <row r="90" spans="1:6" x14ac:dyDescent="0.2">
      <c r="A90" s="95" t="s">
        <v>61</v>
      </c>
      <c r="B90" s="48">
        <v>-5751.7173230134104</v>
      </c>
      <c r="C90" s="48">
        <v>-5701.5975341967996</v>
      </c>
      <c r="D90" s="48">
        <v>-17607.011170747897</v>
      </c>
      <c r="E90" s="48">
        <v>-16891.658986147399</v>
      </c>
      <c r="F90" s="48">
        <v>-23401.086740934701</v>
      </c>
    </row>
    <row r="91" spans="1:6" x14ac:dyDescent="0.2">
      <c r="A91" s="39" t="s">
        <v>62</v>
      </c>
      <c r="B91" s="40">
        <v>14342.534532888601</v>
      </c>
      <c r="C91" s="40">
        <v>13407.221845878101</v>
      </c>
      <c r="D91" s="40">
        <v>41281.404889333899</v>
      </c>
      <c r="E91" s="40">
        <v>43073.665725882405</v>
      </c>
      <c r="F91" s="40">
        <v>56399.3833461861</v>
      </c>
    </row>
    <row r="92" spans="1:6" x14ac:dyDescent="0.2">
      <c r="A92" s="39" t="s">
        <v>63</v>
      </c>
      <c r="B92" s="61">
        <f>(-B90/B91)*100</f>
        <v>40.102516816844705</v>
      </c>
      <c r="C92" s="61">
        <f>(-C90/C91)*100</f>
        <v>42.526316038767504</v>
      </c>
      <c r="D92" s="61">
        <f t="shared" ref="D92:E92" si="23">(-D90/D91)*100</f>
        <v>42.651191784650514</v>
      </c>
      <c r="E92" s="61">
        <f t="shared" si="23"/>
        <v>39.215745169321451</v>
      </c>
      <c r="F92" s="61">
        <f>(-F90/F91)*100</f>
        <v>41.491742200967089</v>
      </c>
    </row>
    <row r="93" spans="1:6" x14ac:dyDescent="0.2">
      <c r="A93" s="36"/>
      <c r="B93" s="36"/>
      <c r="C93" s="36"/>
      <c r="D93" s="36"/>
      <c r="E93" s="36"/>
      <c r="F93" s="36"/>
    </row>
    <row r="94" spans="1:6" ht="15.75" x14ac:dyDescent="0.25">
      <c r="A94" s="35" t="s">
        <v>20</v>
      </c>
      <c r="B94" s="36"/>
      <c r="C94" s="36"/>
      <c r="D94" s="36"/>
      <c r="E94" s="36"/>
      <c r="F94" s="36"/>
    </row>
    <row r="95" spans="1:6" ht="7.5" customHeight="1" x14ac:dyDescent="0.2">
      <c r="A95" s="36"/>
      <c r="B95" s="36"/>
      <c r="C95" s="36"/>
      <c r="D95" s="36"/>
      <c r="E95" s="36"/>
      <c r="F95" s="36"/>
    </row>
    <row r="96" spans="1:6" x14ac:dyDescent="0.2">
      <c r="A96" s="36" t="s">
        <v>64</v>
      </c>
      <c r="B96" s="63">
        <v>199.95</v>
      </c>
      <c r="C96" s="63">
        <v>129.30000000000001</v>
      </c>
      <c r="D96" s="63">
        <v>199.95</v>
      </c>
      <c r="E96" s="63">
        <v>129.30000000000001</v>
      </c>
      <c r="F96" s="63">
        <v>168</v>
      </c>
    </row>
    <row r="97" spans="1:7" x14ac:dyDescent="0.2">
      <c r="A97" s="39" t="s">
        <v>131</v>
      </c>
      <c r="B97" s="51">
        <v>151.55269569246073</v>
      </c>
      <c r="C97" s="51">
        <v>146.0843133204132</v>
      </c>
      <c r="D97" s="51">
        <v>151.55269569246073</v>
      </c>
      <c r="E97" s="51">
        <v>146.0843133204132</v>
      </c>
      <c r="F97" s="51">
        <v>148.2974118517977</v>
      </c>
    </row>
    <row r="98" spans="1:7" x14ac:dyDescent="0.2">
      <c r="A98" s="39" t="s">
        <v>20</v>
      </c>
      <c r="B98" s="75">
        <f>B96/B97</f>
        <v>1.319343077907039</v>
      </c>
      <c r="C98" s="75">
        <f t="shared" ref="C98:F98" si="24">C96/C97</f>
        <v>0.88510530022755141</v>
      </c>
      <c r="D98" s="75">
        <f t="shared" ref="D98:E98" si="25">D96/D97</f>
        <v>1.319343077907039</v>
      </c>
      <c r="E98" s="75">
        <f t="shared" si="25"/>
        <v>0.88510530022755141</v>
      </c>
      <c r="F98" s="75">
        <f t="shared" si="24"/>
        <v>1.1328586109641094</v>
      </c>
    </row>
    <row r="99" spans="1:7" x14ac:dyDescent="0.2">
      <c r="A99" s="36"/>
      <c r="B99" s="36"/>
      <c r="C99" s="36"/>
      <c r="D99" s="36"/>
      <c r="E99" s="36"/>
      <c r="F99" s="36"/>
    </row>
    <row r="100" spans="1:7" ht="48" customHeight="1" x14ac:dyDescent="0.2">
      <c r="A100" s="98" t="s">
        <v>124</v>
      </c>
      <c r="B100" s="98"/>
      <c r="C100" s="98"/>
      <c r="D100" s="98"/>
      <c r="E100" s="98"/>
      <c r="F100" s="98"/>
      <c r="G100" s="66"/>
    </row>
    <row r="102" spans="1:7" x14ac:dyDescent="0.2">
      <c r="A102" s="37" t="s">
        <v>94</v>
      </c>
      <c r="B102" s="37">
        <v>92</v>
      </c>
      <c r="C102" s="37">
        <v>92</v>
      </c>
      <c r="D102" s="37">
        <v>273</v>
      </c>
      <c r="E102" s="37">
        <v>274</v>
      </c>
      <c r="F102" s="37">
        <v>366</v>
      </c>
    </row>
    <row r="103" spans="1:7" x14ac:dyDescent="0.2">
      <c r="A103" s="37" t="s">
        <v>95</v>
      </c>
      <c r="B103" s="37">
        <v>365</v>
      </c>
      <c r="C103" s="37">
        <v>366</v>
      </c>
      <c r="D103" s="37">
        <v>365</v>
      </c>
      <c r="E103" s="37">
        <v>366</v>
      </c>
      <c r="F103" s="37">
        <v>366</v>
      </c>
    </row>
  </sheetData>
  <mergeCells count="6">
    <mergeCell ref="D2:E2"/>
    <mergeCell ref="A100:F100"/>
    <mergeCell ref="A35:F35"/>
    <mergeCell ref="A44:F44"/>
    <mergeCell ref="A60:F60"/>
    <mergeCell ref="A74:F74"/>
  </mergeCells>
  <pageMargins left="0.7" right="0.7" top="0.75" bottom="0.75" header="0.3" footer="0.3"/>
  <pageSetup paperSize="9" scale="4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2049"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2049" r:id="rId5" name="CustomMemberDispatchertb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23"/>
  <sheetViews>
    <sheetView showGridLines="0" zoomScaleNormal="100" workbookViewId="0">
      <selection activeCell="C27" sqref="C27"/>
    </sheetView>
  </sheetViews>
  <sheetFormatPr defaultColWidth="11.42578125" defaultRowHeight="12.75" x14ac:dyDescent="0.2"/>
  <cols>
    <col min="1" max="1" width="103" style="19" customWidth="1"/>
    <col min="2" max="16384" width="11.42578125" style="19"/>
  </cols>
  <sheetData>
    <row r="1" spans="1:1" x14ac:dyDescent="0.2">
      <c r="A1" s="18" t="s">
        <v>68</v>
      </c>
    </row>
    <row r="2" spans="1:1" ht="27" x14ac:dyDescent="0.35">
      <c r="A2" s="20" t="s">
        <v>1</v>
      </c>
    </row>
    <row r="3" spans="1:1" x14ac:dyDescent="0.2">
      <c r="A3" s="21"/>
    </row>
    <row r="4" spans="1:1" ht="45" x14ac:dyDescent="0.2">
      <c r="A4" s="22" t="s">
        <v>91</v>
      </c>
    </row>
    <row r="5" spans="1:1" x14ac:dyDescent="0.2">
      <c r="A5" s="23"/>
    </row>
    <row r="6" spans="1:1" ht="33" customHeight="1" x14ac:dyDescent="0.2">
      <c r="A6" s="65" t="s">
        <v>69</v>
      </c>
    </row>
    <row r="7" spans="1:1" x14ac:dyDescent="0.2">
      <c r="A7" s="22"/>
    </row>
    <row r="8" spans="1:1" ht="15.75" x14ac:dyDescent="0.2">
      <c r="A8" s="24" t="s">
        <v>70</v>
      </c>
    </row>
    <row r="9" spans="1:1" ht="15.75" x14ac:dyDescent="0.2">
      <c r="A9" s="24"/>
    </row>
    <row r="10" spans="1:1" x14ac:dyDescent="0.2">
      <c r="A10" s="25" t="s">
        <v>37</v>
      </c>
    </row>
    <row r="11" spans="1:1" ht="22.5" x14ac:dyDescent="0.2">
      <c r="A11" s="22" t="s">
        <v>71</v>
      </c>
    </row>
    <row r="12" spans="1:1" s="26" customFormat="1" ht="11.25" x14ac:dyDescent="0.25">
      <c r="A12" s="9" t="s">
        <v>100</v>
      </c>
    </row>
    <row r="13" spans="1:1" x14ac:dyDescent="0.2">
      <c r="A13" s="22"/>
    </row>
    <row r="14" spans="1:1" x14ac:dyDescent="0.2">
      <c r="A14" s="25" t="s">
        <v>7</v>
      </c>
    </row>
    <row r="15" spans="1:1" ht="22.5" x14ac:dyDescent="0.2">
      <c r="A15" s="22" t="s">
        <v>72</v>
      </c>
    </row>
    <row r="16" spans="1:1" ht="31.5" customHeight="1" x14ac:dyDescent="0.2">
      <c r="A16" s="65" t="s">
        <v>73</v>
      </c>
    </row>
    <row r="17" spans="1:1" x14ac:dyDescent="0.2">
      <c r="A17" s="27"/>
    </row>
    <row r="18" spans="1:1" ht="22.5" x14ac:dyDescent="0.2">
      <c r="A18" s="25" t="s">
        <v>101</v>
      </c>
    </row>
    <row r="19" spans="1:1" x14ac:dyDescent="0.2">
      <c r="A19" s="22" t="s">
        <v>93</v>
      </c>
    </row>
    <row r="20" spans="1:1" x14ac:dyDescent="0.2">
      <c r="A20" s="9" t="s">
        <v>102</v>
      </c>
    </row>
    <row r="21" spans="1:1" x14ac:dyDescent="0.2">
      <c r="A21" s="9" t="s">
        <v>103</v>
      </c>
    </row>
    <row r="22" spans="1:1" s="28" customFormat="1" ht="14.25" x14ac:dyDescent="0.2">
      <c r="A22" s="9"/>
    </row>
    <row r="23" spans="1:1" x14ac:dyDescent="0.2">
      <c r="A23" s="22"/>
    </row>
  </sheetData>
  <pageMargins left="0.7" right="0.7" top="0.75" bottom="0.75" header="0.3" footer="0.3"/>
  <pageSetup paperSize="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5121"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5121" r:id="rId5" name="CustomMemberDispatchertb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5"/>
  <sheetViews>
    <sheetView showGridLines="0" zoomScaleNormal="100" workbookViewId="0">
      <selection activeCell="A94" sqref="A94"/>
    </sheetView>
  </sheetViews>
  <sheetFormatPr defaultColWidth="11.42578125" defaultRowHeight="15" x14ac:dyDescent="0.2"/>
  <cols>
    <col min="1" max="1" width="98.28515625" style="11" customWidth="1"/>
    <col min="2" max="4" width="14.5703125" style="11" customWidth="1"/>
    <col min="5" max="16384" width="11.42578125" style="11"/>
  </cols>
  <sheetData>
    <row r="1" spans="1:6" ht="15.75" x14ac:dyDescent="0.25">
      <c r="A1" s="10" t="s">
        <v>68</v>
      </c>
    </row>
    <row r="2" spans="1:6" ht="15.75" x14ac:dyDescent="0.25">
      <c r="B2" s="79" t="s">
        <v>121</v>
      </c>
      <c r="C2" s="79" t="s">
        <v>121</v>
      </c>
      <c r="D2" s="101" t="s">
        <v>123</v>
      </c>
      <c r="E2" s="101"/>
      <c r="F2" s="80" t="s">
        <v>120</v>
      </c>
    </row>
    <row r="3" spans="1:6" ht="15.75" x14ac:dyDescent="0.25">
      <c r="B3" s="81">
        <v>2021</v>
      </c>
      <c r="C3" s="81">
        <v>2020</v>
      </c>
      <c r="D3" s="81">
        <v>2021</v>
      </c>
      <c r="E3" s="81">
        <v>2020</v>
      </c>
      <c r="F3" s="80">
        <v>2020</v>
      </c>
    </row>
    <row r="4" spans="1:6" ht="15.75" x14ac:dyDescent="0.2">
      <c r="A4" s="82" t="s">
        <v>5</v>
      </c>
    </row>
    <row r="5" spans="1:6" ht="7.5" customHeight="1" x14ac:dyDescent="0.2">
      <c r="A5" s="82"/>
    </row>
    <row r="6" spans="1:6" x14ac:dyDescent="0.2">
      <c r="A6" s="83" t="s">
        <v>38</v>
      </c>
      <c r="B6" s="13">
        <v>1018.05927</v>
      </c>
      <c r="C6" s="13">
        <v>975.03279000000202</v>
      </c>
      <c r="D6" s="92">
        <v>1792.9421399999999</v>
      </c>
      <c r="E6" s="92">
        <v>3000.0846299999998</v>
      </c>
      <c r="F6" s="13">
        <v>4100.4631509999999</v>
      </c>
    </row>
    <row r="7" spans="1:6" x14ac:dyDescent="0.2">
      <c r="A7" s="84" t="s">
        <v>75</v>
      </c>
      <c r="B7" s="14">
        <v>43387.785891666637</v>
      </c>
      <c r="C7" s="14">
        <v>45746.057891666664</v>
      </c>
      <c r="D7" s="93">
        <v>45142.071239999997</v>
      </c>
      <c r="E7" s="93">
        <v>46261.931960944443</v>
      </c>
      <c r="F7" s="14">
        <v>46409.302614499997</v>
      </c>
    </row>
    <row r="8" spans="1:6" x14ac:dyDescent="0.2">
      <c r="A8" s="15" t="s">
        <v>65</v>
      </c>
      <c r="B8" s="30">
        <f>(B6*(B45/B44)/B7)*100</f>
        <v>9.3091625029994027</v>
      </c>
      <c r="C8" s="30">
        <f>(C6*(C45/C44)/C7)*100</f>
        <v>8.4792766279137997</v>
      </c>
      <c r="D8" s="30">
        <f t="shared" ref="D8:E8" si="0">(D6*(D45/D44)/D7)*100</f>
        <v>5.3102505219172871</v>
      </c>
      <c r="E8" s="30">
        <f t="shared" si="0"/>
        <v>8.6624404691281924</v>
      </c>
      <c r="F8" s="30">
        <f>(F6*(F45/F44)/F7)*100</f>
        <v>8.8354336738489643</v>
      </c>
    </row>
    <row r="9" spans="1:6" x14ac:dyDescent="0.2">
      <c r="B9" s="33"/>
      <c r="C9" s="33"/>
      <c r="D9" s="33"/>
      <c r="E9" s="33"/>
      <c r="F9" s="33"/>
    </row>
    <row r="10" spans="1:6" ht="15.75" x14ac:dyDescent="0.2">
      <c r="A10" s="85" t="s">
        <v>7</v>
      </c>
    </row>
    <row r="11" spans="1:6" ht="7.5" customHeight="1" x14ac:dyDescent="0.2">
      <c r="A11" s="85"/>
    </row>
    <row r="12" spans="1:6" x14ac:dyDescent="0.2">
      <c r="A12" s="83" t="s">
        <v>76</v>
      </c>
      <c r="B12" s="29">
        <v>3024.2039900000004</v>
      </c>
      <c r="C12" s="29">
        <v>3026.0918500000002</v>
      </c>
      <c r="D12" s="94">
        <v>9034.6801899999991</v>
      </c>
      <c r="E12" s="94">
        <v>11124.038400000001</v>
      </c>
      <c r="F12" s="29">
        <v>14169.915140000001</v>
      </c>
    </row>
    <row r="13" spans="1:6" x14ac:dyDescent="0.2">
      <c r="A13" s="83" t="s">
        <v>66</v>
      </c>
      <c r="B13" s="29">
        <v>688209.614405</v>
      </c>
      <c r="C13" s="29">
        <v>663373.67161239102</v>
      </c>
      <c r="D13" s="94">
        <v>685317.40364000003</v>
      </c>
      <c r="E13" s="94">
        <v>651614.58085000003</v>
      </c>
      <c r="F13" s="29">
        <v>657573.75852000003</v>
      </c>
    </row>
    <row r="14" spans="1:6" x14ac:dyDescent="0.2">
      <c r="A14" s="86" t="s">
        <v>77</v>
      </c>
      <c r="B14" s="67">
        <f>(B12/B13*B45/B44)*100</f>
        <v>1.7433933443189675</v>
      </c>
      <c r="C14" s="67">
        <f>(C12/C13*C45/C44)*100</f>
        <v>1.8147513701145737</v>
      </c>
      <c r="D14" s="67">
        <f t="shared" ref="D14:F14" si="1">(D12/D13*D45/D44)*100</f>
        <v>1.7625897512313422</v>
      </c>
      <c r="E14" s="67">
        <f t="shared" si="1"/>
        <v>2.2803536666534239</v>
      </c>
      <c r="F14" s="67">
        <f t="shared" si="1"/>
        <v>2.1548784385636375</v>
      </c>
    </row>
    <row r="15" spans="1:6" ht="8.1" customHeight="1" x14ac:dyDescent="0.2">
      <c r="A15" s="85"/>
    </row>
    <row r="16" spans="1:6" x14ac:dyDescent="0.2">
      <c r="A16" s="83" t="s">
        <v>78</v>
      </c>
      <c r="B16" s="29">
        <v>440.89724999999999</v>
      </c>
      <c r="C16" s="29">
        <v>320.63461000000001</v>
      </c>
      <c r="D16" s="29">
        <v>1255.59349</v>
      </c>
      <c r="E16" s="29">
        <v>1613.4911599999998</v>
      </c>
      <c r="F16" s="29">
        <v>2012.7887800000001</v>
      </c>
    </row>
    <row r="17" spans="1:6" x14ac:dyDescent="0.2">
      <c r="A17" s="83" t="s">
        <v>79</v>
      </c>
      <c r="B17" s="29">
        <v>183534.68382587002</v>
      </c>
      <c r="C17" s="29">
        <v>125824.650217826</v>
      </c>
      <c r="D17" s="29">
        <v>168200.67731</v>
      </c>
      <c r="E17" s="29">
        <v>125002.79807999999</v>
      </c>
      <c r="F17" s="29">
        <v>129405.01776</v>
      </c>
    </row>
    <row r="18" spans="1:6" x14ac:dyDescent="0.2">
      <c r="A18" s="86" t="s">
        <v>80</v>
      </c>
      <c r="B18" s="67">
        <f>(B16/B17*B45/B44)*100</f>
        <v>0.95306885832023347</v>
      </c>
      <c r="C18" s="67">
        <f>(C16/C17*C45/C44)*100</f>
        <v>1.0137664759513001</v>
      </c>
      <c r="D18" s="67">
        <f t="shared" ref="D18:F18" si="2">(D16/D17*D45/D44)*100</f>
        <v>0.99804823841018031</v>
      </c>
      <c r="E18" s="67">
        <f t="shared" si="2"/>
        <v>1.7241592580456329</v>
      </c>
      <c r="F18" s="67">
        <f t="shared" si="2"/>
        <v>1.5554178770200418</v>
      </c>
    </row>
    <row r="19" spans="1:6" ht="8.1" customHeight="1" x14ac:dyDescent="0.2">
      <c r="A19" s="85"/>
    </row>
    <row r="20" spans="1:6" x14ac:dyDescent="0.2">
      <c r="A20" s="83" t="s">
        <v>81</v>
      </c>
      <c r="B20" s="29">
        <v>958.95813999999996</v>
      </c>
      <c r="C20" s="29">
        <v>1128.60159</v>
      </c>
      <c r="D20" s="29">
        <v>3246.89327</v>
      </c>
      <c r="E20" s="29">
        <v>5720.0930799999996</v>
      </c>
      <c r="F20" s="29">
        <v>6790.5969599999999</v>
      </c>
    </row>
    <row r="21" spans="1:6" x14ac:dyDescent="0.2">
      <c r="A21" s="83" t="s">
        <v>82</v>
      </c>
      <c r="B21" s="29">
        <v>461708.53930032597</v>
      </c>
      <c r="C21" s="29">
        <v>500769.31159239099</v>
      </c>
      <c r="D21" s="29">
        <v>471319.72619999998</v>
      </c>
      <c r="E21" s="29">
        <v>501428.70873000001</v>
      </c>
      <c r="F21" s="29">
        <v>502299.76934</v>
      </c>
    </row>
    <row r="22" spans="1:6" x14ac:dyDescent="0.2">
      <c r="A22" s="86" t="s">
        <v>83</v>
      </c>
      <c r="B22" s="67">
        <f>(B20/B21*B45/B44)*100</f>
        <v>0.82401815475083173</v>
      </c>
      <c r="C22" s="67">
        <f>(C20/C21*C45/C44)*100</f>
        <v>0.89659478703852513</v>
      </c>
      <c r="D22" s="67">
        <f>(D20/D21*D45/D44)*100</f>
        <v>0.92104874192470376</v>
      </c>
      <c r="E22" s="67">
        <f t="shared" ref="E22:F22" si="3">(E20/E21*E45/E44)*100</f>
        <v>1.523787557775985</v>
      </c>
      <c r="F22" s="67">
        <f t="shared" si="3"/>
        <v>1.3519012698179311</v>
      </c>
    </row>
    <row r="23" spans="1:6" ht="8.1" customHeight="1" x14ac:dyDescent="0.2">
      <c r="A23" s="85"/>
    </row>
    <row r="24" spans="1:6" x14ac:dyDescent="0.2">
      <c r="A24" s="83" t="s">
        <v>84</v>
      </c>
      <c r="B24" s="29">
        <v>24.939779999999999</v>
      </c>
      <c r="C24" s="29">
        <v>25.162230000000001</v>
      </c>
      <c r="D24" s="29">
        <v>77.007670000000005</v>
      </c>
      <c r="E24" s="29">
        <v>108.09067</v>
      </c>
      <c r="F24" s="29">
        <v>133.18356</v>
      </c>
    </row>
    <row r="25" spans="1:6" x14ac:dyDescent="0.2">
      <c r="A25" s="83" t="s">
        <v>85</v>
      </c>
      <c r="B25" s="29">
        <v>5212.8306991304398</v>
      </c>
      <c r="C25" s="29">
        <v>5212.8497886956502</v>
      </c>
      <c r="D25" s="29">
        <v>5213.2511699999995</v>
      </c>
      <c r="E25" s="29">
        <v>5219.0495000000001</v>
      </c>
      <c r="F25" s="29">
        <v>5217.4000500000002</v>
      </c>
    </row>
    <row r="26" spans="1:6" x14ac:dyDescent="0.2">
      <c r="A26" s="86" t="s">
        <v>86</v>
      </c>
      <c r="B26" s="67">
        <f>(B24/B25*B45/B44)*100</f>
        <v>1.8981216159744672</v>
      </c>
      <c r="C26" s="67">
        <f>(C24/C25*C45/C44)*100</f>
        <v>1.9202915690583771</v>
      </c>
      <c r="D26" s="67">
        <f t="shared" ref="D26:F26" si="4">(D24/D25*D45/D44)*100</f>
        <v>1.9749474819687756</v>
      </c>
      <c r="E26" s="67">
        <f t="shared" si="4"/>
        <v>2.7664786023630086</v>
      </c>
      <c r="F26" s="67">
        <f t="shared" si="4"/>
        <v>2.5526806210691086</v>
      </c>
    </row>
    <row r="27" spans="1:6" ht="8.1" customHeight="1" x14ac:dyDescent="0.2">
      <c r="A27" s="85"/>
      <c r="B27" s="87"/>
      <c r="C27" s="87"/>
      <c r="D27" s="87"/>
      <c r="E27" s="87"/>
      <c r="F27" s="87"/>
    </row>
    <row r="28" spans="1:6" x14ac:dyDescent="0.2">
      <c r="A28" s="86" t="s">
        <v>87</v>
      </c>
      <c r="B28" s="67">
        <f>(B18*B17+B22*B21+B26*B25)/(B17+B21+B25)</f>
        <v>0.86903948924622731</v>
      </c>
      <c r="C28" s="67">
        <f>(C18*C17+C22*C21+C26*C25)/(C17+C21+C25)</f>
        <v>0.92837580610653314</v>
      </c>
      <c r="D28" s="67">
        <f t="shared" ref="D28:F28" si="5">(D18*D17+D22*D21+D26*D25)/(D17+D21+D25)</f>
        <v>0.9496583951777785</v>
      </c>
      <c r="E28" s="67">
        <f t="shared" si="5"/>
        <v>1.5737086556831383</v>
      </c>
      <c r="F28" s="67">
        <f t="shared" si="5"/>
        <v>1.4030865120255842</v>
      </c>
    </row>
    <row r="29" spans="1:6" ht="8.1" customHeight="1" x14ac:dyDescent="0.2">
      <c r="A29" s="85"/>
      <c r="B29" s="87"/>
      <c r="C29" s="87"/>
      <c r="D29" s="87"/>
      <c r="E29" s="87"/>
      <c r="F29" s="87"/>
    </row>
    <row r="30" spans="1:6" x14ac:dyDescent="0.2">
      <c r="A30" s="86" t="s">
        <v>67</v>
      </c>
      <c r="B30" s="67">
        <f t="shared" ref="B30:F30" si="6">B14-B28</f>
        <v>0.87435385507274022</v>
      </c>
      <c r="C30" s="67">
        <f t="shared" si="6"/>
        <v>0.88637556400804052</v>
      </c>
      <c r="D30" s="67">
        <f t="shared" si="6"/>
        <v>0.8129313560535637</v>
      </c>
      <c r="E30" s="67">
        <f t="shared" si="6"/>
        <v>0.70664501097028554</v>
      </c>
      <c r="F30" s="67">
        <f t="shared" si="6"/>
        <v>0.75179192653805327</v>
      </c>
    </row>
    <row r="31" spans="1:6" x14ac:dyDescent="0.2">
      <c r="A31" s="83"/>
      <c r="B31" s="29"/>
      <c r="C31" s="29"/>
      <c r="D31" s="29"/>
      <c r="E31" s="29"/>
      <c r="F31" s="29"/>
    </row>
    <row r="32" spans="1:6" ht="35.25" customHeight="1" x14ac:dyDescent="0.2">
      <c r="A32" s="100" t="s">
        <v>74</v>
      </c>
      <c r="B32" s="100"/>
      <c r="C32" s="100"/>
      <c r="D32" s="90"/>
      <c r="E32" s="90"/>
      <c r="F32" s="90"/>
    </row>
    <row r="33" spans="1:6" ht="7.5" customHeight="1" x14ac:dyDescent="0.2"/>
    <row r="34" spans="1:6" x14ac:dyDescent="0.2">
      <c r="A34" s="83" t="s">
        <v>54</v>
      </c>
      <c r="B34" s="29">
        <v>-12.41732</v>
      </c>
      <c r="C34" s="29">
        <v>16.16104</v>
      </c>
      <c r="D34" s="29">
        <v>1.5008599999999999</v>
      </c>
      <c r="E34" s="29">
        <v>22.641029999999997</v>
      </c>
      <c r="F34" s="29">
        <v>27.269449999999999</v>
      </c>
    </row>
    <row r="35" spans="1:6" x14ac:dyDescent="0.2">
      <c r="A35" s="15" t="s">
        <v>55</v>
      </c>
      <c r="B35" s="88">
        <v>691682.672731956</v>
      </c>
      <c r="C35" s="88">
        <v>666166.95477934799</v>
      </c>
      <c r="D35" s="88">
        <v>688184.21615999995</v>
      </c>
      <c r="E35" s="88">
        <v>654114.76274999999</v>
      </c>
      <c r="F35" s="88">
        <v>660093.43780999992</v>
      </c>
    </row>
    <row r="36" spans="1:6" x14ac:dyDescent="0.2">
      <c r="A36" s="15" t="s">
        <v>88</v>
      </c>
      <c r="B36" s="68">
        <f>(B34*(B45/B44)/B35)*100</f>
        <v>-7.1223943194534088E-3</v>
      </c>
      <c r="C36" s="68">
        <f>(C34*(C45/C44)/C35)*100</f>
        <v>9.6511591549559416E-3</v>
      </c>
      <c r="D36" s="68">
        <f t="shared" ref="D36:E36" si="7">(D34*(D45/D44)/D35)*100</f>
        <v>2.915853452061425E-4</v>
      </c>
      <c r="E36" s="68">
        <f t="shared" si="7"/>
        <v>4.6235201200912771E-3</v>
      </c>
      <c r="F36" s="68">
        <f>(F34*(F45/F44)/F35)*100</f>
        <v>4.1311499915030496E-3</v>
      </c>
    </row>
    <row r="37" spans="1:6" ht="9.9499999999999993" customHeight="1" x14ac:dyDescent="0.2">
      <c r="B37" s="32"/>
      <c r="C37" s="32"/>
      <c r="D37" s="32"/>
      <c r="E37" s="32"/>
      <c r="F37" s="32"/>
    </row>
    <row r="38" spans="1:6" x14ac:dyDescent="0.2">
      <c r="A38" s="11" t="s">
        <v>89</v>
      </c>
      <c r="B38" s="31">
        <v>2011.4554900000001</v>
      </c>
      <c r="C38" s="31">
        <v>925.33045000000004</v>
      </c>
      <c r="D38" s="31">
        <v>2011.4554900000001</v>
      </c>
      <c r="E38" s="31">
        <v>925.33045000000004</v>
      </c>
      <c r="F38" s="31">
        <v>850.67975000000001</v>
      </c>
    </row>
    <row r="39" spans="1:6" x14ac:dyDescent="0.2">
      <c r="A39" s="11" t="s">
        <v>59</v>
      </c>
      <c r="B39" s="31">
        <v>692210.53586000006</v>
      </c>
      <c r="C39" s="31">
        <v>677545.5355</v>
      </c>
      <c r="D39" s="31">
        <v>692210.53586000006</v>
      </c>
      <c r="E39" s="31">
        <v>677545.5355</v>
      </c>
      <c r="F39" s="31">
        <v>676511.00165999995</v>
      </c>
    </row>
    <row r="40" spans="1:6" x14ac:dyDescent="0.2">
      <c r="A40" s="15" t="s">
        <v>90</v>
      </c>
      <c r="B40" s="68">
        <f>(B38/B39)*100</f>
        <v>0.290584350540255</v>
      </c>
      <c r="C40" s="68">
        <f>(C38/C39)*100</f>
        <v>0.1365709611409579</v>
      </c>
      <c r="D40" s="68">
        <f t="shared" ref="D40:F40" si="8">(D38/D39)*100</f>
        <v>0.290584350540255</v>
      </c>
      <c r="E40" s="68">
        <f t="shared" si="8"/>
        <v>0.1365709611409579</v>
      </c>
      <c r="F40" s="68">
        <f t="shared" si="8"/>
        <v>0.12574514648137733</v>
      </c>
    </row>
    <row r="41" spans="1:6" ht="9.9499999999999993" customHeight="1" x14ac:dyDescent="0.2">
      <c r="B41" s="17"/>
      <c r="C41" s="17"/>
      <c r="D41" s="17"/>
      <c r="E41" s="17"/>
      <c r="F41" s="17"/>
    </row>
    <row r="42" spans="1:6" ht="15.75" x14ac:dyDescent="0.25">
      <c r="A42"/>
      <c r="B42"/>
      <c r="C42"/>
      <c r="D42"/>
      <c r="E42"/>
      <c r="F42"/>
    </row>
    <row r="43" spans="1:6" ht="15.75" x14ac:dyDescent="0.25">
      <c r="A43"/>
      <c r="B43"/>
      <c r="C43"/>
      <c r="D43"/>
      <c r="E43"/>
      <c r="F43"/>
    </row>
    <row r="44" spans="1:6" x14ac:dyDescent="0.2">
      <c r="A44" s="37" t="s">
        <v>94</v>
      </c>
      <c r="B44" s="37">
        <v>92</v>
      </c>
      <c r="C44" s="37">
        <v>92</v>
      </c>
      <c r="D44" s="37">
        <v>273</v>
      </c>
      <c r="E44" s="37">
        <v>274</v>
      </c>
      <c r="F44" s="37">
        <v>366</v>
      </c>
    </row>
    <row r="45" spans="1:6" x14ac:dyDescent="0.2">
      <c r="A45" s="37" t="s">
        <v>95</v>
      </c>
      <c r="B45" s="37">
        <v>365</v>
      </c>
      <c r="C45" s="37">
        <v>366</v>
      </c>
      <c r="D45" s="37">
        <v>365</v>
      </c>
      <c r="E45" s="37">
        <v>366</v>
      </c>
      <c r="F45" s="37">
        <v>366</v>
      </c>
    </row>
  </sheetData>
  <mergeCells count="2">
    <mergeCell ref="A32:C32"/>
    <mergeCell ref="D2:E2"/>
  </mergeCells>
  <pageMargins left="0.7" right="0.7" top="0.75" bottom="0.75" header="0.3" footer="0.3"/>
  <pageSetup paperSize="9" scale="51" orientation="portrait" r:id="rId1"/>
  <headerFooter>
    <oddHeader>&amp;R&amp;"arial"&amp;10&amp;KFF5400DNB Confidential&amp;1#</oddHead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161FBBF04BBCA44ABC4B4C04368AAF8" ma:contentTypeVersion="7" ma:contentTypeDescription="Opprett et nytt dokument." ma:contentTypeScope="" ma:versionID="39846b3e3cb287b74cf04f8ec2d2c11e">
  <xsd:schema xmlns:xsd="http://www.w3.org/2001/XMLSchema" xmlns:xs="http://www.w3.org/2001/XMLSchema" xmlns:p="http://schemas.microsoft.com/office/2006/metadata/properties" xmlns:ns2="31646d07-fb8c-42b5-b229-38dd15be0085" xmlns:ns3="86a513d9-9f3b-4981-8f60-2f916567fe08" targetNamespace="http://schemas.microsoft.com/office/2006/metadata/properties" ma:root="true" ma:fieldsID="c3d441dbf2063b18e0dbe7653709ef5f" ns2:_="" ns3:_="">
    <xsd:import namespace="31646d07-fb8c-42b5-b229-38dd15be0085"/>
    <xsd:import namespace="86a513d9-9f3b-4981-8f60-2f916567fe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46d07-fb8c-42b5-b229-38dd15be00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a513d9-9f3b-4981-8f60-2f916567fe08"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C8EE40D-322D-4E35-BDFF-88DCBAF53D54}"/>
</file>

<file path=customXml/itemProps2.xml><?xml version="1.0" encoding="utf-8"?>
<ds:datastoreItem xmlns:ds="http://schemas.openxmlformats.org/officeDocument/2006/customXml" ds:itemID="{872F81CF-568B-487D-987B-C35818B670C4}"/>
</file>

<file path=customXml/itemProps3.xml><?xml version="1.0" encoding="utf-8"?>
<ds:datastoreItem xmlns:ds="http://schemas.openxmlformats.org/officeDocument/2006/customXml" ds:itemID="{CE31E6C0-6BAA-42E2-BEBF-3454F56A1F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Definitions DNB Group</vt:lpstr>
      <vt:lpstr>DNB Group</vt:lpstr>
      <vt:lpstr>Definitions DNB Boligkreditt</vt:lpstr>
      <vt:lpstr>DNB Boligkreditt</vt:lpstr>
      <vt:lpstr>'Definitions DNB Group'!Print_Area</vt:lpstr>
      <vt:lpstr>'DNB Group'!Print_Area</vt:lpstr>
    </vt:vector>
  </TitlesOfParts>
  <Company>DnB NOR 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Johansen, Anne - KØR</dc:creator>
  <cp:lastModifiedBy>Holter, Eirik Bille</cp:lastModifiedBy>
  <cp:lastPrinted>2020-07-08T07:57:13Z</cp:lastPrinted>
  <dcterms:created xsi:type="dcterms:W3CDTF">2018-07-11T10:01:17Z</dcterms:created>
  <dcterms:modified xsi:type="dcterms:W3CDTF">2021-10-19T08:14:40Z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0cca60-af48-4ac3-acf4-39718de4b3e5_Enabled">
    <vt:lpwstr>true</vt:lpwstr>
  </property>
  <property fmtid="{D5CDD505-2E9C-101B-9397-08002B2CF9AE}" pid="3" name="MSIP_Label_e80cca60-af48-4ac3-acf4-39718de4b3e5_SetDate">
    <vt:lpwstr>2020-07-07T08:07:52Z</vt:lpwstr>
  </property>
  <property fmtid="{D5CDD505-2E9C-101B-9397-08002B2CF9AE}" pid="4" name="MSIP_Label_e80cca60-af48-4ac3-acf4-39718de4b3e5_Method">
    <vt:lpwstr>Privileged</vt:lpwstr>
  </property>
  <property fmtid="{D5CDD505-2E9C-101B-9397-08002B2CF9AE}" pid="5" name="MSIP_Label_e80cca60-af48-4ac3-acf4-39718de4b3e5_Name">
    <vt:lpwstr>Confidential</vt:lpwstr>
  </property>
  <property fmtid="{D5CDD505-2E9C-101B-9397-08002B2CF9AE}" pid="6" name="MSIP_Label_e80cca60-af48-4ac3-acf4-39718de4b3e5_SiteId">
    <vt:lpwstr>4cbfea0a-b872-47f0-b51c-1c64953c3f0b</vt:lpwstr>
  </property>
  <property fmtid="{D5CDD505-2E9C-101B-9397-08002B2CF9AE}" pid="7" name="MSIP_Label_e80cca60-af48-4ac3-acf4-39718de4b3e5_ActionId">
    <vt:lpwstr>4acafb98-949e-4ca7-9b7b-6e64ea40396b</vt:lpwstr>
  </property>
  <property fmtid="{D5CDD505-2E9C-101B-9397-08002B2CF9AE}" pid="8" name="MSIP_Label_e80cca60-af48-4ac3-acf4-39718de4b3e5_ContentBits">
    <vt:lpwstr>1</vt:lpwstr>
  </property>
  <property fmtid="{D5CDD505-2E9C-101B-9397-08002B2CF9AE}" pid="9" name="ContentTypeId">
    <vt:lpwstr>0x0101002161FBBF04BBCA44ABC4B4C04368AAF8</vt:lpwstr>
  </property>
</Properties>
</file>