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activeX/activeX1.xml" ContentType="application/vnd.ms-office.activeX+xml"/>
  <Override PartName="/xl/activeX/activeX1.bin" ContentType="application/vnd.ms-office.activeX"/>
  <Override PartName="/xl/customProperty3.bin" ContentType="application/vnd.openxmlformats-officedocument.spreadsheetml.customProperty"/>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xl/activeX/activeX4.xml" ContentType="application/vnd.ms-office.activeX+xml"/>
  <Override PartName="/xl/activeX/activeX2.bin" ContentType="application/vnd.ms-office.activeX"/>
  <Override PartName="/xl/customProperty4.bin" ContentType="application/vnd.openxmlformats-officedocument.spreadsheetml.customProperty"/>
  <Override PartName="/xl/activeX/activeX3.bin" ContentType="application/vnd.ms-office.activeX"/>
  <Override PartName="/xl/activeX/activeX3.xml" ContentType="application/vnd.ms-office.activeX+xml"/>
  <Override PartName="/xl/activeX/activeX4.bin" ContentType="application/vnd.ms-office.activeX"/>
  <Override PartName="/xl/activeX/activeX2.xml" ContentType="application/vnd.ms-office.activeX+xml"/>
  <Override PartName="/xl/calcChain.xml" ContentType="application/vnd.openxmlformats-officedocument.spreadsheetml.calcChain+xml"/>
  <Override PartName="/xl/customProperty6.bin" ContentType="application/vnd.openxmlformats-officedocument.spreadsheetml.customProperty"/>
  <Override PartName="/xl/customProperty2.bin" ContentType="application/vnd.openxmlformats-officedocument.spreadsheetml.customProperty"/>
  <Override PartName="/xl/activeX/activeX5.bin" ContentType="application/vnd.ms-office.activeX"/>
  <Override PartName="/xl/activeX/activeX5.xml" ContentType="application/vnd.ms-office.activeX+xml"/>
  <Override PartName="/xl/customProperty5.bin" ContentType="application/vnd.openxmlformats-officedocument.spreadsheetml.customProperty"/>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520" windowHeight="12840"/>
  </bookViews>
  <sheets>
    <sheet name="Definitions DNB Group" sheetId="1" r:id="rId1"/>
    <sheet name="DNB Group" sheetId="2" r:id="rId2"/>
    <sheet name="Definitions DNB Bank Group" sheetId="3" r:id="rId3"/>
    <sheet name="DNB Bank Group" sheetId="4" r:id="rId4"/>
    <sheet name="Definitions DNB Boligkreditt" sheetId="5" r:id="rId5"/>
    <sheet name="DNB Boligkreditt" sheetId="7" r:id="rId6"/>
  </sheets>
  <definedNames>
    <definedName name="_xlnm.Print_Area" localSheetId="0">'Definitions DNB Group'!$A$1:$A$38</definedName>
    <definedName name="_xlnm.Print_Area" localSheetId="1">'DNB Group'!$A$1:$F$100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4" l="1"/>
  <c r="E49" i="4"/>
  <c r="D42" i="4"/>
  <c r="E42" i="4"/>
  <c r="D34" i="4"/>
  <c r="E34" i="4"/>
  <c r="D38" i="4"/>
  <c r="E38" i="4"/>
  <c r="D53" i="4"/>
  <c r="E53" i="4"/>
  <c r="D56" i="4"/>
  <c r="E56" i="4"/>
  <c r="E57" i="4"/>
  <c r="D63" i="4"/>
  <c r="E63" i="4"/>
  <c r="F24" i="4"/>
  <c r="E24" i="4"/>
  <c r="E26" i="4" s="1"/>
  <c r="D24" i="4"/>
  <c r="D26" i="4" s="1"/>
  <c r="C24" i="4"/>
  <c r="B24" i="4"/>
  <c r="D18" i="4"/>
  <c r="D20" i="4" s="1"/>
  <c r="E18" i="4"/>
  <c r="E20" i="4" s="1"/>
  <c r="D10" i="4"/>
  <c r="D12" i="4" s="1"/>
  <c r="E10" i="4"/>
  <c r="E12" i="4" s="1"/>
  <c r="D57" i="4" l="1"/>
  <c r="E28" i="4"/>
  <c r="D28" i="4"/>
  <c r="E14" i="2"/>
  <c r="E17" i="2" s="1"/>
  <c r="D14" i="2"/>
  <c r="D17" i="2" s="1"/>
  <c r="E7" i="2"/>
  <c r="D7" i="2"/>
  <c r="F54" i="2"/>
  <c r="E54" i="2"/>
  <c r="E56" i="2" s="1"/>
  <c r="D54" i="2"/>
  <c r="D56" i="2" s="1"/>
  <c r="D58" i="2" s="1"/>
  <c r="C54" i="2"/>
  <c r="B54" i="2"/>
  <c r="E98" i="2"/>
  <c r="D98" i="2"/>
  <c r="E92" i="2"/>
  <c r="D92" i="2"/>
  <c r="E85" i="2"/>
  <c r="D85" i="2"/>
  <c r="E82" i="2"/>
  <c r="D82" i="2"/>
  <c r="E78" i="2"/>
  <c r="D78" i="2"/>
  <c r="E72" i="2"/>
  <c r="D72" i="2"/>
  <c r="E68" i="2"/>
  <c r="D68" i="2"/>
  <c r="E64" i="2"/>
  <c r="D64" i="2"/>
  <c r="E48" i="2"/>
  <c r="E50" i="2" s="1"/>
  <c r="D48" i="2"/>
  <c r="D50" i="2" s="1"/>
  <c r="E40" i="2"/>
  <c r="E42" i="2" s="1"/>
  <c r="D40" i="2"/>
  <c r="D42" i="2" s="1"/>
  <c r="E30" i="2"/>
  <c r="E32" i="2" s="1"/>
  <c r="D30" i="2"/>
  <c r="D32" i="2" s="1"/>
  <c r="E23" i="2"/>
  <c r="E25" i="2" s="1"/>
  <c r="D23" i="2"/>
  <c r="D25" i="2" s="1"/>
  <c r="E10" i="2"/>
  <c r="D10" i="2"/>
  <c r="E58" i="2" l="1"/>
  <c r="D86" i="2"/>
  <c r="E86" i="2"/>
  <c r="F63" i="4" l="1"/>
  <c r="C63" i="4"/>
  <c r="B63" i="4"/>
  <c r="F56" i="4"/>
  <c r="C56" i="4"/>
  <c r="B56" i="4"/>
  <c r="F53" i="4"/>
  <c r="C53" i="4"/>
  <c r="B53" i="4"/>
  <c r="F49" i="4"/>
  <c r="C49" i="4"/>
  <c r="B49" i="4"/>
  <c r="F42" i="4"/>
  <c r="C42" i="4"/>
  <c r="B42" i="4"/>
  <c r="F38" i="4"/>
  <c r="C38" i="4"/>
  <c r="B38" i="4"/>
  <c r="F34" i="4"/>
  <c r="C34" i="4"/>
  <c r="B34" i="4"/>
  <c r="F26" i="4"/>
  <c r="C26" i="4"/>
  <c r="B26" i="4"/>
  <c r="F18" i="4"/>
  <c r="F20" i="4" s="1"/>
  <c r="C18" i="4"/>
  <c r="C20" i="4" s="1"/>
  <c r="B18" i="4"/>
  <c r="B20" i="4" s="1"/>
  <c r="F10" i="4"/>
  <c r="F12" i="4" s="1"/>
  <c r="C10" i="4"/>
  <c r="C12" i="4" s="1"/>
  <c r="B10" i="4"/>
  <c r="B12" i="4" s="1"/>
  <c r="B28" i="4" l="1"/>
  <c r="B57" i="4"/>
  <c r="C28" i="4"/>
  <c r="C57" i="4"/>
  <c r="F57" i="4"/>
  <c r="F28" i="4"/>
  <c r="F98" i="2"/>
  <c r="C98" i="2"/>
  <c r="B98" i="2"/>
  <c r="F92" i="2"/>
  <c r="C92" i="2"/>
  <c r="B92" i="2"/>
  <c r="F85" i="2"/>
  <c r="C85" i="2"/>
  <c r="B85" i="2"/>
  <c r="F82" i="2"/>
  <c r="F86" i="2" s="1"/>
  <c r="C82" i="2"/>
  <c r="B82" i="2"/>
  <c r="F78" i="2"/>
  <c r="C78" i="2"/>
  <c r="B78" i="2"/>
  <c r="F72" i="2"/>
  <c r="C72" i="2"/>
  <c r="B72" i="2"/>
  <c r="F68" i="2"/>
  <c r="C68" i="2"/>
  <c r="B68" i="2"/>
  <c r="F64" i="2"/>
  <c r="C64" i="2"/>
  <c r="B64" i="2"/>
  <c r="F56" i="2"/>
  <c r="C56" i="2"/>
  <c r="B56" i="2"/>
  <c r="F48" i="2"/>
  <c r="F50" i="2" s="1"/>
  <c r="F58" i="2" s="1"/>
  <c r="C48" i="2"/>
  <c r="C50" i="2" s="1"/>
  <c r="B48" i="2"/>
  <c r="B50" i="2" s="1"/>
  <c r="F40" i="2"/>
  <c r="F42" i="2" s="1"/>
  <c r="C40" i="2"/>
  <c r="C42" i="2" s="1"/>
  <c r="B40" i="2"/>
  <c r="B42" i="2" s="1"/>
  <c r="F30" i="2"/>
  <c r="F32" i="2" s="1"/>
  <c r="C30" i="2"/>
  <c r="C32" i="2" s="1"/>
  <c r="B30" i="2"/>
  <c r="B32" i="2" s="1"/>
  <c r="F23" i="2"/>
  <c r="F25" i="2" s="1"/>
  <c r="C23" i="2"/>
  <c r="C25" i="2" s="1"/>
  <c r="B23" i="2"/>
  <c r="B25" i="2" s="1"/>
  <c r="F14" i="2"/>
  <c r="F17" i="2" s="1"/>
  <c r="C14" i="2"/>
  <c r="C17" i="2" s="1"/>
  <c r="B14" i="2"/>
  <c r="B17" i="2" s="1"/>
  <c r="F7" i="2"/>
  <c r="F10" i="2" s="1"/>
  <c r="C7" i="2"/>
  <c r="C10" i="2" s="1"/>
  <c r="B7" i="2"/>
  <c r="B10" i="2" s="1"/>
  <c r="B58" i="2" l="1"/>
  <c r="C58" i="2"/>
  <c r="B86" i="2"/>
  <c r="C86" i="2"/>
</calcChain>
</file>

<file path=xl/sharedStrings.xml><?xml version="1.0" encoding="utf-8"?>
<sst xmlns="http://schemas.openxmlformats.org/spreadsheetml/2006/main" count="233" uniqueCount="143">
  <si>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</si>
  <si>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</si>
  <si>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</si>
  <si>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</si>
  <si>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</si>
  <si>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</si>
  <si>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</si>
  <si>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</si>
  <si>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</si>
  <si>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</si>
  <si>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</si>
  <si>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</si>
  <si>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</si>
  <si>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</si>
  <si>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</si>
  <si>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</si>
  <si>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</si>
  <si>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</si>
  <si>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</si>
  <si>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</si>
  <si>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</si>
  <si>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</si>
  <si>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Full year</t>
  </si>
  <si>
    <t>Issued shares, opening balance</t>
  </si>
  <si>
    <t>Issued shares</t>
  </si>
  <si>
    <t>Trading shares</t>
  </si>
  <si>
    <t>Outstanding shares, end of period, thousand</t>
  </si>
  <si>
    <t xml:space="preserve">Outstanding shares, average for the period, thousand </t>
  </si>
  <si>
    <t xml:space="preserve">Total equity, end of period, NOK million </t>
  </si>
  <si>
    <t>Additional Tier 1 capital, NOK million</t>
  </si>
  <si>
    <t xml:space="preserve">Total equity attributable to shareholders, NOK million </t>
  </si>
  <si>
    <t xml:space="preserve">Number of outstanding shares, end of period, NOK million </t>
  </si>
  <si>
    <t>Equity per share, end of period, NOK</t>
  </si>
  <si>
    <t xml:space="preserve">Net profit for the period, NOK million </t>
  </si>
  <si>
    <t>Portion attributable to additional Tier 1 capital holders, NOK million</t>
  </si>
  <si>
    <t xml:space="preserve">Net profit of the period, attributable to shareholders,  NOK million </t>
  </si>
  <si>
    <t>Average outstanding shares</t>
  </si>
  <si>
    <t>Earnings per share, NOK</t>
  </si>
  <si>
    <t>Return on equity (ROE)</t>
  </si>
  <si>
    <t>Net profit for the period, NOK million</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</si>
  <si>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</si>
  <si>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</si>
  <si>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</si>
  <si>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</si>
  <si>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</si>
  <si>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</si>
  <si>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</si>
  <si>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</si>
  <si>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</si>
  <si>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</si>
  <si>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3-month monet market rate,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</si>
  <si>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</si>
  <si>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</si>
  <si>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</si>
  <si>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</si>
  <si>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</si>
  <si>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Impairment of loans and guarantees, NOK million</t>
  </si>
  <si>
    <t>Average net loans to customers, NOK million</t>
  </si>
  <si>
    <t>Customer deposits, end of period, NOK million</t>
  </si>
  <si>
    <t xml:space="preserve">Net loans to customers, end of period </t>
  </si>
  <si>
    <t>Ratio of customers deposits to net loans to customers at end of period</t>
  </si>
  <si>
    <t>Short-term money market deposits, end of period, NOK million</t>
  </si>
  <si>
    <t>Net loans to customers, end of period, NOK million</t>
  </si>
  <si>
    <t>Ratio to customer deposits, excl. short-term money market deposits, to net loans to customers at end of period</t>
  </si>
  <si>
    <t>Total operating expenses, NOK million</t>
  </si>
  <si>
    <t>Total operating income, NOK million</t>
  </si>
  <si>
    <t xml:space="preserve">Cost income ratio, per cent </t>
  </si>
  <si>
    <t>Share price, end of period, NOK</t>
  </si>
  <si>
    <t xml:space="preserve">DNB Bank Group </t>
  </si>
  <si>
    <t>The banking group's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t>
  </si>
  <si>
    <t xml:space="preserve">Key financial ratios regulated by IFRS or other legislation (CRR/CRD) are not considered APMs, neither are non-financial data. The banking group's APMs are presented in the financial highlights and in the directors' report. APMs are shown with comparable figures for earlier periods. </t>
  </si>
  <si>
    <t>The banking group's APMs and definitions</t>
  </si>
  <si>
    <t>These measures give relevant information on the banking group's profitability by measuring the ability to generate profits from the shareholders’ investments. ROE is one of DNB’s main financial targets.</t>
  </si>
  <si>
    <t xml:space="preserve">These measures give relevant information on the banking group's net interest income by measuring the respective average interest rate relative to the 3-month money market rate. </t>
  </si>
  <si>
    <t>These measures give relevant information on the banking group's liquidity position.</t>
  </si>
  <si>
    <t>DNB Bank Group</t>
  </si>
  <si>
    <t>Average equity attributable to shareholders, NOK million</t>
  </si>
  <si>
    <t>Return on equity, annualised, per cent</t>
  </si>
  <si>
    <t>Customer loans not subject to impairment, principal amounts, NOK million</t>
  </si>
  <si>
    <t>Average spread for ordinary loans to customers, per cent</t>
  </si>
  <si>
    <t>Average spread for deposits from customers, per cent</t>
  </si>
  <si>
    <t>Combined weighted total average spread for lending and
  deposits – customer segments,  per cent</t>
  </si>
  <si>
    <t>Ratio of customer deposits to net loans to customers at end of period</t>
  </si>
  <si>
    <t>Cost income ratio, per cent</t>
  </si>
  <si>
    <t>DNB Boligkreditt AS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</si>
  <si>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</si>
  <si>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</si>
  <si>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</si>
  <si>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</si>
  <si>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</si>
  <si>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 and loans and financial commitments in stage 3 in per cent of gross loans</t>
  </si>
  <si>
    <t>Average equity, NOK million</t>
  </si>
  <si>
    <t>Interest on customer loans not subject to impairment,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</si>
  <si>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</si>
  <si>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</si>
  <si>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</si>
  <si>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</si>
  <si>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bonds debt, incl. interest swap, NOK million</t>
  </si>
  <si>
    <t>Bonds issued net, principal amount, NOK million</t>
  </si>
  <si>
    <t>Interest on net bonds debt, per cent</t>
  </si>
  <si>
    <t>Interest on subordinated loan capital, NOK million</t>
  </si>
  <si>
    <t>Subordinated loan capital, NOK million</t>
  </si>
  <si>
    <t>Interest on subordinated loan capital, per cent</t>
  </si>
  <si>
    <t>Average interest costs, per cent</t>
  </si>
  <si>
    <t>Impairment relative to average net loans to customers, per cent</t>
  </si>
  <si>
    <t>Net loans and financial commitments in stage 3, end of period, NOK million</t>
  </si>
  <si>
    <t>Net loans and financial commitments in stage 3, per cent of net loans</t>
  </si>
  <si>
    <r>
      <t>Cancelled shares, end of period</t>
    </r>
    <r>
      <rPr>
        <b/>
        <sz val="9"/>
        <color theme="1"/>
        <rFont val="Arial"/>
        <family val="2"/>
      </rPr>
      <t xml:space="preserve"> </t>
    </r>
    <r>
      <rPr>
        <b/>
        <vertAlign val="superscript"/>
        <sz val="11"/>
        <color theme="1"/>
        <rFont val="Arial"/>
        <family val="2"/>
      </rPr>
      <t>1)</t>
    </r>
  </si>
  <si>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</si>
  <si>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These ratios are included to show DNB’s provisions relating to credit exposure.</t>
  </si>
  <si>
    <t>These ratios are included to show DNB Boligkreditt’s provisions relating to credit exposure.</t>
  </si>
  <si>
    <t>Days in the quarter</t>
  </si>
  <si>
    <t>Days in the year</t>
  </si>
  <si>
    <t>Non-controlling interests, NOK million</t>
  </si>
  <si>
    <t>Portion attributable to non-controlling interests, NOK million</t>
  </si>
  <si>
    <t>Calculated as: Shareholders’ share of profits for the period divided by average equity excluding additional Tier 1 capital and non-controlling interests.</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</si>
  <si>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</si>
  <si>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 xml:space="preserve">Calculated as: Shareholders’ share of profits for the period divided by average equity. </t>
  </si>
  <si>
    <t>Impairment relative to average net loans to customers, net loans and financial commitments in stage 3 in per cent of net loans</t>
  </si>
  <si>
    <t>Calculated as: Impairment divided by average net loans to customers.</t>
  </si>
  <si>
    <t>Calculated as: Net loans and financial commitments in stage 3 divided by net loans.</t>
  </si>
  <si>
    <t>Short-term lending, end of period, NOK million</t>
  </si>
  <si>
    <t>Group portfolio, buy-back programme end of period</t>
  </si>
  <si>
    <t>Group portfolio, buy-back programme in the period</t>
  </si>
  <si>
    <t>Net loans at amortised cost and financial commitments in stage 2, per cent of net loans at amortised cost</t>
  </si>
  <si>
    <t>Net loans at amortised cost and financial commitments in stage 2, NOK million</t>
  </si>
  <si>
    <t>Net loans to customers at amortised cost, NOK million</t>
  </si>
  <si>
    <t>Net loans at amortised cost and financial commitments in stage 3, NOK million</t>
  </si>
  <si>
    <t>Net loans at amortised cost and financial commitments in stage 3, per cent of net loans at amortised cost</t>
  </si>
  <si>
    <t>Impairment relative to average net loans to customers at amortised cost, annualised, per cent</t>
  </si>
  <si>
    <t>Average net loans to customers at amortised cost, NOK million</t>
  </si>
  <si>
    <t>Figures from 1 January 2020 are recognised excluding loans at fair value. Historical figures have been adjusted accordingly.</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</si>
  <si>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</si>
  <si>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</si>
  <si>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</si>
  <si>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Issued, opering balance</t>
  </si>
  <si>
    <t>Outstanding shares, opening balance</t>
  </si>
  <si>
    <t>Accumulated purchased shares</t>
  </si>
  <si>
    <t xml:space="preserve">1)  The Annual General Meeting held on 30 June 2020 resolved a reduction in share capital by cancelling or redeeming a total of 29 936 364 shares repurchased according to the authorisation given by the 2019 AGM. The total number of issued shares after the cancellation is 1 550 365 021 and was reflected in the accounts as of 30 June 2020. The transaction was formally registred on 10 September. </t>
  </si>
  <si>
    <t>Full Year</t>
  </si>
  <si>
    <t>Ratio of customer deposits, excl. short-term money market deposits, to net loans to customers at end of period</t>
  </si>
  <si>
    <t>2nd quarter</t>
  </si>
  <si>
    <t>January-June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</si>
</sst>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quot;kr&quot;\ #,##0.00"/>
    <numFmt numFmtId="165" formatCode="_ * #,##0_ ;_ * \-#,##0_ ;_ * &quot;-&quot;??_ ;_ @_ "/>
    <numFmt numFmtId="166" formatCode="0_);\(0\);\-_)"/>
    <numFmt numFmtId="167" formatCode="0.0"/>
    <numFmt numFmtId="168" formatCode="_(* #,##0_);_(* \(#,##0\);_(* &quot;&quot;_);_(@_)"/>
    <numFmt numFmtId="169" formatCode="_ * #,##0.0_ ;_ * \-#,##0.0_ ;_ * &quot;-&quot;??_ ;_ @_ "/>
    <numFmt numFmtId="170" formatCode="#,##0;\(#,##0\);0;_ @_ "/>
    <numFmt numFmtId="171" formatCode="#,##0.00;\(#,##0.00\);0.00;_ @_ "/>
    <numFmt numFmtId="172" formatCode="0.0\ %"/>
    <numFmt numFmtId="173" formatCode="0.00;\(0.00\)"/>
    <numFmt numFmtId="174" formatCode="0.0;\(0.0\)"/>
    <numFmt numFmtId="175" formatCode="0.000"/>
  </numFmts>
  <fonts count="23" x14ac:knownFonts="1">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b/>
      <sz val="9"/>
      <color theme="1"/>
      <name val="Arial"/>
      <family val="2"/>
    </font>
    <font>
      <b/>
      <vertAlign val="superscript"/>
      <sz val="11"/>
      <color theme="1"/>
      <name val="Arial"/>
      <family val="2"/>
    </font>
    <font>
      <sz val="10"/>
      <name val="Arial"/>
      <family val="2"/>
    </font>
    <font>
      <b/>
      <sz val="12"/>
      <name val="Segoe U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1">
    <xf numFmtId="0" fontId="0" fillId="0" borderId="0"/>
    <xf numFmtId="43" fontId="1" fillId="0" borderId="0" applyFont="0" applyFill="0" applyBorder="0" applyAlignment="0" applyProtection="0"/>
    <xf numFmtId="0" fontId="9" fillId="0" borderId="0">
      <alignment vertical="top"/>
    </xf>
    <xf numFmtId="43"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43" fontId="9" fillId="0" borderId="0" applyFont="0" applyFill="0" applyBorder="0" applyAlignment="0" applyProtection="0"/>
    <xf numFmtId="9" fontId="9"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cellStyleXfs>
  <cellXfs count="126">
    <xf numFmtId="0" fontId="0" fillId="0" borderId="0" xfId="0"/>
    <xf numFmtId="0" fontId="2" fillId="0" borderId="0" xfId="0" applyFont="1" applyBorder="1" applyAlignment="1"/>
    <xf numFmtId="0" fontId="3" fillId="0" borderId="0" xfId="0" applyFont="1" applyAlignme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6" fillId="2" borderId="0" xfId="4" applyFont="1" applyFill="1" applyAlignment="1">
      <alignment vertical="top"/>
    </xf>
    <xf numFmtId="0" fontId="10" fillId="0" borderId="0" xfId="6" applyFont="1" applyBorder="1" applyAlignment="1"/>
    <xf numFmtId="0" fontId="10" fillId="0" borderId="0" xfId="4" applyFont="1" applyFill="1" applyBorder="1" applyAlignment="1">
      <alignment vertical="top"/>
    </xf>
    <xf numFmtId="170" fontId="10" fillId="2" borderId="0" xfId="7" applyNumberFormat="1" applyFont="1" applyFill="1" applyBorder="1" applyAlignment="1">
      <alignment vertical="top"/>
    </xf>
    <xf numFmtId="170" fontId="10" fillId="0" borderId="0" xfId="7" applyNumberFormat="1" applyFont="1" applyAlignment="1"/>
    <xf numFmtId="0" fontId="10" fillId="0" borderId="2" xfId="6" applyFont="1" applyBorder="1" applyAlignment="1"/>
    <xf numFmtId="0" fontId="10" fillId="2" borderId="0" xfId="4" applyFont="1" applyFill="1" applyAlignment="1">
      <alignment vertical="top"/>
    </xf>
    <xf numFmtId="0" fontId="10" fillId="2" borderId="2" xfId="4" applyFont="1" applyFill="1" applyBorder="1" applyAlignment="1">
      <alignment vertical="top"/>
    </xf>
    <xf numFmtId="10" fontId="10" fillId="2" borderId="0" xfId="8" applyNumberFormat="1" applyFont="1" applyFill="1" applyBorder="1" applyAlignment="1">
      <alignment vertical="top"/>
    </xf>
    <xf numFmtId="170" fontId="10" fillId="0" borderId="0" xfId="7" applyNumberFormat="1" applyFont="1" applyBorder="1" applyAlignment="1"/>
    <xf numFmtId="0" fontId="2" fillId="0" borderId="0" xfId="6" applyFont="1" applyBorder="1" applyAlignment="1"/>
    <xf numFmtId="0" fontId="9" fillId="0" borderId="0" xfId="6" applyFont="1"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0" fontId="10" fillId="0" borderId="0" xfId="6" applyFont="1" applyFill="1" applyAlignment="1"/>
    <xf numFmtId="170" fontId="10" fillId="0" borderId="0" xfId="7" applyNumberFormat="1" applyFont="1" applyFill="1" applyAlignment="1">
      <alignment vertical="top"/>
    </xf>
    <xf numFmtId="0" fontId="10" fillId="0" borderId="0" xfId="4" applyFont="1" applyFill="1" applyAlignment="1">
      <alignment vertical="top"/>
    </xf>
    <xf numFmtId="0" fontId="10" fillId="0" borderId="2" xfId="4" applyFont="1" applyFill="1" applyBorder="1" applyAlignment="1">
      <alignment vertical="top"/>
    </xf>
    <xf numFmtId="170" fontId="10" fillId="0" borderId="2" xfId="7" applyNumberFormat="1" applyFont="1" applyFill="1" applyBorder="1" applyAlignment="1">
      <alignment vertical="top"/>
    </xf>
    <xf numFmtId="170" fontId="10" fillId="0" borderId="0" xfId="7" applyNumberFormat="1" applyFont="1" applyFill="1" applyAlignment="1"/>
    <xf numFmtId="167" fontId="10" fillId="0" borderId="2" xfId="8" applyNumberFormat="1" applyFont="1" applyFill="1" applyBorder="1" applyAlignment="1">
      <alignment vertical="top"/>
    </xf>
    <xf numFmtId="165" fontId="10" fillId="0" borderId="0" xfId="7" applyNumberFormat="1" applyFont="1" applyFill="1" applyAlignment="1"/>
    <xf numFmtId="173" fontId="10" fillId="0" borderId="0" xfId="6" applyNumberFormat="1" applyFont="1" applyFill="1" applyAlignment="1"/>
    <xf numFmtId="170" fontId="10" fillId="0" borderId="0" xfId="7" applyNumberFormat="1" applyFont="1" applyFill="1" applyBorder="1" applyAlignment="1"/>
    <xf numFmtId="0" fontId="13" fillId="0" borderId="0" xfId="6" applyFont="1" applyAlignment="1"/>
    <xf numFmtId="171" fontId="10" fillId="0" borderId="2" xfId="7" applyNumberFormat="1" applyFont="1" applyFill="1" applyBorder="1" applyAlignment="1">
      <alignment vertical="top"/>
    </xf>
    <xf numFmtId="165" fontId="10" fillId="0" borderId="0" xfId="7" applyNumberFormat="1" applyFont="1" applyBorder="1" applyAlignment="1"/>
    <xf numFmtId="10" fontId="10" fillId="0" borderId="0" xfId="8" applyNumberFormat="1" applyFont="1" applyFill="1" applyBorder="1" applyAlignment="1">
      <alignment vertical="top"/>
    </xf>
    <xf numFmtId="174" fontId="10" fillId="0" borderId="2" xfId="8" applyNumberFormat="1" applyFont="1" applyFill="1" applyBorder="1" applyAlignment="1">
      <alignment vertical="top"/>
    </xf>
    <xf numFmtId="0" fontId="10" fillId="0" borderId="1" xfId="6" applyFont="1" applyBorder="1" applyAlignment="1"/>
    <xf numFmtId="170" fontId="10" fillId="0" borderId="1" xfId="7" applyNumberFormat="1" applyFont="1" applyFill="1" applyBorder="1" applyAlignment="1"/>
    <xf numFmtId="0" fontId="10" fillId="0" borderId="2" xfId="4" applyFont="1" applyFill="1" applyBorder="1" applyAlignment="1">
      <alignment vertical="top" wrapText="1"/>
    </xf>
    <xf numFmtId="174" fontId="10" fillId="0" borderId="2" xfId="8" applyNumberFormat="1" applyFont="1" applyFill="1" applyBorder="1" applyAlignment="1"/>
    <xf numFmtId="0" fontId="10" fillId="0" borderId="0" xfId="6" applyFont="1" applyAlignment="1">
      <alignment vertical="top"/>
    </xf>
    <xf numFmtId="172" fontId="10" fillId="0" borderId="0" xfId="8" applyNumberFormat="1" applyFont="1" applyFill="1" applyBorder="1" applyAlignment="1">
      <alignment vertical="top"/>
    </xf>
    <xf numFmtId="0" fontId="14" fillId="0" borderId="0" xfId="0" applyFont="1" applyAlignment="1"/>
    <xf numFmtId="0" fontId="15" fillId="0" borderId="0" xfId="0" applyFont="1" applyFill="1"/>
    <xf numFmtId="0" fontId="16" fillId="0" borderId="0" xfId="0" applyFont="1" applyFill="1"/>
    <xf numFmtId="0" fontId="16" fillId="0" borderId="0" xfId="0" applyFont="1"/>
    <xf numFmtId="165" fontId="16" fillId="0" borderId="0" xfId="1" applyNumberFormat="1" applyFont="1" applyFill="1"/>
    <xf numFmtId="0" fontId="16" fillId="0" borderId="1" xfId="0" applyFont="1" applyFill="1" applyBorder="1"/>
    <xf numFmtId="165" fontId="16" fillId="0" borderId="1" xfId="1" applyNumberFormat="1" applyFont="1" applyFill="1" applyBorder="1"/>
    <xf numFmtId="165" fontId="16" fillId="0" borderId="0" xfId="0" applyNumberFormat="1" applyFont="1"/>
    <xf numFmtId="0" fontId="16" fillId="0" borderId="2" xfId="0" applyFont="1" applyFill="1" applyBorder="1"/>
    <xf numFmtId="166" fontId="16" fillId="0" borderId="1" xfId="1" applyNumberFormat="1" applyFont="1" applyBorder="1" applyAlignment="1"/>
    <xf numFmtId="2" fontId="16" fillId="0" borderId="1" xfId="0" applyNumberFormat="1" applyFont="1" applyFill="1" applyBorder="1"/>
    <xf numFmtId="167" fontId="16" fillId="0" borderId="1" xfId="0" applyNumberFormat="1" applyFont="1" applyFill="1" applyBorder="1"/>
    <xf numFmtId="168" fontId="16" fillId="0" borderId="1" xfId="1" applyNumberFormat="1" applyFont="1" applyBorder="1" applyAlignment="1"/>
    <xf numFmtId="165" fontId="16" fillId="0" borderId="2" xfId="1" applyNumberFormat="1" applyFont="1" applyFill="1" applyBorder="1"/>
    <xf numFmtId="168" fontId="16" fillId="0" borderId="0" xfId="1" applyNumberFormat="1" applyFont="1" applyBorder="1" applyAlignment="1"/>
    <xf numFmtId="0" fontId="16" fillId="0" borderId="3" xfId="0" applyFont="1" applyFill="1" applyBorder="1"/>
    <xf numFmtId="0" fontId="16" fillId="0" borderId="1" xfId="0" applyFont="1" applyFill="1" applyBorder="1" applyAlignment="1">
      <alignment vertical="top" wrapText="1"/>
    </xf>
    <xf numFmtId="43" fontId="16" fillId="0" borderId="1" xfId="0" applyNumberFormat="1" applyFont="1" applyFill="1" applyBorder="1"/>
    <xf numFmtId="169" fontId="16" fillId="0" borderId="0" xfId="1" applyNumberFormat="1" applyFont="1"/>
    <xf numFmtId="170" fontId="10" fillId="0" borderId="0" xfId="3" applyNumberFormat="1" applyFont="1" applyFill="1" applyBorder="1" applyAlignment="1"/>
    <xf numFmtId="169" fontId="13" fillId="0" borderId="0" xfId="1" applyNumberFormat="1" applyFont="1"/>
    <xf numFmtId="169" fontId="10" fillId="0" borderId="0" xfId="1" applyNumberFormat="1" applyFont="1" applyAlignment="1"/>
    <xf numFmtId="0" fontId="10" fillId="0" borderId="0" xfId="0" applyFont="1" applyAlignment="1"/>
    <xf numFmtId="171" fontId="10" fillId="0" borderId="2" xfId="3" applyNumberFormat="1" applyFont="1" applyFill="1" applyBorder="1" applyAlignment="1">
      <alignment vertical="top"/>
    </xf>
    <xf numFmtId="0" fontId="13" fillId="0" borderId="0" xfId="0" applyFont="1"/>
    <xf numFmtId="165" fontId="10" fillId="0" borderId="0" xfId="3" applyNumberFormat="1" applyFont="1" applyBorder="1" applyAlignment="1"/>
    <xf numFmtId="171" fontId="10" fillId="0" borderId="0" xfId="3" applyNumberFormat="1" applyFont="1" applyFill="1" applyBorder="1" applyAlignment="1">
      <alignment vertical="top"/>
    </xf>
    <xf numFmtId="169" fontId="16" fillId="0" borderId="1" xfId="1" applyNumberFormat="1" applyFont="1" applyFill="1" applyBorder="1"/>
    <xf numFmtId="0" fontId="16" fillId="0" borderId="1" xfId="0" applyFont="1" applyFill="1" applyBorder="1" applyAlignment="1">
      <alignment wrapText="1"/>
    </xf>
    <xf numFmtId="43" fontId="16" fillId="0" borderId="0" xfId="1" applyFont="1" applyFill="1"/>
    <xf numFmtId="0" fontId="18" fillId="0" borderId="0" xfId="0" applyFont="1"/>
    <xf numFmtId="0" fontId="4" fillId="0" borderId="0" xfId="0" applyFont="1" applyAlignment="1">
      <alignment horizontal="left" vertical="top" wrapText="1"/>
    </xf>
    <xf numFmtId="0" fontId="4" fillId="0" borderId="0" xfId="6" applyFont="1" applyAlignment="1">
      <alignment vertical="top" wrapText="1"/>
    </xf>
    <xf numFmtId="0" fontId="16" fillId="0" borderId="0" xfId="0" applyFont="1" applyAlignment="1">
      <alignment vertical="top" wrapText="1"/>
    </xf>
    <xf numFmtId="2" fontId="10" fillId="0" borderId="2" xfId="8" applyNumberFormat="1" applyFont="1" applyFill="1" applyBorder="1" applyAlignment="1">
      <alignment vertical="top"/>
    </xf>
    <xf numFmtId="173" fontId="10" fillId="0" borderId="2" xfId="8" applyNumberFormat="1" applyFont="1" applyFill="1" applyBorder="1" applyAlignment="1">
      <alignment vertical="top"/>
    </xf>
    <xf numFmtId="0" fontId="16" fillId="0" borderId="0" xfId="0" applyFont="1" applyFill="1" applyBorder="1"/>
    <xf numFmtId="170" fontId="10" fillId="0" borderId="2" xfId="7" applyNumberFormat="1" applyFont="1" applyFill="1" applyBorder="1" applyAlignment="1"/>
    <xf numFmtId="173" fontId="10" fillId="0" borderId="2" xfId="7" applyNumberFormat="1" applyFont="1" applyFill="1" applyBorder="1" applyAlignment="1">
      <alignment vertical="top"/>
    </xf>
    <xf numFmtId="0" fontId="10" fillId="2" borderId="1" xfId="4" applyFont="1" applyFill="1" applyBorder="1" applyAlignment="1">
      <alignment vertical="top" wrapText="1"/>
    </xf>
    <xf numFmtId="173" fontId="10" fillId="0" borderId="1" xfId="7" applyNumberFormat="1" applyFont="1" applyFill="1" applyBorder="1" applyAlignment="1"/>
    <xf numFmtId="0" fontId="10" fillId="2" borderId="2" xfId="4" applyFont="1" applyFill="1" applyBorder="1" applyAlignment="1">
      <alignment vertical="top" wrapText="1"/>
    </xf>
    <xf numFmtId="0" fontId="4" fillId="0" borderId="0" xfId="0" applyFont="1" applyFill="1" applyAlignment="1">
      <alignment horizontal="left" vertical="center" wrapText="1"/>
    </xf>
    <xf numFmtId="171" fontId="10" fillId="0" borderId="2" xfId="7" applyNumberFormat="1" applyFont="1" applyFill="1" applyBorder="1" applyAlignment="1"/>
    <xf numFmtId="171" fontId="10" fillId="0" borderId="2" xfId="3" applyNumberFormat="1" applyFont="1" applyFill="1" applyBorder="1" applyAlignment="1"/>
    <xf numFmtId="165" fontId="16" fillId="0" borderId="0" xfId="0" applyNumberFormat="1" applyFont="1" applyFill="1"/>
    <xf numFmtId="164" fontId="6" fillId="0" borderId="0" xfId="2" applyNumberFormat="1" applyFont="1" applyFill="1" applyAlignment="1">
      <alignment horizontal="right" vertical="top"/>
    </xf>
    <xf numFmtId="0" fontId="6" fillId="0" borderId="0" xfId="2" applyFont="1" applyFill="1" applyAlignment="1">
      <alignment horizontal="right" vertical="top"/>
    </xf>
    <xf numFmtId="43" fontId="16" fillId="0" borderId="1" xfId="1" applyFont="1" applyFill="1" applyBorder="1"/>
    <xf numFmtId="165" fontId="16" fillId="0" borderId="0" xfId="1" applyNumberFormat="1" applyFont="1" applyBorder="1" applyAlignment="1"/>
    <xf numFmtId="166" fontId="16" fillId="0" borderId="0" xfId="1" applyNumberFormat="1" applyFont="1" applyBorder="1" applyAlignment="1"/>
    <xf numFmtId="43" fontId="16" fillId="0" borderId="2" xfId="1" applyFont="1" applyFill="1" applyBorder="1"/>
    <xf numFmtId="164" fontId="22" fillId="2" borderId="0" xfId="2" applyNumberFormat="1" applyFont="1" applyFill="1" applyAlignment="1">
      <alignment horizontal="right"/>
    </xf>
    <xf numFmtId="164" fontId="6" fillId="0" borderId="0" xfId="2" applyNumberFormat="1" applyFont="1" applyAlignment="1">
      <alignment horizontal="right" vertical="top"/>
    </xf>
    <xf numFmtId="0" fontId="15" fillId="0" borderId="0" xfId="0" applyFont="1" applyAlignment="1">
      <alignment horizontal="right"/>
    </xf>
    <xf numFmtId="0" fontId="6" fillId="0" borderId="0" xfId="2" applyFont="1" applyAlignment="1">
      <alignment horizontal="right" vertical="top"/>
    </xf>
    <xf numFmtId="0" fontId="6" fillId="2" borderId="0" xfId="4" applyFont="1" applyFill="1">
      <alignment vertical="top"/>
    </xf>
    <xf numFmtId="0" fontId="10" fillId="0" borderId="0" xfId="4" applyFont="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5" fontId="10" fillId="0" borderId="0" xfId="6" applyNumberFormat="1" applyFont="1" applyAlignment="1"/>
    <xf numFmtId="170" fontId="10" fillId="0" borderId="2" xfId="6" applyNumberFormat="1" applyFont="1" applyBorder="1" applyAlignment="1"/>
    <xf numFmtId="0" fontId="6" fillId="0" borderId="0" xfId="4" applyFont="1" applyAlignment="1">
      <alignment vertical="top" wrapText="1"/>
    </xf>
    <xf numFmtId="170" fontId="10" fillId="0" borderId="0" xfId="6" applyNumberFormat="1" applyFont="1" applyAlignment="1"/>
    <xf numFmtId="10" fontId="10" fillId="0" borderId="0" xfId="6" applyNumberFormat="1" applyFont="1" applyAlignment="1"/>
    <xf numFmtId="164" fontId="6" fillId="0" borderId="0" xfId="2" applyNumberFormat="1" applyFont="1" applyFill="1" applyAlignment="1">
      <alignment horizontal="right" vertical="top"/>
    </xf>
    <xf numFmtId="0" fontId="17" fillId="0" borderId="0" xfId="5" applyFont="1" applyFill="1" applyAlignment="1">
      <alignment horizontal="left" vertical="top" wrapText="1"/>
    </xf>
    <xf numFmtId="0" fontId="15" fillId="0" borderId="0" xfId="0" applyFont="1" applyFill="1" applyAlignment="1">
      <alignment horizontal="left" wrapText="1"/>
    </xf>
    <xf numFmtId="0" fontId="6" fillId="0" borderId="0" xfId="6" applyFont="1" applyAlignment="1">
      <alignment wrapText="1"/>
    </xf>
    <xf numFmtId="0" fontId="6" fillId="0" borderId="0" xfId="4" applyFont="1" applyAlignment="1">
      <alignment vertical="top" wrapText="1"/>
    </xf>
    <xf numFmtId="164" fontId="15" fillId="0" borderId="0" xfId="0" applyNumberFormat="1" applyFont="1" applyAlignment="1">
      <alignment horizontal="right"/>
    </xf>
  </cellXfs>
  <cellStyles count="11">
    <cellStyle name="=C:\WINNT35\SYSTEM32\COMMAND.COM" xfId="2"/>
    <cellStyle name="=C:\WINNT35\SYSTEM32\COMMAND.COM 2" xfId="4"/>
    <cellStyle name="Comma" xfId="1" builtinId="3"/>
    <cellStyle name="Comma 14" xfId="7"/>
    <cellStyle name="Comma 20" xfId="3"/>
    <cellStyle name="Komma 2" xfId="10"/>
    <cellStyle name="Komma 63" xfId="9"/>
    <cellStyle name="Normal" xfId="0" builtinId="0"/>
    <cellStyle name="Normal 2 10 2_3. Chng in credit spreads" xfId="5"/>
    <cellStyle name="Normal 3" xfId="6"/>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3073" name="CustomMemberDispatchertb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4097" name="CustomMemberDispatchertb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image" Target="../media/image4.emf"/><Relationship Id="rId5" Type="http://schemas.openxmlformats.org/officeDocument/2006/relationships/control" Target="../activeX/activeX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6" Type="http://schemas.openxmlformats.org/officeDocument/2006/relationships/image" Target="../media/image5.emf"/><Relationship Id="rId5" Type="http://schemas.openxmlformats.org/officeDocument/2006/relationships/control" Target="../activeX/activeX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39"/>
  <sheetViews>
    <sheetView showGridLines="0" tabSelected="1" zoomScaleNormal="100" workbookViewId="0">
      <selection activeCell="A44" sqref="A44"/>
    </sheetView>
  </sheetViews>
  <sheetFormatPr defaultColWidth="11.42578125" defaultRowHeight="14.25" x14ac:dyDescent="0.2"/>
  <cols>
    <col min="1" max="1" width="100.7109375" style="54" customWidth="1"/>
    <col min="2" max="16384" width="11.42578125" style="32"/>
  </cols>
  <sheetData>
    <row r="1" spans="1:1" x14ac:dyDescent="0.2">
      <c r="A1" s="1" t="s">
        <v>0</v>
      </c>
    </row>
    <row r="2" spans="1:1" ht="27" x14ac:dyDescent="0.35">
      <c r="A2" s="2" t="s">
        <v>1</v>
      </c>
    </row>
    <row r="3" spans="1:1" x14ac:dyDescent="0.2">
      <c r="A3" s="3"/>
    </row>
    <row r="4" spans="1:1" ht="45" x14ac:dyDescent="0.2">
      <c r="A4" s="4" t="s">
        <v>2</v>
      </c>
    </row>
    <row r="5" spans="1:1" x14ac:dyDescent="0.2">
      <c r="A5" s="5"/>
    </row>
    <row r="6" spans="1:1" ht="22.5" x14ac:dyDescent="0.2">
      <c r="A6" s="4" t="s">
        <v>3</v>
      </c>
    </row>
    <row r="7" spans="1:1" x14ac:dyDescent="0.2">
      <c r="A7" s="4"/>
    </row>
    <row r="8" spans="1:1" ht="15.75" x14ac:dyDescent="0.2">
      <c r="A8" s="6" t="s">
        <v>4</v>
      </c>
    </row>
    <row r="9" spans="1:1" ht="15.75" x14ac:dyDescent="0.2">
      <c r="A9" s="7"/>
    </row>
    <row r="10" spans="1:1" x14ac:dyDescent="0.2">
      <c r="A10" s="8" t="s">
        <v>5</v>
      </c>
    </row>
    <row r="11" spans="1:1" ht="22.5" x14ac:dyDescent="0.2">
      <c r="A11" s="4" t="s">
        <v>6</v>
      </c>
    </row>
    <row r="12" spans="1:1" ht="22.5" x14ac:dyDescent="0.2">
      <c r="A12" s="9" t="s">
        <v>115</v>
      </c>
    </row>
    <row r="13" spans="1:1" x14ac:dyDescent="0.2">
      <c r="A13" s="4"/>
    </row>
    <row r="14" spans="1:1" x14ac:dyDescent="0.2">
      <c r="A14" s="8" t="s">
        <v>7</v>
      </c>
    </row>
    <row r="15" spans="1:1" x14ac:dyDescent="0.2">
      <c r="A15" s="4" t="s">
        <v>8</v>
      </c>
    </row>
    <row r="16" spans="1:1" x14ac:dyDescent="0.2">
      <c r="A16" s="4" t="s">
        <v>9</v>
      </c>
    </row>
    <row r="17" spans="1:4" ht="22.5" x14ac:dyDescent="0.2">
      <c r="A17" s="9" t="s">
        <v>10</v>
      </c>
    </row>
    <row r="18" spans="1:4" ht="33.75" x14ac:dyDescent="0.2">
      <c r="A18" s="9" t="s">
        <v>11</v>
      </c>
    </row>
    <row r="19" spans="1:4" ht="22.5" x14ac:dyDescent="0.2">
      <c r="A19" s="9" t="s">
        <v>12</v>
      </c>
    </row>
    <row r="20" spans="1:4" x14ac:dyDescent="0.2">
      <c r="A20" s="9"/>
    </row>
    <row r="21" spans="1:4" ht="22.5" x14ac:dyDescent="0.2">
      <c r="A21" s="8" t="s">
        <v>13</v>
      </c>
      <c r="B21" s="8"/>
      <c r="C21" s="8"/>
      <c r="D21" s="8"/>
    </row>
    <row r="22" spans="1:4" x14ac:dyDescent="0.2">
      <c r="A22" s="84" t="s">
        <v>109</v>
      </c>
    </row>
    <row r="23" spans="1:4" x14ac:dyDescent="0.2">
      <c r="A23" s="96" t="s">
        <v>132</v>
      </c>
    </row>
    <row r="24" spans="1:4" s="9" customFormat="1" ht="22.5" x14ac:dyDescent="0.25">
      <c r="A24" s="96" t="s">
        <v>133</v>
      </c>
    </row>
    <row r="25" spans="1:4" s="9" customFormat="1" ht="11.25" x14ac:dyDescent="0.25">
      <c r="A25" s="96" t="s">
        <v>134</v>
      </c>
    </row>
    <row r="26" spans="1:4" s="9" customFormat="1" ht="11.25" x14ac:dyDescent="0.25">
      <c r="A26" s="96" t="s">
        <v>131</v>
      </c>
    </row>
    <row r="27" spans="1:4" x14ac:dyDescent="0.2">
      <c r="A27" s="4"/>
    </row>
    <row r="28" spans="1:4" ht="22.5" x14ac:dyDescent="0.2">
      <c r="A28" s="8" t="s">
        <v>14</v>
      </c>
    </row>
    <row r="29" spans="1:4" x14ac:dyDescent="0.2">
      <c r="A29" s="4" t="s">
        <v>15</v>
      </c>
    </row>
    <row r="30" spans="1:4" ht="22.5" x14ac:dyDescent="0.2">
      <c r="A30" s="9" t="s">
        <v>16</v>
      </c>
    </row>
    <row r="31" spans="1:4" x14ac:dyDescent="0.2">
      <c r="A31" s="4"/>
    </row>
    <row r="32" spans="1:4" x14ac:dyDescent="0.2">
      <c r="A32" s="8" t="s">
        <v>17</v>
      </c>
    </row>
    <row r="33" spans="1:1" ht="22.5" x14ac:dyDescent="0.2">
      <c r="A33" s="4" t="s">
        <v>18</v>
      </c>
    </row>
    <row r="34" spans="1:1" x14ac:dyDescent="0.2">
      <c r="A34" s="9" t="s">
        <v>19</v>
      </c>
    </row>
    <row r="35" spans="1:1" x14ac:dyDescent="0.2">
      <c r="A35" s="4"/>
    </row>
    <row r="36" spans="1:1" x14ac:dyDescent="0.2">
      <c r="A36" s="8" t="s">
        <v>20</v>
      </c>
    </row>
    <row r="37" spans="1:1" x14ac:dyDescent="0.2">
      <c r="A37" s="4" t="s">
        <v>21</v>
      </c>
    </row>
    <row r="38" spans="1:1" ht="33.75" x14ac:dyDescent="0.2">
      <c r="A38" s="9" t="s">
        <v>116</v>
      </c>
    </row>
    <row r="39" spans="1:1" x14ac:dyDescent="0.2">
      <c r="A39"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O104"/>
  <sheetViews>
    <sheetView showGridLines="0" zoomScale="70" zoomScaleNormal="70" workbookViewId="0">
      <selection activeCell="A161" sqref="A161"/>
    </sheetView>
  </sheetViews>
  <sheetFormatPr defaultColWidth="11.42578125" defaultRowHeight="15" x14ac:dyDescent="0.2"/>
  <cols>
    <col min="1" max="1" width="99" style="57" customWidth="1"/>
    <col min="2" max="5" width="14.5703125" style="57" customWidth="1"/>
    <col min="6" max="6" width="16.140625" style="57" customWidth="1"/>
    <col min="7" max="7" width="15.140625" style="57" customWidth="1"/>
    <col min="8" max="16384" width="11.42578125" style="57"/>
  </cols>
  <sheetData>
    <row r="1" spans="1:8" ht="15.75" x14ac:dyDescent="0.25">
      <c r="A1" s="55" t="s">
        <v>0</v>
      </c>
      <c r="B1" s="56"/>
      <c r="C1" s="56"/>
      <c r="D1" s="56"/>
      <c r="E1" s="56"/>
      <c r="F1" s="56"/>
    </row>
    <row r="2" spans="1:8" ht="17.25" x14ac:dyDescent="0.3">
      <c r="A2" s="56"/>
      <c r="B2" s="100" t="s">
        <v>141</v>
      </c>
      <c r="C2" s="100" t="s">
        <v>141</v>
      </c>
      <c r="D2" s="120" t="s">
        <v>142</v>
      </c>
      <c r="E2" s="120"/>
      <c r="F2" s="106" t="s">
        <v>22</v>
      </c>
    </row>
    <row r="3" spans="1:8" ht="15.75" x14ac:dyDescent="0.2">
      <c r="B3" s="101">
        <v>2021</v>
      </c>
      <c r="C3" s="101">
        <v>2020</v>
      </c>
      <c r="D3" s="101">
        <v>2021</v>
      </c>
      <c r="E3" s="101">
        <v>2020</v>
      </c>
      <c r="F3" s="101">
        <v>2020</v>
      </c>
    </row>
    <row r="4" spans="1:8" x14ac:dyDescent="0.2">
      <c r="A4" s="56"/>
      <c r="B4" s="56"/>
      <c r="C4" s="56"/>
      <c r="D4" s="56"/>
      <c r="E4" s="56"/>
      <c r="F4" s="56"/>
    </row>
    <row r="5" spans="1:8" x14ac:dyDescent="0.2">
      <c r="A5" s="56" t="s">
        <v>23</v>
      </c>
      <c r="B5" s="58">
        <v>1550365.0209999999</v>
      </c>
      <c r="C5" s="58">
        <v>1580301.385</v>
      </c>
      <c r="D5" s="58">
        <v>1550365.0209999999</v>
      </c>
      <c r="E5" s="58">
        <v>1580301.385</v>
      </c>
      <c r="F5" s="58">
        <v>1580301.385</v>
      </c>
    </row>
    <row r="6" spans="1:8" ht="17.25" x14ac:dyDescent="0.25">
      <c r="A6" s="59" t="s">
        <v>107</v>
      </c>
      <c r="B6" s="60">
        <v>0</v>
      </c>
      <c r="C6" s="60">
        <v>29936.36400000006</v>
      </c>
      <c r="D6" s="60">
        <v>0</v>
      </c>
      <c r="E6" s="60">
        <v>29936.36400000006</v>
      </c>
      <c r="F6" s="60">
        <v>29936.36400000006</v>
      </c>
    </row>
    <row r="7" spans="1:8" x14ac:dyDescent="0.2">
      <c r="A7" s="56" t="s">
        <v>24</v>
      </c>
      <c r="B7" s="58">
        <f>B5-B6</f>
        <v>1550365.0209999999</v>
      </c>
      <c r="C7" s="58">
        <f>C5-C6</f>
        <v>1550365.0209999999</v>
      </c>
      <c r="D7" s="58">
        <f t="shared" ref="D7" si="0">D5-D6</f>
        <v>1550365.0209999999</v>
      </c>
      <c r="E7" s="58">
        <f>E5-E6</f>
        <v>1550365.0209999999</v>
      </c>
      <c r="F7" s="58">
        <f>F5-F6</f>
        <v>1550365.0209999999</v>
      </c>
      <c r="H7" s="61"/>
    </row>
    <row r="8" spans="1:8" x14ac:dyDescent="0.2">
      <c r="A8" s="56" t="s">
        <v>122</v>
      </c>
      <c r="B8" s="58">
        <v>0</v>
      </c>
      <c r="C8" s="58">
        <v>0</v>
      </c>
      <c r="D8" s="58">
        <v>0</v>
      </c>
      <c r="E8" s="58">
        <v>0</v>
      </c>
      <c r="F8" s="58">
        <v>0</v>
      </c>
    </row>
    <row r="9" spans="1:8" x14ac:dyDescent="0.2">
      <c r="A9" s="59" t="s">
        <v>25</v>
      </c>
      <c r="B9" s="60">
        <v>637.01</v>
      </c>
      <c r="C9" s="60">
        <v>0</v>
      </c>
      <c r="D9" s="60">
        <v>637.01</v>
      </c>
      <c r="E9" s="60">
        <v>0</v>
      </c>
      <c r="F9" s="60">
        <v>0</v>
      </c>
    </row>
    <row r="10" spans="1:8" x14ac:dyDescent="0.2">
      <c r="A10" s="59" t="s">
        <v>26</v>
      </c>
      <c r="B10" s="60">
        <f>B7-B8-B9</f>
        <v>1549728.0109999999</v>
      </c>
      <c r="C10" s="60">
        <f t="shared" ref="C10:F10" si="1">C7-C8-C9</f>
        <v>1550365.0209999999</v>
      </c>
      <c r="D10" s="60">
        <f t="shared" si="1"/>
        <v>1549728.0109999999</v>
      </c>
      <c r="E10" s="60">
        <f t="shared" si="1"/>
        <v>1550365.0209999999</v>
      </c>
      <c r="F10" s="60">
        <f t="shared" si="1"/>
        <v>1550365.0209999999</v>
      </c>
    </row>
    <row r="11" spans="1:8" x14ac:dyDescent="0.2">
      <c r="A11" s="56"/>
      <c r="B11" s="56"/>
      <c r="C11" s="56"/>
      <c r="D11" s="56"/>
      <c r="E11" s="56"/>
      <c r="F11" s="56"/>
    </row>
    <row r="12" spans="1:8" x14ac:dyDescent="0.2">
      <c r="A12" s="56" t="s">
        <v>135</v>
      </c>
      <c r="B12" s="58">
        <v>1550365.0209999999</v>
      </c>
      <c r="C12" s="58">
        <v>1580301.385</v>
      </c>
      <c r="D12" s="58">
        <v>1550365.0209999999</v>
      </c>
      <c r="E12" s="58">
        <v>1580301.385</v>
      </c>
      <c r="F12" s="58">
        <v>1580301.385</v>
      </c>
    </row>
    <row r="13" spans="1:8" x14ac:dyDescent="0.2">
      <c r="A13" s="59" t="s">
        <v>137</v>
      </c>
      <c r="B13" s="60">
        <v>0</v>
      </c>
      <c r="C13" s="60">
        <v>19758</v>
      </c>
      <c r="D13" s="60">
        <v>0</v>
      </c>
      <c r="E13" s="60">
        <v>9715</v>
      </c>
      <c r="F13" s="60">
        <v>9715</v>
      </c>
    </row>
    <row r="14" spans="1:8" x14ac:dyDescent="0.2">
      <c r="A14" s="56" t="s">
        <v>136</v>
      </c>
      <c r="B14" s="58">
        <f>B12-B13</f>
        <v>1550365.0209999999</v>
      </c>
      <c r="C14" s="58">
        <f t="shared" ref="C14:F14" si="2">C12-C13</f>
        <v>1560543.385</v>
      </c>
      <c r="D14" s="58">
        <f t="shared" si="2"/>
        <v>1550365.0209999999</v>
      </c>
      <c r="E14" s="58">
        <f t="shared" si="2"/>
        <v>1570586.385</v>
      </c>
      <c r="F14" s="58">
        <f t="shared" si="2"/>
        <v>1570586.385</v>
      </c>
    </row>
    <row r="15" spans="1:8" x14ac:dyDescent="0.2">
      <c r="A15" s="56" t="s">
        <v>123</v>
      </c>
      <c r="B15" s="58">
        <v>0</v>
      </c>
      <c r="C15" s="58">
        <v>10178.364000000001</v>
      </c>
      <c r="D15" s="58"/>
      <c r="E15" s="58">
        <v>20221.364000000001</v>
      </c>
      <c r="F15" s="58">
        <v>16046.425800101832</v>
      </c>
    </row>
    <row r="16" spans="1:8" x14ac:dyDescent="0.2">
      <c r="A16" s="59" t="s">
        <v>25</v>
      </c>
      <c r="B16" s="60">
        <v>212.33666666666667</v>
      </c>
      <c r="C16" s="60">
        <v>0</v>
      </c>
      <c r="D16" s="60">
        <v>106.16833333333334</v>
      </c>
      <c r="E16" s="60">
        <v>0</v>
      </c>
      <c r="F16" s="60">
        <v>0</v>
      </c>
    </row>
    <row r="17" spans="1:6" x14ac:dyDescent="0.2">
      <c r="A17" s="62" t="s">
        <v>27</v>
      </c>
      <c r="B17" s="60">
        <f t="shared" ref="B17:F17" si="3">B14-B15-B16</f>
        <v>1550152.6843333333</v>
      </c>
      <c r="C17" s="60">
        <f>+(C14*2-C15-C16)/2</f>
        <v>1555454.203</v>
      </c>
      <c r="D17" s="60">
        <f t="shared" si="3"/>
        <v>1550258.8526666667</v>
      </c>
      <c r="E17" s="60">
        <f>+(E14*2-E15-E16)/2</f>
        <v>1560475.703</v>
      </c>
      <c r="F17" s="60">
        <f t="shared" si="3"/>
        <v>1554539.9591998982</v>
      </c>
    </row>
    <row r="18" spans="1:6" ht="9" customHeight="1" x14ac:dyDescent="0.2">
      <c r="A18" s="56"/>
      <c r="B18" s="56"/>
      <c r="C18" s="56"/>
      <c r="D18" s="56"/>
      <c r="E18" s="56"/>
      <c r="F18" s="56"/>
    </row>
    <row r="19" spans="1:6" ht="9.75" customHeight="1" x14ac:dyDescent="0.2">
      <c r="A19" s="56"/>
      <c r="B19" s="56"/>
      <c r="C19" s="56"/>
      <c r="D19" s="56"/>
      <c r="E19" s="56"/>
      <c r="F19" s="56"/>
    </row>
    <row r="20" spans="1:6" x14ac:dyDescent="0.2">
      <c r="A20" s="56" t="s">
        <v>28</v>
      </c>
      <c r="B20" s="58">
        <v>245548.16411780499</v>
      </c>
      <c r="C20" s="58">
        <v>239598.554393272</v>
      </c>
      <c r="D20" s="58">
        <v>245548.16411780499</v>
      </c>
      <c r="E20" s="58">
        <v>239598.554393272</v>
      </c>
      <c r="F20" s="58">
        <v>248396.20176450399</v>
      </c>
    </row>
    <row r="21" spans="1:6" x14ac:dyDescent="0.2">
      <c r="A21" s="56" t="s">
        <v>29</v>
      </c>
      <c r="B21" s="58">
        <v>16931.862000000001</v>
      </c>
      <c r="C21" s="58">
        <v>18376.460420000003</v>
      </c>
      <c r="D21" s="58">
        <v>16931.862000000001</v>
      </c>
      <c r="E21" s="58">
        <v>18376.460420000003</v>
      </c>
      <c r="F21" s="58">
        <v>18362.127219999998</v>
      </c>
    </row>
    <row r="22" spans="1:6" x14ac:dyDescent="0.2">
      <c r="A22" s="59" t="s">
        <v>113</v>
      </c>
      <c r="B22" s="60">
        <v>270.01573775899999</v>
      </c>
      <c r="C22" s="60">
        <v>42.791473654000001</v>
      </c>
      <c r="D22" s="60">
        <v>270.01573775899999</v>
      </c>
      <c r="E22" s="60">
        <v>42.791473654000001</v>
      </c>
      <c r="F22" s="60">
        <v>118.954504646</v>
      </c>
    </row>
    <row r="23" spans="1:6" x14ac:dyDescent="0.2">
      <c r="A23" s="59" t="s">
        <v>30</v>
      </c>
      <c r="B23" s="60">
        <f>B20-B21-B22</f>
        <v>228346.28638004599</v>
      </c>
      <c r="C23" s="60">
        <f t="shared" ref="C23:F23" si="4">C20-C21-C22</f>
        <v>221179.302499618</v>
      </c>
      <c r="D23" s="60">
        <f t="shared" ref="D23:E23" si="5">D20-D21-D22</f>
        <v>228346.28638004599</v>
      </c>
      <c r="E23" s="60">
        <f t="shared" si="5"/>
        <v>221179.302499618</v>
      </c>
      <c r="F23" s="60">
        <f t="shared" si="4"/>
        <v>229915.12003985798</v>
      </c>
    </row>
    <row r="24" spans="1:6" x14ac:dyDescent="0.2">
      <c r="A24" s="59" t="s">
        <v>31</v>
      </c>
      <c r="B24" s="60">
        <v>1549728.0109999999</v>
      </c>
      <c r="C24" s="60">
        <v>1550365.0209999999</v>
      </c>
      <c r="D24" s="60">
        <v>1549728.0109999999</v>
      </c>
      <c r="E24" s="60">
        <v>1550365.0209999999</v>
      </c>
      <c r="F24" s="60">
        <v>1550365.0209999999</v>
      </c>
    </row>
    <row r="25" spans="1:6" x14ac:dyDescent="0.2">
      <c r="A25" s="59" t="s">
        <v>32</v>
      </c>
      <c r="B25" s="102">
        <f>B23*1000/B24</f>
        <v>147.34604056920926</v>
      </c>
      <c r="C25" s="102">
        <f>C23*1000/C24</f>
        <v>142.66272748914011</v>
      </c>
      <c r="D25" s="102">
        <f t="shared" ref="D25:E25" si="6">D23*1000/D24</f>
        <v>147.34604056920926</v>
      </c>
      <c r="E25" s="102">
        <f t="shared" si="6"/>
        <v>142.66272748914011</v>
      </c>
      <c r="F25" s="102">
        <f>F23*1000/F24</f>
        <v>148.2974118517977</v>
      </c>
    </row>
    <row r="26" spans="1:6" ht="9" customHeight="1" x14ac:dyDescent="0.2">
      <c r="A26" s="56"/>
      <c r="B26" s="56"/>
      <c r="C26" s="56"/>
      <c r="D26" s="56"/>
      <c r="E26" s="56"/>
      <c r="F26" s="56"/>
    </row>
    <row r="27" spans="1:6" x14ac:dyDescent="0.2">
      <c r="A27" s="56" t="s">
        <v>33</v>
      </c>
      <c r="B27" s="58">
        <v>6432.2657210003199</v>
      </c>
      <c r="C27" s="58">
        <v>5019.4444030263203</v>
      </c>
      <c r="D27" s="58">
        <v>12316.8416221159</v>
      </c>
      <c r="E27" s="58">
        <v>9019.9148257383295</v>
      </c>
      <c r="F27" s="58">
        <v>19840.120302973402</v>
      </c>
    </row>
    <row r="28" spans="1:6" x14ac:dyDescent="0.2">
      <c r="A28" s="56" t="s">
        <v>34</v>
      </c>
      <c r="B28" s="58">
        <v>-234.51889000000003</v>
      </c>
      <c r="C28" s="58">
        <v>-257.77431999999999</v>
      </c>
      <c r="D28" s="58">
        <v>-474.09057000000001</v>
      </c>
      <c r="E28" s="58">
        <v>-690.38265999999999</v>
      </c>
      <c r="F28" s="58">
        <v>-1143.27637</v>
      </c>
    </row>
    <row r="29" spans="1:6" x14ac:dyDescent="0.2">
      <c r="A29" s="59" t="s">
        <v>114</v>
      </c>
      <c r="B29" s="63">
        <v>12.380665150999999</v>
      </c>
      <c r="C29" s="63">
        <v>4.2460616380000005</v>
      </c>
      <c r="D29" s="63">
        <v>32.203468717</v>
      </c>
      <c r="E29" s="63">
        <v>6.5256512320000004</v>
      </c>
      <c r="F29" s="63">
        <v>15.415934684</v>
      </c>
    </row>
    <row r="30" spans="1:6" x14ac:dyDescent="0.2">
      <c r="A30" s="59" t="s">
        <v>35</v>
      </c>
      <c r="B30" s="60">
        <f>B27+B28+B29</f>
        <v>6210.12749615132</v>
      </c>
      <c r="C30" s="60">
        <f t="shared" ref="C30:F30" si="7">C27+C28+C29</f>
        <v>4765.9161446643202</v>
      </c>
      <c r="D30" s="60">
        <f t="shared" ref="D30:E30" si="8">D27+D28+D29</f>
        <v>11874.9545208329</v>
      </c>
      <c r="E30" s="60">
        <f t="shared" si="8"/>
        <v>8336.0578169703294</v>
      </c>
      <c r="F30" s="60">
        <f t="shared" si="7"/>
        <v>18712.259867657402</v>
      </c>
    </row>
    <row r="31" spans="1:6" x14ac:dyDescent="0.2">
      <c r="A31" s="59" t="s">
        <v>36</v>
      </c>
      <c r="B31" s="60">
        <v>1550152.6843333333</v>
      </c>
      <c r="C31" s="60">
        <v>1555454.203</v>
      </c>
      <c r="D31" s="60">
        <v>1550258.8526666667</v>
      </c>
      <c r="E31" s="60">
        <v>1560475.703</v>
      </c>
      <c r="F31" s="60">
        <v>1554539.9591998982</v>
      </c>
    </row>
    <row r="32" spans="1:6" x14ac:dyDescent="0.2">
      <c r="A32" s="59" t="s">
        <v>37</v>
      </c>
      <c r="B32" s="64">
        <f>B30/B31*1000</f>
        <v>4.0061392396466289</v>
      </c>
      <c r="C32" s="64">
        <f>C30/C31*1000</f>
        <v>3.0640028716193068</v>
      </c>
      <c r="D32" s="64">
        <f t="shared" ref="D32:E32" si="9">D30/D31*1000</f>
        <v>7.6599817510516273</v>
      </c>
      <c r="E32" s="64">
        <f t="shared" si="9"/>
        <v>5.341997828575181</v>
      </c>
      <c r="F32" s="64">
        <f>F30/F31*1000</f>
        <v>12.037168782260421</v>
      </c>
    </row>
    <row r="33" spans="1:6" x14ac:dyDescent="0.2">
      <c r="A33" s="56"/>
      <c r="B33" s="56"/>
      <c r="C33" s="56"/>
      <c r="D33" s="56"/>
      <c r="E33" s="56"/>
      <c r="F33" s="56"/>
    </row>
    <row r="34" spans="1:6" x14ac:dyDescent="0.2">
      <c r="A34" s="56"/>
      <c r="B34" s="99"/>
      <c r="C34" s="99"/>
      <c r="D34" s="99"/>
      <c r="E34" s="99"/>
      <c r="F34" s="99"/>
    </row>
    <row r="35" spans="1:6" ht="15.75" x14ac:dyDescent="0.25">
      <c r="A35" s="122" t="s">
        <v>38</v>
      </c>
      <c r="B35" s="122"/>
      <c r="C35" s="122"/>
      <c r="D35" s="122"/>
      <c r="E35" s="122"/>
      <c r="F35" s="122"/>
    </row>
    <row r="36" spans="1:6" ht="9.75" customHeight="1" x14ac:dyDescent="0.2">
      <c r="A36" s="56"/>
      <c r="B36" s="56"/>
      <c r="C36" s="56"/>
      <c r="D36" s="56"/>
      <c r="E36" s="56"/>
      <c r="F36" s="56"/>
    </row>
    <row r="37" spans="1:6" x14ac:dyDescent="0.2">
      <c r="A37" s="56" t="s">
        <v>39</v>
      </c>
      <c r="B37" s="103">
        <v>6432.2657210003199</v>
      </c>
      <c r="C37" s="103">
        <v>5019.4444030263203</v>
      </c>
      <c r="D37" s="103">
        <v>12316.8416221159</v>
      </c>
      <c r="E37" s="103">
        <v>9019.9148257383295</v>
      </c>
      <c r="F37" s="103">
        <v>19840.120302973402</v>
      </c>
    </row>
    <row r="38" spans="1:6" x14ac:dyDescent="0.2">
      <c r="A38" s="56" t="s">
        <v>34</v>
      </c>
      <c r="B38" s="104">
        <v>-234.51889000000003</v>
      </c>
      <c r="C38" s="104">
        <v>-257.77431999999999</v>
      </c>
      <c r="D38" s="104">
        <v>-474.09057000000001</v>
      </c>
      <c r="E38" s="104">
        <v>-690.38265999999999</v>
      </c>
      <c r="F38" s="104">
        <v>-1143.27637</v>
      </c>
    </row>
    <row r="39" spans="1:6" x14ac:dyDescent="0.2">
      <c r="A39" s="90" t="s">
        <v>114</v>
      </c>
      <c r="B39" s="103">
        <v>12.380665150999999</v>
      </c>
      <c r="C39" s="103">
        <v>4.2460616380000005</v>
      </c>
      <c r="D39" s="103">
        <v>32.203468717</v>
      </c>
      <c r="E39" s="103">
        <v>6.5256512320000004</v>
      </c>
      <c r="F39" s="103">
        <v>15.415934684</v>
      </c>
    </row>
    <row r="40" spans="1:6" x14ac:dyDescent="0.2">
      <c r="A40" s="62" t="s">
        <v>40</v>
      </c>
      <c r="B40" s="67">
        <f>B37+B38+B39</f>
        <v>6210.12749615132</v>
      </c>
      <c r="C40" s="67">
        <f>C37+C38+C39</f>
        <v>4765.9161446643202</v>
      </c>
      <c r="D40" s="67">
        <f t="shared" ref="D40:E40" si="10">D37+D38+D39</f>
        <v>11874.9545208329</v>
      </c>
      <c r="E40" s="67">
        <f t="shared" si="10"/>
        <v>8336.0578169703294</v>
      </c>
      <c r="F40" s="67">
        <f>F37+F38+F39</f>
        <v>18712.259867657402</v>
      </c>
    </row>
    <row r="41" spans="1:6" x14ac:dyDescent="0.2">
      <c r="A41" s="59" t="s">
        <v>41</v>
      </c>
      <c r="B41" s="60">
        <v>224363.62712670607</v>
      </c>
      <c r="C41" s="60">
        <v>220073.66986656346</v>
      </c>
      <c r="D41" s="60">
        <v>227431.04717313653</v>
      </c>
      <c r="E41" s="60">
        <v>220054.69169924656</v>
      </c>
      <c r="F41" s="60">
        <v>222490.10163187678</v>
      </c>
    </row>
    <row r="42" spans="1:6" x14ac:dyDescent="0.2">
      <c r="A42" s="59" t="s">
        <v>42</v>
      </c>
      <c r="B42" s="65">
        <f>(B40*(B104/B103)/B41)*100</f>
        <v>11.10195688262643</v>
      </c>
      <c r="C42" s="65">
        <f>(C40*(C104/C103)/C41)*100</f>
        <v>8.709996975127666</v>
      </c>
      <c r="D42" s="65">
        <f t="shared" ref="D42:E42" si="11">(D40*(D104/D103)/D41)*100</f>
        <v>10.529227117376548</v>
      </c>
      <c r="E42" s="65">
        <f t="shared" si="11"/>
        <v>7.6179792102809198</v>
      </c>
      <c r="F42" s="65">
        <f>(F40*(F104/F103)/F41)*100</f>
        <v>8.4103785878159911</v>
      </c>
    </row>
    <row r="43" spans="1:6" x14ac:dyDescent="0.2">
      <c r="A43" s="56"/>
      <c r="B43" s="56"/>
      <c r="C43" s="56"/>
      <c r="D43" s="56"/>
      <c r="E43" s="56"/>
      <c r="F43" s="56"/>
    </row>
    <row r="44" spans="1:6" ht="15.75" x14ac:dyDescent="0.25">
      <c r="A44" s="122" t="s">
        <v>43</v>
      </c>
      <c r="B44" s="122"/>
      <c r="C44" s="122"/>
      <c r="D44" s="122"/>
      <c r="E44" s="122"/>
      <c r="F44" s="122"/>
    </row>
    <row r="45" spans="1:6" ht="6.75" customHeight="1" x14ac:dyDescent="0.2">
      <c r="A45" s="56"/>
      <c r="B45" s="56"/>
      <c r="C45" s="56"/>
      <c r="D45" s="56"/>
      <c r="E45" s="56"/>
      <c r="F45" s="56"/>
    </row>
    <row r="46" spans="1:6" x14ac:dyDescent="0.2">
      <c r="A46" s="56" t="s">
        <v>44</v>
      </c>
      <c r="B46" s="58">
        <v>9359.0836275974907</v>
      </c>
      <c r="C46" s="58">
        <v>11135.073319925399</v>
      </c>
      <c r="D46" s="58">
        <v>18681.213680759698</v>
      </c>
      <c r="E46" s="58">
        <v>24760.245858733098</v>
      </c>
      <c r="F46" s="58">
        <v>44084.867436348701</v>
      </c>
    </row>
    <row r="47" spans="1:6" x14ac:dyDescent="0.2">
      <c r="A47" s="59" t="s">
        <v>45</v>
      </c>
      <c r="B47" s="66">
        <v>-1291.8278990555009</v>
      </c>
      <c r="C47" s="66">
        <v>-2680.7452474027505</v>
      </c>
      <c r="D47" s="66">
        <v>-3042.217453492698</v>
      </c>
      <c r="E47" s="66">
        <v>-8718.686407568297</v>
      </c>
      <c r="F47" s="66">
        <v>-11758.623139180501</v>
      </c>
    </row>
    <row r="48" spans="1:6" x14ac:dyDescent="0.2">
      <c r="A48" s="62" t="s">
        <v>46</v>
      </c>
      <c r="B48" s="67">
        <f>B46+B47</f>
        <v>8067.2557285419898</v>
      </c>
      <c r="C48" s="67">
        <f t="shared" ref="C48:F48" si="12">C46+C47</f>
        <v>8454.3280725226487</v>
      </c>
      <c r="D48" s="67">
        <f t="shared" ref="D48:E48" si="13">D46+D47</f>
        <v>15638.996227267</v>
      </c>
      <c r="E48" s="67">
        <f t="shared" si="13"/>
        <v>16041.559451164801</v>
      </c>
      <c r="F48" s="67">
        <f t="shared" si="12"/>
        <v>32326.244297168199</v>
      </c>
    </row>
    <row r="49" spans="1:15" x14ac:dyDescent="0.2">
      <c r="A49" s="62" t="s">
        <v>47</v>
      </c>
      <c r="B49" s="67">
        <v>1581226.0619950499</v>
      </c>
      <c r="C49" s="67">
        <v>1591461.2422539501</v>
      </c>
      <c r="D49" s="67">
        <v>1577586.3591352201</v>
      </c>
      <c r="E49" s="67">
        <v>1580822.04154269</v>
      </c>
      <c r="F49" s="67">
        <v>1581222.8425972799</v>
      </c>
    </row>
    <row r="50" spans="1:15" x14ac:dyDescent="0.2">
      <c r="A50" s="62" t="s">
        <v>48</v>
      </c>
      <c r="B50" s="105">
        <f>B48/B49*B104/B103*100</f>
        <v>2.0463660986711818</v>
      </c>
      <c r="C50" s="105">
        <f>C48/C49*C104/C103*100</f>
        <v>2.1365975366211281</v>
      </c>
      <c r="D50" s="105">
        <f t="shared" ref="D50:E50" si="14">D48/D49*D104/D103*100</f>
        <v>1.9990792994712208</v>
      </c>
      <c r="E50" s="105">
        <f t="shared" si="14"/>
        <v>2.0406724430498251</v>
      </c>
      <c r="F50" s="105">
        <f>F48/F49*F104/F103*100</f>
        <v>2.0443825769725072</v>
      </c>
    </row>
    <row r="51" spans="1:15" x14ac:dyDescent="0.2">
      <c r="A51" s="56"/>
      <c r="B51" s="56"/>
      <c r="C51" s="56"/>
      <c r="D51" s="56"/>
      <c r="E51" s="56"/>
      <c r="F51" s="56"/>
    </row>
    <row r="52" spans="1:15" x14ac:dyDescent="0.2">
      <c r="A52" s="56" t="s">
        <v>49</v>
      </c>
      <c r="B52" s="68">
        <v>-519.01669628158004</v>
      </c>
      <c r="C52" s="68">
        <v>-1327.5585345612201</v>
      </c>
      <c r="D52" s="68">
        <v>-1110.1691952626099</v>
      </c>
      <c r="E52" s="68">
        <v>-3766.0284787576902</v>
      </c>
      <c r="F52" s="68">
        <v>-5043.3334731187506</v>
      </c>
    </row>
    <row r="53" spans="1:15" x14ac:dyDescent="0.2">
      <c r="A53" s="59" t="s">
        <v>50</v>
      </c>
      <c r="B53" s="60">
        <v>584.36427332303003</v>
      </c>
      <c r="C53" s="60">
        <v>1147.300119017297</v>
      </c>
      <c r="D53" s="60">
        <v>1528.2193704837618</v>
      </c>
      <c r="E53" s="60">
        <v>4801.1466820911101</v>
      </c>
      <c r="F53" s="60">
        <v>6310.6780447884412</v>
      </c>
    </row>
    <row r="54" spans="1:15" x14ac:dyDescent="0.2">
      <c r="A54" s="62" t="s">
        <v>51</v>
      </c>
      <c r="B54" s="67">
        <f>+B52+B53</f>
        <v>65.347577041449995</v>
      </c>
      <c r="C54" s="67">
        <f t="shared" ref="C54:F54" si="15">+C52+C53</f>
        <v>-180.25841554392309</v>
      </c>
      <c r="D54" s="67">
        <f t="shared" si="15"/>
        <v>418.0501752211519</v>
      </c>
      <c r="E54" s="67">
        <f t="shared" si="15"/>
        <v>1035.1182033334198</v>
      </c>
      <c r="F54" s="67">
        <f t="shared" si="15"/>
        <v>1267.3445716696906</v>
      </c>
    </row>
    <row r="55" spans="1:15" x14ac:dyDescent="0.2">
      <c r="A55" s="62" t="s">
        <v>52</v>
      </c>
      <c r="B55" s="67">
        <v>1180206.6512915599</v>
      </c>
      <c r="C55" s="67">
        <v>1065034.60154242</v>
      </c>
      <c r="D55" s="67">
        <v>1159136.73904104</v>
      </c>
      <c r="E55" s="67">
        <v>1029365.00471935</v>
      </c>
      <c r="F55" s="67">
        <v>1061947.7713412601</v>
      </c>
    </row>
    <row r="56" spans="1:15" x14ac:dyDescent="0.2">
      <c r="A56" s="62" t="s">
        <v>53</v>
      </c>
      <c r="B56" s="105">
        <f>B54/B55*B104/B103*100</f>
        <v>2.2208688039605202E-2</v>
      </c>
      <c r="C56" s="105">
        <f>C54/C55*C104/C103*100</f>
        <v>-6.8072472438386197E-2</v>
      </c>
      <c r="D56" s="105">
        <f t="shared" ref="D56:E56" si="16">D54/D55*D104/D103*100</f>
        <v>7.2729069011204531E-2</v>
      </c>
      <c r="E56" s="105">
        <f t="shared" si="16"/>
        <v>0.2022228580177674</v>
      </c>
      <c r="F56" s="105">
        <f>F54/F55*F104/F103*100</f>
        <v>0.11934151620931512</v>
      </c>
    </row>
    <row r="57" spans="1:15" ht="9" customHeight="1" x14ac:dyDescent="0.2">
      <c r="A57" s="69"/>
      <c r="B57" s="69"/>
      <c r="C57" s="69"/>
      <c r="D57" s="69"/>
      <c r="E57" s="69"/>
      <c r="F57" s="69"/>
    </row>
    <row r="58" spans="1:15" ht="19.5" customHeight="1" x14ac:dyDescent="0.2">
      <c r="A58" s="70" t="s">
        <v>54</v>
      </c>
      <c r="B58" s="71">
        <f>((B49*B50)+(B56*B55))/(B49+B55)</f>
        <v>1.1812629846991483</v>
      </c>
      <c r="C58" s="71">
        <f t="shared" ref="C58:F58" si="17">((C49*C50)+(C56*C55))/(C49+C55)</f>
        <v>1.2527076370323336</v>
      </c>
      <c r="D58" s="71">
        <f t="shared" si="17"/>
        <v>1.183175298852972</v>
      </c>
      <c r="E58" s="71">
        <f t="shared" si="17"/>
        <v>1.3156532654077846</v>
      </c>
      <c r="F58" s="71">
        <f t="shared" si="17"/>
        <v>1.2709580188159213</v>
      </c>
    </row>
    <row r="59" spans="1:15" x14ac:dyDescent="0.2">
      <c r="A59" s="56"/>
      <c r="B59" s="56"/>
      <c r="C59" s="56"/>
      <c r="D59" s="56"/>
      <c r="E59" s="56"/>
      <c r="F59" s="56"/>
    </row>
    <row r="60" spans="1:15" ht="15.75" x14ac:dyDescent="0.25">
      <c r="A60" s="122" t="s">
        <v>55</v>
      </c>
      <c r="B60" s="122"/>
      <c r="C60" s="122"/>
      <c r="D60" s="122"/>
      <c r="E60" s="122"/>
      <c r="F60" s="122"/>
    </row>
    <row r="61" spans="1:15" ht="10.5" customHeight="1" x14ac:dyDescent="0.2">
      <c r="A61" s="56"/>
      <c r="B61" s="56"/>
      <c r="C61" s="56"/>
      <c r="D61" s="56"/>
      <c r="E61" s="56"/>
      <c r="F61" s="56"/>
      <c r="H61" s="72"/>
      <c r="I61" s="72"/>
      <c r="J61" s="72"/>
      <c r="K61" s="72"/>
      <c r="L61" s="72"/>
      <c r="M61" s="72"/>
      <c r="N61" s="72"/>
      <c r="O61" s="72"/>
    </row>
    <row r="62" spans="1:15" s="76" customFormat="1" x14ac:dyDescent="0.2">
      <c r="A62" s="11" t="s">
        <v>125</v>
      </c>
      <c r="B62" s="73">
        <v>155606.95969377301</v>
      </c>
      <c r="C62" s="73">
        <v>205633.29480708798</v>
      </c>
      <c r="D62" s="73">
        <v>155606.95969377301</v>
      </c>
      <c r="E62" s="73">
        <v>205633.29480708798</v>
      </c>
      <c r="F62" s="73">
        <v>172142.542624044</v>
      </c>
      <c r="G62" s="57"/>
      <c r="H62" s="74"/>
      <c r="I62" s="75"/>
      <c r="J62" s="75"/>
      <c r="K62" s="74"/>
      <c r="L62" s="75"/>
      <c r="M62" s="75"/>
      <c r="N62" s="75"/>
      <c r="O62" s="75"/>
    </row>
    <row r="63" spans="1:15" s="76" customFormat="1" x14ac:dyDescent="0.2">
      <c r="A63" s="11" t="s">
        <v>126</v>
      </c>
      <c r="B63" s="73">
        <v>1659531.63953752</v>
      </c>
      <c r="C63" s="73">
        <v>1646432.01786194</v>
      </c>
      <c r="D63" s="73">
        <v>1659531.63953752</v>
      </c>
      <c r="E63" s="73">
        <v>1646432.01786194</v>
      </c>
      <c r="F63" s="73">
        <v>1638438.3841883901</v>
      </c>
      <c r="H63" s="74"/>
      <c r="I63" s="75"/>
      <c r="J63" s="75"/>
      <c r="K63" s="74"/>
      <c r="L63" s="75"/>
      <c r="M63" s="75"/>
      <c r="N63" s="75"/>
      <c r="O63" s="75"/>
    </row>
    <row r="64" spans="1:15" s="76" customFormat="1" ht="30" x14ac:dyDescent="0.2">
      <c r="A64" s="95" t="s">
        <v>124</v>
      </c>
      <c r="B64" s="98">
        <f>B62/B63*100</f>
        <v>9.3765587824006609</v>
      </c>
      <c r="C64" s="98">
        <f>C62/C63*100</f>
        <v>12.489631674809374</v>
      </c>
      <c r="D64" s="98">
        <f t="shared" ref="D64:E64" si="18">D62/D63*100</f>
        <v>9.3765587824006609</v>
      </c>
      <c r="E64" s="98">
        <f t="shared" si="18"/>
        <v>12.489631674809374</v>
      </c>
      <c r="F64" s="98">
        <f>F62/F63*100</f>
        <v>10.506500841611802</v>
      </c>
      <c r="G64" s="57"/>
      <c r="H64" s="74"/>
      <c r="I64" s="75"/>
      <c r="J64" s="75"/>
      <c r="K64" s="75"/>
      <c r="L64" s="75"/>
      <c r="M64" s="75"/>
      <c r="N64" s="75"/>
      <c r="O64" s="75"/>
    </row>
    <row r="65" spans="1:11" s="76" customFormat="1" x14ac:dyDescent="0.2">
      <c r="A65" s="11"/>
      <c r="B65" s="73"/>
      <c r="C65" s="73"/>
      <c r="D65" s="73"/>
      <c r="E65" s="73"/>
      <c r="F65" s="73"/>
      <c r="G65" s="57"/>
      <c r="H65" s="78"/>
    </row>
    <row r="66" spans="1:11" s="76" customFormat="1" x14ac:dyDescent="0.2">
      <c r="A66" s="11" t="s">
        <v>127</v>
      </c>
      <c r="B66" s="73">
        <v>25611.483427518899</v>
      </c>
      <c r="C66" s="73">
        <v>30080.0242309889</v>
      </c>
      <c r="D66" s="73">
        <v>25611.483427518899</v>
      </c>
      <c r="E66" s="73">
        <v>30080.0242309889</v>
      </c>
      <c r="F66" s="73">
        <v>25403.370040886399</v>
      </c>
      <c r="G66" s="57"/>
      <c r="H66" s="78"/>
    </row>
    <row r="67" spans="1:11" s="76" customFormat="1" x14ac:dyDescent="0.2">
      <c r="A67" s="11" t="s">
        <v>126</v>
      </c>
      <c r="B67" s="73">
        <v>1659531.63953752</v>
      </c>
      <c r="C67" s="73">
        <v>1646432.01786194</v>
      </c>
      <c r="D67" s="73">
        <v>1659531.63953752</v>
      </c>
      <c r="E67" s="73">
        <v>1646432.01786194</v>
      </c>
      <c r="F67" s="73">
        <v>1638438.3841883901</v>
      </c>
      <c r="H67" s="78"/>
      <c r="K67" s="78"/>
    </row>
    <row r="68" spans="1:11" s="76" customFormat="1" ht="30" x14ac:dyDescent="0.2">
      <c r="A68" s="95" t="s">
        <v>128</v>
      </c>
      <c r="B68" s="98">
        <f>B66/B67*100</f>
        <v>1.5432958804362618</v>
      </c>
      <c r="C68" s="98">
        <f>C66/C67*100</f>
        <v>1.8269824629656366</v>
      </c>
      <c r="D68" s="98">
        <f t="shared" ref="D68:E68" si="19">D66/D67*100</f>
        <v>1.5432958804362618</v>
      </c>
      <c r="E68" s="98">
        <f t="shared" si="19"/>
        <v>1.8269824629656366</v>
      </c>
      <c r="F68" s="98">
        <f>F66/F67*100</f>
        <v>1.5504623357240317</v>
      </c>
      <c r="G68" s="57"/>
      <c r="H68" s="78"/>
    </row>
    <row r="69" spans="1:11" s="76" customFormat="1" x14ac:dyDescent="0.2">
      <c r="A69" s="11"/>
      <c r="B69" s="73"/>
      <c r="C69" s="73"/>
      <c r="D69" s="73"/>
      <c r="E69" s="73"/>
      <c r="F69" s="73"/>
      <c r="G69" s="57"/>
      <c r="H69" s="57"/>
    </row>
    <row r="70" spans="1:11" s="79" customFormat="1" x14ac:dyDescent="0.2">
      <c r="A70" s="11" t="s">
        <v>56</v>
      </c>
      <c r="B70" s="73">
        <v>832.78775272981693</v>
      </c>
      <c r="C70" s="73">
        <v>-2120.3453756056401</v>
      </c>
      <c r="D70" s="73">
        <v>943.02392481318702</v>
      </c>
      <c r="E70" s="73">
        <v>-7891.8210270445006</v>
      </c>
      <c r="F70" s="73">
        <v>-9918.1043760676603</v>
      </c>
      <c r="G70" s="57"/>
      <c r="H70" s="78"/>
    </row>
    <row r="71" spans="1:11" s="76" customFormat="1" x14ac:dyDescent="0.2">
      <c r="A71" s="11" t="s">
        <v>130</v>
      </c>
      <c r="B71" s="73">
        <v>1644337.5056174099</v>
      </c>
      <c r="C71" s="73">
        <v>1657344.0968849999</v>
      </c>
      <c r="D71" s="73">
        <v>1644400.2079861599</v>
      </c>
      <c r="E71" s="73">
        <v>1650461.59865709</v>
      </c>
      <c r="F71" s="73">
        <v>1646963.20519904</v>
      </c>
      <c r="G71" s="57"/>
      <c r="H71" s="78"/>
    </row>
    <row r="72" spans="1:11" s="76" customFormat="1" x14ac:dyDescent="0.2">
      <c r="A72" s="19" t="s">
        <v>129</v>
      </c>
      <c r="B72" s="77">
        <f>(B70*(B104/B103)/B71)*100</f>
        <v>0.20313971512991336</v>
      </c>
      <c r="C72" s="77">
        <f t="shared" ref="C72:F72" si="20">(C70*(C104/C103)/C71)*100</f>
        <v>-0.51455714692664445</v>
      </c>
      <c r="D72" s="77">
        <f t="shared" ref="D72:E72" si="21">(D70*(D104/D103)/D71)*100</f>
        <v>0.11564569690448422</v>
      </c>
      <c r="E72" s="77">
        <f t="shared" si="21"/>
        <v>-0.96157131889597047</v>
      </c>
      <c r="F72" s="77">
        <f t="shared" si="20"/>
        <v>-0.60220558326735851</v>
      </c>
      <c r="G72" s="57"/>
    </row>
    <row r="73" spans="1:11" s="76" customFormat="1" x14ac:dyDescent="0.2">
      <c r="A73" s="14"/>
      <c r="B73" s="80"/>
      <c r="C73" s="80"/>
      <c r="D73" s="80"/>
      <c r="E73" s="80"/>
      <c r="F73" s="80"/>
      <c r="G73" s="57"/>
      <c r="H73" s="57"/>
    </row>
    <row r="74" spans="1:11" ht="16.5" customHeight="1" x14ac:dyDescent="0.25">
      <c r="A74" s="122" t="s">
        <v>14</v>
      </c>
      <c r="B74" s="122"/>
      <c r="C74" s="122"/>
      <c r="D74" s="122"/>
      <c r="E74" s="122"/>
      <c r="F74" s="122"/>
    </row>
    <row r="75" spans="1:11" ht="6.75" customHeight="1" x14ac:dyDescent="0.2">
      <c r="A75" s="56"/>
      <c r="B75" s="56"/>
      <c r="C75" s="56"/>
      <c r="D75" s="56"/>
      <c r="E75" s="56"/>
      <c r="F75" s="56"/>
    </row>
    <row r="76" spans="1:11" x14ac:dyDescent="0.2">
      <c r="A76" s="56" t="s">
        <v>58</v>
      </c>
      <c r="B76" s="58">
        <v>1230931.3292803899</v>
      </c>
      <c r="C76" s="58">
        <v>1104224.4445261499</v>
      </c>
      <c r="D76" s="58">
        <v>1230931.3292803899</v>
      </c>
      <c r="E76" s="58">
        <v>1104224.4445261499</v>
      </c>
      <c r="F76" s="58">
        <v>1105573.6312239799</v>
      </c>
    </row>
    <row r="77" spans="1:11" x14ac:dyDescent="0.2">
      <c r="A77" s="59" t="s">
        <v>62</v>
      </c>
      <c r="B77" s="60">
        <v>1710929.76203964</v>
      </c>
      <c r="C77" s="60">
        <v>1703904.5510611702</v>
      </c>
      <c r="D77" s="60">
        <v>1710929.76203964</v>
      </c>
      <c r="E77" s="60">
        <v>1703904.5510611702</v>
      </c>
      <c r="F77" s="60">
        <v>1693810.7805753802</v>
      </c>
    </row>
    <row r="78" spans="1:11" x14ac:dyDescent="0.2">
      <c r="A78" s="59" t="s">
        <v>60</v>
      </c>
      <c r="B78" s="81">
        <f>(B76/B77)*100</f>
        <v>71.945170198744307</v>
      </c>
      <c r="C78" s="81">
        <f t="shared" ref="C78:F78" si="22">(C76/C77)*100</f>
        <v>64.805534079855178</v>
      </c>
      <c r="D78" s="81">
        <f t="shared" ref="D78:E78" si="23">(D76/D77)*100</f>
        <v>71.945170198744307</v>
      </c>
      <c r="E78" s="81">
        <f t="shared" si="23"/>
        <v>64.805534079855178</v>
      </c>
      <c r="F78" s="81">
        <f t="shared" si="22"/>
        <v>65.27137764753283</v>
      </c>
    </row>
    <row r="79" spans="1:11" ht="12" customHeight="1" x14ac:dyDescent="0.2">
      <c r="A79" s="56"/>
      <c r="B79" s="56"/>
      <c r="C79" s="56"/>
      <c r="D79" s="56"/>
      <c r="E79" s="56"/>
      <c r="F79" s="56"/>
    </row>
    <row r="80" spans="1:11" x14ac:dyDescent="0.2">
      <c r="A80" s="56" t="s">
        <v>58</v>
      </c>
      <c r="B80" s="58">
        <v>1230931.3292803899</v>
      </c>
      <c r="C80" s="58">
        <v>1104224.4445261499</v>
      </c>
      <c r="D80" s="58">
        <v>1230931.3292803899</v>
      </c>
      <c r="E80" s="58">
        <v>1104224.4445261499</v>
      </c>
      <c r="F80" s="58">
        <v>1105573.6312239799</v>
      </c>
    </row>
    <row r="81" spans="1:6" x14ac:dyDescent="0.2">
      <c r="A81" s="59" t="s">
        <v>61</v>
      </c>
      <c r="B81" s="60">
        <v>24292.824502520001</v>
      </c>
      <c r="C81" s="60">
        <v>36019.970620788001</v>
      </c>
      <c r="D81" s="60">
        <v>24292.824502520001</v>
      </c>
      <c r="E81" s="60">
        <v>35157.140780788002</v>
      </c>
      <c r="F81" s="60">
        <v>1583.0779886324997</v>
      </c>
    </row>
    <row r="82" spans="1:6" x14ac:dyDescent="0.2">
      <c r="A82" s="56" t="s">
        <v>58</v>
      </c>
      <c r="B82" s="58">
        <f>B80-B81</f>
        <v>1206638.5047778699</v>
      </c>
      <c r="C82" s="58">
        <f t="shared" ref="C82:F82" si="24">C80-C81</f>
        <v>1068204.473905362</v>
      </c>
      <c r="D82" s="58">
        <f t="shared" ref="D82:E82" si="25">D80-D81</f>
        <v>1206638.5047778699</v>
      </c>
      <c r="E82" s="58">
        <f t="shared" si="25"/>
        <v>1069067.303745362</v>
      </c>
      <c r="F82" s="58">
        <f t="shared" si="24"/>
        <v>1103990.5532353474</v>
      </c>
    </row>
    <row r="83" spans="1:6" x14ac:dyDescent="0.2">
      <c r="A83" s="56" t="s">
        <v>62</v>
      </c>
      <c r="B83" s="58">
        <v>1710929.76203964</v>
      </c>
      <c r="C83" s="58">
        <v>1703904.5510611702</v>
      </c>
      <c r="D83" s="58">
        <v>1710929.76203964</v>
      </c>
      <c r="E83" s="58">
        <v>1703904.5510611702</v>
      </c>
      <c r="F83" s="58">
        <v>1693810.7805753802</v>
      </c>
    </row>
    <row r="84" spans="1:6" x14ac:dyDescent="0.2">
      <c r="A84" s="56" t="s">
        <v>121</v>
      </c>
      <c r="B84" s="58">
        <v>47856.601649999997</v>
      </c>
      <c r="C84" s="58">
        <v>51656.648860000001</v>
      </c>
      <c r="D84" s="58">
        <v>47856.601649999997</v>
      </c>
      <c r="E84" s="58">
        <v>51656.648860000001</v>
      </c>
      <c r="F84" s="58">
        <v>54165.689840000006</v>
      </c>
    </row>
    <row r="85" spans="1:6" x14ac:dyDescent="0.2">
      <c r="A85" s="62" t="s">
        <v>62</v>
      </c>
      <c r="B85" s="67">
        <f>+B83-B84</f>
        <v>1663073.1603896399</v>
      </c>
      <c r="C85" s="67">
        <f>+C83-C84</f>
        <v>1652247.9022011701</v>
      </c>
      <c r="D85" s="67">
        <f t="shared" ref="D85:E85" si="26">+D83-D84</f>
        <v>1663073.1603896399</v>
      </c>
      <c r="E85" s="67">
        <f t="shared" si="26"/>
        <v>1652247.9022011701</v>
      </c>
      <c r="F85" s="67">
        <f>+F83-F84</f>
        <v>1639645.0907353801</v>
      </c>
    </row>
    <row r="86" spans="1:6" ht="33.75" customHeight="1" x14ac:dyDescent="0.2">
      <c r="A86" s="82" t="s">
        <v>63</v>
      </c>
      <c r="B86" s="81">
        <f>(B82/B85)*100</f>
        <v>72.554745847450732</v>
      </c>
      <c r="C86" s="81">
        <f>(C82/C85)*100</f>
        <v>64.651586029086232</v>
      </c>
      <c r="D86" s="81">
        <f t="shared" ref="D86:E86" si="27">(D82/D85)*100</f>
        <v>72.554745847450732</v>
      </c>
      <c r="E86" s="81">
        <f t="shared" si="27"/>
        <v>64.7038076018206</v>
      </c>
      <c r="F86" s="81">
        <f>(F82/F85)*100</f>
        <v>67.331068136227472</v>
      </c>
    </row>
    <row r="87" spans="1:6" x14ac:dyDescent="0.2">
      <c r="A87" s="56"/>
      <c r="B87" s="56"/>
      <c r="C87" s="56"/>
      <c r="D87" s="56"/>
      <c r="E87" s="56"/>
      <c r="F87" s="56"/>
    </row>
    <row r="88" spans="1:6" ht="15.75" x14ac:dyDescent="0.25">
      <c r="A88" s="55" t="s">
        <v>17</v>
      </c>
      <c r="B88" s="56"/>
      <c r="C88" s="56"/>
      <c r="D88" s="56"/>
      <c r="E88" s="56"/>
      <c r="F88" s="56"/>
    </row>
    <row r="89" spans="1:6" ht="6" customHeight="1" x14ac:dyDescent="0.2">
      <c r="A89" s="56"/>
      <c r="B89" s="56"/>
      <c r="C89" s="56"/>
      <c r="D89" s="56"/>
      <c r="E89" s="56"/>
      <c r="F89" s="56"/>
    </row>
    <row r="90" spans="1:6" x14ac:dyDescent="0.2">
      <c r="A90" s="56" t="s">
        <v>64</v>
      </c>
      <c r="B90" s="68">
        <v>-6038.2264025493096</v>
      </c>
      <c r="C90" s="68">
        <v>-5709.6094733561604</v>
      </c>
      <c r="D90" s="68">
        <v>-11855.2938477345</v>
      </c>
      <c r="E90" s="68">
        <v>-11190.0614519506</v>
      </c>
      <c r="F90" s="68">
        <v>-23401.086740934701</v>
      </c>
    </row>
    <row r="91" spans="1:6" x14ac:dyDescent="0.2">
      <c r="A91" s="59" t="s">
        <v>65</v>
      </c>
      <c r="B91" s="60">
        <v>13593.326627373399</v>
      </c>
      <c r="C91" s="60">
        <v>14123.4834552997</v>
      </c>
      <c r="D91" s="60">
        <v>26938.870356445303</v>
      </c>
      <c r="E91" s="60">
        <v>29666.443880004303</v>
      </c>
      <c r="F91" s="60">
        <v>56399.3833461861</v>
      </c>
    </row>
    <row r="92" spans="1:6" x14ac:dyDescent="0.2">
      <c r="A92" s="59" t="s">
        <v>66</v>
      </c>
      <c r="B92" s="81">
        <f>(-B90/B91)*100</f>
        <v>44.420520216073548</v>
      </c>
      <c r="C92" s="81">
        <f>(-C90/C91)*100</f>
        <v>40.426354386485897</v>
      </c>
      <c r="D92" s="81">
        <f t="shared" ref="D92:E92" si="28">(-D90/D91)*100</f>
        <v>44.00813282394391</v>
      </c>
      <c r="E92" s="81">
        <f t="shared" si="28"/>
        <v>37.719591526414447</v>
      </c>
      <c r="F92" s="81">
        <f>(-F90/F91)*100</f>
        <v>41.491742200967089</v>
      </c>
    </row>
    <row r="93" spans="1:6" x14ac:dyDescent="0.2">
      <c r="A93" s="56"/>
      <c r="B93" s="56"/>
      <c r="C93" s="56"/>
      <c r="D93" s="56"/>
      <c r="E93" s="56"/>
      <c r="F93" s="56"/>
    </row>
    <row r="94" spans="1:6" ht="15.75" x14ac:dyDescent="0.25">
      <c r="A94" s="55" t="s">
        <v>20</v>
      </c>
      <c r="B94" s="56"/>
      <c r="C94" s="56"/>
      <c r="D94" s="56"/>
      <c r="E94" s="56"/>
      <c r="F94" s="56"/>
    </row>
    <row r="95" spans="1:6" ht="7.5" customHeight="1" x14ac:dyDescent="0.2">
      <c r="A95" s="56"/>
      <c r="B95" s="56"/>
      <c r="C95" s="56"/>
      <c r="D95" s="56"/>
      <c r="E95" s="56"/>
      <c r="F95" s="56"/>
    </row>
    <row r="96" spans="1:6" x14ac:dyDescent="0.2">
      <c r="A96" s="56" t="s">
        <v>67</v>
      </c>
      <c r="B96" s="83">
        <v>187.6</v>
      </c>
      <c r="C96" s="83">
        <v>127.1</v>
      </c>
      <c r="D96" s="83">
        <v>187.6</v>
      </c>
      <c r="E96" s="83">
        <v>127.1</v>
      </c>
      <c r="F96" s="83">
        <v>168</v>
      </c>
    </row>
    <row r="97" spans="1:7" x14ac:dyDescent="0.2">
      <c r="A97" s="59" t="s">
        <v>32</v>
      </c>
      <c r="B97" s="71">
        <v>147.34604056920926</v>
      </c>
      <c r="C97" s="71">
        <v>142.66272748914011</v>
      </c>
      <c r="D97" s="71">
        <v>147.34604056920926</v>
      </c>
      <c r="E97" s="71">
        <v>142.66272748914011</v>
      </c>
      <c r="F97" s="71">
        <v>148.2974118517977</v>
      </c>
    </row>
    <row r="98" spans="1:7" x14ac:dyDescent="0.2">
      <c r="A98" s="59" t="s">
        <v>20</v>
      </c>
      <c r="B98" s="102">
        <f>B96/B97</f>
        <v>1.2731933567762428</v>
      </c>
      <c r="C98" s="102">
        <f t="shared" ref="C98:F98" si="29">C96/C97</f>
        <v>0.89091244950209725</v>
      </c>
      <c r="D98" s="102">
        <f t="shared" ref="D98:E98" si="30">D96/D97</f>
        <v>1.2731933567762428</v>
      </c>
      <c r="E98" s="102">
        <f t="shared" si="30"/>
        <v>0.89091244950209725</v>
      </c>
      <c r="F98" s="102">
        <f t="shared" si="29"/>
        <v>1.1328586109641094</v>
      </c>
    </row>
    <row r="99" spans="1:7" x14ac:dyDescent="0.2">
      <c r="A99" s="56"/>
      <c r="B99" s="56"/>
      <c r="C99" s="56"/>
      <c r="D99" s="56"/>
      <c r="E99" s="56"/>
      <c r="F99" s="56"/>
    </row>
    <row r="100" spans="1:7" ht="64.5" customHeight="1" x14ac:dyDescent="0.2">
      <c r="A100" s="121" t="s">
        <v>138</v>
      </c>
      <c r="B100" s="121"/>
      <c r="C100" s="121"/>
      <c r="D100" s="121"/>
      <c r="E100" s="121"/>
      <c r="F100" s="121"/>
      <c r="G100" s="87"/>
    </row>
    <row r="103" spans="1:7" x14ac:dyDescent="0.2">
      <c r="A103" s="57" t="s">
        <v>111</v>
      </c>
      <c r="B103" s="57">
        <v>91</v>
      </c>
      <c r="C103" s="57">
        <v>91</v>
      </c>
      <c r="D103" s="57">
        <v>181</v>
      </c>
      <c r="E103" s="57">
        <v>182</v>
      </c>
      <c r="F103" s="57">
        <v>366</v>
      </c>
    </row>
    <row r="104" spans="1:7" x14ac:dyDescent="0.2">
      <c r="A104" s="57" t="s">
        <v>112</v>
      </c>
      <c r="B104" s="57">
        <v>365</v>
      </c>
      <c r="C104" s="57">
        <v>366</v>
      </c>
      <c r="D104" s="57">
        <v>365</v>
      </c>
      <c r="E104" s="57">
        <v>366</v>
      </c>
      <c r="F104" s="57">
        <v>366</v>
      </c>
    </row>
  </sheetData>
  <mergeCells count="6">
    <mergeCell ref="D2:E2"/>
    <mergeCell ref="A100:F100"/>
    <mergeCell ref="A35:F35"/>
    <mergeCell ref="A44:F44"/>
    <mergeCell ref="A60:F60"/>
    <mergeCell ref="A74:F74"/>
  </mergeCells>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41"/>
  <sheetViews>
    <sheetView showGridLines="0" zoomScaleNormal="100" workbookViewId="0">
      <selection activeCell="A52" sqref="A52"/>
    </sheetView>
  </sheetViews>
  <sheetFormatPr defaultColWidth="11.42578125" defaultRowHeight="14.25" x14ac:dyDescent="0.2"/>
  <cols>
    <col min="1" max="1" width="99" style="54" customWidth="1"/>
    <col min="2" max="16384" width="11.42578125" style="32"/>
  </cols>
  <sheetData>
    <row r="1" spans="1:1" x14ac:dyDescent="0.2">
      <c r="A1" s="1" t="s">
        <v>68</v>
      </c>
    </row>
    <row r="2" spans="1:1" ht="27" x14ac:dyDescent="0.35">
      <c r="A2" s="2" t="s">
        <v>1</v>
      </c>
    </row>
    <row r="3" spans="1:1" x14ac:dyDescent="0.2">
      <c r="A3" s="3"/>
    </row>
    <row r="4" spans="1:1" ht="45" x14ac:dyDescent="0.2">
      <c r="A4" s="4" t="s">
        <v>69</v>
      </c>
    </row>
    <row r="5" spans="1:1" x14ac:dyDescent="0.2">
      <c r="A5" s="5"/>
    </row>
    <row r="6" spans="1:1" ht="33.75" x14ac:dyDescent="0.2">
      <c r="A6" s="4" t="s">
        <v>70</v>
      </c>
    </row>
    <row r="7" spans="1:1" x14ac:dyDescent="0.2">
      <c r="A7" s="4"/>
    </row>
    <row r="8" spans="1:1" ht="15.75" x14ac:dyDescent="0.2">
      <c r="A8" s="7" t="s">
        <v>71</v>
      </c>
    </row>
    <row r="9" spans="1:1" ht="15.75" x14ac:dyDescent="0.2">
      <c r="A9" s="7"/>
    </row>
    <row r="10" spans="1:1" x14ac:dyDescent="0.2">
      <c r="A10" s="8" t="s">
        <v>5</v>
      </c>
    </row>
    <row r="11" spans="1:1" ht="22.5" x14ac:dyDescent="0.2">
      <c r="A11" s="4" t="s">
        <v>72</v>
      </c>
    </row>
    <row r="12" spans="1:1" ht="22.5" x14ac:dyDescent="0.2">
      <c r="A12" s="9" t="s">
        <v>115</v>
      </c>
    </row>
    <row r="13" spans="1:1" x14ac:dyDescent="0.2">
      <c r="A13" s="4"/>
    </row>
    <row r="14" spans="1:1" x14ac:dyDescent="0.2">
      <c r="A14" s="8" t="s">
        <v>7</v>
      </c>
    </row>
    <row r="15" spans="1:1" ht="22.5" x14ac:dyDescent="0.2">
      <c r="A15" s="4" t="s">
        <v>73</v>
      </c>
    </row>
    <row r="16" spans="1:1" ht="33.75" x14ac:dyDescent="0.2">
      <c r="A16" s="85" t="s">
        <v>10</v>
      </c>
    </row>
    <row r="17" spans="1:1" ht="33.75" x14ac:dyDescent="0.2">
      <c r="A17" s="9" t="s">
        <v>11</v>
      </c>
    </row>
    <row r="18" spans="1:1" ht="22.5" x14ac:dyDescent="0.2">
      <c r="A18" s="9" t="s">
        <v>12</v>
      </c>
    </row>
    <row r="19" spans="1:1" x14ac:dyDescent="0.2">
      <c r="A19" s="9"/>
    </row>
    <row r="20" spans="1:1" ht="22.5" x14ac:dyDescent="0.2">
      <c r="A20" s="8" t="s">
        <v>13</v>
      </c>
    </row>
    <row r="21" spans="1:1" x14ac:dyDescent="0.2">
      <c r="A21" s="4" t="s">
        <v>109</v>
      </c>
    </row>
    <row r="22" spans="1:1" x14ac:dyDescent="0.2">
      <c r="A22" s="96" t="s">
        <v>132</v>
      </c>
    </row>
    <row r="23" spans="1:1" ht="22.5" x14ac:dyDescent="0.2">
      <c r="A23" s="96" t="s">
        <v>133</v>
      </c>
    </row>
    <row r="24" spans="1:1" x14ac:dyDescent="0.2">
      <c r="A24" s="96" t="s">
        <v>134</v>
      </c>
    </row>
    <row r="25" spans="1:1" x14ac:dyDescent="0.2">
      <c r="A25" s="96" t="s">
        <v>131</v>
      </c>
    </row>
    <row r="26" spans="1:1" x14ac:dyDescent="0.2">
      <c r="A26" s="4"/>
    </row>
    <row r="27" spans="1:1" ht="22.5" x14ac:dyDescent="0.2">
      <c r="A27" s="8" t="s">
        <v>14</v>
      </c>
    </row>
    <row r="28" spans="1:1" x14ac:dyDescent="0.2">
      <c r="A28" s="4" t="s">
        <v>74</v>
      </c>
    </row>
    <row r="29" spans="1:1" ht="22.5" x14ac:dyDescent="0.2">
      <c r="A29" s="9" t="s">
        <v>16</v>
      </c>
    </row>
    <row r="30" spans="1:1" x14ac:dyDescent="0.2">
      <c r="A30" s="4"/>
    </row>
    <row r="31" spans="1:1" x14ac:dyDescent="0.2">
      <c r="A31" s="8" t="s">
        <v>17</v>
      </c>
    </row>
    <row r="32" spans="1:1" ht="22.5" x14ac:dyDescent="0.2">
      <c r="A32" s="4" t="s">
        <v>18</v>
      </c>
    </row>
    <row r="33" spans="1:1" x14ac:dyDescent="0.2">
      <c r="A33" s="9" t="s">
        <v>19</v>
      </c>
    </row>
    <row r="34" spans="1:1" x14ac:dyDescent="0.2">
      <c r="A34" s="4"/>
    </row>
    <row r="35" spans="1:1" x14ac:dyDescent="0.2">
      <c r="A35" s="8"/>
    </row>
    <row r="36" spans="1:1" x14ac:dyDescent="0.2">
      <c r="A36" s="4"/>
    </row>
    <row r="37" spans="1:1" x14ac:dyDescent="0.2">
      <c r="A37" s="9"/>
    </row>
    <row r="38" spans="1:1" x14ac:dyDescent="0.2">
      <c r="A38" s="4"/>
    </row>
    <row r="39" spans="1:1" x14ac:dyDescent="0.2">
      <c r="A39" s="8"/>
    </row>
    <row r="40" spans="1:1" x14ac:dyDescent="0.2">
      <c r="A40" s="4"/>
    </row>
    <row r="41" spans="1:1" x14ac:dyDescent="0.2">
      <c r="A41" s="9"/>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3073"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3073"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L68"/>
  <sheetViews>
    <sheetView showGridLines="0" zoomScale="70" zoomScaleNormal="70" workbookViewId="0">
      <selection activeCell="A96" sqref="A96"/>
    </sheetView>
  </sheetViews>
  <sheetFormatPr defaultColWidth="11.42578125" defaultRowHeight="15" x14ac:dyDescent="0.2"/>
  <cols>
    <col min="1" max="1" width="99.42578125" style="11" customWidth="1"/>
    <col min="2" max="6" width="14.5703125" style="11" customWidth="1"/>
    <col min="7" max="7" width="11.42578125" style="11"/>
    <col min="8" max="9" width="14.140625" style="11" customWidth="1"/>
    <col min="10" max="11" width="12.42578125" style="11" customWidth="1"/>
    <col min="12" max="16384" width="11.42578125" style="11"/>
  </cols>
  <sheetData>
    <row r="1" spans="1:12" ht="15.75" x14ac:dyDescent="0.25">
      <c r="A1" s="10" t="s">
        <v>75</v>
      </c>
      <c r="H1" s="23"/>
      <c r="I1" s="23"/>
      <c r="J1" s="23"/>
      <c r="K1" s="23"/>
      <c r="L1" s="23"/>
    </row>
    <row r="2" spans="1:12" x14ac:dyDescent="0.2">
      <c r="H2" s="23"/>
      <c r="I2" s="23"/>
      <c r="J2" s="23"/>
      <c r="K2" s="23"/>
      <c r="L2" s="23"/>
    </row>
    <row r="3" spans="1:12" ht="17.25" x14ac:dyDescent="0.3">
      <c r="B3" s="100" t="s">
        <v>141</v>
      </c>
      <c r="C3" s="100" t="s">
        <v>141</v>
      </c>
      <c r="D3" s="120" t="s">
        <v>142</v>
      </c>
      <c r="E3" s="120"/>
      <c r="F3" s="106" t="s">
        <v>22</v>
      </c>
    </row>
    <row r="4" spans="1:12" ht="15.75" x14ac:dyDescent="0.2">
      <c r="A4" s="14"/>
      <c r="B4" s="101">
        <v>2021</v>
      </c>
      <c r="C4" s="101">
        <v>2020</v>
      </c>
      <c r="D4" s="101">
        <v>2021</v>
      </c>
      <c r="E4" s="101">
        <v>2020</v>
      </c>
      <c r="F4" s="101">
        <v>2020</v>
      </c>
    </row>
    <row r="5" spans="1:12" ht="15.75" x14ac:dyDescent="0.2">
      <c r="A5" s="12" t="s">
        <v>5</v>
      </c>
      <c r="B5" s="33"/>
      <c r="C5" s="33"/>
      <c r="D5" s="33"/>
      <c r="E5" s="33"/>
      <c r="F5" s="33"/>
    </row>
    <row r="6" spans="1:12" ht="8.1" customHeight="1" x14ac:dyDescent="0.2">
      <c r="A6" s="12"/>
      <c r="B6" s="33"/>
      <c r="C6" s="33"/>
      <c r="D6" s="33"/>
      <c r="E6" s="33"/>
      <c r="F6" s="33"/>
    </row>
    <row r="7" spans="1:12" x14ac:dyDescent="0.2">
      <c r="A7" s="18" t="s">
        <v>39</v>
      </c>
      <c r="B7" s="34">
        <v>5885.4109537067998</v>
      </c>
      <c r="C7" s="34">
        <v>4634.3604942148595</v>
      </c>
      <c r="D7" s="34">
        <v>11261.323937360999</v>
      </c>
      <c r="E7" s="34">
        <v>8373.7884160170106</v>
      </c>
      <c r="F7" s="34">
        <v>17661.466566170202</v>
      </c>
    </row>
    <row r="8" spans="1:12" x14ac:dyDescent="0.2">
      <c r="A8" s="35" t="s">
        <v>34</v>
      </c>
      <c r="B8" s="34">
        <v>-234.51889000000003</v>
      </c>
      <c r="C8" s="34">
        <v>-257.77431999999999</v>
      </c>
      <c r="D8" s="34">
        <v>-474.09057000000001</v>
      </c>
      <c r="E8" s="34">
        <v>-690.38265999999999</v>
      </c>
      <c r="F8" s="34">
        <v>-1143.27637</v>
      </c>
    </row>
    <row r="9" spans="1:12" x14ac:dyDescent="0.2">
      <c r="A9" s="35" t="s">
        <v>114</v>
      </c>
      <c r="B9" s="34">
        <v>12.380665150999999</v>
      </c>
      <c r="C9" s="34">
        <v>4.2460616380000005</v>
      </c>
      <c r="D9" s="34">
        <v>32.203468717</v>
      </c>
      <c r="E9" s="34">
        <v>6.5256512320000004</v>
      </c>
      <c r="F9" s="34">
        <v>15.415934684</v>
      </c>
    </row>
    <row r="10" spans="1:12" x14ac:dyDescent="0.2">
      <c r="A10" s="36" t="s">
        <v>40</v>
      </c>
      <c r="B10" s="37">
        <f>B7+B8+B9</f>
        <v>5663.2727288577998</v>
      </c>
      <c r="C10" s="37">
        <f t="shared" ref="C10:F10" si="0">C7+C8+C9</f>
        <v>4380.8322358528594</v>
      </c>
      <c r="D10" s="37">
        <f t="shared" si="0"/>
        <v>10819.436836077999</v>
      </c>
      <c r="E10" s="37">
        <f t="shared" si="0"/>
        <v>7689.9314072490106</v>
      </c>
      <c r="F10" s="37">
        <f t="shared" si="0"/>
        <v>16533.606130854201</v>
      </c>
    </row>
    <row r="11" spans="1:12" x14ac:dyDescent="0.2">
      <c r="A11" s="19" t="s">
        <v>76</v>
      </c>
      <c r="B11" s="38">
        <v>211469.44604169729</v>
      </c>
      <c r="C11" s="38">
        <v>208805.37710851798</v>
      </c>
      <c r="D11" s="38">
        <v>212702.95187544546</v>
      </c>
      <c r="E11" s="38">
        <v>207991.17529935873</v>
      </c>
      <c r="F11" s="38">
        <v>210937.98417394378</v>
      </c>
    </row>
    <row r="12" spans="1:12" x14ac:dyDescent="0.2">
      <c r="A12" s="17" t="s">
        <v>77</v>
      </c>
      <c r="B12" s="39">
        <f>(B10*(B68/B67)/B11)*100</f>
        <v>10.741658006331281</v>
      </c>
      <c r="C12" s="39">
        <f>(C10*(C68/C67)/C11)*100</f>
        <v>8.4382936946187801</v>
      </c>
      <c r="D12" s="39">
        <f t="shared" ref="D12:E12" si="1">(D10*(D68/D67)/D11)*100</f>
        <v>10.257592178268514</v>
      </c>
      <c r="E12" s="39">
        <f t="shared" si="1"/>
        <v>7.435107539047932</v>
      </c>
      <c r="F12" s="39">
        <f>(F10*(F68/F67)/F11)*100</f>
        <v>7.8381360263783746</v>
      </c>
    </row>
    <row r="13" spans="1:12" x14ac:dyDescent="0.2">
      <c r="A13" s="13"/>
      <c r="B13" s="53"/>
      <c r="C13" s="53"/>
      <c r="D13" s="53"/>
      <c r="E13" s="53"/>
      <c r="F13" s="53"/>
    </row>
    <row r="14" spans="1:12" ht="15.75" x14ac:dyDescent="0.2">
      <c r="A14" s="12" t="s">
        <v>7</v>
      </c>
      <c r="B14" s="33"/>
      <c r="C14" s="33"/>
      <c r="D14" s="33"/>
      <c r="E14" s="33"/>
      <c r="F14" s="33"/>
    </row>
    <row r="15" spans="1:12" ht="8.1" customHeight="1" x14ac:dyDescent="0.2">
      <c r="A15" s="12"/>
      <c r="B15" s="33"/>
      <c r="C15" s="33"/>
      <c r="D15" s="33"/>
      <c r="E15" s="33"/>
      <c r="F15" s="33"/>
    </row>
    <row r="16" spans="1:12" x14ac:dyDescent="0.2">
      <c r="A16" s="18" t="s">
        <v>44</v>
      </c>
      <c r="B16" s="38">
        <v>9359.0836275974798</v>
      </c>
      <c r="C16" s="38">
        <v>11135.073319925399</v>
      </c>
      <c r="D16" s="38">
        <v>18681.213680759698</v>
      </c>
      <c r="E16" s="38">
        <v>24760.245858733098</v>
      </c>
      <c r="F16" s="38">
        <v>44084.867436348701</v>
      </c>
    </row>
    <row r="17" spans="1:9" x14ac:dyDescent="0.2">
      <c r="A17" s="18" t="s">
        <v>45</v>
      </c>
      <c r="B17" s="34">
        <v>-1291.82789905548</v>
      </c>
      <c r="C17" s="34">
        <v>-2680.7452474027505</v>
      </c>
      <c r="D17" s="34">
        <v>-3042.217453492698</v>
      </c>
      <c r="E17" s="34">
        <v>-8718.686407568297</v>
      </c>
      <c r="F17" s="34">
        <v>-11758.623139180603</v>
      </c>
    </row>
    <row r="18" spans="1:9" x14ac:dyDescent="0.2">
      <c r="A18" s="19" t="s">
        <v>46</v>
      </c>
      <c r="B18" s="91">
        <f>B16+B17</f>
        <v>8067.2557285419998</v>
      </c>
      <c r="C18" s="91">
        <f t="shared" ref="C18:F18" si="2">C16+C17</f>
        <v>8454.3280725226487</v>
      </c>
      <c r="D18" s="91">
        <f>D16+D17</f>
        <v>15638.996227267</v>
      </c>
      <c r="E18" s="91">
        <f t="shared" si="2"/>
        <v>16041.559451164801</v>
      </c>
      <c r="F18" s="91">
        <f t="shared" si="2"/>
        <v>32326.244297168098</v>
      </c>
    </row>
    <row r="19" spans="1:9" x14ac:dyDescent="0.2">
      <c r="A19" s="19" t="s">
        <v>78</v>
      </c>
      <c r="B19" s="91">
        <v>1581226.0619950499</v>
      </c>
      <c r="C19" s="91">
        <v>1591461.2422539501</v>
      </c>
      <c r="D19" s="91">
        <v>1577586.3591352201</v>
      </c>
      <c r="E19" s="91">
        <v>1580822.04154269</v>
      </c>
      <c r="F19" s="91">
        <v>1581222.8425972799</v>
      </c>
    </row>
    <row r="20" spans="1:9" x14ac:dyDescent="0.2">
      <c r="A20" s="19" t="s">
        <v>79</v>
      </c>
      <c r="B20" s="92">
        <f>B18/B19*B68/B67*100</f>
        <v>2.046366098671184</v>
      </c>
      <c r="C20" s="92">
        <f>C18/C19*C68/C67*100</f>
        <v>2.1365975366211281</v>
      </c>
      <c r="D20" s="92">
        <f t="shared" ref="D20:E20" si="3">D18/D19*D68/D67*100</f>
        <v>1.9990792994712208</v>
      </c>
      <c r="E20" s="92">
        <f t="shared" si="3"/>
        <v>2.0406724430498251</v>
      </c>
      <c r="F20" s="92">
        <f>F18/F19*F68/F67*100</f>
        <v>2.0443825769725006</v>
      </c>
    </row>
    <row r="21" spans="1:9" ht="9.9499999999999993" customHeight="1" x14ac:dyDescent="0.2">
      <c r="A21" s="18"/>
      <c r="B21" s="40"/>
      <c r="C21" s="40"/>
      <c r="D21" s="40"/>
      <c r="E21" s="40"/>
      <c r="F21" s="40"/>
    </row>
    <row r="22" spans="1:9" x14ac:dyDescent="0.2">
      <c r="A22" s="18" t="s">
        <v>49</v>
      </c>
      <c r="B22" s="38">
        <v>-519.01669628158004</v>
      </c>
      <c r="C22" s="38">
        <v>-1327.5585345612201</v>
      </c>
      <c r="D22" s="38">
        <v>-1110.1691952626099</v>
      </c>
      <c r="E22" s="38">
        <v>-3766.0284787576902</v>
      </c>
      <c r="F22" s="38">
        <v>-5043.3334731187597</v>
      </c>
    </row>
    <row r="23" spans="1:9" x14ac:dyDescent="0.2">
      <c r="A23" s="18" t="s">
        <v>45</v>
      </c>
      <c r="B23" s="34">
        <v>584.36427332302981</v>
      </c>
      <c r="C23" s="34">
        <v>1147.300119017297</v>
      </c>
      <c r="D23" s="34">
        <v>1528.2193704837618</v>
      </c>
      <c r="E23" s="34">
        <v>4801.1466820911101</v>
      </c>
      <c r="F23" s="34">
        <v>6310.6780447884503</v>
      </c>
    </row>
    <row r="24" spans="1:9" x14ac:dyDescent="0.2">
      <c r="A24" s="19" t="s">
        <v>51</v>
      </c>
      <c r="B24" s="91">
        <f>B22+B23</f>
        <v>65.347577041449767</v>
      </c>
      <c r="C24" s="91">
        <f t="shared" ref="C24:F24" si="4">C22+C23</f>
        <v>-180.25841554392309</v>
      </c>
      <c r="D24" s="91">
        <f t="shared" si="4"/>
        <v>418.0501752211519</v>
      </c>
      <c r="E24" s="91">
        <f t="shared" si="4"/>
        <v>1035.1182033334198</v>
      </c>
      <c r="F24" s="91">
        <f t="shared" si="4"/>
        <v>1267.3445716696906</v>
      </c>
    </row>
    <row r="25" spans="1:9" x14ac:dyDescent="0.2">
      <c r="A25" s="19" t="s">
        <v>52</v>
      </c>
      <c r="B25" s="91">
        <v>1180206.6512915599</v>
      </c>
      <c r="C25" s="91">
        <v>1065034.60154242</v>
      </c>
      <c r="D25" s="91">
        <v>1159136.73904104</v>
      </c>
      <c r="E25" s="91">
        <v>1029365.00471935</v>
      </c>
      <c r="F25" s="91">
        <v>1061947.7713412601</v>
      </c>
    </row>
    <row r="26" spans="1:9" x14ac:dyDescent="0.2">
      <c r="A26" s="19" t="s">
        <v>80</v>
      </c>
      <c r="B26" s="92">
        <f>B24/B25*B68/B67*100</f>
        <v>2.2208688039605122E-2</v>
      </c>
      <c r="C26" s="92">
        <f>C24/C25*C68/C67*100</f>
        <v>-6.8072472438386197E-2</v>
      </c>
      <c r="D26" s="92">
        <f t="shared" ref="D26:E26" si="5">D24/D25*D68/D67*100</f>
        <v>7.2729069011204531E-2</v>
      </c>
      <c r="E26" s="92">
        <f t="shared" si="5"/>
        <v>0.2022228580177674</v>
      </c>
      <c r="F26" s="92">
        <f>F24/F25*F68/F67*100</f>
        <v>0.11934151620931512</v>
      </c>
    </row>
    <row r="27" spans="1:9" ht="9.9499999999999993" customHeight="1" x14ac:dyDescent="0.2">
      <c r="A27" s="18"/>
      <c r="B27" s="41"/>
      <c r="C27" s="41"/>
      <c r="D27" s="41"/>
      <c r="E27" s="41"/>
      <c r="F27" s="41"/>
    </row>
    <row r="28" spans="1:9" ht="30" x14ac:dyDescent="0.2">
      <c r="A28" s="93" t="s">
        <v>81</v>
      </c>
      <c r="B28" s="94">
        <f>((B19*B20)+(B26*B25))/(B19+B25)</f>
        <v>1.1812629846991496</v>
      </c>
      <c r="C28" s="94">
        <f>((C19*C20)+(C26*C25))/(C19+C25)</f>
        <v>1.2527076370323336</v>
      </c>
      <c r="D28" s="94">
        <f t="shared" ref="D28:E28" si="6">((D19*D20)+(D26*D25))/(D19+D25)</f>
        <v>1.183175298852972</v>
      </c>
      <c r="E28" s="94">
        <f t="shared" si="6"/>
        <v>1.3156532654077846</v>
      </c>
      <c r="F28" s="94">
        <f>((F19*F20)+(F26*F25))/(F19+F25)</f>
        <v>1.2709580188159171</v>
      </c>
    </row>
    <row r="29" spans="1:9" x14ac:dyDescent="0.2">
      <c r="A29" s="18"/>
    </row>
    <row r="30" spans="1:9" ht="15.75" x14ac:dyDescent="0.2">
      <c r="A30" s="12" t="s">
        <v>13</v>
      </c>
    </row>
    <row r="31" spans="1:9" ht="8.1" customHeight="1" x14ac:dyDescent="0.2">
      <c r="A31" s="12"/>
    </row>
    <row r="32" spans="1:9" x14ac:dyDescent="0.2">
      <c r="A32" s="11" t="s">
        <v>125</v>
      </c>
      <c r="B32" s="42">
        <v>155515.881444773</v>
      </c>
      <c r="C32" s="42">
        <v>205158.054908088</v>
      </c>
      <c r="D32" s="42">
        <v>155515.881444773</v>
      </c>
      <c r="E32" s="42">
        <v>205158.054908088</v>
      </c>
      <c r="F32" s="42">
        <v>172026.45406604401</v>
      </c>
      <c r="H32" s="43"/>
      <c r="I32" s="43"/>
    </row>
    <row r="33" spans="1:9" x14ac:dyDescent="0.2">
      <c r="A33" s="11" t="s">
        <v>126</v>
      </c>
      <c r="B33" s="42">
        <v>1676911.22528148</v>
      </c>
      <c r="C33" s="42">
        <v>1660941.0520107702</v>
      </c>
      <c r="D33" s="42">
        <v>1676911.22528148</v>
      </c>
      <c r="E33" s="42">
        <v>1660941.0520107702</v>
      </c>
      <c r="F33" s="42">
        <v>1655549.2137778101</v>
      </c>
      <c r="H33" s="43"/>
      <c r="I33" s="43"/>
    </row>
    <row r="34" spans="1:9" ht="30" customHeight="1" x14ac:dyDescent="0.2">
      <c r="A34" s="95" t="s">
        <v>124</v>
      </c>
      <c r="B34" s="97">
        <f>B32/B33*100</f>
        <v>9.2739483820122128</v>
      </c>
      <c r="C34" s="97">
        <f>C32/C33*100</f>
        <v>12.351916683600502</v>
      </c>
      <c r="D34" s="97">
        <f t="shared" ref="D34:E34" si="7">D32/D33*100</f>
        <v>9.2739483820122128</v>
      </c>
      <c r="E34" s="97">
        <f t="shared" si="7"/>
        <v>12.351916683600502</v>
      </c>
      <c r="F34" s="97">
        <f>F32/F33*100</f>
        <v>10.390899444994183</v>
      </c>
    </row>
    <row r="35" spans="1:9" x14ac:dyDescent="0.2">
      <c r="B35" s="21"/>
      <c r="C35" s="21"/>
      <c r="D35" s="21"/>
      <c r="E35" s="21"/>
      <c r="F35" s="21"/>
    </row>
    <row r="36" spans="1:9" x14ac:dyDescent="0.2">
      <c r="A36" s="11" t="s">
        <v>127</v>
      </c>
      <c r="B36" s="42">
        <v>25595.850872518902</v>
      </c>
      <c r="C36" s="42">
        <v>30067.2974209889</v>
      </c>
      <c r="D36" s="42">
        <v>25595.850872518902</v>
      </c>
      <c r="E36" s="42">
        <v>30067.2974209889</v>
      </c>
      <c r="F36" s="42">
        <v>25390.655922886403</v>
      </c>
      <c r="H36" s="43"/>
      <c r="I36" s="43"/>
    </row>
    <row r="37" spans="1:9" x14ac:dyDescent="0.2">
      <c r="A37" s="11" t="s">
        <v>126</v>
      </c>
      <c r="B37" s="42">
        <v>1676911.22528148</v>
      </c>
      <c r="C37" s="42">
        <v>1660941.0520107702</v>
      </c>
      <c r="D37" s="42">
        <v>1676911.22528148</v>
      </c>
      <c r="E37" s="42">
        <v>1660941.0520107702</v>
      </c>
      <c r="F37" s="42">
        <v>1655549.2137778101</v>
      </c>
      <c r="H37" s="43"/>
      <c r="I37" s="43"/>
    </row>
    <row r="38" spans="1:9" ht="30" x14ac:dyDescent="0.2">
      <c r="A38" s="95" t="s">
        <v>128</v>
      </c>
      <c r="B38" s="97">
        <f>B36/B37*100</f>
        <v>1.5263688671546987</v>
      </c>
      <c r="C38" s="97">
        <f>C36/C37*100</f>
        <v>1.8102567447886724</v>
      </c>
      <c r="D38" s="97">
        <f t="shared" ref="D38:E38" si="8">D36/D37*100</f>
        <v>1.5263688671546987</v>
      </c>
      <c r="E38" s="97">
        <f t="shared" si="8"/>
        <v>1.8102567447886724</v>
      </c>
      <c r="F38" s="97">
        <f>F36/F37*100</f>
        <v>1.533669655458159</v>
      </c>
    </row>
    <row r="39" spans="1:9" x14ac:dyDescent="0.2">
      <c r="B39" s="42"/>
      <c r="C39" s="42"/>
      <c r="D39" s="42"/>
      <c r="E39" s="42"/>
      <c r="F39" s="42"/>
    </row>
    <row r="40" spans="1:9" s="45" customFormat="1" x14ac:dyDescent="0.2">
      <c r="A40" s="11" t="s">
        <v>56</v>
      </c>
      <c r="B40" s="34">
        <v>832.78775272981693</v>
      </c>
      <c r="C40" s="34">
        <v>-2120.3453756056401</v>
      </c>
      <c r="D40" s="34">
        <v>943.02392481318702</v>
      </c>
      <c r="E40" s="34">
        <v>-7891.8210270445006</v>
      </c>
      <c r="F40" s="42">
        <v>-9918.1043760676603</v>
      </c>
      <c r="H40" s="43"/>
      <c r="I40" s="43"/>
    </row>
    <row r="41" spans="1:9" x14ac:dyDescent="0.2">
      <c r="A41" s="11" t="s">
        <v>130</v>
      </c>
      <c r="B41" s="42">
        <v>1661696.90216389</v>
      </c>
      <c r="C41" s="42">
        <v>1671760.9139144002</v>
      </c>
      <c r="D41" s="42">
        <v>1661863.7933240901</v>
      </c>
      <c r="E41" s="42">
        <v>1665272.3691208998</v>
      </c>
      <c r="F41" s="42">
        <v>1662027.2813624302</v>
      </c>
      <c r="G41" s="45"/>
      <c r="H41" s="43"/>
      <c r="I41" s="43"/>
    </row>
    <row r="42" spans="1:9" x14ac:dyDescent="0.2">
      <c r="A42" s="19" t="s">
        <v>129</v>
      </c>
      <c r="B42" s="44">
        <f>(B40*(B68/B67)/B41)*100</f>
        <v>0.20101755743395386</v>
      </c>
      <c r="C42" s="44">
        <f>(C40*(C68/C67)/C41)*100</f>
        <v>-0.51011974431920948</v>
      </c>
      <c r="D42" s="44">
        <f t="shared" ref="D42:E42" si="9">(D40*(D68/D67)/D41)*100</f>
        <v>0.1144304417764955</v>
      </c>
      <c r="E42" s="44">
        <f t="shared" si="9"/>
        <v>-0.95301919712127892</v>
      </c>
      <c r="F42" s="44">
        <f>(F40*(F68/F67)/F41)*100</f>
        <v>-0.59674738719916764</v>
      </c>
      <c r="G42" s="45"/>
    </row>
    <row r="43" spans="1:9" ht="9.9499999999999993" customHeight="1" x14ac:dyDescent="0.2">
      <c r="A43" s="13"/>
      <c r="B43" s="46"/>
      <c r="C43" s="46"/>
      <c r="D43" s="46"/>
      <c r="E43" s="46"/>
      <c r="F43" s="46"/>
    </row>
    <row r="44" spans="1:9" x14ac:dyDescent="0.2">
      <c r="B44" s="33"/>
      <c r="C44" s="33"/>
      <c r="D44" s="33"/>
      <c r="E44" s="33"/>
      <c r="F44" s="33"/>
    </row>
    <row r="45" spans="1:9" ht="15.75" customHeight="1" x14ac:dyDescent="0.25">
      <c r="A45" s="123" t="s">
        <v>14</v>
      </c>
      <c r="B45" s="123"/>
      <c r="C45" s="123"/>
      <c r="D45" s="123"/>
      <c r="E45" s="123"/>
      <c r="F45" s="123"/>
    </row>
    <row r="46" spans="1:9" ht="8.1" customHeight="1" x14ac:dyDescent="0.2"/>
    <row r="47" spans="1:9" x14ac:dyDescent="0.2">
      <c r="A47" s="11" t="s">
        <v>58</v>
      </c>
      <c r="B47" s="42">
        <v>1237374.1505932801</v>
      </c>
      <c r="C47" s="42">
        <v>1108803.5503549899</v>
      </c>
      <c r="D47" s="42">
        <v>1237374.1505932801</v>
      </c>
      <c r="E47" s="42">
        <v>1108803.5503549899</v>
      </c>
      <c r="F47" s="42">
        <v>1112057.6235887699</v>
      </c>
    </row>
    <row r="48" spans="1:9" x14ac:dyDescent="0.2">
      <c r="A48" s="11" t="s">
        <v>62</v>
      </c>
      <c r="B48" s="42">
        <v>1722129.0067906</v>
      </c>
      <c r="C48" s="42">
        <v>1709735.5945350002</v>
      </c>
      <c r="D48" s="42">
        <v>1722129.0067906</v>
      </c>
      <c r="E48" s="42">
        <v>1709735.5945350002</v>
      </c>
      <c r="F48" s="42">
        <v>1703524.4101338</v>
      </c>
    </row>
    <row r="49" spans="1:7" x14ac:dyDescent="0.2">
      <c r="A49" s="36" t="s">
        <v>82</v>
      </c>
      <c r="B49" s="47">
        <f>(B47/B48)*100</f>
        <v>71.851420289312671</v>
      </c>
      <c r="C49" s="47">
        <f t="shared" ref="C49:F49" si="10">(C47/C48)*100</f>
        <v>64.852340554830249</v>
      </c>
      <c r="D49" s="47">
        <f t="shared" si="10"/>
        <v>71.851420289312671</v>
      </c>
      <c r="E49" s="47">
        <f t="shared" si="10"/>
        <v>64.852340554830249</v>
      </c>
      <c r="F49" s="47">
        <f t="shared" si="10"/>
        <v>65.279817358262889</v>
      </c>
    </row>
    <row r="50" spans="1:7" ht="9.9499999999999993" customHeight="1" x14ac:dyDescent="0.2">
      <c r="B50" s="33"/>
      <c r="C50" s="33"/>
      <c r="D50" s="33"/>
      <c r="E50" s="33"/>
      <c r="F50" s="33"/>
    </row>
    <row r="51" spans="1:7" x14ac:dyDescent="0.2">
      <c r="A51" s="11" t="s">
        <v>58</v>
      </c>
      <c r="B51" s="42">
        <v>1237374.1505932801</v>
      </c>
      <c r="C51" s="42">
        <v>1108803.5503549899</v>
      </c>
      <c r="D51" s="42">
        <v>1237374.1505932801</v>
      </c>
      <c r="E51" s="42">
        <v>1108803.5503549899</v>
      </c>
      <c r="F51" s="42">
        <v>1112057.6235887699</v>
      </c>
    </row>
    <row r="52" spans="1:7" x14ac:dyDescent="0.2">
      <c r="A52" s="48" t="s">
        <v>61</v>
      </c>
      <c r="B52" s="49">
        <v>24292.824502520001</v>
      </c>
      <c r="C52" s="49">
        <v>36019.970620788001</v>
      </c>
      <c r="D52" s="49">
        <v>24292.824502520001</v>
      </c>
      <c r="E52" s="49">
        <v>36019.970620788001</v>
      </c>
      <c r="F52" s="49">
        <v>1583.0779886324997</v>
      </c>
    </row>
    <row r="53" spans="1:7" x14ac:dyDescent="0.2">
      <c r="A53" s="11" t="s">
        <v>58</v>
      </c>
      <c r="B53" s="42">
        <f>B51-B52</f>
        <v>1213081.3260907601</v>
      </c>
      <c r="C53" s="42">
        <f t="shared" ref="C53:F53" si="11">C51-C52</f>
        <v>1072783.579734202</v>
      </c>
      <c r="D53" s="42">
        <f t="shared" si="11"/>
        <v>1213081.3260907601</v>
      </c>
      <c r="E53" s="42">
        <f t="shared" si="11"/>
        <v>1072783.579734202</v>
      </c>
      <c r="F53" s="42">
        <f t="shared" si="11"/>
        <v>1110474.5456001374</v>
      </c>
    </row>
    <row r="54" spans="1:7" x14ac:dyDescent="0.2">
      <c r="A54" s="11" t="s">
        <v>59</v>
      </c>
      <c r="B54" s="42">
        <v>1722129.0067906</v>
      </c>
      <c r="C54" s="42">
        <v>1709735.5945350002</v>
      </c>
      <c r="D54" s="42">
        <v>1722129.0067906</v>
      </c>
      <c r="E54" s="42">
        <v>1709735.5945350002</v>
      </c>
      <c r="F54" s="42">
        <v>1703524.4101338</v>
      </c>
    </row>
    <row r="55" spans="1:7" x14ac:dyDescent="0.2">
      <c r="A55" s="11" t="s">
        <v>121</v>
      </c>
      <c r="B55" s="42">
        <v>47856.601649999997</v>
      </c>
      <c r="C55" s="42">
        <v>51656.648860000001</v>
      </c>
      <c r="D55" s="42">
        <v>47856.601649999997</v>
      </c>
      <c r="E55" s="42">
        <v>51656.648860000001</v>
      </c>
      <c r="F55" s="42">
        <v>54165.689840000006</v>
      </c>
    </row>
    <row r="56" spans="1:7" x14ac:dyDescent="0.2">
      <c r="A56" s="11" t="s">
        <v>62</v>
      </c>
      <c r="B56" s="42">
        <f>+B54-B55</f>
        <v>1674272.4051405999</v>
      </c>
      <c r="C56" s="42">
        <f t="shared" ref="C56:F56" si="12">+C54-C55</f>
        <v>1658078.9456750001</v>
      </c>
      <c r="D56" s="42">
        <f t="shared" si="12"/>
        <v>1674272.4051405999</v>
      </c>
      <c r="E56" s="42">
        <f t="shared" si="12"/>
        <v>1658078.9456750001</v>
      </c>
      <c r="F56" s="42">
        <f t="shared" si="12"/>
        <v>1649358.7202937999</v>
      </c>
    </row>
    <row r="57" spans="1:7" ht="30" x14ac:dyDescent="0.2">
      <c r="A57" s="50" t="s">
        <v>140</v>
      </c>
      <c r="B57" s="51">
        <f>(B53/B56)*100</f>
        <v>72.454238770595367</v>
      </c>
      <c r="C57" s="51">
        <f t="shared" ref="C57:F57" si="13">(C53/C56)*100</f>
        <v>64.700392133468313</v>
      </c>
      <c r="D57" s="51">
        <f t="shared" si="13"/>
        <v>72.454238770595367</v>
      </c>
      <c r="E57" s="51">
        <f t="shared" si="13"/>
        <v>64.700392133468313</v>
      </c>
      <c r="F57" s="51">
        <f t="shared" si="13"/>
        <v>67.327654799213661</v>
      </c>
      <c r="G57" s="52"/>
    </row>
    <row r="58" spans="1:7" ht="9.9499999999999993" customHeight="1" x14ac:dyDescent="0.2">
      <c r="A58" s="14"/>
      <c r="B58" s="53"/>
      <c r="C58" s="53"/>
      <c r="D58" s="53"/>
      <c r="E58" s="53"/>
      <c r="F58" s="53"/>
    </row>
    <row r="59" spans="1:7" ht="15.75" x14ac:dyDescent="0.25">
      <c r="A59" s="10" t="s">
        <v>17</v>
      </c>
      <c r="B59" s="33"/>
      <c r="C59" s="33"/>
      <c r="D59" s="33"/>
      <c r="E59" s="33"/>
      <c r="F59" s="33"/>
    </row>
    <row r="60" spans="1:7" ht="8.1" customHeight="1" x14ac:dyDescent="0.2">
      <c r="B60" s="33"/>
      <c r="C60" s="33"/>
      <c r="D60" s="33"/>
      <c r="E60" s="33"/>
      <c r="F60" s="33"/>
    </row>
    <row r="61" spans="1:7" x14ac:dyDescent="0.2">
      <c r="A61" s="13" t="s">
        <v>64</v>
      </c>
      <c r="B61" s="42">
        <v>-5863.8945268845901</v>
      </c>
      <c r="C61" s="42">
        <v>-5560.1635753808896</v>
      </c>
      <c r="D61" s="42">
        <v>-11527.6643092699</v>
      </c>
      <c r="E61" s="42">
        <v>-10757.4710299373</v>
      </c>
      <c r="F61" s="42">
        <v>-22576.412477095899</v>
      </c>
    </row>
    <row r="62" spans="1:7" x14ac:dyDescent="0.2">
      <c r="A62" s="14" t="s">
        <v>65</v>
      </c>
      <c r="B62" s="42">
        <v>12613.896667775201</v>
      </c>
      <c r="C62" s="42">
        <v>13494.0458577873</v>
      </c>
      <c r="D62" s="42">
        <v>25152.8026275458</v>
      </c>
      <c r="E62" s="42">
        <v>29207.846777999999</v>
      </c>
      <c r="F62" s="42">
        <v>53862.327771677803</v>
      </c>
    </row>
    <row r="63" spans="1:7" x14ac:dyDescent="0.2">
      <c r="A63" s="36" t="s">
        <v>83</v>
      </c>
      <c r="B63" s="47">
        <f>(-B61/B62)*100</f>
        <v>46.487573834857209</v>
      </c>
      <c r="C63" s="47">
        <f t="shared" ref="C63:E63" si="14">(-C61/C62)*100</f>
        <v>41.204570030212004</v>
      </c>
      <c r="D63" s="47">
        <f t="shared" si="14"/>
        <v>45.83053618305545</v>
      </c>
      <c r="E63" s="47">
        <f t="shared" si="14"/>
        <v>36.830756856887056</v>
      </c>
      <c r="F63" s="47">
        <f>(-F61/F62)*100</f>
        <v>41.915033031615756</v>
      </c>
    </row>
    <row r="64" spans="1:7" x14ac:dyDescent="0.2">
      <c r="A64" s="14"/>
      <c r="B64" s="53"/>
      <c r="C64" s="53"/>
      <c r="D64" s="53"/>
      <c r="E64" s="53"/>
      <c r="F64" s="53"/>
    </row>
    <row r="67" spans="1:6" x14ac:dyDescent="0.2">
      <c r="A67" s="57" t="s">
        <v>111</v>
      </c>
      <c r="B67" s="57">
        <v>91</v>
      </c>
      <c r="C67" s="57">
        <v>91</v>
      </c>
      <c r="D67" s="57">
        <v>181</v>
      </c>
      <c r="E67" s="57">
        <v>182</v>
      </c>
      <c r="F67" s="57">
        <v>366</v>
      </c>
    </row>
    <row r="68" spans="1:6" x14ac:dyDescent="0.2">
      <c r="A68" s="57" t="s">
        <v>112</v>
      </c>
      <c r="B68" s="57">
        <v>365</v>
      </c>
      <c r="C68" s="57">
        <v>366</v>
      </c>
      <c r="D68" s="57">
        <v>365</v>
      </c>
      <c r="E68" s="57">
        <v>366</v>
      </c>
      <c r="F68" s="57">
        <v>366</v>
      </c>
    </row>
  </sheetData>
  <mergeCells count="2">
    <mergeCell ref="A45:F45"/>
    <mergeCell ref="D3:E3"/>
  </mergeCells>
  <pageMargins left="0.7" right="0.7" top="0.75" bottom="0.75" header="0.3" footer="0.3"/>
  <pageSetup paperSize="9" scale="47"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4097"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4097" r:id="rId5" name="CustomMemberDispatchertb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23"/>
  <sheetViews>
    <sheetView showGridLines="0" zoomScaleNormal="100" workbookViewId="0">
      <selection activeCell="A58" sqref="A58"/>
    </sheetView>
  </sheetViews>
  <sheetFormatPr defaultColWidth="11.42578125" defaultRowHeight="12.75" x14ac:dyDescent="0.2"/>
  <cols>
    <col min="1" max="1" width="103" style="23" customWidth="1"/>
    <col min="2" max="16384" width="11.42578125" style="23"/>
  </cols>
  <sheetData>
    <row r="1" spans="1:1" x14ac:dyDescent="0.2">
      <c r="A1" s="22" t="s">
        <v>84</v>
      </c>
    </row>
    <row r="2" spans="1:1" ht="27" x14ac:dyDescent="0.35">
      <c r="A2" s="24" t="s">
        <v>1</v>
      </c>
    </row>
    <row r="3" spans="1:1" x14ac:dyDescent="0.2">
      <c r="A3" s="25"/>
    </row>
    <row r="4" spans="1:1" ht="45" x14ac:dyDescent="0.2">
      <c r="A4" s="26" t="s">
        <v>108</v>
      </c>
    </row>
    <row r="5" spans="1:1" x14ac:dyDescent="0.2">
      <c r="A5" s="27"/>
    </row>
    <row r="6" spans="1:1" ht="33" customHeight="1" x14ac:dyDescent="0.2">
      <c r="A6" s="86" t="s">
        <v>85</v>
      </c>
    </row>
    <row r="7" spans="1:1" x14ac:dyDescent="0.2">
      <c r="A7" s="26"/>
    </row>
    <row r="8" spans="1:1" ht="15.75" x14ac:dyDescent="0.2">
      <c r="A8" s="28" t="s">
        <v>86</v>
      </c>
    </row>
    <row r="9" spans="1:1" ht="15.75" x14ac:dyDescent="0.2">
      <c r="A9" s="28"/>
    </row>
    <row r="10" spans="1:1" x14ac:dyDescent="0.2">
      <c r="A10" s="29" t="s">
        <v>38</v>
      </c>
    </row>
    <row r="11" spans="1:1" ht="22.5" x14ac:dyDescent="0.2">
      <c r="A11" s="26" t="s">
        <v>87</v>
      </c>
    </row>
    <row r="12" spans="1:1" s="30" customFormat="1" ht="11.25" x14ac:dyDescent="0.25">
      <c r="A12" s="9" t="s">
        <v>117</v>
      </c>
    </row>
    <row r="13" spans="1:1" x14ac:dyDescent="0.2">
      <c r="A13" s="26"/>
    </row>
    <row r="14" spans="1:1" x14ac:dyDescent="0.2">
      <c r="A14" s="29" t="s">
        <v>7</v>
      </c>
    </row>
    <row r="15" spans="1:1" ht="22.5" x14ac:dyDescent="0.2">
      <c r="A15" s="26" t="s">
        <v>88</v>
      </c>
    </row>
    <row r="16" spans="1:1" ht="31.5" customHeight="1" x14ac:dyDescent="0.2">
      <c r="A16" s="86" t="s">
        <v>89</v>
      </c>
    </row>
    <row r="17" spans="1:1" x14ac:dyDescent="0.2">
      <c r="A17" s="31"/>
    </row>
    <row r="18" spans="1:1" ht="22.5" x14ac:dyDescent="0.2">
      <c r="A18" s="29" t="s">
        <v>118</v>
      </c>
    </row>
    <row r="19" spans="1:1" x14ac:dyDescent="0.2">
      <c r="A19" s="26" t="s">
        <v>110</v>
      </c>
    </row>
    <row r="20" spans="1:1" x14ac:dyDescent="0.2">
      <c r="A20" s="9" t="s">
        <v>119</v>
      </c>
    </row>
    <row r="21" spans="1:1" x14ac:dyDescent="0.2">
      <c r="A21" s="9" t="s">
        <v>120</v>
      </c>
    </row>
    <row r="22" spans="1:1" s="32" customFormat="1" ht="14.25" x14ac:dyDescent="0.2">
      <c r="A22" s="9"/>
    </row>
    <row r="23" spans="1:1" x14ac:dyDescent="0.2">
      <c r="A23" s="26"/>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zoomScale="70" zoomScaleNormal="70" workbookViewId="0">
      <selection activeCell="A70" sqref="A70"/>
    </sheetView>
  </sheetViews>
  <sheetFormatPr defaultColWidth="11.42578125" defaultRowHeight="15" x14ac:dyDescent="0.2"/>
  <cols>
    <col min="1" max="1" width="98.28515625" style="11" customWidth="1"/>
    <col min="2" max="4" width="14.5703125" style="11" customWidth="1"/>
    <col min="5" max="16384" width="11.42578125" style="11"/>
  </cols>
  <sheetData>
    <row r="1" spans="1:6" ht="15.75" x14ac:dyDescent="0.25">
      <c r="A1" s="10" t="s">
        <v>84</v>
      </c>
    </row>
    <row r="2" spans="1:6" ht="15.75" x14ac:dyDescent="0.25">
      <c r="B2" s="107" t="s">
        <v>141</v>
      </c>
      <c r="C2" s="107" t="s">
        <v>141</v>
      </c>
      <c r="D2" s="125" t="s">
        <v>142</v>
      </c>
      <c r="E2" s="125"/>
      <c r="F2" s="107" t="s">
        <v>139</v>
      </c>
    </row>
    <row r="3" spans="1:6" ht="15.75" x14ac:dyDescent="0.25">
      <c r="B3" s="109">
        <v>2021</v>
      </c>
      <c r="C3" s="109">
        <v>2020</v>
      </c>
      <c r="D3" s="108">
        <v>2021</v>
      </c>
      <c r="E3" s="109">
        <v>2020</v>
      </c>
      <c r="F3" s="109">
        <v>2020</v>
      </c>
    </row>
    <row r="4" spans="1:6" ht="15.75" x14ac:dyDescent="0.2">
      <c r="A4" s="110" t="s">
        <v>5</v>
      </c>
    </row>
    <row r="5" spans="1:6" ht="7.5" customHeight="1" x14ac:dyDescent="0.2">
      <c r="A5" s="110"/>
    </row>
    <row r="6" spans="1:6" x14ac:dyDescent="0.2">
      <c r="A6" s="111" t="s">
        <v>39</v>
      </c>
      <c r="B6" s="15">
        <v>535.05736999999999</v>
      </c>
      <c r="C6" s="15">
        <v>1453.04394</v>
      </c>
      <c r="D6" s="15">
        <v>774.88287000000105</v>
      </c>
      <c r="E6" s="15">
        <v>2025.0518400000001</v>
      </c>
      <c r="F6" s="15">
        <v>4100.4631509999999</v>
      </c>
    </row>
    <row r="7" spans="1:6" x14ac:dyDescent="0.2">
      <c r="A7" s="112" t="s">
        <v>91</v>
      </c>
      <c r="B7" s="16">
        <v>44412.687238333332</v>
      </c>
      <c r="C7" s="16">
        <v>46132.897133333339</v>
      </c>
      <c r="D7" s="16">
        <v>46019.213914166663</v>
      </c>
      <c r="E7" s="16">
        <v>46519.868995583332</v>
      </c>
      <c r="F7" s="16">
        <v>46409.302614499997</v>
      </c>
    </row>
    <row r="8" spans="1:6" x14ac:dyDescent="0.2">
      <c r="A8" s="17" t="s">
        <v>77</v>
      </c>
      <c r="B8" s="39">
        <v>4.8321985557909199</v>
      </c>
      <c r="C8" s="39">
        <v>12.667989991518844</v>
      </c>
      <c r="D8" s="39">
        <v>3.3955580062725774</v>
      </c>
      <c r="E8" s="39">
        <v>8.7540164769374407</v>
      </c>
      <c r="F8" s="39">
        <v>8.8354336738489643</v>
      </c>
    </row>
    <row r="9" spans="1:6" x14ac:dyDescent="0.2">
      <c r="B9" s="53"/>
      <c r="C9" s="53"/>
      <c r="D9" s="53"/>
      <c r="E9" s="53"/>
      <c r="F9" s="53"/>
    </row>
    <row r="10" spans="1:6" ht="15.75" x14ac:dyDescent="0.2">
      <c r="A10" s="113" t="s">
        <v>7</v>
      </c>
    </row>
    <row r="11" spans="1:6" ht="7.5" customHeight="1" x14ac:dyDescent="0.2">
      <c r="A11" s="113"/>
    </row>
    <row r="12" spans="1:6" x14ac:dyDescent="0.2">
      <c r="A12" s="111" t="s">
        <v>92</v>
      </c>
      <c r="B12" s="34">
        <v>3014.3438700000002</v>
      </c>
      <c r="C12" s="34">
        <v>3427.7028999999998</v>
      </c>
      <c r="D12" s="34">
        <v>6010.4762000000001</v>
      </c>
      <c r="E12" s="34">
        <v>8097.9465499999997</v>
      </c>
      <c r="F12" s="34">
        <v>14169.915140000001</v>
      </c>
    </row>
    <row r="13" spans="1:6" x14ac:dyDescent="0.2">
      <c r="A13" s="111" t="s">
        <v>78</v>
      </c>
      <c r="B13" s="34">
        <v>685757.65975999995</v>
      </c>
      <c r="C13" s="34">
        <v>654449.54399999999</v>
      </c>
      <c r="D13" s="34">
        <v>683847.32965999993</v>
      </c>
      <c r="E13" s="34">
        <v>645670.42508000007</v>
      </c>
      <c r="F13" s="34">
        <v>657573.75852000003</v>
      </c>
    </row>
    <row r="14" spans="1:6" x14ac:dyDescent="0.2">
      <c r="A14" s="114" t="s">
        <v>93</v>
      </c>
      <c r="B14" s="88">
        <v>1.7630864148339951</v>
      </c>
      <c r="C14" s="88">
        <v>2.1065253778632518</v>
      </c>
      <c r="D14" s="88">
        <v>1.7724092830065419</v>
      </c>
      <c r="E14" s="88">
        <v>2.5221662462871266</v>
      </c>
      <c r="F14" s="88">
        <v>2.1548784385636375</v>
      </c>
    </row>
    <row r="15" spans="1:6" ht="8.1" customHeight="1" x14ac:dyDescent="0.2">
      <c r="A15" s="113"/>
    </row>
    <row r="16" spans="1:6" x14ac:dyDescent="0.2">
      <c r="A16" s="111" t="s">
        <v>94</v>
      </c>
      <c r="B16" s="34">
        <v>378.14648999999997</v>
      </c>
      <c r="C16" s="34">
        <v>429.81822999999997</v>
      </c>
      <c r="D16" s="34">
        <v>814.69623999999999</v>
      </c>
      <c r="E16" s="34">
        <v>1292.85655</v>
      </c>
      <c r="F16" s="34">
        <v>2012.7887800000001</v>
      </c>
    </row>
    <row r="17" spans="1:6" x14ac:dyDescent="0.2">
      <c r="A17" s="111" t="s">
        <v>95</v>
      </c>
      <c r="B17" s="34">
        <v>171629.05239725302</v>
      </c>
      <c r="C17" s="34">
        <v>108065.72838</v>
      </c>
      <c r="D17" s="34">
        <v>160406.59664999999</v>
      </c>
      <c r="E17" s="34">
        <v>124587.35634</v>
      </c>
      <c r="F17" s="34">
        <v>129405.01776</v>
      </c>
    </row>
    <row r="18" spans="1:6" x14ac:dyDescent="0.2">
      <c r="A18" s="114" t="s">
        <v>96</v>
      </c>
      <c r="B18" s="88">
        <v>0.88373232547098857</v>
      </c>
      <c r="C18" s="88">
        <v>1.5996926133941949</v>
      </c>
      <c r="D18" s="88">
        <v>1.0242070880547451</v>
      </c>
      <c r="E18" s="88">
        <v>2.086825173286412</v>
      </c>
      <c r="F18" s="88">
        <v>1.5554178770200418</v>
      </c>
    </row>
    <row r="19" spans="1:6" ht="8.1" customHeight="1" x14ac:dyDescent="0.2">
      <c r="A19" s="113"/>
    </row>
    <row r="20" spans="1:6" x14ac:dyDescent="0.2">
      <c r="A20" s="111" t="s">
        <v>97</v>
      </c>
      <c r="B20" s="34">
        <v>1125.5457699999999</v>
      </c>
      <c r="C20" s="34">
        <v>2022.9668300000001</v>
      </c>
      <c r="D20" s="34">
        <v>2287.9351299999998</v>
      </c>
      <c r="E20" s="34">
        <v>4591.4914900000003</v>
      </c>
      <c r="F20" s="34">
        <v>6790.5969599999999</v>
      </c>
    </row>
    <row r="21" spans="1:6" x14ac:dyDescent="0.2">
      <c r="A21" s="111" t="s">
        <v>98</v>
      </c>
      <c r="B21" s="34">
        <v>468372.16315131902</v>
      </c>
      <c r="C21" s="34">
        <v>524940.53104999999</v>
      </c>
      <c r="D21" s="34">
        <v>476204.97037</v>
      </c>
      <c r="E21" s="34">
        <v>501762.03036000003</v>
      </c>
      <c r="F21" s="34">
        <v>502299.76934</v>
      </c>
    </row>
    <row r="22" spans="1:6" x14ac:dyDescent="0.2">
      <c r="A22" s="114" t="s">
        <v>99</v>
      </c>
      <c r="B22" s="88">
        <v>0.96388130423041996</v>
      </c>
      <c r="C22" s="88">
        <v>1.5499523561604303</v>
      </c>
      <c r="D22" s="88">
        <v>0.96886679556400357</v>
      </c>
      <c r="E22" s="88">
        <v>1.8402027996847088</v>
      </c>
      <c r="F22" s="88">
        <v>1.3519012698179311</v>
      </c>
    </row>
    <row r="23" spans="1:6" ht="8.1" customHeight="1" x14ac:dyDescent="0.2">
      <c r="A23" s="113"/>
    </row>
    <row r="24" spans="1:6" x14ac:dyDescent="0.2">
      <c r="A24" s="111" t="s">
        <v>100</v>
      </c>
      <c r="B24" s="34">
        <v>26.384220000000003</v>
      </c>
      <c r="C24" s="34">
        <v>38.409219999999998</v>
      </c>
      <c r="D24" s="34">
        <v>52.067889999999998</v>
      </c>
      <c r="E24" s="34">
        <v>82.928440000000009</v>
      </c>
      <c r="F24" s="34">
        <v>133.18356</v>
      </c>
    </row>
    <row r="25" spans="1:6" x14ac:dyDescent="0.2">
      <c r="A25" s="111" t="s">
        <v>101</v>
      </c>
      <c r="B25" s="34">
        <v>5213.9441943955999</v>
      </c>
      <c r="C25" s="34">
        <v>5221.4337599999999</v>
      </c>
      <c r="D25" s="34">
        <v>5213.4648899999993</v>
      </c>
      <c r="E25" s="34">
        <v>5222.1834200000003</v>
      </c>
      <c r="F25" s="34">
        <v>5217.4000500000002</v>
      </c>
    </row>
    <row r="26" spans="1:6" x14ac:dyDescent="0.2">
      <c r="A26" s="114" t="s">
        <v>102</v>
      </c>
      <c r="B26" s="88">
        <v>2.0296883230409013</v>
      </c>
      <c r="C26" s="88">
        <v>2.9585942440705915</v>
      </c>
      <c r="D26" s="88">
        <v>2.0139923432314024</v>
      </c>
      <c r="E26" s="88">
        <v>3.1934569915673618</v>
      </c>
      <c r="F26" s="88">
        <v>2.5526806210691086</v>
      </c>
    </row>
    <row r="27" spans="1:6" ht="8.1" customHeight="1" x14ac:dyDescent="0.2">
      <c r="A27" s="113"/>
      <c r="B27" s="115"/>
      <c r="C27" s="115"/>
      <c r="D27" s="115"/>
      <c r="E27" s="115"/>
      <c r="F27" s="115"/>
    </row>
    <row r="28" spans="1:6" x14ac:dyDescent="0.2">
      <c r="A28" s="114" t="s">
        <v>103</v>
      </c>
      <c r="B28" s="88">
        <v>0.95117417106218816</v>
      </c>
      <c r="C28" s="88">
        <v>1.5698987601991372</v>
      </c>
      <c r="D28" s="88">
        <v>0.99118701152976274</v>
      </c>
      <c r="E28" s="88">
        <v>1.9000423696293252</v>
      </c>
      <c r="F28" s="88">
        <v>1.4030865120255842</v>
      </c>
    </row>
    <row r="29" spans="1:6" ht="8.1" customHeight="1" x14ac:dyDescent="0.2">
      <c r="A29" s="113"/>
      <c r="B29" s="115"/>
      <c r="C29" s="115"/>
      <c r="D29" s="115"/>
      <c r="E29" s="115"/>
      <c r="F29" s="115"/>
    </row>
    <row r="30" spans="1:6" x14ac:dyDescent="0.2">
      <c r="A30" s="114" t="s">
        <v>79</v>
      </c>
      <c r="B30" s="88">
        <v>0.81191224377180693</v>
      </c>
      <c r="C30" s="88">
        <v>0.53662661766411457</v>
      </c>
      <c r="D30" s="88">
        <v>0.78122227147677914</v>
      </c>
      <c r="E30" s="88">
        <v>0.62212387665780144</v>
      </c>
      <c r="F30" s="88">
        <v>0.75179192653805327</v>
      </c>
    </row>
    <row r="31" spans="1:6" x14ac:dyDescent="0.2">
      <c r="A31" s="111"/>
      <c r="B31" s="34"/>
      <c r="C31" s="34"/>
      <c r="D31" s="34"/>
      <c r="E31" s="118"/>
      <c r="F31" s="118"/>
    </row>
    <row r="32" spans="1:6" ht="35.25" customHeight="1" x14ac:dyDescent="0.2">
      <c r="A32" s="124" t="s">
        <v>90</v>
      </c>
      <c r="B32" s="124"/>
      <c r="C32" s="124"/>
      <c r="D32" s="117"/>
    </row>
    <row r="33" spans="1:6" ht="7.5" customHeight="1" x14ac:dyDescent="0.2"/>
    <row r="34" spans="1:6" x14ac:dyDescent="0.2">
      <c r="A34" s="111" t="s">
        <v>56</v>
      </c>
      <c r="B34" s="34">
        <v>2.3713299999999999</v>
      </c>
      <c r="C34" s="34">
        <v>18.792369999999998</v>
      </c>
      <c r="D34" s="34">
        <v>13.91818</v>
      </c>
      <c r="E34" s="34">
        <v>6.4799899999999999</v>
      </c>
      <c r="F34" s="34">
        <v>27.269449999999999</v>
      </c>
    </row>
    <row r="35" spans="1:6" x14ac:dyDescent="0.2">
      <c r="A35" s="17" t="s">
        <v>57</v>
      </c>
      <c r="B35" s="116">
        <v>688254.47869384603</v>
      </c>
      <c r="C35" s="116">
        <v>656927.39283999999</v>
      </c>
      <c r="D35" s="116">
        <v>686405.99514000001</v>
      </c>
      <c r="E35" s="116">
        <v>648022.44589999993</v>
      </c>
      <c r="F35" s="116">
        <v>660093.43780999992</v>
      </c>
    </row>
    <row r="36" spans="1:6" x14ac:dyDescent="0.2">
      <c r="A36" s="17" t="s">
        <v>104</v>
      </c>
      <c r="B36" s="89">
        <v>1.3819566549685303E-3</v>
      </c>
      <c r="C36" s="89">
        <v>1.1505457063393891E-2</v>
      </c>
      <c r="D36" s="89">
        <v>4.08898644024427E-3</v>
      </c>
      <c r="E36" s="89">
        <v>2.0109162520166157E-3</v>
      </c>
      <c r="F36" s="89">
        <v>4.1311499915030496E-3</v>
      </c>
    </row>
    <row r="37" spans="1:6" ht="9.9499999999999993" customHeight="1" x14ac:dyDescent="0.2">
      <c r="B37" s="46"/>
      <c r="C37" s="46"/>
      <c r="D37" s="46"/>
      <c r="E37" s="46"/>
      <c r="F37" s="46"/>
    </row>
    <row r="38" spans="1:6" x14ac:dyDescent="0.2">
      <c r="A38" s="11" t="s">
        <v>105</v>
      </c>
      <c r="B38" s="42">
        <v>2011.42668</v>
      </c>
      <c r="C38" s="42">
        <v>994.82597999999984</v>
      </c>
      <c r="D38" s="42">
        <v>2011.42668</v>
      </c>
      <c r="E38" s="42">
        <v>994.82597999999984</v>
      </c>
      <c r="F38" s="42">
        <v>850.67975000000001</v>
      </c>
    </row>
    <row r="39" spans="1:6" x14ac:dyDescent="0.2">
      <c r="A39" s="11" t="s">
        <v>62</v>
      </c>
      <c r="B39" s="42">
        <v>691908.37141999998</v>
      </c>
      <c r="C39" s="42">
        <v>659489.39097000007</v>
      </c>
      <c r="D39" s="42">
        <v>691908.37141999998</v>
      </c>
      <c r="E39" s="42">
        <v>659489.39097000007</v>
      </c>
      <c r="F39" s="42">
        <v>676511.00165999995</v>
      </c>
    </row>
    <row r="40" spans="1:6" x14ac:dyDescent="0.2">
      <c r="A40" s="17" t="s">
        <v>106</v>
      </c>
      <c r="B40" s="89">
        <v>0.29070708826256281</v>
      </c>
      <c r="C40" s="89">
        <v>0.15084791258533742</v>
      </c>
      <c r="D40" s="89">
        <v>0.29070708826256281</v>
      </c>
      <c r="E40" s="89">
        <v>0.15084791258533742</v>
      </c>
      <c r="F40" s="89">
        <v>0.12574514648137733</v>
      </c>
    </row>
    <row r="41" spans="1:6" ht="9.9499999999999993" customHeight="1" x14ac:dyDescent="0.2">
      <c r="B41" s="20"/>
      <c r="C41" s="20"/>
      <c r="D41" s="20"/>
      <c r="E41" s="119"/>
      <c r="F41" s="119"/>
    </row>
    <row r="42" spans="1:6" ht="15.75" x14ac:dyDescent="0.25">
      <c r="A42"/>
      <c r="B42"/>
      <c r="C42"/>
      <c r="D42"/>
    </row>
    <row r="43" spans="1:6" ht="15.75" x14ac:dyDescent="0.25">
      <c r="A43"/>
      <c r="B43"/>
      <c r="C43"/>
      <c r="D43"/>
    </row>
    <row r="44" spans="1:6" x14ac:dyDescent="0.2">
      <c r="A44" s="57" t="s">
        <v>111</v>
      </c>
      <c r="B44" s="57">
        <v>91</v>
      </c>
      <c r="C44" s="57">
        <v>91</v>
      </c>
      <c r="D44" s="57">
        <v>181</v>
      </c>
      <c r="E44" s="11">
        <v>182</v>
      </c>
      <c r="F44" s="11">
        <v>366</v>
      </c>
    </row>
    <row r="45" spans="1:6" x14ac:dyDescent="0.2">
      <c r="A45" s="57" t="s">
        <v>112</v>
      </c>
      <c r="B45" s="57">
        <v>365</v>
      </c>
      <c r="C45" s="57">
        <v>366</v>
      </c>
      <c r="D45" s="57">
        <v>365</v>
      </c>
      <c r="E45" s="11">
        <v>366</v>
      </c>
      <c r="F45" s="11">
        <v>366</v>
      </c>
    </row>
  </sheetData>
  <mergeCells count="2">
    <mergeCell ref="A32:C32"/>
    <mergeCell ref="D2:E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7" ma:contentTypeDescription="Opprett et nytt dokument." ma:contentTypeScope="" ma:versionID="39846b3e3cb287b74cf04f8ec2d2c11e">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c3d441dbf2063b18e0dbe7653709ef5f"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09647C-2BC3-43A0-BBB4-59CB88049B69}"/>
</file>

<file path=customXml/itemProps2.xml><?xml version="1.0" encoding="utf-8"?>
<ds:datastoreItem xmlns:ds="http://schemas.openxmlformats.org/officeDocument/2006/customXml" ds:itemID="{672CCEE7-5241-46C1-B784-EA046ACA2572}"/>
</file>

<file path=customXml/itemProps3.xml><?xml version="1.0" encoding="utf-8"?>
<ds:datastoreItem xmlns:ds="http://schemas.openxmlformats.org/officeDocument/2006/customXml" ds:itemID="{9CA5A997-2B2B-4111-B121-37B8D68002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Definitions DNB Group</vt:lpstr>
      <vt:lpstr>DNB Group</vt:lpstr>
      <vt:lpstr>Definitions DNB Bank Group</vt:lpstr>
      <vt:lpstr>DNB Bank Group</vt:lpstr>
      <vt:lpstr>Definitions DNB Boligkreditt</vt:lpstr>
      <vt:lpstr>DNB Boligkreditt</vt:lpstr>
      <vt:lpstr>'Definitions DNB Group'!Print_Area</vt:lpstr>
      <vt:lpstr>'DNB Group'!Print_Area</vt:lpstr>
    </vt:vector>
  </TitlesOfParts>
  <Company>DnB NOR 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Holter, Eirik Bille</cp:lastModifiedBy>
  <cp:lastPrinted>2020-07-08T07:57:13Z</cp:lastPrinted>
  <dcterms:created xsi:type="dcterms:W3CDTF">2018-07-11T10:01:17Z</dcterms:created>
  <dcterms:modified xsi:type="dcterms:W3CDTF">2021-07-11T07:36:29Z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y fmtid="{D5CDD505-2E9C-101B-9397-08002B2CF9AE}" pid="9" name="ContentTypeId">
    <vt:lpwstr>0x0101002161FBBF04BBCA44ABC4B4C04368AAF8</vt:lpwstr>
  </property>
</Properties>
</file>