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H:\Department\1300\Kvartalsvis\2Q20\APM\"/>
    </mc:Choice>
  </mc:AlternateContent>
  <xr:revisionPtr revIDLastSave="0" documentId="13_ncr:1_{74B69519-61C3-4F03-85BF-F78F2A286327}" xr6:coauthVersionLast="44" xr6:coauthVersionMax="44" xr10:uidLastSave="{00000000-0000-0000-0000-000000000000}"/>
  <bookViews>
    <workbookView xWindow="28680" yWindow="-120" windowWidth="29040" windowHeight="15840" activeTab="3" xr2:uid="{00000000-000D-0000-FFFF-FFFF00000000}"/>
  </bookViews>
  <sheets>
    <sheet name="Definitions DNB Group" sheetId="1" r:id="rId1"/>
    <sheet name="DNB Group" sheetId="2" r:id="rId2"/>
    <sheet name="Definitions DNB Bank Group" sheetId="3" r:id="rId3"/>
    <sheet name="DNB Bank Group" sheetId="4" r:id="rId4"/>
    <sheet name="Definitions DNB Boligkreditt" sheetId="5" r:id="rId5"/>
    <sheet name="DNB Boligkreditt" sheetId="6" r:id="rId6"/>
  </sheets>
  <definedNames>
    <definedName name="_xlnm.Print_Area" localSheetId="0">'Definitions DNB Group'!$A$1:$A$38</definedName>
    <definedName name="_xlnm.Print_Area" localSheetId="1">'DNB Group'!$A$1:$F$100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4" i="2" l="1"/>
  <c r="C14" i="2"/>
  <c r="C17" i="2" s="1"/>
  <c r="D14" i="2"/>
  <c r="D17" i="2" s="1"/>
  <c r="E14" i="2"/>
  <c r="F14" i="2"/>
  <c r="F17" i="2" s="1"/>
  <c r="B17" i="2"/>
  <c r="E17" i="2"/>
  <c r="E7" i="2" l="1"/>
  <c r="E10" i="2"/>
  <c r="E63" i="4" l="1"/>
  <c r="E56" i="4"/>
  <c r="E53" i="4"/>
  <c r="E49" i="4"/>
  <c r="E42" i="4"/>
  <c r="E38" i="4"/>
  <c r="E34" i="4"/>
  <c r="E24" i="4"/>
  <c r="E26" i="4" s="1"/>
  <c r="E18" i="4"/>
  <c r="E20" i="4" s="1"/>
  <c r="E10" i="4"/>
  <c r="E12" i="4" s="1"/>
  <c r="C63" i="4"/>
  <c r="C56" i="4"/>
  <c r="C53" i="4"/>
  <c r="C49" i="4"/>
  <c r="C42" i="4"/>
  <c r="C38" i="4"/>
  <c r="C34" i="4"/>
  <c r="C26" i="4"/>
  <c r="C24" i="4"/>
  <c r="C18" i="4"/>
  <c r="C20" i="4" s="1"/>
  <c r="C28" i="4" s="1"/>
  <c r="C10" i="4"/>
  <c r="C12" i="4" s="1"/>
  <c r="D40" i="6"/>
  <c r="E40" i="6"/>
  <c r="D36" i="6"/>
  <c r="E36" i="6"/>
  <c r="D26" i="6"/>
  <c r="E26" i="6"/>
  <c r="D22" i="6"/>
  <c r="E22" i="6"/>
  <c r="D18" i="6"/>
  <c r="E18" i="6"/>
  <c r="D14" i="6"/>
  <c r="E14" i="6"/>
  <c r="D8" i="6"/>
  <c r="E8" i="6"/>
  <c r="E98" i="2"/>
  <c r="E92" i="2"/>
  <c r="E85" i="2"/>
  <c r="E82" i="2"/>
  <c r="E78" i="2"/>
  <c r="E72" i="2"/>
  <c r="E68" i="2"/>
  <c r="E64" i="2"/>
  <c r="E54" i="2"/>
  <c r="E56" i="2" s="1"/>
  <c r="E48" i="2"/>
  <c r="E50" i="2" s="1"/>
  <c r="E40" i="2"/>
  <c r="E42" i="2" s="1"/>
  <c r="E30" i="2"/>
  <c r="E24" i="2"/>
  <c r="E23" i="2"/>
  <c r="C98" i="2"/>
  <c r="C92" i="2"/>
  <c r="C85" i="2"/>
  <c r="C82" i="2"/>
  <c r="C78" i="2"/>
  <c r="C72" i="2"/>
  <c r="C68" i="2"/>
  <c r="C64" i="2"/>
  <c r="C54" i="2"/>
  <c r="C56" i="2" s="1"/>
  <c r="C48" i="2"/>
  <c r="C50" i="2" s="1"/>
  <c r="C58" i="2" s="1"/>
  <c r="C30" i="2"/>
  <c r="C32" i="2" s="1"/>
  <c r="C23" i="2"/>
  <c r="C25" i="2" s="1"/>
  <c r="C7" i="2"/>
  <c r="C10" i="2" s="1"/>
  <c r="C40" i="2"/>
  <c r="C42" i="2" s="1"/>
  <c r="E57" i="4" l="1"/>
  <c r="E32" i="2"/>
  <c r="C86" i="2"/>
  <c r="E58" i="2"/>
  <c r="E25" i="2"/>
  <c r="E86" i="2"/>
  <c r="E28" i="4"/>
  <c r="C57" i="4"/>
  <c r="E28" i="6"/>
  <c r="E30" i="6" s="1"/>
  <c r="D28" i="6"/>
  <c r="D30" i="6" s="1"/>
  <c r="D85" i="2" l="1"/>
  <c r="F85" i="2"/>
  <c r="B85" i="2"/>
  <c r="F56" i="4" l="1"/>
  <c r="D56" i="4"/>
  <c r="B56" i="4"/>
  <c r="F8" i="6" l="1"/>
  <c r="C8" i="6"/>
  <c r="B8" i="6"/>
  <c r="F36" i="6" l="1"/>
  <c r="C36" i="6"/>
  <c r="B36" i="6"/>
  <c r="C26" i="6" l="1"/>
  <c r="F26" i="6"/>
  <c r="B26" i="6"/>
  <c r="C22" i="6"/>
  <c r="F22" i="6"/>
  <c r="B22" i="6"/>
  <c r="C18" i="6"/>
  <c r="F18" i="6"/>
  <c r="B18" i="6"/>
  <c r="C14" i="6"/>
  <c r="F14" i="6"/>
  <c r="B14" i="6"/>
  <c r="D72" i="2"/>
  <c r="F72" i="2"/>
  <c r="B72" i="2"/>
  <c r="D42" i="4"/>
  <c r="F42" i="4"/>
  <c r="B42" i="4"/>
  <c r="F10" i="4"/>
  <c r="F12" i="4" s="1"/>
  <c r="D10" i="4"/>
  <c r="D12" i="4" s="1"/>
  <c r="B10" i="4"/>
  <c r="B12" i="4" s="1"/>
  <c r="F40" i="2" l="1"/>
  <c r="F42" i="2" s="1"/>
  <c r="D40" i="2"/>
  <c r="D42" i="2" s="1"/>
  <c r="B40" i="2"/>
  <c r="B42" i="2" s="1"/>
  <c r="F30" i="2"/>
  <c r="D30" i="2"/>
  <c r="B30" i="2"/>
  <c r="F23" i="2"/>
  <c r="D23" i="2"/>
  <c r="B23" i="2"/>
  <c r="F40" i="6" l="1"/>
  <c r="D34" i="4"/>
  <c r="F63" i="4"/>
  <c r="F53" i="4"/>
  <c r="F57" i="4" s="1"/>
  <c r="F49" i="4"/>
  <c r="F38" i="4"/>
  <c r="F34" i="4"/>
  <c r="F24" i="4"/>
  <c r="F26" i="4" s="1"/>
  <c r="F18" i="4"/>
  <c r="F20" i="4" s="1"/>
  <c r="D64" i="2"/>
  <c r="F28" i="4" l="1"/>
  <c r="F28" i="6"/>
  <c r="F30" i="6" s="1"/>
  <c r="F98" i="2" l="1"/>
  <c r="F92" i="2"/>
  <c r="F82" i="2"/>
  <c r="F86" i="2" s="1"/>
  <c r="F78" i="2"/>
  <c r="F68" i="2"/>
  <c r="F64" i="2"/>
  <c r="F54" i="2"/>
  <c r="F56" i="2" s="1"/>
  <c r="F48" i="2"/>
  <c r="F50" i="2" s="1"/>
  <c r="F32" i="2"/>
  <c r="F7" i="2"/>
  <c r="F10" i="2" s="1"/>
  <c r="F24" i="2" s="1"/>
  <c r="F58" i="2" l="1"/>
  <c r="F25" i="2"/>
  <c r="C40" i="6"/>
  <c r="B40" i="6"/>
  <c r="C28" i="6"/>
  <c r="B28" i="6"/>
  <c r="D63" i="4"/>
  <c r="B63" i="4"/>
  <c r="D53" i="4"/>
  <c r="D57" i="4" s="1"/>
  <c r="B53" i="4"/>
  <c r="B57" i="4" s="1"/>
  <c r="D49" i="4"/>
  <c r="B49" i="4"/>
  <c r="D38" i="4"/>
  <c r="B38" i="4"/>
  <c r="B34" i="4"/>
  <c r="D24" i="4"/>
  <c r="D26" i="4" s="1"/>
  <c r="B24" i="4"/>
  <c r="B26" i="4" s="1"/>
  <c r="D18" i="4"/>
  <c r="D20" i="4" s="1"/>
  <c r="B18" i="4"/>
  <c r="B20" i="4" s="1"/>
  <c r="D98" i="2"/>
  <c r="B98" i="2"/>
  <c r="D92" i="2"/>
  <c r="B92" i="2"/>
  <c r="D82" i="2"/>
  <c r="D86" i="2" s="1"/>
  <c r="B82" i="2"/>
  <c r="B86" i="2" s="1"/>
  <c r="D78" i="2"/>
  <c r="B78" i="2"/>
  <c r="D68" i="2"/>
  <c r="B68" i="2"/>
  <c r="B64" i="2"/>
  <c r="D54" i="2"/>
  <c r="D56" i="2" s="1"/>
  <c r="B54" i="2"/>
  <c r="B56" i="2" s="1"/>
  <c r="D48" i="2"/>
  <c r="D50" i="2" s="1"/>
  <c r="B48" i="2"/>
  <c r="B50" i="2" s="1"/>
  <c r="D7" i="2"/>
  <c r="D10" i="2" s="1"/>
  <c r="D24" i="2" s="1"/>
  <c r="B7" i="2"/>
  <c r="B10" i="2" s="1"/>
  <c r="B24" i="2" s="1"/>
  <c r="B32" i="2" l="1"/>
  <c r="D58" i="2"/>
  <c r="B28" i="4"/>
  <c r="B25" i="2"/>
  <c r="C30" i="6"/>
  <c r="B30" i="6"/>
  <c r="D28" i="4"/>
  <c r="D25" i="2"/>
  <c r="B58" i="2"/>
  <c r="D32" i="2"/>
</calcChain>
</file>

<file path=xl/sharedStrings.xml><?xml version="1.0" encoding="utf-8"?>
<sst xmlns="http://schemas.openxmlformats.org/spreadsheetml/2006/main" count="233" uniqueCount="143">
  <si>
    <t>DNB Group</t>
  </si>
  <si>
    <t>Alternative performance measures</t>
  </si>
  <si>
    <t xml:space="preserve">DNB’s alternative performance measures (APMs) present useful information which supplements the financial statements. These measures are not defined under IFRS and may not be directly comparable with other companies’ adjusted measures. The APMs are not intended to be a substitute for, or superior to, any IFRS measures of performance, but have been included to provide insight into DNB’s performance and represent important measures for how management governs the company and its business activities. </t>
  </si>
  <si>
    <t xml:space="preserve">Key financial ratios regulated by IFRS or other legislation (CRR/CRD) are not considered APMs, neither are non-financial data. DNB’s APMs are presented in the financial highlights and in the directors' report. APMs are shown with comparable figures for earlier periods. </t>
  </si>
  <si>
    <t>DNB’s APMs and definitions</t>
  </si>
  <si>
    <t xml:space="preserve">Return on equity (ROE) </t>
  </si>
  <si>
    <t xml:space="preserve">These measures give relevant information on DNB’s profitability by measuring the ability to generate profits from the shareholders’ investments. ROE is one of DNB’s main financial targets. </t>
  </si>
  <si>
    <t>Average interest rate spreads</t>
  </si>
  <si>
    <t>These measures give relevant information on DNB’s net interest income by measuring the respective average interest rate relative to the</t>
  </si>
  <si>
    <t xml:space="preserve">3-month money market rate. </t>
  </si>
  <si>
    <t>Average spread for ordinary lending to customers is calculated as: Margin income on performing loans relative to average performing loans for the period. Margin income is defined as interest income on the loans less funding costs corresponding to the 3-month money market rate.</t>
  </si>
  <si>
    <t>Average spread for deposits from customers is calculated as: Margin income on deposits relative to average deposits for the period. Margin income on deposits is defined as estimated interest income on the deposits based on the 3-month money market rate less interest expenses on the deposits.</t>
  </si>
  <si>
    <t>Combined weighted average interest spread for lending to and deposits from customers is calculated as: Total margin income on loans and deposits relative to total average performing loans and deposits.</t>
  </si>
  <si>
    <t xml:space="preserve">Net loans and financial commitments in stage 2 and 3 in per cent of net loans and impairment relative to average net loans to customers </t>
  </si>
  <si>
    <t>Ratio of customer deposits to net loans to customers at end of period, also adjusted for short-term money market deposits</t>
  </si>
  <si>
    <t>These measures give relevant information on DNB’s liquidity position.</t>
  </si>
  <si>
    <t>Calculated as: Customer deposits divided by net loans to customers at the end of the period. Customer deposits minus short-term money market deposits divided by net loans to customers at the end of the period.</t>
  </si>
  <si>
    <t>Cost/income ratio</t>
  </si>
  <si>
    <t>This ratio is included to provide information on the correlation between income and expenses and is considered to be one of DNB’s key financial targets.</t>
  </si>
  <si>
    <t>Calculated as: Total operating expenses divided by total income.</t>
  </si>
  <si>
    <t>Price/book value</t>
  </si>
  <si>
    <t xml:space="preserve">This measure is used to compare the company’s current market price to its book value. It is frequently used to compare banks. </t>
  </si>
  <si>
    <t>Full year</t>
  </si>
  <si>
    <t>Issued shares, opening balance</t>
  </si>
  <si>
    <t>Issued shares</t>
  </si>
  <si>
    <t>Trading shares</t>
  </si>
  <si>
    <t>Outstanding shares, end of period, thousand</t>
  </si>
  <si>
    <t xml:space="preserve">Outstanding shares, average for the period, thousand </t>
  </si>
  <si>
    <t xml:space="preserve">Total equity, end of period, NOK million </t>
  </si>
  <si>
    <t>Additional Tier 1 capital, NOK million</t>
  </si>
  <si>
    <t xml:space="preserve">Total equity attributable to shareholders, NOK million </t>
  </si>
  <si>
    <t xml:space="preserve">Number of outstanding shares, end of period, NOK million </t>
  </si>
  <si>
    <t>Equity per share, end of period, NOK</t>
  </si>
  <si>
    <t xml:space="preserve">Net profit for the period, NOK million </t>
  </si>
  <si>
    <t>Portion attributable to additional Tier 1 capital holders, NOK million</t>
  </si>
  <si>
    <t xml:space="preserve">Net profit of the period, attributable to shareholders,  NOK million </t>
  </si>
  <si>
    <t>Average outstanding shares</t>
  </si>
  <si>
    <t>Earnings per share, NOK</t>
  </si>
  <si>
    <t>Return on equity (ROE)</t>
  </si>
  <si>
    <t>Net profit for the period, NOK million</t>
  </si>
  <si>
    <t>Net profit for the period, attributable to shareholders, NOK million</t>
  </si>
  <si>
    <t xml:space="preserve">Average equity attributable to shareholders, NOK million </t>
  </si>
  <si>
    <t xml:space="preserve">Return on equity, annualised, per cent </t>
  </si>
  <si>
    <t xml:space="preserve">Average interest rate spreads </t>
  </si>
  <si>
    <t>Interest on loans not subject to impairment, NOK million</t>
  </si>
  <si>
    <t>3-month money market rate, NOK million</t>
  </si>
  <si>
    <t>Interest margin on loans not subject to impairment, principal amounts, NOK million</t>
  </si>
  <si>
    <t xml:space="preserve">Customer loans not subject to impairment, principal amounts, NOK million </t>
  </si>
  <si>
    <t xml:space="preserve">Average spread for ordinary loans to customers, per cent </t>
  </si>
  <si>
    <t>Interest on deposits, NOK million</t>
  </si>
  <si>
    <t>3-month monet market rate, NOK million</t>
  </si>
  <si>
    <t>Interest margin on deposits, NOK million</t>
  </si>
  <si>
    <t>Deposits from customers, principal amount, NOK million</t>
  </si>
  <si>
    <t xml:space="preserve">Average spread for deposits from customers, per cent </t>
  </si>
  <si>
    <t xml:space="preserve">Combined weighted total average spread for lending and deposits  - customer segments, per cent </t>
  </si>
  <si>
    <t xml:space="preserve">Net loans and financial commitments in stage 2 and 3, per cent of net loans and impairment relative to average net loans to customers </t>
  </si>
  <si>
    <t>Impairment of loans and guarantees, NOK million</t>
  </si>
  <si>
    <t>Average net loans to customers, NOK million</t>
  </si>
  <si>
    <t>Customer deposits, end of period, NOK million</t>
  </si>
  <si>
    <t xml:space="preserve">Net loans to customers, end of period </t>
  </si>
  <si>
    <t>Ratio of customers deposits to net loans to customers at end of period</t>
  </si>
  <si>
    <t>Short-term money market deposits, end of period, NOK million</t>
  </si>
  <si>
    <t>Net loans to customers, end of period, NOK million</t>
  </si>
  <si>
    <t>Ratio to customer deposits, excl. short-term money market deposits, to net loans to customers at end of period</t>
  </si>
  <si>
    <t>Total operating expenses, NOK million</t>
  </si>
  <si>
    <t>Total operating income, NOK million</t>
  </si>
  <si>
    <t xml:space="preserve">Cost income ratio, per cent </t>
  </si>
  <si>
    <t>Share price, end of period, NOK</t>
  </si>
  <si>
    <t xml:space="preserve">DNB Bank Group </t>
  </si>
  <si>
    <t>The banking group's alternative performance measures (APMs) present useful information which supplements the financial statements. These measures are not defined under IFRS and may not be directly comparable with other companies’ adjusted measures. The APMs are not intended to be a substitute for, or superior to, any IFRS measures of performance, but have been included to provide insight into DNB’s performance and represent important measures for how management governs the company and its business activities.</t>
  </si>
  <si>
    <t xml:space="preserve">Key financial ratios regulated by IFRS or other legislation (CRR/CRD) are not considered APMs, neither are non-financial data. The banking group's APMs are presented in the financial highlights and in the directors' report. APMs are shown with comparable figures for earlier periods. </t>
  </si>
  <si>
    <t>The banking group's APMs and definitions</t>
  </si>
  <si>
    <t>These measures give relevant information on the banking group's profitability by measuring the ability to generate profits from the shareholders’ investments. ROE is one of DNB’s main financial targets.</t>
  </si>
  <si>
    <t xml:space="preserve">These measures give relevant information on the banking group's net interest income by measuring the respective average interest rate relative to the 3-month money market rate. </t>
  </si>
  <si>
    <t>These measures give relevant information on the banking group's liquidity position.</t>
  </si>
  <si>
    <t>DNB Bank Group</t>
  </si>
  <si>
    <t>Average equity attributable to shareholders, NOK million</t>
  </si>
  <si>
    <t>Return on equity, annualised, per cent</t>
  </si>
  <si>
    <t>Interest margin on loans not subject to impairment, NOK million</t>
  </si>
  <si>
    <t>Customer loans not subject to impairment, principal amounts, NOK million</t>
  </si>
  <si>
    <t>Average spread for ordinary loans to customers, per cent</t>
  </si>
  <si>
    <t>Average spread for deposits from customers, per cent</t>
  </si>
  <si>
    <t>Combined weighted total average spread for lending and
  deposits – customer segments,  per cent</t>
  </si>
  <si>
    <t>Ratio of customer deposits to net loans to customers at end of period</t>
  </si>
  <si>
    <t>Ratio of customer deposits, excl. short -term money market deposits, to net loans to customers at end of period</t>
  </si>
  <si>
    <t>Cost income ratio, per cent</t>
  </si>
  <si>
    <t>DNB Boligkreditt AS</t>
  </si>
  <si>
    <t xml:space="preserve">Key financial ratios regulated by IFRS or other legislation (CRR/CRD) are not considered APMs, neither are non-financial data. DNB Boligkreditt’s APMs are presented in the financial highlights and in the directors' report. APMs are shown with comparable figures for earlier periods. </t>
  </si>
  <si>
    <t>DNB Boligkreditt’s APMs and definitions</t>
  </si>
  <si>
    <t>This measure gives relevant information on DNB Boligkreditt’s profitability by measuring the ability to generate profits from the shareholders’ investments.</t>
  </si>
  <si>
    <t>This measure gives relevant information on DNB Boligkreditt’s net interest income by measuring the respective average interest income relative to the average funding costs.</t>
  </si>
  <si>
    <t>Average spread for ordinary lending to customers is calculated as: Margin income on performing loans relative to average performing loans for the period. Margin income is defined as interest income on the loans less total interest expenses on long- and short-term funding.</t>
  </si>
  <si>
    <t>Impairment relative to average net loans to customers, net loans and financial commitments in stage 3 in per cent of net loans and loans and financial commitments in stage 3 in per cent of gross loans</t>
  </si>
  <si>
    <t>Average equity, NOK million</t>
  </si>
  <si>
    <t>Interest on customer loans not subject to impairment, NOK million</t>
  </si>
  <si>
    <t>Interest on customer loans not subject to impairment, per cent</t>
  </si>
  <si>
    <t>Interest on loans and deposits from banks, incl. Liquidity costs, NOK million</t>
  </si>
  <si>
    <t>Loans and deposit from banks, principal amount, NOK million</t>
  </si>
  <si>
    <t>Interest on loans and deposits from banks, per cent</t>
  </si>
  <si>
    <t>Interest on net bonds debt, incl. interest swap, NOK million</t>
  </si>
  <si>
    <t>Bonds issued net, principal amount, NOK million</t>
  </si>
  <si>
    <t>Interest on net bonds debt, per cent</t>
  </si>
  <si>
    <t>Interest on subordinated loan capital, NOK million</t>
  </si>
  <si>
    <t>Subordinated loan capital, NOK million</t>
  </si>
  <si>
    <t>Interest on subordinated loan capital, per cent</t>
  </si>
  <si>
    <t>Average interest costs, per cent</t>
  </si>
  <si>
    <t>Impairment relative to average net loans to customers, per cent</t>
  </si>
  <si>
    <t>Net loans and financial commitments in stage 3, end of period, NOK million</t>
  </si>
  <si>
    <t>Net loans and financial commitments in stage 3, per cent of net loans</t>
  </si>
  <si>
    <r>
      <t>Cancelled shares, end of period</t>
    </r>
    <r>
      <rPr>
        <b/>
        <sz val="9"/>
        <color theme="1"/>
        <rFont val="Arial"/>
        <family val="2"/>
      </rPr>
      <t xml:space="preserve"> </t>
    </r>
    <r>
      <rPr>
        <b/>
        <vertAlign val="superscript"/>
        <sz val="11"/>
        <color theme="1"/>
        <rFont val="Arial"/>
        <family val="2"/>
      </rPr>
      <t>1)</t>
    </r>
  </si>
  <si>
    <t>DNB Boligkreditt's alternative performance measures (APMs) present useful information which supplements the financial statements. These measures are not defined under IFRS and may not be directly comparable with other companies’ adjusted measures. The APMs are not intended to be a substitute for, or superior to, any IFRS measures of performance, but have been included to provide insight into DNB Boligkreditt's performance and represent important measures for how management governs the company and its business activities.</t>
  </si>
  <si>
    <t>These ratios are included to show DNB’s provisions relating to credit exposure.</t>
  </si>
  <si>
    <t>These ratios are included to show DNB Boligkreditt’s provisions relating to credit exposure.</t>
  </si>
  <si>
    <t xml:space="preserve">1)  The Annual General Meeting held on 30 April 2019 resolved a reduction in share capital by cancelling own shares and redeeming shares held by the Norwegian government. The number of issued shares has been reduced by 24 065 503 to 1 580 301 385 and was reflected in the accounts as of June 2019. The cancellation of the shares will be formally registered in the Register of Business Enterprises in and is expected in July/August 2019. For information on share buy-back programme initiated in June 2018, refer to table 1.7.11  </t>
  </si>
  <si>
    <t>Days in the quarter</t>
  </si>
  <si>
    <t>Days in the year</t>
  </si>
  <si>
    <t>Non-controlling interests, NOK million</t>
  </si>
  <si>
    <t>Portion attributable to non-controlling interests, NOK million</t>
  </si>
  <si>
    <t>Calculated as: Shareholders’ share of profits for the period divided by average equity excluding additional Tier 1 capital and non-controlling interests.</t>
  </si>
  <si>
    <t xml:space="preserve">Calculated as: DNB’s closing share price at the end of the period divided by book value per share. Book value per share is calculated as shareholders’ equity excluding additional Tier 1 capital and non-controlling interests at the end of the period, divided by the total number of outstanding shares. </t>
  </si>
  <si>
    <t xml:space="preserve">Calculated as: Shareholders’ share of profits for the period divided by average equity. </t>
  </si>
  <si>
    <t>Impairment relative to average net loans to customers, net loans and financial commitments in stage 3 in per cent of net loans</t>
  </si>
  <si>
    <t>Calculated as: Impairment divided by average net loans to customers.</t>
  </si>
  <si>
    <t>Calculated as: Net loans and financial commitments in stage 3 divided by net loans.</t>
  </si>
  <si>
    <t>Short-term lending, end of period, NOK million</t>
  </si>
  <si>
    <t>Group portfolio, buy-back programme end of period</t>
  </si>
  <si>
    <t>Group portfolio, buy-back programme in the period</t>
  </si>
  <si>
    <t>Net loans at amortised cost and financial commitments in stage 2, per cent of net loans at amortised cost</t>
  </si>
  <si>
    <t>Net loans at amortised cost and financial commitments in stage 2, NOK million</t>
  </si>
  <si>
    <t>Net loans to customers at amortised cost, NOK million</t>
  </si>
  <si>
    <t>Net loans at amortised cost and financial commitments in stage 3, NOK million</t>
  </si>
  <si>
    <t>Net loans at amortised cost and financial commitments in stage 3, per cent of net loans at amortised cost</t>
  </si>
  <si>
    <t>Impairment relative to average net loans to customers at amortised cost, annualised, per cent</t>
  </si>
  <si>
    <t>Average net loans to customers at amortised cost, NOK million</t>
  </si>
  <si>
    <t>Figures from 1 January 2020 are recognised excluding loans at fair value. Historical figures have been adjusted accordingly.</t>
  </si>
  <si>
    <t xml:space="preserve">Calculated as: Net loans at amortised cost and financial commitments in stage 2 divided by net loans to customers at amortised costs. </t>
  </si>
  <si>
    <r>
      <t xml:space="preserve">Calculated as: Net loans at amortised cost and financial commitments in stage 3 divided by net loans to customers at amortised costs. </t>
    </r>
    <r>
      <rPr>
        <i/>
        <sz val="8"/>
        <rFont val="Arial"/>
        <family val="2"/>
      </rPr>
      <t xml:space="preserve">Comparable to previously reported figures under IAS 39. </t>
    </r>
  </si>
  <si>
    <t>Calculated as: Impairment relative to average net loans to customers at amortised cost, annualised (per cent).</t>
  </si>
  <si>
    <t>2nd quarter</t>
  </si>
  <si>
    <t>January-June</t>
  </si>
  <si>
    <t>Issued, opering balance</t>
  </si>
  <si>
    <t>Outstanding shares, opening balance</t>
  </si>
  <si>
    <t>Accumulated purchased shares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</si>
</sst>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 #,##0.00_ ;_ * \-#,##0.00_ ;_ * &quot;-&quot;??_ ;_ @_ "/>
    <numFmt numFmtId="165" formatCode="&quot;kr&quot;\ #,##0.00"/>
    <numFmt numFmtId="166" formatCode="_ * #,##0_ ;_ * \-#,##0_ ;_ * &quot;-&quot;??_ ;_ @_ "/>
    <numFmt numFmtId="167" formatCode="0_);\(0\);\-_)"/>
    <numFmt numFmtId="168" formatCode="0.0"/>
    <numFmt numFmtId="169" formatCode="_(* #,##0_);_(* \(#,##0\);_(* &quot;&quot;_);_(@_)"/>
    <numFmt numFmtId="170" formatCode="_ * #,##0.0_ ;_ * \-#,##0.0_ ;_ * &quot;-&quot;??_ ;_ @_ "/>
    <numFmt numFmtId="171" formatCode="#,##0;\(#,##0\);0;_ @_ "/>
    <numFmt numFmtId="172" formatCode="#,##0.00;\(#,##0.00\);0.00;_ @_ "/>
    <numFmt numFmtId="173" formatCode="0.0\ %"/>
    <numFmt numFmtId="174" formatCode="0.00;\(0.00\)"/>
    <numFmt numFmtId="175" formatCode="0.0;\(0.0\)"/>
    <numFmt numFmtId="176" formatCode="0.000"/>
  </numFmts>
  <fonts count="22" x14ac:knownFonts="1">
    <font>
      <sz val="11"/>
      <color theme="1"/>
      <name val="Calibri"/>
      <family val="2"/>
      <scheme val="minor"/>
    </font>
    <font>
      <sz val="11"/>
      <color theme="1"/>
      <name val="Calibri"/>
      <family val="2"/>
      <scheme val="minor"/>
    </font>
    <font>
      <b/>
      <sz val="10"/>
      <name val="Arial"/>
      <family val="2"/>
    </font>
    <font>
      <sz val="22"/>
      <name val="Arial"/>
      <family val="2"/>
    </font>
    <font>
      <sz val="8"/>
      <name val="Arial"/>
      <family val="2"/>
    </font>
    <font>
      <sz val="5"/>
      <name val="Arial"/>
      <family val="2"/>
    </font>
    <font>
      <b/>
      <sz val="12"/>
      <name val="Arial"/>
      <family val="2"/>
    </font>
    <font>
      <b/>
      <sz val="8.5"/>
      <name val="Arial"/>
      <family val="2"/>
    </font>
    <font>
      <i/>
      <sz val="8"/>
      <name val="Arial"/>
      <family val="2"/>
    </font>
    <font>
      <sz val="10"/>
      <name val="Arial"/>
      <family val="2"/>
    </font>
    <font>
      <sz val="12"/>
      <name val="Arial"/>
      <family val="2"/>
    </font>
    <font>
      <sz val="8"/>
      <color rgb="FF595959"/>
      <name val="Arial"/>
      <family val="2"/>
    </font>
    <font>
      <sz val="11"/>
      <color theme="1"/>
      <name val="Arial"/>
      <family val="2"/>
    </font>
    <font>
      <i/>
      <sz val="12"/>
      <color theme="1"/>
      <name val="Arial"/>
      <family val="2"/>
    </font>
    <font>
      <sz val="9"/>
      <name val="Arial"/>
      <family val="2"/>
    </font>
    <font>
      <b/>
      <sz val="12"/>
      <color theme="1"/>
      <name val="Arial"/>
      <family val="2"/>
    </font>
    <font>
      <sz val="12"/>
      <color theme="1"/>
      <name val="Arial"/>
      <family val="2"/>
    </font>
    <font>
      <i/>
      <sz val="12"/>
      <name val="Arial"/>
      <family val="2"/>
    </font>
    <font>
      <sz val="8"/>
      <color theme="1"/>
      <name val="Arial"/>
      <family val="2"/>
    </font>
    <font>
      <b/>
      <sz val="9"/>
      <color theme="1"/>
      <name val="Arial"/>
      <family val="2"/>
    </font>
    <font>
      <b/>
      <vertAlign val="superscript"/>
      <sz val="11"/>
      <color theme="1"/>
      <name val="Arial"/>
      <family val="2"/>
    </font>
    <font>
      <sz val="10"/>
      <name val="Arial"/>
      <family val="2"/>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1">
    <xf numFmtId="0" fontId="0" fillId="0" borderId="0"/>
    <xf numFmtId="164" fontId="1" fillId="0" borderId="0" applyFont="0" applyFill="0" applyBorder="0" applyAlignment="0" applyProtection="0"/>
    <xf numFmtId="0" fontId="9" fillId="0" borderId="0">
      <alignment vertical="top"/>
    </xf>
    <xf numFmtId="164" fontId="9" fillId="0" borderId="0" applyFont="0" applyFill="0" applyBorder="0" applyAlignment="0" applyProtection="0"/>
    <xf numFmtId="0" fontId="9" fillId="0" borderId="0">
      <alignment vertical="top"/>
    </xf>
    <xf numFmtId="0" fontId="9" fillId="0" borderId="0" applyProtection="0"/>
    <xf numFmtId="0" fontId="9" fillId="0" borderId="0">
      <alignment vertical="top"/>
    </xf>
    <xf numFmtId="164" fontId="9" fillId="0" borderId="0" applyFont="0" applyFill="0" applyBorder="0" applyAlignment="0" applyProtection="0"/>
    <xf numFmtId="9" fontId="9" fillId="0" borderId="0" applyFont="0" applyFill="0" applyBorder="0" applyAlignment="0" applyProtection="0"/>
    <xf numFmtId="164" fontId="21" fillId="0" borderId="0" applyFont="0" applyFill="0" applyBorder="0" applyAlignment="0" applyProtection="0"/>
    <xf numFmtId="164" fontId="9" fillId="0" borderId="0" applyFont="0" applyFill="0" applyBorder="0" applyAlignment="0" applyProtection="0"/>
  </cellStyleXfs>
  <cellXfs count="123">
    <xf numFmtId="0" fontId="0" fillId="0" borderId="0" xfId="0"/>
    <xf numFmtId="0" fontId="2" fillId="0" borderId="0" xfId="0" applyFont="1" applyBorder="1" applyAlignment="1"/>
    <xf numFmtId="0" fontId="3" fillId="0" borderId="0" xfId="0" applyFont="1" applyAlignment="1"/>
    <xf numFmtId="0" fontId="4" fillId="0" borderId="0" xfId="0" applyFont="1" applyAlignment="1">
      <alignment vertical="center"/>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vertical="center" wrapText="1"/>
    </xf>
    <xf numFmtId="0" fontId="4" fillId="0" borderId="0" xfId="0" applyFont="1" applyAlignment="1">
      <alignment horizontal="left" vertical="center" wrapText="1"/>
    </xf>
    <xf numFmtId="0" fontId="6" fillId="0" borderId="0" xfId="6" applyFont="1" applyAlignment="1"/>
    <xf numFmtId="0" fontId="10" fillId="0" borderId="0" xfId="6" applyFont="1" applyAlignment="1"/>
    <xf numFmtId="0" fontId="6" fillId="2" borderId="0" xfId="4" applyFont="1" applyFill="1" applyAlignment="1">
      <alignment vertical="top"/>
    </xf>
    <xf numFmtId="0" fontId="6" fillId="2" borderId="0" xfId="4" applyFont="1" applyFill="1" applyBorder="1" applyAlignment="1">
      <alignment vertical="top"/>
    </xf>
    <xf numFmtId="0" fontId="10" fillId="0" borderId="0" xfId="6" applyFont="1" applyBorder="1" applyAlignment="1"/>
    <xf numFmtId="0" fontId="10" fillId="0" borderId="0" xfId="4" applyFont="1" applyFill="1" applyBorder="1" applyAlignment="1">
      <alignment vertical="top"/>
    </xf>
    <xf numFmtId="171" fontId="10" fillId="2" borderId="0" xfId="7" applyNumberFormat="1" applyFont="1" applyFill="1" applyBorder="1" applyAlignment="1">
      <alignment vertical="top"/>
    </xf>
    <xf numFmtId="0" fontId="10" fillId="2" borderId="1" xfId="4" applyFont="1" applyFill="1" applyBorder="1" applyAlignment="1">
      <alignment vertical="top"/>
    </xf>
    <xf numFmtId="171" fontId="10" fillId="0" borderId="0" xfId="7" applyNumberFormat="1" applyFont="1" applyAlignment="1"/>
    <xf numFmtId="0" fontId="10" fillId="0" borderId="2" xfId="6" applyFont="1" applyBorder="1" applyAlignment="1"/>
    <xf numFmtId="173" fontId="10" fillId="2" borderId="0" xfId="8" applyNumberFormat="1" applyFont="1" applyFill="1" applyBorder="1" applyAlignment="1">
      <alignment vertical="top"/>
    </xf>
    <xf numFmtId="0" fontId="10" fillId="2" borderId="0" xfId="4" applyFont="1" applyFill="1" applyAlignment="1">
      <alignment vertical="top"/>
    </xf>
    <xf numFmtId="0" fontId="10" fillId="2" borderId="2" xfId="4" applyFont="1" applyFill="1" applyBorder="1" applyAlignment="1">
      <alignment vertical="top"/>
    </xf>
    <xf numFmtId="10" fontId="10" fillId="2" borderId="0" xfId="8" applyNumberFormat="1" applyFont="1" applyFill="1" applyBorder="1" applyAlignment="1">
      <alignment vertical="top"/>
    </xf>
    <xf numFmtId="171" fontId="10" fillId="0" borderId="0" xfId="7" applyNumberFormat="1" applyFont="1" applyBorder="1" applyAlignment="1"/>
    <xf numFmtId="0" fontId="6" fillId="0" borderId="0" xfId="2" applyFont="1" applyFill="1" applyAlignment="1">
      <alignment horizontal="right" vertical="top"/>
    </xf>
    <xf numFmtId="0" fontId="2" fillId="0" borderId="0" xfId="6" applyFont="1" applyBorder="1" applyAlignment="1"/>
    <xf numFmtId="0" fontId="9" fillId="0" borderId="0" xfId="6" applyFont="1" applyAlignment="1"/>
    <xf numFmtId="0" fontId="3" fillId="0" borderId="0" xfId="6" applyFont="1" applyAlignment="1"/>
    <xf numFmtId="0" fontId="4" fillId="0" borderId="0" xfId="6" applyFont="1" applyAlignment="1">
      <alignment vertical="center"/>
    </xf>
    <xf numFmtId="0" fontId="4" fillId="0" borderId="0" xfId="6" applyFont="1" applyAlignment="1">
      <alignment vertical="center" wrapText="1"/>
    </xf>
    <xf numFmtId="0" fontId="5" fillId="0" borderId="0" xfId="6" applyFont="1" applyAlignment="1">
      <alignment vertical="center" wrapText="1"/>
    </xf>
    <xf numFmtId="0" fontId="6" fillId="0" borderId="0" xfId="6" applyFont="1" applyAlignment="1">
      <alignment horizontal="left" vertical="center" wrapText="1"/>
    </xf>
    <xf numFmtId="0" fontId="7" fillId="0" borderId="0" xfId="6" applyFont="1" applyAlignment="1">
      <alignment vertical="center" wrapText="1"/>
    </xf>
    <xf numFmtId="0" fontId="11" fillId="0" borderId="0" xfId="0" applyFont="1" applyAlignment="1">
      <alignment horizontal="left" vertical="center" wrapText="1"/>
    </xf>
    <xf numFmtId="0" fontId="4" fillId="0" borderId="0" xfId="6" applyFont="1" applyAlignment="1">
      <alignment horizontal="left" vertical="center" wrapText="1"/>
    </xf>
    <xf numFmtId="0" fontId="12" fillId="0" borderId="0" xfId="0" applyFont="1"/>
    <xf numFmtId="0" fontId="10" fillId="0" borderId="0" xfId="6" applyFont="1" applyFill="1" applyAlignment="1"/>
    <xf numFmtId="171" fontId="10" fillId="0" borderId="0" xfId="7" applyNumberFormat="1" applyFont="1" applyFill="1" applyAlignment="1">
      <alignment vertical="top"/>
    </xf>
    <xf numFmtId="0" fontId="10" fillId="0" borderId="0" xfId="4" applyFont="1" applyFill="1" applyAlignment="1">
      <alignment vertical="top"/>
    </xf>
    <xf numFmtId="0" fontId="10" fillId="0" borderId="2" xfId="4" applyFont="1" applyFill="1" applyBorder="1" applyAlignment="1">
      <alignment vertical="top"/>
    </xf>
    <xf numFmtId="171" fontId="10" fillId="0" borderId="2" xfId="7" applyNumberFormat="1" applyFont="1" applyFill="1" applyBorder="1" applyAlignment="1">
      <alignment vertical="top"/>
    </xf>
    <xf numFmtId="171" fontId="10" fillId="0" borderId="0" xfId="7" applyNumberFormat="1" applyFont="1" applyFill="1" applyAlignment="1"/>
    <xf numFmtId="168" fontId="10" fillId="0" borderId="2" xfId="8" applyNumberFormat="1" applyFont="1" applyFill="1" applyBorder="1" applyAlignment="1">
      <alignment vertical="top"/>
    </xf>
    <xf numFmtId="166" fontId="10" fillId="0" borderId="0" xfId="7" applyNumberFormat="1" applyFont="1" applyFill="1" applyAlignment="1"/>
    <xf numFmtId="174" fontId="10" fillId="0" borderId="0" xfId="6" applyNumberFormat="1" applyFont="1" applyFill="1" applyAlignment="1"/>
    <xf numFmtId="171" fontId="10" fillId="0" borderId="0" xfId="7" applyNumberFormat="1" applyFont="1" applyFill="1" applyBorder="1" applyAlignment="1"/>
    <xf numFmtId="0" fontId="13" fillId="0" borderId="0" xfId="6" applyFont="1" applyAlignment="1"/>
    <xf numFmtId="172" fontId="10" fillId="0" borderId="2" xfId="7" applyNumberFormat="1" applyFont="1" applyFill="1" applyBorder="1" applyAlignment="1">
      <alignment vertical="top"/>
    </xf>
    <xf numFmtId="166" fontId="10" fillId="0" borderId="0" xfId="7" applyNumberFormat="1" applyFont="1" applyBorder="1" applyAlignment="1"/>
    <xf numFmtId="10" fontId="10" fillId="0" borderId="0" xfId="8" applyNumberFormat="1" applyFont="1" applyFill="1" applyBorder="1" applyAlignment="1">
      <alignment vertical="top"/>
    </xf>
    <xf numFmtId="175" fontId="10" fillId="0" borderId="2" xfId="8" applyNumberFormat="1" applyFont="1" applyFill="1" applyBorder="1" applyAlignment="1">
      <alignment vertical="top"/>
    </xf>
    <xf numFmtId="0" fontId="10" fillId="0" borderId="1" xfId="6" applyFont="1" applyBorder="1" applyAlignment="1"/>
    <xf numFmtId="171" fontId="10" fillId="0" borderId="1" xfId="7" applyNumberFormat="1" applyFont="1" applyFill="1" applyBorder="1" applyAlignment="1"/>
    <xf numFmtId="0" fontId="10" fillId="0" borderId="2" xfId="4" applyFont="1" applyFill="1" applyBorder="1" applyAlignment="1">
      <alignment vertical="top" wrapText="1"/>
    </xf>
    <xf numFmtId="175" fontId="10" fillId="0" borderId="2" xfId="8" applyNumberFormat="1" applyFont="1" applyFill="1" applyBorder="1" applyAlignment="1"/>
    <xf numFmtId="0" fontId="10" fillId="0" borderId="0" xfId="6" applyFont="1" applyAlignment="1">
      <alignment vertical="top"/>
    </xf>
    <xf numFmtId="173" fontId="10" fillId="0" borderId="0" xfId="8" applyNumberFormat="1" applyFont="1" applyFill="1" applyBorder="1" applyAlignment="1">
      <alignment vertical="top"/>
    </xf>
    <xf numFmtId="0" fontId="14" fillId="0" borderId="0" xfId="0" applyFont="1" applyAlignment="1"/>
    <xf numFmtId="0" fontId="15" fillId="0" borderId="0" xfId="0" applyFont="1" applyFill="1"/>
    <xf numFmtId="0" fontId="16" fillId="0" borderId="0" xfId="0" applyFont="1" applyFill="1"/>
    <xf numFmtId="0" fontId="16" fillId="0" borderId="0" xfId="0" applyFont="1"/>
    <xf numFmtId="0" fontId="15" fillId="0" borderId="0" xfId="0" applyFont="1" applyFill="1" applyAlignment="1">
      <alignment horizontal="right"/>
    </xf>
    <xf numFmtId="166" fontId="16" fillId="0" borderId="0" xfId="1" applyNumberFormat="1" applyFont="1" applyFill="1"/>
    <xf numFmtId="0" fontId="16" fillId="0" borderId="1" xfId="0" applyFont="1" applyFill="1" applyBorder="1"/>
    <xf numFmtId="166" fontId="16" fillId="0" borderId="1" xfId="1" applyNumberFormat="1" applyFont="1" applyFill="1" applyBorder="1"/>
    <xf numFmtId="166" fontId="16" fillId="0" borderId="0" xfId="0" applyNumberFormat="1" applyFont="1"/>
    <xf numFmtId="0" fontId="16" fillId="0" borderId="2" xfId="0" applyFont="1" applyFill="1" applyBorder="1"/>
    <xf numFmtId="164" fontId="16" fillId="0" borderId="1" xfId="1" applyNumberFormat="1" applyFont="1" applyFill="1" applyBorder="1"/>
    <xf numFmtId="167" fontId="16" fillId="0" borderId="1" xfId="1" applyNumberFormat="1" applyFont="1" applyBorder="1" applyAlignment="1"/>
    <xf numFmtId="2" fontId="16" fillId="0" borderId="1" xfId="0" applyNumberFormat="1" applyFont="1" applyFill="1" applyBorder="1"/>
    <xf numFmtId="168" fontId="16" fillId="0" borderId="1" xfId="0" applyNumberFormat="1" applyFont="1" applyFill="1" applyBorder="1"/>
    <xf numFmtId="169" fontId="16" fillId="0" borderId="1" xfId="1" applyNumberFormat="1" applyFont="1" applyBorder="1" applyAlignment="1"/>
    <xf numFmtId="166" fontId="16" fillId="0" borderId="2" xfId="1" applyNumberFormat="1" applyFont="1" applyFill="1" applyBorder="1"/>
    <xf numFmtId="164" fontId="16" fillId="0" borderId="2" xfId="1" applyNumberFormat="1" applyFont="1" applyFill="1" applyBorder="1"/>
    <xf numFmtId="169" fontId="16" fillId="0" borderId="0" xfId="1" applyNumberFormat="1" applyFont="1" applyBorder="1" applyAlignment="1"/>
    <xf numFmtId="0" fontId="16" fillId="0" borderId="3" xfId="0" applyFont="1" applyFill="1" applyBorder="1"/>
    <xf numFmtId="0" fontId="16" fillId="0" borderId="1" xfId="0" applyFont="1" applyFill="1" applyBorder="1" applyAlignment="1">
      <alignment vertical="top" wrapText="1"/>
    </xf>
    <xf numFmtId="164" fontId="16" fillId="0" borderId="1" xfId="0" applyNumberFormat="1" applyFont="1" applyFill="1" applyBorder="1"/>
    <xf numFmtId="170" fontId="16" fillId="0" borderId="0" xfId="1" applyNumberFormat="1" applyFont="1"/>
    <xf numFmtId="171" fontId="10" fillId="0" borderId="0" xfId="3" applyNumberFormat="1" applyFont="1" applyFill="1" applyBorder="1" applyAlignment="1"/>
    <xf numFmtId="170" fontId="13" fillId="0" borderId="0" xfId="1" applyNumberFormat="1" applyFont="1"/>
    <xf numFmtId="170" fontId="10" fillId="0" borderId="0" xfId="1" applyNumberFormat="1" applyFont="1" applyAlignment="1"/>
    <xf numFmtId="0" fontId="10" fillId="0" borderId="0" xfId="0" applyFont="1" applyAlignment="1"/>
    <xf numFmtId="172" fontId="10" fillId="0" borderId="2" xfId="3" applyNumberFormat="1" applyFont="1" applyFill="1" applyBorder="1" applyAlignment="1">
      <alignment vertical="top"/>
    </xf>
    <xf numFmtId="0" fontId="13" fillId="0" borderId="0" xfId="0" applyFont="1"/>
    <xf numFmtId="166" fontId="10" fillId="0" borderId="0" xfId="3" applyNumberFormat="1" applyFont="1" applyBorder="1" applyAlignment="1"/>
    <xf numFmtId="172" fontId="10" fillId="0" borderId="0" xfId="3" applyNumberFormat="1" applyFont="1" applyFill="1" applyBorder="1" applyAlignment="1">
      <alignment vertical="top"/>
    </xf>
    <xf numFmtId="170" fontId="16" fillId="0" borderId="1" xfId="1" applyNumberFormat="1" applyFont="1" applyFill="1" applyBorder="1"/>
    <xf numFmtId="0" fontId="16" fillId="0" borderId="1" xfId="0" applyFont="1" applyFill="1" applyBorder="1" applyAlignment="1">
      <alignment wrapText="1"/>
    </xf>
    <xf numFmtId="164" fontId="16" fillId="0" borderId="0" xfId="1" applyFont="1" applyFill="1"/>
    <xf numFmtId="0" fontId="18" fillId="0" borderId="0" xfId="0" applyFont="1"/>
    <xf numFmtId="0" fontId="4" fillId="0" borderId="0" xfId="0" applyFont="1" applyAlignment="1">
      <alignment horizontal="left" vertical="top" wrapText="1"/>
    </xf>
    <xf numFmtId="0" fontId="4" fillId="0" borderId="0" xfId="6" applyFont="1" applyAlignment="1">
      <alignment vertical="top" wrapText="1"/>
    </xf>
    <xf numFmtId="165" fontId="6" fillId="0" borderId="0" xfId="2" applyNumberFormat="1" applyFont="1" applyFill="1" applyAlignment="1">
      <alignment horizontal="right" vertical="top"/>
    </xf>
    <xf numFmtId="0" fontId="16" fillId="0" borderId="0" xfId="0" applyFont="1" applyAlignment="1">
      <alignment vertical="top" wrapText="1"/>
    </xf>
    <xf numFmtId="171" fontId="10" fillId="2" borderId="0" xfId="10" applyNumberFormat="1" applyFont="1" applyFill="1" applyBorder="1" applyAlignment="1">
      <alignment vertical="top"/>
    </xf>
    <xf numFmtId="171" fontId="10" fillId="0" borderId="0" xfId="10" applyNumberFormat="1" applyFont="1" applyAlignment="1"/>
    <xf numFmtId="2" fontId="10" fillId="0" borderId="2" xfId="8" applyNumberFormat="1" applyFont="1" applyFill="1" applyBorder="1" applyAlignment="1">
      <alignment vertical="top"/>
    </xf>
    <xf numFmtId="174" fontId="10" fillId="0" borderId="2" xfId="8" applyNumberFormat="1" applyFont="1" applyFill="1" applyBorder="1" applyAlignment="1">
      <alignment vertical="top"/>
    </xf>
    <xf numFmtId="0" fontId="16" fillId="0" borderId="0" xfId="0" applyFont="1" applyFill="1" applyBorder="1"/>
    <xf numFmtId="171" fontId="10" fillId="0" borderId="2" xfId="7" applyNumberFormat="1" applyFont="1" applyFill="1" applyBorder="1" applyAlignment="1"/>
    <xf numFmtId="174" fontId="10" fillId="0" borderId="2" xfId="7" applyNumberFormat="1" applyFont="1" applyFill="1" applyBorder="1" applyAlignment="1">
      <alignment vertical="top"/>
    </xf>
    <xf numFmtId="0" fontId="10" fillId="2" borderId="1" xfId="4" applyFont="1" applyFill="1" applyBorder="1" applyAlignment="1">
      <alignment vertical="top" wrapText="1"/>
    </xf>
    <xf numFmtId="174" fontId="10" fillId="0" borderId="1" xfId="7" applyNumberFormat="1" applyFont="1" applyFill="1" applyBorder="1" applyAlignment="1"/>
    <xf numFmtId="0" fontId="10" fillId="0" borderId="2" xfId="6" applyFont="1" applyFill="1" applyBorder="1" applyAlignment="1"/>
    <xf numFmtId="0" fontId="10" fillId="0" borderId="0" xfId="6" applyFont="1" applyFill="1" applyBorder="1" applyAlignment="1"/>
    <xf numFmtId="0" fontId="6" fillId="0" borderId="0" xfId="4" applyFont="1" applyFill="1" applyAlignment="1">
      <alignment vertical="top"/>
    </xf>
    <xf numFmtId="171" fontId="10" fillId="0" borderId="0" xfId="10" applyNumberFormat="1" applyFont="1" applyFill="1" applyAlignment="1">
      <alignment vertical="top"/>
    </xf>
    <xf numFmtId="176" fontId="10" fillId="0" borderId="0" xfId="6" applyNumberFormat="1" applyFont="1" applyFill="1" applyAlignment="1"/>
    <xf numFmtId="0" fontId="6" fillId="0" borderId="0" xfId="4" applyFont="1" applyFill="1" applyAlignment="1">
      <alignment vertical="top" wrapText="1"/>
    </xf>
    <xf numFmtId="171" fontId="10" fillId="0" borderId="2" xfId="6" applyNumberFormat="1" applyFont="1" applyFill="1" applyBorder="1" applyAlignment="1"/>
    <xf numFmtId="0" fontId="10" fillId="2" borderId="2" xfId="4" applyFont="1" applyFill="1" applyBorder="1" applyAlignment="1">
      <alignment vertical="top" wrapText="1"/>
    </xf>
    <xf numFmtId="0" fontId="4" fillId="0" borderId="0" xfId="0" applyFont="1" applyFill="1" applyAlignment="1">
      <alignment horizontal="left" vertical="center" wrapText="1"/>
    </xf>
    <xf numFmtId="0" fontId="6" fillId="0" borderId="0" xfId="4" applyFont="1" applyFill="1" applyAlignment="1">
      <alignment vertical="top" wrapText="1"/>
    </xf>
    <xf numFmtId="172" fontId="10" fillId="0" borderId="2" xfId="7" applyNumberFormat="1" applyFont="1" applyFill="1" applyBorder="1" applyAlignment="1"/>
    <xf numFmtId="172" fontId="10" fillId="0" borderId="2" xfId="3" applyNumberFormat="1" applyFont="1" applyFill="1" applyBorder="1" applyAlignment="1"/>
    <xf numFmtId="166" fontId="16" fillId="0" borderId="0" xfId="0" applyNumberFormat="1" applyFont="1" applyFill="1"/>
    <xf numFmtId="0" fontId="17" fillId="0" borderId="0" xfId="5" applyFont="1" applyFill="1" applyAlignment="1">
      <alignment horizontal="left" vertical="top" wrapText="1"/>
    </xf>
    <xf numFmtId="165" fontId="6" fillId="0" borderId="0" xfId="2" applyNumberFormat="1" applyFont="1" applyFill="1" applyAlignment="1">
      <alignment horizontal="right" vertical="top"/>
    </xf>
    <xf numFmtId="0" fontId="15" fillId="0" borderId="0" xfId="0" applyFont="1" applyFill="1" applyAlignment="1">
      <alignment horizontal="left" wrapText="1"/>
    </xf>
    <xf numFmtId="0" fontId="6" fillId="0" borderId="0" xfId="6" applyFont="1" applyAlignment="1">
      <alignment wrapText="1"/>
    </xf>
    <xf numFmtId="0" fontId="6" fillId="0" borderId="0" xfId="4" applyFont="1" applyFill="1" applyAlignment="1">
      <alignment vertical="top" wrapText="1"/>
    </xf>
  </cellXfs>
  <cellStyles count="11">
    <cellStyle name="=C:\WINNT35\SYSTEM32\COMMAND.COM" xfId="2" xr:uid="{00000000-0005-0000-0000-000000000000}"/>
    <cellStyle name="=C:\WINNT35\SYSTEM32\COMMAND.COM 2" xfId="4" xr:uid="{00000000-0005-0000-0000-000001000000}"/>
    <cellStyle name="Comma" xfId="1" builtinId="3"/>
    <cellStyle name="Comma 14" xfId="7" xr:uid="{00000000-0005-0000-0000-000003000000}"/>
    <cellStyle name="Comma 20" xfId="3" xr:uid="{00000000-0005-0000-0000-000004000000}"/>
    <cellStyle name="Komma 2" xfId="10" xr:uid="{00000000-0005-0000-0000-000005000000}"/>
    <cellStyle name="Komma 63" xfId="9" xr:uid="{00000000-0005-0000-0000-000006000000}"/>
    <cellStyle name="Normal" xfId="0" builtinId="0"/>
    <cellStyle name="Normal 2 10 2_3. Chng in credit spreads" xfId="5" xr:uid="{00000000-0005-0000-0000-000008000000}"/>
    <cellStyle name="Normal 3" xfId="6" xr:uid="{00000000-0005-0000-0000-000009000000}"/>
    <cellStyle name="Percent 2" xfId="8"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9"/>
  <sheetViews>
    <sheetView showGridLines="0" zoomScaleNormal="100" workbookViewId="0">
      <selection activeCell="A19" sqref="A19"/>
    </sheetView>
  </sheetViews>
  <sheetFormatPr defaultColWidth="11.42578125" defaultRowHeight="14.25" x14ac:dyDescent="0.2"/>
  <cols>
    <col min="1" max="1" width="100.7109375" style="58" customWidth="1"/>
    <col min="2" max="16384" width="11.42578125" style="36"/>
  </cols>
  <sheetData>
    <row r="1" spans="1:1" x14ac:dyDescent="0.2">
      <c r="A1" s="1" t="s">
        <v>0</v>
      </c>
    </row>
    <row r="2" spans="1:1" ht="27" x14ac:dyDescent="0.35">
      <c r="A2" s="2" t="s">
        <v>1</v>
      </c>
    </row>
    <row r="3" spans="1:1" x14ac:dyDescent="0.2">
      <c r="A3" s="3"/>
    </row>
    <row r="4" spans="1:1" ht="45" x14ac:dyDescent="0.2">
      <c r="A4" s="4" t="s">
        <v>2</v>
      </c>
    </row>
    <row r="5" spans="1:1" x14ac:dyDescent="0.2">
      <c r="A5" s="5"/>
    </row>
    <row r="6" spans="1:1" ht="22.5" x14ac:dyDescent="0.2">
      <c r="A6" s="4" t="s">
        <v>3</v>
      </c>
    </row>
    <row r="7" spans="1:1" x14ac:dyDescent="0.2">
      <c r="A7" s="4"/>
    </row>
    <row r="8" spans="1:1" ht="15.75" x14ac:dyDescent="0.2">
      <c r="A8" s="6" t="s">
        <v>4</v>
      </c>
    </row>
    <row r="9" spans="1:1" ht="15.75" x14ac:dyDescent="0.2">
      <c r="A9" s="7"/>
    </row>
    <row r="10" spans="1:1" x14ac:dyDescent="0.2">
      <c r="A10" s="8" t="s">
        <v>5</v>
      </c>
    </row>
    <row r="11" spans="1:1" ht="22.5" x14ac:dyDescent="0.2">
      <c r="A11" s="4" t="s">
        <v>6</v>
      </c>
    </row>
    <row r="12" spans="1:1" ht="22.5" x14ac:dyDescent="0.2">
      <c r="A12" s="9" t="s">
        <v>118</v>
      </c>
    </row>
    <row r="13" spans="1:1" x14ac:dyDescent="0.2">
      <c r="A13" s="4"/>
    </row>
    <row r="14" spans="1:1" x14ac:dyDescent="0.2">
      <c r="A14" s="8" t="s">
        <v>7</v>
      </c>
    </row>
    <row r="15" spans="1:1" x14ac:dyDescent="0.2">
      <c r="A15" s="4" t="s">
        <v>8</v>
      </c>
    </row>
    <row r="16" spans="1:1" x14ac:dyDescent="0.2">
      <c r="A16" s="4" t="s">
        <v>9</v>
      </c>
    </row>
    <row r="17" spans="1:4" ht="22.5" x14ac:dyDescent="0.2">
      <c r="A17" s="9" t="s">
        <v>10</v>
      </c>
    </row>
    <row r="18" spans="1:4" ht="33.75" x14ac:dyDescent="0.2">
      <c r="A18" s="9" t="s">
        <v>11</v>
      </c>
    </row>
    <row r="19" spans="1:4" ht="22.5" x14ac:dyDescent="0.2">
      <c r="A19" s="9" t="s">
        <v>12</v>
      </c>
    </row>
    <row r="20" spans="1:4" x14ac:dyDescent="0.2">
      <c r="A20" s="9"/>
    </row>
    <row r="21" spans="1:4" ht="22.5" x14ac:dyDescent="0.2">
      <c r="A21" s="8" t="s">
        <v>13</v>
      </c>
      <c r="B21" s="8"/>
      <c r="C21" s="8"/>
      <c r="D21" s="8"/>
    </row>
    <row r="22" spans="1:4" x14ac:dyDescent="0.2">
      <c r="A22" s="91" t="s">
        <v>111</v>
      </c>
    </row>
    <row r="23" spans="1:4" x14ac:dyDescent="0.2">
      <c r="A23" s="113" t="s">
        <v>135</v>
      </c>
    </row>
    <row r="24" spans="1:4" s="9" customFormat="1" ht="22.5" x14ac:dyDescent="0.25">
      <c r="A24" s="113" t="s">
        <v>136</v>
      </c>
    </row>
    <row r="25" spans="1:4" s="9" customFormat="1" ht="11.25" x14ac:dyDescent="0.25">
      <c r="A25" s="113" t="s">
        <v>137</v>
      </c>
    </row>
    <row r="26" spans="1:4" s="9" customFormat="1" ht="11.25" x14ac:dyDescent="0.25">
      <c r="A26" s="113" t="s">
        <v>134</v>
      </c>
    </row>
    <row r="27" spans="1:4" x14ac:dyDescent="0.2">
      <c r="A27" s="4"/>
    </row>
    <row r="28" spans="1:4" ht="22.5" x14ac:dyDescent="0.2">
      <c r="A28" s="8" t="s">
        <v>14</v>
      </c>
    </row>
    <row r="29" spans="1:4" x14ac:dyDescent="0.2">
      <c r="A29" s="4" t="s">
        <v>15</v>
      </c>
    </row>
    <row r="30" spans="1:4" ht="22.5" x14ac:dyDescent="0.2">
      <c r="A30" s="9" t="s">
        <v>16</v>
      </c>
    </row>
    <row r="31" spans="1:4" x14ac:dyDescent="0.2">
      <c r="A31" s="4"/>
    </row>
    <row r="32" spans="1:4" x14ac:dyDescent="0.2">
      <c r="A32" s="8" t="s">
        <v>17</v>
      </c>
    </row>
    <row r="33" spans="1:1" ht="22.5" x14ac:dyDescent="0.2">
      <c r="A33" s="4" t="s">
        <v>18</v>
      </c>
    </row>
    <row r="34" spans="1:1" x14ac:dyDescent="0.2">
      <c r="A34" s="9" t="s">
        <v>19</v>
      </c>
    </row>
    <row r="35" spans="1:1" x14ac:dyDescent="0.2">
      <c r="A35" s="4"/>
    </row>
    <row r="36" spans="1:1" x14ac:dyDescent="0.2">
      <c r="A36" s="8" t="s">
        <v>20</v>
      </c>
    </row>
    <row r="37" spans="1:1" x14ac:dyDescent="0.2">
      <c r="A37" s="4" t="s">
        <v>21</v>
      </c>
    </row>
    <row r="38" spans="1:1" ht="33.75" x14ac:dyDescent="0.2">
      <c r="A38" s="9" t="s">
        <v>119</v>
      </c>
    </row>
    <row r="39" spans="1:1" x14ac:dyDescent="0.2">
      <c r="A39" s="4"/>
    </row>
  </sheetData>
  <pageMargins left="0.7" right="0.7" top="0.75" bottom="0.75" header="0.3" footer="0.3"/>
  <pageSetup paperSize="9" orientation="portrait" r:id="rId1"/>
  <headerFooter>
    <oddHeader>&amp;R&amp;"arial"&amp;10&amp;KFF5400DNB Confidential&amp;1#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4"/>
  <sheetViews>
    <sheetView showGridLines="0" zoomScale="70" zoomScaleNormal="70" workbookViewId="0">
      <selection activeCell="E114" sqref="E114"/>
    </sheetView>
  </sheetViews>
  <sheetFormatPr defaultColWidth="11.42578125" defaultRowHeight="15" x14ac:dyDescent="0.2"/>
  <cols>
    <col min="1" max="1" width="99" style="61" customWidth="1"/>
    <col min="2" max="3" width="14.5703125" style="61" customWidth="1"/>
    <col min="4" max="5" width="16.140625" style="61" customWidth="1"/>
    <col min="6" max="6" width="15.5703125" style="61" customWidth="1"/>
    <col min="7" max="7" width="15.140625" style="61" customWidth="1"/>
    <col min="8" max="16384" width="11.42578125" style="61"/>
  </cols>
  <sheetData>
    <row r="1" spans="1:8" ht="15.75" x14ac:dyDescent="0.25">
      <c r="A1" s="59" t="s">
        <v>0</v>
      </c>
      <c r="B1" s="60"/>
      <c r="C1" s="60"/>
      <c r="D1" s="60"/>
      <c r="E1" s="60"/>
      <c r="F1" s="60"/>
    </row>
    <row r="2" spans="1:8" ht="15.75" x14ac:dyDescent="0.25">
      <c r="A2" s="60"/>
      <c r="B2" s="94" t="s">
        <v>138</v>
      </c>
      <c r="C2" s="94" t="s">
        <v>138</v>
      </c>
      <c r="D2" s="119" t="s">
        <v>139</v>
      </c>
      <c r="E2" s="119"/>
      <c r="F2" s="62" t="s">
        <v>22</v>
      </c>
    </row>
    <row r="3" spans="1:8" ht="15.75" x14ac:dyDescent="0.25">
      <c r="B3" s="25">
        <v>2020</v>
      </c>
      <c r="C3" s="25">
        <v>2019</v>
      </c>
      <c r="D3" s="25">
        <v>2020</v>
      </c>
      <c r="E3" s="25">
        <v>2019</v>
      </c>
      <c r="F3" s="62">
        <v>2019</v>
      </c>
    </row>
    <row r="4" spans="1:8" x14ac:dyDescent="0.2">
      <c r="A4" s="60"/>
      <c r="B4" s="60"/>
      <c r="C4" s="60"/>
      <c r="D4" s="60"/>
      <c r="E4" s="60"/>
      <c r="F4" s="60"/>
    </row>
    <row r="5" spans="1:8" x14ac:dyDescent="0.2">
      <c r="A5" s="60" t="s">
        <v>23</v>
      </c>
      <c r="B5" s="63">
        <v>1580301.385</v>
      </c>
      <c r="C5" s="63">
        <v>1604366.888</v>
      </c>
      <c r="D5" s="63">
        <v>1580301.385</v>
      </c>
      <c r="E5" s="63">
        <v>1604366.888</v>
      </c>
      <c r="F5" s="63">
        <v>1604366.888</v>
      </c>
    </row>
    <row r="6" spans="1:8" ht="17.25" x14ac:dyDescent="0.25">
      <c r="A6" s="64" t="s">
        <v>109</v>
      </c>
      <c r="B6" s="65">
        <v>29936.36400000006</v>
      </c>
      <c r="C6" s="65">
        <v>24065.503000000001</v>
      </c>
      <c r="D6" s="65">
        <v>29936.36400000006</v>
      </c>
      <c r="E6" s="65">
        <v>24065.503000000026</v>
      </c>
      <c r="F6" s="65">
        <v>24065.503000000026</v>
      </c>
    </row>
    <row r="7" spans="1:8" x14ac:dyDescent="0.2">
      <c r="A7" s="60" t="s">
        <v>24</v>
      </c>
      <c r="B7" s="63">
        <f>B5-B6</f>
        <v>1550365.0209999999</v>
      </c>
      <c r="C7" s="63">
        <f>C5-C6</f>
        <v>1580301.385</v>
      </c>
      <c r="D7" s="63">
        <f>D5-D6</f>
        <v>1550365.0209999999</v>
      </c>
      <c r="E7" s="63">
        <f>E5-E6</f>
        <v>1580301.385</v>
      </c>
      <c r="F7" s="63">
        <f>F5-F6</f>
        <v>1580301.385</v>
      </c>
      <c r="H7" s="66"/>
    </row>
    <row r="8" spans="1:8" x14ac:dyDescent="0.2">
      <c r="A8" s="60" t="s">
        <v>125</v>
      </c>
      <c r="B8" s="63">
        <v>0</v>
      </c>
      <c r="C8" s="63">
        <v>0</v>
      </c>
      <c r="D8" s="63">
        <v>0</v>
      </c>
      <c r="E8" s="63">
        <v>0</v>
      </c>
      <c r="F8" s="63">
        <v>9715</v>
      </c>
    </row>
    <row r="9" spans="1:8" x14ac:dyDescent="0.2">
      <c r="A9" s="64" t="s">
        <v>25</v>
      </c>
      <c r="B9" s="65">
        <v>0</v>
      </c>
      <c r="C9" s="65">
        <v>0</v>
      </c>
      <c r="D9" s="65">
        <v>0</v>
      </c>
      <c r="E9" s="65">
        <v>0</v>
      </c>
      <c r="F9" s="65">
        <v>0</v>
      </c>
    </row>
    <row r="10" spans="1:8" x14ac:dyDescent="0.2">
      <c r="A10" s="64" t="s">
        <v>26</v>
      </c>
      <c r="B10" s="65">
        <f>B7-B8-B9</f>
        <v>1550365.0209999999</v>
      </c>
      <c r="C10" s="65">
        <f>C7-C8-C9</f>
        <v>1580301.385</v>
      </c>
      <c r="D10" s="65">
        <f t="shared" ref="D10:E10" si="0">D7-D8-D9</f>
        <v>1550365.0209999999</v>
      </c>
      <c r="E10" s="65">
        <f t="shared" si="0"/>
        <v>1580301.385</v>
      </c>
      <c r="F10" s="65">
        <f t="shared" ref="F10" si="1">F7-F8-F9</f>
        <v>1570586.385</v>
      </c>
    </row>
    <row r="11" spans="1:8" x14ac:dyDescent="0.2">
      <c r="A11" s="60"/>
      <c r="B11" s="60"/>
      <c r="C11" s="60"/>
      <c r="D11" s="60"/>
      <c r="E11" s="60"/>
      <c r="F11" s="60"/>
    </row>
    <row r="12" spans="1:8" x14ac:dyDescent="0.2">
      <c r="A12" s="60" t="s">
        <v>140</v>
      </c>
      <c r="B12" s="63">
        <v>1580301.385</v>
      </c>
      <c r="C12" s="63">
        <v>1604366.888</v>
      </c>
      <c r="D12" s="63">
        <v>1580301.385</v>
      </c>
      <c r="E12" s="63">
        <v>1604366.888</v>
      </c>
      <c r="F12" s="63">
        <v>1604366.888</v>
      </c>
    </row>
    <row r="13" spans="1:8" x14ac:dyDescent="0.2">
      <c r="A13" s="64" t="s">
        <v>142</v>
      </c>
      <c r="B13" s="65">
        <v>19758</v>
      </c>
      <c r="C13" s="65">
        <v>15883.232</v>
      </c>
      <c r="D13" s="65">
        <v>9715</v>
      </c>
      <c r="E13" s="65">
        <v>10015</v>
      </c>
      <c r="F13" s="65">
        <v>10015</v>
      </c>
    </row>
    <row r="14" spans="1:8" x14ac:dyDescent="0.2">
      <c r="A14" s="60" t="s">
        <v>141</v>
      </c>
      <c r="B14" s="63">
        <f>B12-B13</f>
        <v>1560543.385</v>
      </c>
      <c r="C14" s="63">
        <f>C12-C13</f>
        <v>1588483.656</v>
      </c>
      <c r="D14" s="63">
        <f t="shared" ref="D14:E14" si="2">D12-D13</f>
        <v>1570586.385</v>
      </c>
      <c r="E14" s="63">
        <f t="shared" si="2"/>
        <v>1594351.888</v>
      </c>
      <c r="F14" s="63">
        <f t="shared" ref="F14" si="3">F12-F13</f>
        <v>1594351.888</v>
      </c>
    </row>
    <row r="15" spans="1:8" x14ac:dyDescent="0.2">
      <c r="A15" s="60" t="s">
        <v>126</v>
      </c>
      <c r="B15" s="63">
        <v>10178.364000000001</v>
      </c>
      <c r="C15" s="63">
        <v>2727.4236666667198</v>
      </c>
      <c r="D15" s="63">
        <v>20221.364000000001</v>
      </c>
      <c r="E15" s="63">
        <v>5815.1998333332504</v>
      </c>
      <c r="F15" s="63">
        <v>11352.888000000001</v>
      </c>
    </row>
    <row r="16" spans="1:8" x14ac:dyDescent="0.2">
      <c r="A16" s="64" t="s">
        <v>25</v>
      </c>
      <c r="B16" s="65"/>
      <c r="C16" s="65">
        <v>0</v>
      </c>
      <c r="D16" s="65">
        <v>0</v>
      </c>
      <c r="E16" s="65"/>
      <c r="F16" s="65">
        <v>0</v>
      </c>
    </row>
    <row r="17" spans="1:6" x14ac:dyDescent="0.2">
      <c r="A17" s="67" t="s">
        <v>27</v>
      </c>
      <c r="B17" s="65">
        <f>+(B14*2-B15-B16)/2</f>
        <v>1555454.203</v>
      </c>
      <c r="C17" s="65">
        <f>C14-C15-C16</f>
        <v>1585756.2323333332</v>
      </c>
      <c r="D17" s="65">
        <f>+(D14*2-D15-D16)/2</f>
        <v>1560475.703</v>
      </c>
      <c r="E17" s="65">
        <f t="shared" ref="E17" si="4">E14-E15-E16</f>
        <v>1588536.6881666668</v>
      </c>
      <c r="F17" s="65">
        <f t="shared" ref="F17" si="5">F14-F15-F16</f>
        <v>1582999</v>
      </c>
    </row>
    <row r="18" spans="1:6" ht="9" customHeight="1" x14ac:dyDescent="0.2">
      <c r="A18" s="60"/>
      <c r="B18" s="60"/>
      <c r="C18" s="60"/>
      <c r="D18" s="60"/>
      <c r="E18" s="60"/>
      <c r="F18" s="60"/>
    </row>
    <row r="19" spans="1:6" ht="9.75" customHeight="1" x14ac:dyDescent="0.2">
      <c r="A19" s="60"/>
      <c r="B19" s="60"/>
      <c r="C19" s="60"/>
      <c r="D19" s="60"/>
      <c r="E19" s="60"/>
      <c r="F19" s="60"/>
    </row>
    <row r="20" spans="1:6" x14ac:dyDescent="0.2">
      <c r="A20" s="60" t="s">
        <v>28</v>
      </c>
      <c r="B20" s="63">
        <v>239598.554393272</v>
      </c>
      <c r="C20" s="63">
        <v>223496.22514667001</v>
      </c>
      <c r="D20" s="63">
        <v>239598.554393272</v>
      </c>
      <c r="E20" s="63">
        <v>223496.22514667001</v>
      </c>
      <c r="F20" s="63">
        <v>242255.211230035</v>
      </c>
    </row>
    <row r="21" spans="1:6" x14ac:dyDescent="0.2">
      <c r="A21" s="60" t="s">
        <v>29</v>
      </c>
      <c r="B21" s="63">
        <v>18376.460420000003</v>
      </c>
      <c r="C21" s="63">
        <v>18493.186870000001</v>
      </c>
      <c r="D21" s="63">
        <v>18376.460420000003</v>
      </c>
      <c r="E21" s="63">
        <v>18493.186870000001</v>
      </c>
      <c r="F21" s="63">
        <v>26728.741859999998</v>
      </c>
    </row>
    <row r="22" spans="1:6" x14ac:dyDescent="0.2">
      <c r="A22" s="64" t="s">
        <v>116</v>
      </c>
      <c r="B22" s="65">
        <v>42.791473654000001</v>
      </c>
      <c r="C22" s="65">
        <v>47.328938212000004</v>
      </c>
      <c r="D22" s="65">
        <v>42.791473654000001</v>
      </c>
      <c r="E22" s="65">
        <v>47.328938212000004</v>
      </c>
      <c r="F22" s="65">
        <v>44.774274076000005</v>
      </c>
    </row>
    <row r="23" spans="1:6" x14ac:dyDescent="0.2">
      <c r="A23" s="64" t="s">
        <v>30</v>
      </c>
      <c r="B23" s="65">
        <f>B20-B21-B22</f>
        <v>221179.302499618</v>
      </c>
      <c r="C23" s="65">
        <f>C20-C21-C22</f>
        <v>204955.70933845799</v>
      </c>
      <c r="D23" s="65">
        <f t="shared" ref="D23:F23" si="6">D20-D21-D22</f>
        <v>221179.302499618</v>
      </c>
      <c r="E23" s="65">
        <f t="shared" si="6"/>
        <v>204955.70933845799</v>
      </c>
      <c r="F23" s="65">
        <f t="shared" si="6"/>
        <v>215481.695095959</v>
      </c>
    </row>
    <row r="24" spans="1:6" x14ac:dyDescent="0.2">
      <c r="A24" s="64" t="s">
        <v>31</v>
      </c>
      <c r="B24" s="65">
        <f>+B10</f>
        <v>1550365.0209999999</v>
      </c>
      <c r="C24" s="65">
        <v>1580301.385</v>
      </c>
      <c r="D24" s="65">
        <f>+D10</f>
        <v>1550365.0209999999</v>
      </c>
      <c r="E24" s="65">
        <f>+E10</f>
        <v>1580301.385</v>
      </c>
      <c r="F24" s="65">
        <f>+F10</f>
        <v>1570586.385</v>
      </c>
    </row>
    <row r="25" spans="1:6" x14ac:dyDescent="0.2">
      <c r="A25" s="64" t="s">
        <v>32</v>
      </c>
      <c r="B25" s="68">
        <f>B23*1000/B24</f>
        <v>142.66272748914011</v>
      </c>
      <c r="C25" s="68">
        <f>C23*1000/C24</f>
        <v>129.69406423601788</v>
      </c>
      <c r="D25" s="68">
        <f>D23*1000/D24</f>
        <v>142.66272748914011</v>
      </c>
      <c r="E25" s="68">
        <f>E23*1000/E24</f>
        <v>129.69406423601788</v>
      </c>
      <c r="F25" s="68">
        <f>F23*1000/F24</f>
        <v>137.19824465176362</v>
      </c>
    </row>
    <row r="26" spans="1:6" ht="9" customHeight="1" x14ac:dyDescent="0.2">
      <c r="A26" s="60"/>
      <c r="B26" s="60"/>
      <c r="C26" s="60"/>
      <c r="D26" s="60"/>
      <c r="E26" s="60"/>
      <c r="F26" s="60"/>
    </row>
    <row r="27" spans="1:6" x14ac:dyDescent="0.2">
      <c r="A27" s="60" t="s">
        <v>33</v>
      </c>
      <c r="B27" s="63">
        <v>5019.4444030263203</v>
      </c>
      <c r="C27" s="63">
        <v>6134.17303903429</v>
      </c>
      <c r="D27" s="63">
        <v>9019.9148257383295</v>
      </c>
      <c r="E27" s="63">
        <v>13716.307410826699</v>
      </c>
      <c r="F27" s="63">
        <v>25721.075905849299</v>
      </c>
    </row>
    <row r="28" spans="1:6" x14ac:dyDescent="0.2">
      <c r="A28" s="60" t="s">
        <v>34</v>
      </c>
      <c r="B28" s="63">
        <v>-257.77431999999999</v>
      </c>
      <c r="C28" s="63">
        <v>-245.96367999999998</v>
      </c>
      <c r="D28" s="63">
        <v>-690.38265999999999</v>
      </c>
      <c r="E28" s="63">
        <v>-489.37214</v>
      </c>
      <c r="F28" s="63">
        <v>-1122.8108</v>
      </c>
    </row>
    <row r="29" spans="1:6" x14ac:dyDescent="0.2">
      <c r="A29" s="64" t="s">
        <v>117</v>
      </c>
      <c r="B29" s="69">
        <v>4.2460616380000005</v>
      </c>
      <c r="C29" s="69">
        <v>1.187261788</v>
      </c>
      <c r="D29" s="69">
        <v>6.5256512320000004</v>
      </c>
      <c r="E29" s="69">
        <v>1.187261788</v>
      </c>
      <c r="F29" s="69">
        <v>4.550700924</v>
      </c>
    </row>
    <row r="30" spans="1:6" x14ac:dyDescent="0.2">
      <c r="A30" s="64" t="s">
        <v>35</v>
      </c>
      <c r="B30" s="65">
        <f>B27+B28+B29</f>
        <v>4765.9161446643202</v>
      </c>
      <c r="C30" s="65">
        <f>C27+C28+C29</f>
        <v>5889.3966208222901</v>
      </c>
      <c r="D30" s="65">
        <f t="shared" ref="D30:F30" si="7">D27+D28+D29</f>
        <v>8336.0578169703294</v>
      </c>
      <c r="E30" s="65">
        <f t="shared" ref="E30" si="8">E27+E28+E29</f>
        <v>13228.1225326147</v>
      </c>
      <c r="F30" s="65">
        <f t="shared" si="7"/>
        <v>24602.815806773298</v>
      </c>
    </row>
    <row r="31" spans="1:6" x14ac:dyDescent="0.2">
      <c r="A31" s="64" t="s">
        <v>36</v>
      </c>
      <c r="B31" s="65">
        <v>1555454.203</v>
      </c>
      <c r="C31" s="65">
        <v>1585756.2323333332</v>
      </c>
      <c r="D31" s="65">
        <v>1560475.703</v>
      </c>
      <c r="E31" s="65">
        <v>1588536.6881666668</v>
      </c>
      <c r="F31" s="65">
        <v>1582999</v>
      </c>
    </row>
    <row r="32" spans="1:6" x14ac:dyDescent="0.2">
      <c r="A32" s="64" t="s">
        <v>37</v>
      </c>
      <c r="B32" s="70">
        <f>B30/B31*1000</f>
        <v>3.0640028716193068</v>
      </c>
      <c r="C32" s="70">
        <f>C30/C31*1000</f>
        <v>3.7139356609410519</v>
      </c>
      <c r="D32" s="70">
        <f>D30/D31*1000</f>
        <v>5.341997828575181</v>
      </c>
      <c r="E32" s="70">
        <f>E30/E31*1000</f>
        <v>8.3272376591322548</v>
      </c>
      <c r="F32" s="70">
        <f>F30/F31*1000</f>
        <v>15.541902304911941</v>
      </c>
    </row>
    <row r="33" spans="1:6" x14ac:dyDescent="0.2">
      <c r="A33" s="60"/>
      <c r="B33" s="60"/>
      <c r="C33" s="60"/>
      <c r="D33" s="60"/>
      <c r="E33" s="60"/>
      <c r="F33" s="60"/>
    </row>
    <row r="34" spans="1:6" x14ac:dyDescent="0.2">
      <c r="A34" s="60"/>
      <c r="B34" s="117"/>
      <c r="C34" s="117"/>
      <c r="D34" s="117"/>
      <c r="E34" s="117"/>
      <c r="F34" s="60"/>
    </row>
    <row r="35" spans="1:6" ht="15.75" x14ac:dyDescent="0.25">
      <c r="A35" s="120" t="s">
        <v>38</v>
      </c>
      <c r="B35" s="120"/>
      <c r="C35" s="120"/>
      <c r="D35" s="120"/>
      <c r="E35" s="120"/>
      <c r="F35" s="120"/>
    </row>
    <row r="36" spans="1:6" ht="9.75" customHeight="1" x14ac:dyDescent="0.2">
      <c r="A36" s="60"/>
      <c r="B36" s="60"/>
      <c r="C36" s="60"/>
      <c r="D36" s="60"/>
      <c r="E36" s="60"/>
      <c r="F36" s="60"/>
    </row>
    <row r="37" spans="1:6" x14ac:dyDescent="0.2">
      <c r="A37" s="60" t="s">
        <v>39</v>
      </c>
      <c r="B37" s="75">
        <v>5019.4444030263203</v>
      </c>
      <c r="C37" s="75">
        <v>6134.17303903429</v>
      </c>
      <c r="D37" s="75">
        <v>9019.9148257383295</v>
      </c>
      <c r="E37" s="75">
        <v>13716.307410826699</v>
      </c>
      <c r="F37" s="75">
        <v>25721.075905849299</v>
      </c>
    </row>
    <row r="38" spans="1:6" x14ac:dyDescent="0.2">
      <c r="A38" s="60" t="s">
        <v>34</v>
      </c>
      <c r="B38" s="75">
        <v>-257.77431999999999</v>
      </c>
      <c r="C38" s="75">
        <v>-245.96367999999998</v>
      </c>
      <c r="D38" s="75">
        <v>-690.38265999999999</v>
      </c>
      <c r="E38" s="75">
        <v>-489.37214</v>
      </c>
      <c r="F38" s="75">
        <v>-1122.8108</v>
      </c>
    </row>
    <row r="39" spans="1:6" x14ac:dyDescent="0.2">
      <c r="A39" s="100" t="s">
        <v>117</v>
      </c>
      <c r="B39" s="75">
        <v>4.2460616380000005</v>
      </c>
      <c r="C39" s="75">
        <v>1.187261788</v>
      </c>
      <c r="D39" s="75">
        <v>6.5256512320000004</v>
      </c>
      <c r="E39" s="75">
        <v>1.187261788</v>
      </c>
      <c r="F39" s="75">
        <v>4.550700924</v>
      </c>
    </row>
    <row r="40" spans="1:6" x14ac:dyDescent="0.2">
      <c r="A40" s="67" t="s">
        <v>40</v>
      </c>
      <c r="B40" s="73">
        <f>B37+B38+B39</f>
        <v>4765.9161446643202</v>
      </c>
      <c r="C40" s="73">
        <f>C37+C38+C39</f>
        <v>5889.3966208222901</v>
      </c>
      <c r="D40" s="73">
        <f>D37+D38+D39</f>
        <v>8336.0578169703294</v>
      </c>
      <c r="E40" s="73">
        <f>E37+E38+E39</f>
        <v>13228.1225326147</v>
      </c>
      <c r="F40" s="73">
        <f>F37+F38+F39</f>
        <v>24602.815806773298</v>
      </c>
    </row>
    <row r="41" spans="1:6" x14ac:dyDescent="0.2">
      <c r="A41" s="64" t="s">
        <v>41</v>
      </c>
      <c r="B41" s="65">
        <v>220073.66986656346</v>
      </c>
      <c r="C41" s="65">
        <v>209090.75993403915</v>
      </c>
      <c r="D41" s="65">
        <v>220054.69169924656</v>
      </c>
      <c r="E41" s="65">
        <v>209794.88124243682</v>
      </c>
      <c r="F41" s="65">
        <v>210653.16531176923</v>
      </c>
    </row>
    <row r="42" spans="1:6" x14ac:dyDescent="0.2">
      <c r="A42" s="64" t="s">
        <v>42</v>
      </c>
      <c r="B42" s="71">
        <f>(B40*(B104/B103)/B41)*100</f>
        <v>8.709996975127666</v>
      </c>
      <c r="C42" s="71">
        <f>(C40*(C104/C103)/C41)*100</f>
        <v>11.297632250667622</v>
      </c>
      <c r="D42" s="71">
        <f>(D40*(D104/D103)/D41)*100</f>
        <v>7.6179792102809198</v>
      </c>
      <c r="E42" s="71">
        <f>(E40*(E104/E103)/E41)*100</f>
        <v>12.715036495154198</v>
      </c>
      <c r="F42" s="71">
        <f>(F40*(F104/F103)/F41)*100</f>
        <v>11.679300318303232</v>
      </c>
    </row>
    <row r="43" spans="1:6" x14ac:dyDescent="0.2">
      <c r="A43" s="60"/>
      <c r="B43" s="60"/>
      <c r="C43" s="60"/>
      <c r="D43" s="60"/>
      <c r="E43" s="60"/>
      <c r="F43" s="60"/>
    </row>
    <row r="44" spans="1:6" ht="15.75" x14ac:dyDescent="0.25">
      <c r="A44" s="120" t="s">
        <v>43</v>
      </c>
      <c r="B44" s="120"/>
      <c r="C44" s="120"/>
      <c r="D44" s="120"/>
      <c r="E44" s="120"/>
      <c r="F44" s="120"/>
    </row>
    <row r="45" spans="1:6" ht="6.75" customHeight="1" x14ac:dyDescent="0.2">
      <c r="A45" s="60"/>
      <c r="B45" s="60"/>
      <c r="C45" s="60"/>
      <c r="D45" s="60"/>
      <c r="E45" s="60"/>
      <c r="F45" s="60"/>
    </row>
    <row r="46" spans="1:6" x14ac:dyDescent="0.2">
      <c r="A46" s="60" t="s">
        <v>44</v>
      </c>
      <c r="B46" s="63">
        <v>11135.073319925399</v>
      </c>
      <c r="C46" s="63">
        <v>12413.941855323801</v>
      </c>
      <c r="D46" s="63">
        <v>24760.245858733098</v>
      </c>
      <c r="E46" s="63">
        <v>24251.4955592562</v>
      </c>
      <c r="F46" s="63">
        <v>50891.598590537804</v>
      </c>
    </row>
    <row r="47" spans="1:6" x14ac:dyDescent="0.2">
      <c r="A47" s="64" t="s">
        <v>45</v>
      </c>
      <c r="B47" s="72">
        <v>-2680.7452474027505</v>
      </c>
      <c r="C47" s="72">
        <v>-5378.8134289606605</v>
      </c>
      <c r="D47" s="72">
        <v>-8718.686407568297</v>
      </c>
      <c r="E47" s="72">
        <v>-10189.942076310201</v>
      </c>
      <c r="F47" s="72">
        <v>-22796.081794528505</v>
      </c>
    </row>
    <row r="48" spans="1:6" x14ac:dyDescent="0.2">
      <c r="A48" s="67" t="s">
        <v>46</v>
      </c>
      <c r="B48" s="73">
        <f>B46+B47</f>
        <v>8454.3280725226487</v>
      </c>
      <c r="C48" s="73">
        <f>C46+C47</f>
        <v>7035.1284263631405</v>
      </c>
      <c r="D48" s="73">
        <f t="shared" ref="D48:E48" si="9">D46+D47</f>
        <v>16041.559451164801</v>
      </c>
      <c r="E48" s="73">
        <f t="shared" si="9"/>
        <v>14061.553482945999</v>
      </c>
      <c r="F48" s="73">
        <f t="shared" ref="F48" si="10">F46+F47</f>
        <v>28095.516796009299</v>
      </c>
    </row>
    <row r="49" spans="1:15" x14ac:dyDescent="0.2">
      <c r="A49" s="67" t="s">
        <v>47</v>
      </c>
      <c r="B49" s="73">
        <v>1591461.2422539501</v>
      </c>
      <c r="C49" s="73">
        <v>1523764.1503938201</v>
      </c>
      <c r="D49" s="73">
        <v>1580822.04154269</v>
      </c>
      <c r="E49" s="73">
        <v>1512159.3518074199</v>
      </c>
      <c r="F49" s="73">
        <v>1528802.28115361</v>
      </c>
    </row>
    <row r="50" spans="1:15" x14ac:dyDescent="0.2">
      <c r="A50" s="67" t="s">
        <v>48</v>
      </c>
      <c r="B50" s="74">
        <f>B48/B49*B104/B103*100</f>
        <v>2.1365975366211281</v>
      </c>
      <c r="C50" s="74">
        <f>C48/C49*C104/C103*100</f>
        <v>1.8518497630847934</v>
      </c>
      <c r="D50" s="74">
        <f>D48/D49*D104/D103*100</f>
        <v>2.0406724430498251</v>
      </c>
      <c r="E50" s="74">
        <f>E48/E49*E104/E103*100</f>
        <v>1.8752105295231181</v>
      </c>
      <c r="F50" s="74">
        <f>F48/F49*F104/F103*100</f>
        <v>1.8377469174633141</v>
      </c>
    </row>
    <row r="51" spans="1:15" x14ac:dyDescent="0.2">
      <c r="A51" s="60"/>
      <c r="B51" s="60"/>
      <c r="C51" s="60"/>
      <c r="D51" s="60"/>
      <c r="E51" s="60"/>
      <c r="F51" s="60"/>
    </row>
    <row r="52" spans="1:15" x14ac:dyDescent="0.2">
      <c r="A52" s="60" t="s">
        <v>49</v>
      </c>
      <c r="B52" s="75">
        <v>-1327.5585345612201</v>
      </c>
      <c r="C52" s="75">
        <v>-2272.7423520389302</v>
      </c>
      <c r="D52" s="75">
        <v>-3766.0284787576902</v>
      </c>
      <c r="E52" s="75">
        <v>-4336.5356263004405</v>
      </c>
      <c r="F52" s="75">
        <v>-9306.3489543369215</v>
      </c>
    </row>
    <row r="53" spans="1:15" x14ac:dyDescent="0.2">
      <c r="A53" s="64" t="s">
        <v>50</v>
      </c>
      <c r="B53" s="65">
        <v>1147.300119017297</v>
      </c>
      <c r="C53" s="65">
        <v>3340.4559981934799</v>
      </c>
      <c r="D53" s="65">
        <v>4801.1466820911101</v>
      </c>
      <c r="E53" s="65">
        <v>6303.0082982714803</v>
      </c>
      <c r="F53" s="65">
        <v>14114.444731529333</v>
      </c>
    </row>
    <row r="54" spans="1:15" x14ac:dyDescent="0.2">
      <c r="A54" s="67" t="s">
        <v>51</v>
      </c>
      <c r="B54" s="73">
        <f>B52+B53</f>
        <v>-180.25841554392309</v>
      </c>
      <c r="C54" s="73">
        <f>C52+C53</f>
        <v>1067.7136461545497</v>
      </c>
      <c r="D54" s="73">
        <f t="shared" ref="D54:E54" si="11">D52+D53</f>
        <v>1035.1182033334198</v>
      </c>
      <c r="E54" s="73">
        <f t="shared" si="11"/>
        <v>1966.4726719710397</v>
      </c>
      <c r="F54" s="73">
        <f t="shared" ref="F54" si="12">F52+F53</f>
        <v>4808.0957771924113</v>
      </c>
    </row>
    <row r="55" spans="1:15" x14ac:dyDescent="0.2">
      <c r="A55" s="67" t="s">
        <v>52</v>
      </c>
      <c r="B55" s="73">
        <v>1065034.60154242</v>
      </c>
      <c r="C55" s="73">
        <v>940661.83583044307</v>
      </c>
      <c r="D55" s="73">
        <v>1029365.00471935</v>
      </c>
      <c r="E55" s="73">
        <v>933800.25186263199</v>
      </c>
      <c r="F55" s="73">
        <v>949505.96167495591</v>
      </c>
    </row>
    <row r="56" spans="1:15" x14ac:dyDescent="0.2">
      <c r="A56" s="67" t="s">
        <v>53</v>
      </c>
      <c r="B56" s="74">
        <f>B54/B55*B104/B103*100</f>
        <v>-6.8072472438386197E-2</v>
      </c>
      <c r="C56" s="74">
        <f>C54/C55*C104/C103*100</f>
        <v>0.45527388679781161</v>
      </c>
      <c r="D56" s="74">
        <f>D54/D55*D104/D103*100</f>
        <v>0.2022228580177674</v>
      </c>
      <c r="E56" s="74">
        <f>E54/E55*E104/E103*100</f>
        <v>0.42466671065179934</v>
      </c>
      <c r="F56" s="74">
        <f>F54/F55*F104/F103*100</f>
        <v>0.5063786823108295</v>
      </c>
    </row>
    <row r="57" spans="1:15" ht="9" customHeight="1" x14ac:dyDescent="0.2">
      <c r="A57" s="76"/>
      <c r="B57" s="76"/>
      <c r="C57" s="76"/>
      <c r="D57" s="76"/>
      <c r="E57" s="76"/>
      <c r="F57" s="76"/>
    </row>
    <row r="58" spans="1:15" ht="19.5" customHeight="1" x14ac:dyDescent="0.2">
      <c r="A58" s="77" t="s">
        <v>54</v>
      </c>
      <c r="B58" s="78">
        <f>((B49*B50)+(B56*B55))/(B49+B55)</f>
        <v>1.2527076370323336</v>
      </c>
      <c r="C58" s="78">
        <f>((C49*C50)+(C56*C55))/(C49+C55)</f>
        <v>1.3187821704656517</v>
      </c>
      <c r="D58" s="78">
        <f>((D49*D50)+(D56*D55))/(D49+D55)</f>
        <v>1.3156532654077846</v>
      </c>
      <c r="E58" s="78">
        <f>((E49*E50)+(E56*E55))/(E49+E55)</f>
        <v>1.3214327069591525</v>
      </c>
      <c r="F58" s="78">
        <f>((F49*F50)+(F56*F55))/(F49+F55)</f>
        <v>1.3276642511444763</v>
      </c>
    </row>
    <row r="59" spans="1:15" x14ac:dyDescent="0.2">
      <c r="A59" s="60"/>
      <c r="B59" s="60"/>
      <c r="C59" s="60"/>
      <c r="D59" s="60"/>
      <c r="E59" s="60"/>
      <c r="F59" s="60"/>
    </row>
    <row r="60" spans="1:15" ht="15.75" x14ac:dyDescent="0.25">
      <c r="A60" s="120" t="s">
        <v>55</v>
      </c>
      <c r="B60" s="120"/>
      <c r="C60" s="120"/>
      <c r="D60" s="120"/>
      <c r="E60" s="120"/>
      <c r="F60" s="120"/>
    </row>
    <row r="61" spans="1:15" ht="10.5" customHeight="1" x14ac:dyDescent="0.2">
      <c r="A61" s="60"/>
      <c r="B61" s="60"/>
      <c r="C61" s="60"/>
      <c r="D61" s="60"/>
      <c r="E61" s="60"/>
      <c r="F61" s="60"/>
      <c r="H61" s="79"/>
      <c r="I61" s="79"/>
      <c r="J61" s="79"/>
      <c r="K61" s="79"/>
      <c r="L61" s="79"/>
      <c r="M61" s="79"/>
      <c r="N61" s="79"/>
      <c r="O61" s="79"/>
    </row>
    <row r="62" spans="1:15" s="83" customFormat="1" x14ac:dyDescent="0.2">
      <c r="A62" s="11" t="s">
        <v>128</v>
      </c>
      <c r="B62" s="80">
        <v>205633.29480708699</v>
      </c>
      <c r="C62" s="80">
        <v>97872.7124539426</v>
      </c>
      <c r="D62" s="80">
        <v>205633.29480708699</v>
      </c>
      <c r="E62" s="80">
        <v>97872.7124539426</v>
      </c>
      <c r="F62" s="80">
        <v>110425.633004794</v>
      </c>
      <c r="G62" s="61"/>
      <c r="H62" s="81"/>
      <c r="I62" s="82"/>
      <c r="J62" s="82"/>
      <c r="K62" s="81"/>
      <c r="L62" s="82"/>
      <c r="M62" s="82"/>
      <c r="N62" s="82"/>
      <c r="O62" s="82"/>
    </row>
    <row r="63" spans="1:15" s="83" customFormat="1" x14ac:dyDescent="0.2">
      <c r="A63" s="11" t="s">
        <v>129</v>
      </c>
      <c r="B63" s="80">
        <v>1646432.01786194</v>
      </c>
      <c r="C63" s="80">
        <v>1582283.6377659701</v>
      </c>
      <c r="D63" s="80">
        <v>1646432.01786194</v>
      </c>
      <c r="E63" s="80">
        <v>1582283.6377659701</v>
      </c>
      <c r="F63" s="80">
        <v>1606011.8577232698</v>
      </c>
      <c r="H63" s="81"/>
      <c r="I63" s="82"/>
      <c r="J63" s="82"/>
      <c r="K63" s="81"/>
      <c r="L63" s="82"/>
      <c r="M63" s="82"/>
      <c r="N63" s="82"/>
      <c r="O63" s="82"/>
    </row>
    <row r="64" spans="1:15" s="83" customFormat="1" ht="30" x14ac:dyDescent="0.2">
      <c r="A64" s="112" t="s">
        <v>127</v>
      </c>
      <c r="B64" s="116">
        <f>B62/B63*100</f>
        <v>12.489631674809313</v>
      </c>
      <c r="C64" s="116">
        <f>C62/C63*100</f>
        <v>6.1855352680085414</v>
      </c>
      <c r="D64" s="116">
        <f>D62/D63*100</f>
        <v>12.489631674809313</v>
      </c>
      <c r="E64" s="116">
        <f>E62/E63*100</f>
        <v>6.1855352680085414</v>
      </c>
      <c r="F64" s="116">
        <f>F62/F63*100</f>
        <v>6.8757669797866043</v>
      </c>
      <c r="G64" s="61"/>
      <c r="H64" s="81"/>
      <c r="I64" s="82"/>
      <c r="J64" s="82"/>
      <c r="K64" s="82"/>
      <c r="L64" s="82"/>
      <c r="M64" s="82"/>
      <c r="N64" s="82"/>
      <c r="O64" s="82"/>
    </row>
    <row r="65" spans="1:11" s="83" customFormat="1" x14ac:dyDescent="0.2">
      <c r="A65" s="11"/>
      <c r="B65" s="80"/>
      <c r="C65" s="80"/>
      <c r="D65" s="80"/>
      <c r="E65" s="80"/>
      <c r="F65" s="80"/>
      <c r="G65" s="61"/>
      <c r="H65" s="85"/>
    </row>
    <row r="66" spans="1:11" s="83" customFormat="1" x14ac:dyDescent="0.2">
      <c r="A66" s="11" t="s">
        <v>130</v>
      </c>
      <c r="B66" s="80">
        <v>30080.0242309889</v>
      </c>
      <c r="C66" s="80">
        <v>20796.647388870897</v>
      </c>
      <c r="D66" s="80">
        <v>30080.0242309889</v>
      </c>
      <c r="E66" s="80">
        <v>20796.647388870897</v>
      </c>
      <c r="F66" s="80">
        <v>18202.420788592302</v>
      </c>
      <c r="G66" s="61"/>
      <c r="H66" s="85"/>
    </row>
    <row r="67" spans="1:11" s="83" customFormat="1" x14ac:dyDescent="0.2">
      <c r="A67" s="11" t="s">
        <v>129</v>
      </c>
      <c r="B67" s="80">
        <v>1646432.01786194</v>
      </c>
      <c r="C67" s="80">
        <v>1582283.6377659701</v>
      </c>
      <c r="D67" s="80">
        <v>1646432.01786194</v>
      </c>
      <c r="E67" s="80">
        <v>1582283.6377659701</v>
      </c>
      <c r="F67" s="80">
        <v>1606011.8577232698</v>
      </c>
      <c r="H67" s="85"/>
      <c r="K67" s="85"/>
    </row>
    <row r="68" spans="1:11" s="83" customFormat="1" ht="30" x14ac:dyDescent="0.2">
      <c r="A68" s="112" t="s">
        <v>131</v>
      </c>
      <c r="B68" s="116">
        <f>B66/B67*100</f>
        <v>1.8269824629656366</v>
      </c>
      <c r="C68" s="116">
        <f>C66/C67*100</f>
        <v>1.3143438314405964</v>
      </c>
      <c r="D68" s="116">
        <f>D66/D67*100</f>
        <v>1.8269824629656366</v>
      </c>
      <c r="E68" s="116">
        <f>E66/E67*100</f>
        <v>1.3143438314405964</v>
      </c>
      <c r="F68" s="116">
        <f>F66/F67*100</f>
        <v>1.1333926770874903</v>
      </c>
      <c r="G68" s="61"/>
      <c r="H68" s="85"/>
    </row>
    <row r="69" spans="1:11" s="83" customFormat="1" x14ac:dyDescent="0.2">
      <c r="A69" s="11"/>
      <c r="B69" s="80"/>
      <c r="C69" s="80"/>
      <c r="D69" s="80"/>
      <c r="E69" s="80"/>
      <c r="F69" s="80"/>
      <c r="G69" s="61"/>
      <c r="H69" s="61"/>
    </row>
    <row r="70" spans="1:11" s="86" customFormat="1" x14ac:dyDescent="0.2">
      <c r="A70" s="11" t="s">
        <v>56</v>
      </c>
      <c r="B70" s="80">
        <v>-2120.3453756056401</v>
      </c>
      <c r="C70" s="80">
        <v>-449.91519566775003</v>
      </c>
      <c r="D70" s="80">
        <v>-7891.8210270445006</v>
      </c>
      <c r="E70" s="80">
        <v>-766.12730898667201</v>
      </c>
      <c r="F70" s="80">
        <v>-2191.4689596411304</v>
      </c>
      <c r="G70" s="61"/>
      <c r="H70" s="85"/>
    </row>
    <row r="71" spans="1:11" s="83" customFormat="1" x14ac:dyDescent="0.2">
      <c r="A71" s="11" t="s">
        <v>133</v>
      </c>
      <c r="B71" s="80">
        <v>1657344.0968850099</v>
      </c>
      <c r="C71" s="80">
        <v>1578537.7691601</v>
      </c>
      <c r="D71" s="80">
        <v>1649696.59755076</v>
      </c>
      <c r="E71" s="80">
        <v>1565886.4183533799</v>
      </c>
      <c r="F71" s="80">
        <v>1587139.8094353599</v>
      </c>
      <c r="G71" s="61"/>
      <c r="H71" s="85"/>
    </row>
    <row r="72" spans="1:11" s="83" customFormat="1" x14ac:dyDescent="0.2">
      <c r="A72" s="22" t="s">
        <v>132</v>
      </c>
      <c r="B72" s="84">
        <f>(B70*(B104/B103)/B71)*100</f>
        <v>-0.51455714692664134</v>
      </c>
      <c r="C72" s="84">
        <f>(C70*(C104/C103)/C71)*100</f>
        <v>-0.11432130044379621</v>
      </c>
      <c r="D72" s="84">
        <f>(D70*(D104/D103)/D71)*100</f>
        <v>-0.96201722096297038</v>
      </c>
      <c r="E72" s="84">
        <f>(E70*(E104/E103)/E71)*100</f>
        <v>-9.8663149673929612E-2</v>
      </c>
      <c r="F72" s="84">
        <f>(F70*(F104/F103)/F71)*100</f>
        <v>-0.13807661723391379</v>
      </c>
      <c r="G72" s="61"/>
    </row>
    <row r="73" spans="1:11" s="83" customFormat="1" x14ac:dyDescent="0.2">
      <c r="A73" s="15"/>
      <c r="B73" s="87"/>
      <c r="C73" s="87"/>
      <c r="D73" s="87"/>
      <c r="E73" s="87"/>
      <c r="F73" s="87"/>
      <c r="G73" s="61"/>
      <c r="H73" s="61"/>
    </row>
    <row r="74" spans="1:11" ht="16.5" customHeight="1" x14ac:dyDescent="0.25">
      <c r="A74" s="120" t="s">
        <v>14</v>
      </c>
      <c r="B74" s="120"/>
      <c r="C74" s="120"/>
      <c r="D74" s="120"/>
      <c r="E74" s="120"/>
      <c r="F74" s="120"/>
    </row>
    <row r="75" spans="1:11" ht="6.75" customHeight="1" x14ac:dyDescent="0.2">
      <c r="A75" s="60"/>
      <c r="B75" s="60"/>
      <c r="C75" s="60"/>
      <c r="D75" s="60"/>
      <c r="E75" s="60"/>
      <c r="F75" s="60"/>
    </row>
    <row r="76" spans="1:11" x14ac:dyDescent="0.2">
      <c r="A76" s="60" t="s">
        <v>58</v>
      </c>
      <c r="B76" s="63">
        <v>1104224.4445261499</v>
      </c>
      <c r="C76" s="63">
        <v>991765.58409807098</v>
      </c>
      <c r="D76" s="63">
        <v>1104224.4445261499</v>
      </c>
      <c r="E76" s="63">
        <v>991765.58409807098</v>
      </c>
      <c r="F76" s="63">
        <v>969556.61838431098</v>
      </c>
    </row>
    <row r="77" spans="1:11" x14ac:dyDescent="0.2">
      <c r="A77" s="64" t="s">
        <v>59</v>
      </c>
      <c r="B77" s="65">
        <v>1703904.5510611702</v>
      </c>
      <c r="C77" s="65">
        <v>1643244.21913109</v>
      </c>
      <c r="D77" s="65">
        <v>1703904.5510611702</v>
      </c>
      <c r="E77" s="65">
        <v>1643244.21913109</v>
      </c>
      <c r="F77" s="65">
        <v>1667189.4832868499</v>
      </c>
    </row>
    <row r="78" spans="1:11" x14ac:dyDescent="0.2">
      <c r="A78" s="64" t="s">
        <v>60</v>
      </c>
      <c r="B78" s="88">
        <f>(B76/B77)*100</f>
        <v>64.805534079855178</v>
      </c>
      <c r="C78" s="88">
        <f>(C76/C77)*100</f>
        <v>60.354119768179928</v>
      </c>
      <c r="D78" s="88">
        <f t="shared" ref="D78:E78" si="13">(D76/D77)*100</f>
        <v>64.805534079855178</v>
      </c>
      <c r="E78" s="88">
        <f t="shared" si="13"/>
        <v>60.354119768179928</v>
      </c>
      <c r="F78" s="88">
        <f t="shared" ref="F78" si="14">(F76/F77)*100</f>
        <v>58.15515441429239</v>
      </c>
    </row>
    <row r="79" spans="1:11" ht="12" customHeight="1" x14ac:dyDescent="0.2">
      <c r="A79" s="60"/>
      <c r="B79" s="60"/>
      <c r="C79" s="60"/>
      <c r="D79" s="60"/>
      <c r="E79" s="60"/>
      <c r="F79" s="60"/>
    </row>
    <row r="80" spans="1:11" x14ac:dyDescent="0.2">
      <c r="A80" s="60" t="s">
        <v>58</v>
      </c>
      <c r="B80" s="63">
        <v>1104224.4445261499</v>
      </c>
      <c r="C80" s="63">
        <v>991765.58409807098</v>
      </c>
      <c r="D80" s="63">
        <v>1104224.4445261499</v>
      </c>
      <c r="E80" s="63">
        <v>991765.58409807098</v>
      </c>
      <c r="F80" s="63">
        <v>969556.61838431098</v>
      </c>
    </row>
    <row r="81" spans="1:6" x14ac:dyDescent="0.2">
      <c r="A81" s="64" t="s">
        <v>61</v>
      </c>
      <c r="B81" s="65">
        <v>36019.970620788001</v>
      </c>
      <c r="C81" s="65">
        <v>30094.344710950001</v>
      </c>
      <c r="D81" s="65">
        <v>35157.140780788002</v>
      </c>
      <c r="E81" s="65">
        <v>30094.344710950001</v>
      </c>
      <c r="F81" s="65">
        <v>10192.123728434999</v>
      </c>
    </row>
    <row r="82" spans="1:6" x14ac:dyDescent="0.2">
      <c r="A82" s="60" t="s">
        <v>58</v>
      </c>
      <c r="B82" s="63">
        <f>B80-B81</f>
        <v>1068204.473905362</v>
      </c>
      <c r="C82" s="63">
        <f>C80-C81</f>
        <v>961671.23938712094</v>
      </c>
      <c r="D82" s="63">
        <f t="shared" ref="D82:E82" si="15">D80-D81</f>
        <v>1069067.303745362</v>
      </c>
      <c r="E82" s="63">
        <f t="shared" si="15"/>
        <v>961671.23938712094</v>
      </c>
      <c r="F82" s="63">
        <f t="shared" ref="F82" si="16">F80-F81</f>
        <v>959364.49465587595</v>
      </c>
    </row>
    <row r="83" spans="1:6" x14ac:dyDescent="0.2">
      <c r="A83" s="60" t="s">
        <v>62</v>
      </c>
      <c r="B83" s="63">
        <v>1703904.5510611702</v>
      </c>
      <c r="C83" s="63">
        <v>1643244.21913109</v>
      </c>
      <c r="D83" s="63">
        <v>1703904.5510611702</v>
      </c>
      <c r="E83" s="63">
        <v>1643244.21913109</v>
      </c>
      <c r="F83" s="63">
        <v>1667189.4832868499</v>
      </c>
    </row>
    <row r="84" spans="1:6" x14ac:dyDescent="0.2">
      <c r="A84" s="60" t="s">
        <v>124</v>
      </c>
      <c r="B84" s="63">
        <v>51656.648860000001</v>
      </c>
      <c r="C84" s="63">
        <v>0</v>
      </c>
      <c r="D84" s="63">
        <v>51656.648860000001</v>
      </c>
      <c r="E84" s="63">
        <v>0</v>
      </c>
      <c r="F84" s="63">
        <v>0</v>
      </c>
    </row>
    <row r="85" spans="1:6" x14ac:dyDescent="0.2">
      <c r="A85" s="64" t="s">
        <v>62</v>
      </c>
      <c r="B85" s="65">
        <f>+B83-B84</f>
        <v>1652247.9022011701</v>
      </c>
      <c r="C85" s="65">
        <f>+C83-C84</f>
        <v>1643244.21913109</v>
      </c>
      <c r="D85" s="65">
        <f t="shared" ref="D85:F85" si="17">+D83-D84</f>
        <v>1652247.9022011701</v>
      </c>
      <c r="E85" s="65">
        <f t="shared" ref="E85" si="18">+E83-E84</f>
        <v>1643244.21913109</v>
      </c>
      <c r="F85" s="65">
        <f t="shared" si="17"/>
        <v>1667189.4832868499</v>
      </c>
    </row>
    <row r="86" spans="1:6" ht="33.75" customHeight="1" x14ac:dyDescent="0.2">
      <c r="A86" s="89" t="s">
        <v>63</v>
      </c>
      <c r="B86" s="88">
        <f>(B82/B85)*100</f>
        <v>64.651586029086232</v>
      </c>
      <c r="C86" s="88">
        <f>(C82/C85)*100</f>
        <v>58.522721588859795</v>
      </c>
      <c r="D86" s="88">
        <f>(D82/D85)*100</f>
        <v>64.7038076018206</v>
      </c>
      <c r="E86" s="88">
        <f>(E82/E85)*100</f>
        <v>58.522721588859795</v>
      </c>
      <c r="F86" s="88">
        <f t="shared" ref="F86" si="19">(F82/F85)*100</f>
        <v>57.543818760450492</v>
      </c>
    </row>
    <row r="87" spans="1:6" x14ac:dyDescent="0.2">
      <c r="A87" s="60"/>
      <c r="B87" s="60"/>
      <c r="C87" s="60"/>
      <c r="D87" s="60"/>
      <c r="E87" s="60"/>
      <c r="F87" s="60"/>
    </row>
    <row r="88" spans="1:6" ht="15.75" x14ac:dyDescent="0.25">
      <c r="A88" s="59" t="s">
        <v>17</v>
      </c>
      <c r="B88" s="60"/>
      <c r="C88" s="60"/>
      <c r="D88" s="60"/>
      <c r="E88" s="60"/>
      <c r="F88" s="60"/>
    </row>
    <row r="89" spans="1:6" ht="6" customHeight="1" x14ac:dyDescent="0.2">
      <c r="A89" s="60"/>
      <c r="B89" s="60"/>
      <c r="C89" s="60"/>
      <c r="D89" s="60"/>
      <c r="E89" s="60"/>
      <c r="F89" s="60"/>
    </row>
    <row r="90" spans="1:6" x14ac:dyDescent="0.2">
      <c r="A90" s="60" t="s">
        <v>64</v>
      </c>
      <c r="B90" s="75">
        <v>-5709.6094733561604</v>
      </c>
      <c r="C90" s="75">
        <v>-5894.8216442179501</v>
      </c>
      <c r="D90" s="75">
        <v>-11190.0614519506</v>
      </c>
      <c r="E90" s="75">
        <v>-11381.4545898087</v>
      </c>
      <c r="F90" s="75">
        <v>-23132.7166182195</v>
      </c>
    </row>
    <row r="91" spans="1:6" x14ac:dyDescent="0.2">
      <c r="A91" s="64" t="s">
        <v>65</v>
      </c>
      <c r="B91" s="65">
        <v>14123.4834552997</v>
      </c>
      <c r="C91" s="65">
        <v>14052.8744748301</v>
      </c>
      <c r="D91" s="65">
        <v>29666.443880004303</v>
      </c>
      <c r="E91" s="65">
        <v>27114.517195252502</v>
      </c>
      <c r="F91" s="65">
        <v>54856.7833109774</v>
      </c>
    </row>
    <row r="92" spans="1:6" x14ac:dyDescent="0.2">
      <c r="A92" s="64" t="s">
        <v>66</v>
      </c>
      <c r="B92" s="88">
        <f>(-B90/B91)*100</f>
        <v>40.426354386485897</v>
      </c>
      <c r="C92" s="88">
        <f>(-C90/C91)*100</f>
        <v>41.947443953734023</v>
      </c>
      <c r="D92" s="88">
        <f t="shared" ref="D92:E92" si="20">(-D90/D91)*100</f>
        <v>37.719591526414447</v>
      </c>
      <c r="E92" s="88">
        <f t="shared" si="20"/>
        <v>41.975501565639114</v>
      </c>
      <c r="F92" s="88">
        <f>(-F90/F91)*100</f>
        <v>42.169291055734227</v>
      </c>
    </row>
    <row r="93" spans="1:6" x14ac:dyDescent="0.2">
      <c r="A93" s="60"/>
      <c r="B93" s="60"/>
      <c r="C93" s="60"/>
      <c r="D93" s="60"/>
      <c r="E93" s="60"/>
      <c r="F93" s="60"/>
    </row>
    <row r="94" spans="1:6" ht="15.75" x14ac:dyDescent="0.25">
      <c r="A94" s="59" t="s">
        <v>20</v>
      </c>
      <c r="B94" s="60"/>
      <c r="C94" s="60"/>
      <c r="D94" s="60"/>
      <c r="E94" s="60"/>
      <c r="F94" s="60"/>
    </row>
    <row r="95" spans="1:6" ht="7.5" customHeight="1" x14ac:dyDescent="0.2">
      <c r="A95" s="60"/>
      <c r="B95" s="60"/>
      <c r="C95" s="60"/>
      <c r="D95" s="60"/>
      <c r="E95" s="60"/>
      <c r="F95" s="60"/>
    </row>
    <row r="96" spans="1:6" x14ac:dyDescent="0.2">
      <c r="A96" s="60" t="s">
        <v>67</v>
      </c>
      <c r="B96" s="90">
        <v>127.1</v>
      </c>
      <c r="C96" s="90">
        <v>158.69999999999999</v>
      </c>
      <c r="D96" s="90">
        <v>127.1</v>
      </c>
      <c r="E96" s="90">
        <v>158.69999999999999</v>
      </c>
      <c r="F96" s="90">
        <v>164</v>
      </c>
    </row>
    <row r="97" spans="1:7" x14ac:dyDescent="0.2">
      <c r="A97" s="64" t="s">
        <v>32</v>
      </c>
      <c r="B97" s="78">
        <v>142.66272748914011</v>
      </c>
      <c r="C97" s="78">
        <v>129.69406423601788</v>
      </c>
      <c r="D97" s="78">
        <v>142.66272748914011</v>
      </c>
      <c r="E97" s="78">
        <v>129.69406423601788</v>
      </c>
      <c r="F97" s="78">
        <v>137.19824465176362</v>
      </c>
    </row>
    <row r="98" spans="1:7" x14ac:dyDescent="0.2">
      <c r="A98" s="64" t="s">
        <v>20</v>
      </c>
      <c r="B98" s="68">
        <f>B96/B97</f>
        <v>0.89091244950209725</v>
      </c>
      <c r="C98" s="68">
        <f>C96/C97</f>
        <v>1.2236489074102648</v>
      </c>
      <c r="D98" s="68">
        <f t="shared" ref="D98:E98" si="21">D96/D97</f>
        <v>0.89091244950209725</v>
      </c>
      <c r="E98" s="68">
        <f t="shared" si="21"/>
        <v>1.2236489074102648</v>
      </c>
      <c r="F98" s="68">
        <f t="shared" ref="F98" si="22">F96/F97</f>
        <v>1.1953505703827667</v>
      </c>
    </row>
    <row r="99" spans="1:7" x14ac:dyDescent="0.2">
      <c r="A99" s="60"/>
      <c r="B99" s="60"/>
      <c r="C99" s="60"/>
      <c r="D99" s="60"/>
      <c r="E99" s="60"/>
      <c r="F99" s="60"/>
    </row>
    <row r="100" spans="1:7" ht="64.5" customHeight="1" x14ac:dyDescent="0.2">
      <c r="A100" s="118" t="s">
        <v>113</v>
      </c>
      <c r="B100" s="118"/>
      <c r="C100" s="118"/>
      <c r="D100" s="118"/>
      <c r="E100" s="118"/>
      <c r="F100" s="118"/>
      <c r="G100" s="95"/>
    </row>
    <row r="103" spans="1:7" x14ac:dyDescent="0.2">
      <c r="A103" s="61" t="s">
        <v>114</v>
      </c>
      <c r="B103" s="61">
        <v>91</v>
      </c>
      <c r="C103" s="61">
        <v>91</v>
      </c>
      <c r="D103" s="61">
        <v>182</v>
      </c>
      <c r="E103" s="61">
        <v>181</v>
      </c>
      <c r="F103" s="61">
        <v>365</v>
      </c>
    </row>
    <row r="104" spans="1:7" x14ac:dyDescent="0.2">
      <c r="A104" s="61" t="s">
        <v>115</v>
      </c>
      <c r="B104" s="61">
        <v>366</v>
      </c>
      <c r="C104" s="61">
        <v>365</v>
      </c>
      <c r="D104" s="61">
        <v>366</v>
      </c>
      <c r="E104" s="61">
        <v>365</v>
      </c>
      <c r="F104" s="61">
        <v>365</v>
      </c>
    </row>
  </sheetData>
  <mergeCells count="6">
    <mergeCell ref="A100:F100"/>
    <mergeCell ref="D2:E2"/>
    <mergeCell ref="A35:F35"/>
    <mergeCell ref="A44:F44"/>
    <mergeCell ref="A60:F60"/>
    <mergeCell ref="A74:F74"/>
  </mergeCells>
  <pageMargins left="0.7" right="0.7" top="0.75" bottom="0.75" header="0.3" footer="0.3"/>
  <pageSetup paperSize="9" scale="49" orientation="portrait" r:id="rId1"/>
  <headerFooter>
    <oddHeader>&amp;R&amp;"arial"&amp;10&amp;KFF5400DNB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showGridLines="0" topLeftCell="A13" zoomScaleNormal="100" workbookViewId="0">
      <selection activeCell="A25" sqref="A22:A25"/>
    </sheetView>
  </sheetViews>
  <sheetFormatPr defaultColWidth="11.42578125" defaultRowHeight="14.25" x14ac:dyDescent="0.2"/>
  <cols>
    <col min="1" max="1" width="99" style="58" customWidth="1"/>
    <col min="2" max="16384" width="11.42578125" style="36"/>
  </cols>
  <sheetData>
    <row r="1" spans="1:1" x14ac:dyDescent="0.2">
      <c r="A1" s="1" t="s">
        <v>68</v>
      </c>
    </row>
    <row r="2" spans="1:1" ht="27" x14ac:dyDescent="0.35">
      <c r="A2" s="2" t="s">
        <v>1</v>
      </c>
    </row>
    <row r="3" spans="1:1" x14ac:dyDescent="0.2">
      <c r="A3" s="3"/>
    </row>
    <row r="4" spans="1:1" ht="45" x14ac:dyDescent="0.2">
      <c r="A4" s="4" t="s">
        <v>69</v>
      </c>
    </row>
    <row r="5" spans="1:1" x14ac:dyDescent="0.2">
      <c r="A5" s="5"/>
    </row>
    <row r="6" spans="1:1" ht="33.75" x14ac:dyDescent="0.2">
      <c r="A6" s="4" t="s">
        <v>70</v>
      </c>
    </row>
    <row r="7" spans="1:1" x14ac:dyDescent="0.2">
      <c r="A7" s="4"/>
    </row>
    <row r="8" spans="1:1" ht="15.75" x14ac:dyDescent="0.2">
      <c r="A8" s="7" t="s">
        <v>71</v>
      </c>
    </row>
    <row r="9" spans="1:1" ht="15.75" x14ac:dyDescent="0.2">
      <c r="A9" s="7"/>
    </row>
    <row r="10" spans="1:1" x14ac:dyDescent="0.2">
      <c r="A10" s="8" t="s">
        <v>5</v>
      </c>
    </row>
    <row r="11" spans="1:1" ht="22.5" x14ac:dyDescent="0.2">
      <c r="A11" s="4" t="s">
        <v>72</v>
      </c>
    </row>
    <row r="12" spans="1:1" ht="22.5" x14ac:dyDescent="0.2">
      <c r="A12" s="9" t="s">
        <v>118</v>
      </c>
    </row>
    <row r="13" spans="1:1" x14ac:dyDescent="0.2">
      <c r="A13" s="4"/>
    </row>
    <row r="14" spans="1:1" x14ac:dyDescent="0.2">
      <c r="A14" s="8" t="s">
        <v>7</v>
      </c>
    </row>
    <row r="15" spans="1:1" ht="22.5" x14ac:dyDescent="0.2">
      <c r="A15" s="4" t="s">
        <v>73</v>
      </c>
    </row>
    <row r="16" spans="1:1" ht="33.75" x14ac:dyDescent="0.2">
      <c r="A16" s="92" t="s">
        <v>10</v>
      </c>
    </row>
    <row r="17" spans="1:1" ht="33.75" x14ac:dyDescent="0.2">
      <c r="A17" s="9" t="s">
        <v>11</v>
      </c>
    </row>
    <row r="18" spans="1:1" ht="22.5" x14ac:dyDescent="0.2">
      <c r="A18" s="9" t="s">
        <v>12</v>
      </c>
    </row>
    <row r="19" spans="1:1" x14ac:dyDescent="0.2">
      <c r="A19" s="9"/>
    </row>
    <row r="20" spans="1:1" ht="22.5" x14ac:dyDescent="0.2">
      <c r="A20" s="8" t="s">
        <v>13</v>
      </c>
    </row>
    <row r="21" spans="1:1" x14ac:dyDescent="0.2">
      <c r="A21" s="4" t="s">
        <v>111</v>
      </c>
    </row>
    <row r="22" spans="1:1" x14ac:dyDescent="0.2">
      <c r="A22" s="113" t="s">
        <v>135</v>
      </c>
    </row>
    <row r="23" spans="1:1" ht="22.5" x14ac:dyDescent="0.2">
      <c r="A23" s="113" t="s">
        <v>136</v>
      </c>
    </row>
    <row r="24" spans="1:1" x14ac:dyDescent="0.2">
      <c r="A24" s="113" t="s">
        <v>137</v>
      </c>
    </row>
    <row r="25" spans="1:1" x14ac:dyDescent="0.2">
      <c r="A25" s="113" t="s">
        <v>134</v>
      </c>
    </row>
    <row r="26" spans="1:1" x14ac:dyDescent="0.2">
      <c r="A26" s="4"/>
    </row>
    <row r="27" spans="1:1" ht="22.5" x14ac:dyDescent="0.2">
      <c r="A27" s="8" t="s">
        <v>14</v>
      </c>
    </row>
    <row r="28" spans="1:1" x14ac:dyDescent="0.2">
      <c r="A28" s="4" t="s">
        <v>74</v>
      </c>
    </row>
    <row r="29" spans="1:1" ht="22.5" x14ac:dyDescent="0.2">
      <c r="A29" s="9" t="s">
        <v>16</v>
      </c>
    </row>
    <row r="30" spans="1:1" x14ac:dyDescent="0.2">
      <c r="A30" s="4"/>
    </row>
    <row r="31" spans="1:1" x14ac:dyDescent="0.2">
      <c r="A31" s="8" t="s">
        <v>17</v>
      </c>
    </row>
    <row r="32" spans="1:1" ht="22.5" x14ac:dyDescent="0.2">
      <c r="A32" s="4" t="s">
        <v>18</v>
      </c>
    </row>
    <row r="33" spans="1:1" x14ac:dyDescent="0.2">
      <c r="A33" s="9" t="s">
        <v>19</v>
      </c>
    </row>
    <row r="34" spans="1:1" x14ac:dyDescent="0.2">
      <c r="A34" s="4"/>
    </row>
    <row r="35" spans="1:1" x14ac:dyDescent="0.2">
      <c r="A35" s="8"/>
    </row>
    <row r="36" spans="1:1" x14ac:dyDescent="0.2">
      <c r="A36" s="4"/>
    </row>
    <row r="37" spans="1:1" x14ac:dyDescent="0.2">
      <c r="A37" s="9"/>
    </row>
    <row r="38" spans="1:1" x14ac:dyDescent="0.2">
      <c r="A38" s="4"/>
    </row>
    <row r="39" spans="1:1" x14ac:dyDescent="0.2">
      <c r="A39" s="8"/>
    </row>
    <row r="40" spans="1:1" x14ac:dyDescent="0.2">
      <c r="A40" s="4"/>
    </row>
    <row r="41" spans="1:1" x14ac:dyDescent="0.2">
      <c r="A41" s="9"/>
    </row>
  </sheetData>
  <pageMargins left="0.7" right="0.7" top="0.75" bottom="0.75" header="0.3" footer="0.3"/>
  <pageSetup paperSize="9" orientation="portrait" verticalDpi="0" r:id="rId1"/>
  <headerFooter>
    <oddHeader>&amp;R&amp;"arial"&amp;10&amp;KFF5400DNB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68"/>
  <sheetViews>
    <sheetView showGridLines="0" tabSelected="1" topLeftCell="A37" zoomScale="70" zoomScaleNormal="70" workbookViewId="0">
      <selection activeCell="D51" sqref="D51"/>
    </sheetView>
  </sheetViews>
  <sheetFormatPr defaultColWidth="11.42578125" defaultRowHeight="15" x14ac:dyDescent="0.2"/>
  <cols>
    <col min="1" max="1" width="99.42578125" style="11" customWidth="1"/>
    <col min="2" max="6" width="14.5703125" style="11" customWidth="1"/>
    <col min="7" max="7" width="11.42578125" style="11"/>
    <col min="8" max="9" width="14.140625" style="11" customWidth="1"/>
    <col min="10" max="11" width="12.42578125" style="11" customWidth="1"/>
    <col min="12" max="16384" width="11.42578125" style="11"/>
  </cols>
  <sheetData>
    <row r="1" spans="1:12" ht="15.75" x14ac:dyDescent="0.25">
      <c r="A1" s="10" t="s">
        <v>75</v>
      </c>
      <c r="H1" s="27"/>
      <c r="I1" s="27"/>
      <c r="J1" s="27"/>
      <c r="K1" s="27"/>
      <c r="L1" s="27"/>
    </row>
    <row r="2" spans="1:12" x14ac:dyDescent="0.2">
      <c r="H2" s="27"/>
      <c r="I2" s="27"/>
      <c r="J2" s="27"/>
      <c r="K2" s="27"/>
      <c r="L2" s="27"/>
    </row>
    <row r="3" spans="1:12" ht="15.75" x14ac:dyDescent="0.25">
      <c r="B3" s="94" t="s">
        <v>138</v>
      </c>
      <c r="C3" s="94" t="s">
        <v>138</v>
      </c>
      <c r="D3" s="119" t="s">
        <v>139</v>
      </c>
      <c r="E3" s="119"/>
      <c r="F3" s="62" t="s">
        <v>22</v>
      </c>
    </row>
    <row r="4" spans="1:12" ht="15.75" x14ac:dyDescent="0.25">
      <c r="A4" s="15"/>
      <c r="B4" s="25">
        <v>2020</v>
      </c>
      <c r="C4" s="25">
        <v>2019</v>
      </c>
      <c r="D4" s="25">
        <v>2020</v>
      </c>
      <c r="E4" s="25">
        <v>2019</v>
      </c>
      <c r="F4" s="62">
        <v>2019</v>
      </c>
    </row>
    <row r="5" spans="1:12" ht="15.75" x14ac:dyDescent="0.2">
      <c r="A5" s="12" t="s">
        <v>5</v>
      </c>
      <c r="B5" s="37"/>
      <c r="C5" s="37"/>
      <c r="D5" s="37"/>
      <c r="E5" s="37"/>
    </row>
    <row r="6" spans="1:12" ht="8.1" customHeight="1" x14ac:dyDescent="0.2">
      <c r="A6" s="12"/>
      <c r="B6" s="37"/>
      <c r="C6" s="37"/>
      <c r="D6" s="37"/>
      <c r="E6" s="37"/>
    </row>
    <row r="7" spans="1:12" x14ac:dyDescent="0.2">
      <c r="A7" s="21" t="s">
        <v>39</v>
      </c>
      <c r="B7" s="38">
        <v>4634.3604942148595</v>
      </c>
      <c r="C7" s="38">
        <v>5932.8907583038308</v>
      </c>
      <c r="D7" s="38">
        <v>8373.7884160170197</v>
      </c>
      <c r="E7" s="38">
        <v>11281.4698207001</v>
      </c>
      <c r="F7" s="38">
        <v>22804.524395382698</v>
      </c>
    </row>
    <row r="8" spans="1:12" x14ac:dyDescent="0.2">
      <c r="A8" s="39" t="s">
        <v>34</v>
      </c>
      <c r="B8" s="38">
        <v>-257.77431999999999</v>
      </c>
      <c r="C8" s="38">
        <v>-245.96367999999998</v>
      </c>
      <c r="D8" s="38">
        <v>-690.38265999999999</v>
      </c>
      <c r="E8" s="38">
        <v>-489.37214</v>
      </c>
      <c r="F8" s="38">
        <v>-1122.8108</v>
      </c>
    </row>
    <row r="9" spans="1:12" x14ac:dyDescent="0.2">
      <c r="A9" s="39" t="s">
        <v>117</v>
      </c>
      <c r="B9" s="38">
        <v>4.2460616380000005</v>
      </c>
      <c r="C9" s="38">
        <v>1.187261788</v>
      </c>
      <c r="D9" s="38">
        <v>6.5256512320000004</v>
      </c>
      <c r="E9" s="38">
        <v>1.187261788</v>
      </c>
      <c r="F9" s="38">
        <v>4.550700924</v>
      </c>
    </row>
    <row r="10" spans="1:12" x14ac:dyDescent="0.2">
      <c r="A10" s="40" t="s">
        <v>40</v>
      </c>
      <c r="B10" s="41">
        <f>B7+B8+B9</f>
        <v>4380.8322358528594</v>
      </c>
      <c r="C10" s="41">
        <f>C7+C8+C9</f>
        <v>5688.1143400918309</v>
      </c>
      <c r="D10" s="41">
        <f t="shared" ref="D10:F10" si="0">D7+D8+D9</f>
        <v>7689.9314072490197</v>
      </c>
      <c r="E10" s="41">
        <f t="shared" ref="E10" si="1">E7+E8+E9</f>
        <v>10793.284942488101</v>
      </c>
      <c r="F10" s="41">
        <f t="shared" si="0"/>
        <v>21686.264296306697</v>
      </c>
    </row>
    <row r="11" spans="1:12" x14ac:dyDescent="0.2">
      <c r="A11" s="22" t="s">
        <v>76</v>
      </c>
      <c r="B11" s="42">
        <v>208805.37710851798</v>
      </c>
      <c r="C11" s="42">
        <v>193945.67659730715</v>
      </c>
      <c r="D11" s="42">
        <v>207991.17529935873</v>
      </c>
      <c r="E11" s="42">
        <v>193628.69360508875</v>
      </c>
      <c r="F11" s="42">
        <v>195453.4550698169</v>
      </c>
    </row>
    <row r="12" spans="1:12" x14ac:dyDescent="0.2">
      <c r="A12" s="19" t="s">
        <v>77</v>
      </c>
      <c r="B12" s="43">
        <f>(B10*(B68/B67)/B11)*100</f>
        <v>8.4382936946187801</v>
      </c>
      <c r="C12" s="43">
        <f>(C10*(C68/C67)/C11)*100</f>
        <v>11.763584789120335</v>
      </c>
      <c r="D12" s="43">
        <f>(D10*(D68/D67)/D11)*100</f>
        <v>7.43510753904794</v>
      </c>
      <c r="E12" s="43">
        <f>(E10*(E68/E67)/E11)*100</f>
        <v>11.240825781190049</v>
      </c>
      <c r="F12" s="43">
        <f>(F10*(F68/F67)/F11)*100</f>
        <v>11.09535990988763</v>
      </c>
    </row>
    <row r="13" spans="1:12" x14ac:dyDescent="0.2">
      <c r="A13" s="14"/>
      <c r="B13" s="57"/>
      <c r="C13" s="57"/>
      <c r="D13" s="57"/>
      <c r="E13" s="57"/>
      <c r="F13" s="20"/>
    </row>
    <row r="14" spans="1:12" ht="15.75" x14ac:dyDescent="0.2">
      <c r="A14" s="12" t="s">
        <v>7</v>
      </c>
      <c r="B14" s="37"/>
      <c r="C14" s="37"/>
      <c r="D14" s="37"/>
      <c r="E14" s="37"/>
    </row>
    <row r="15" spans="1:12" ht="8.1" customHeight="1" x14ac:dyDescent="0.2">
      <c r="A15" s="12"/>
      <c r="B15" s="37"/>
      <c r="C15" s="37"/>
      <c r="D15" s="37"/>
      <c r="E15" s="37"/>
    </row>
    <row r="16" spans="1:12" x14ac:dyDescent="0.2">
      <c r="A16" s="21" t="s">
        <v>44</v>
      </c>
      <c r="B16" s="42">
        <v>11135.073319925399</v>
      </c>
      <c r="C16" s="42">
        <v>12413.941855323801</v>
      </c>
      <c r="D16" s="42">
        <v>24760.245858733098</v>
      </c>
      <c r="E16" s="42">
        <v>24251.4955592562</v>
      </c>
      <c r="F16" s="42">
        <v>50891.598590537804</v>
      </c>
    </row>
    <row r="17" spans="1:9" x14ac:dyDescent="0.2">
      <c r="A17" s="21" t="s">
        <v>45</v>
      </c>
      <c r="B17" s="38">
        <v>-2680.7452474027505</v>
      </c>
      <c r="C17" s="38">
        <v>-5378.8134289606605</v>
      </c>
      <c r="D17" s="38">
        <v>-8718.686407568297</v>
      </c>
      <c r="E17" s="38">
        <v>-10189.942076310201</v>
      </c>
      <c r="F17" s="38">
        <v>-22796.081794528603</v>
      </c>
    </row>
    <row r="18" spans="1:9" x14ac:dyDescent="0.2">
      <c r="A18" s="22" t="s">
        <v>78</v>
      </c>
      <c r="B18" s="101">
        <f>B16+B17</f>
        <v>8454.3280725226487</v>
      </c>
      <c r="C18" s="101">
        <f>C16+C17</f>
        <v>7035.1284263631405</v>
      </c>
      <c r="D18" s="101">
        <f>D16+D17</f>
        <v>16041.559451164801</v>
      </c>
      <c r="E18" s="101">
        <f>E16+E17</f>
        <v>14061.553482945999</v>
      </c>
      <c r="F18" s="101">
        <f>F16+F17</f>
        <v>28095.5167960092</v>
      </c>
    </row>
    <row r="19" spans="1:9" x14ac:dyDescent="0.2">
      <c r="A19" s="22" t="s">
        <v>79</v>
      </c>
      <c r="B19" s="101">
        <v>1591461.2422539501</v>
      </c>
      <c r="C19" s="101">
        <v>1523764.1503938201</v>
      </c>
      <c r="D19" s="101">
        <v>1580822.04154269</v>
      </c>
      <c r="E19" s="101">
        <v>1512159.3518074199</v>
      </c>
      <c r="F19" s="101">
        <v>1528802.28115361</v>
      </c>
    </row>
    <row r="20" spans="1:9" x14ac:dyDescent="0.2">
      <c r="A20" s="22" t="s">
        <v>80</v>
      </c>
      <c r="B20" s="102">
        <f>B18/B19*B68/B67*100</f>
        <v>2.1365975366211281</v>
      </c>
      <c r="C20" s="102">
        <f>C18/C19*C68/C67*100</f>
        <v>1.8518497630847934</v>
      </c>
      <c r="D20" s="102">
        <f>D18/D19*D68/D67*100</f>
        <v>2.0406724430498251</v>
      </c>
      <c r="E20" s="102">
        <f>E18/E19*E68/E67*100</f>
        <v>1.8752105295231181</v>
      </c>
      <c r="F20" s="102">
        <f>F18/F19*F68/F67*100</f>
        <v>1.8377469174633079</v>
      </c>
    </row>
    <row r="21" spans="1:9" ht="9.9499999999999993" customHeight="1" x14ac:dyDescent="0.2">
      <c r="A21" s="21"/>
      <c r="B21" s="44"/>
      <c r="C21" s="44"/>
      <c r="D21" s="44"/>
      <c r="E21" s="44"/>
      <c r="F21" s="44"/>
    </row>
    <row r="22" spans="1:9" x14ac:dyDescent="0.2">
      <c r="A22" s="21" t="s">
        <v>49</v>
      </c>
      <c r="B22" s="42">
        <v>-1327.5585345612201</v>
      </c>
      <c r="C22" s="42">
        <v>-2272.7423520389302</v>
      </c>
      <c r="D22" s="42">
        <v>-3766.0284787576902</v>
      </c>
      <c r="E22" s="42">
        <v>-4336.5356263004405</v>
      </c>
      <c r="F22" s="42">
        <v>-9306.3489543369215</v>
      </c>
    </row>
    <row r="23" spans="1:9" x14ac:dyDescent="0.2">
      <c r="A23" s="21" t="s">
        <v>45</v>
      </c>
      <c r="B23" s="38">
        <v>1147.300119017297</v>
      </c>
      <c r="C23" s="38">
        <v>3340.4559981934799</v>
      </c>
      <c r="D23" s="38">
        <v>4801.1466820911101</v>
      </c>
      <c r="E23" s="38">
        <v>6303.0082982714803</v>
      </c>
      <c r="F23" s="38">
        <v>14114.444731529333</v>
      </c>
    </row>
    <row r="24" spans="1:9" x14ac:dyDescent="0.2">
      <c r="A24" s="22" t="s">
        <v>51</v>
      </c>
      <c r="B24" s="101">
        <f>B22+B23</f>
        <v>-180.25841554392309</v>
      </c>
      <c r="C24" s="101">
        <f>C22+C23</f>
        <v>1067.7136461545497</v>
      </c>
      <c r="D24" s="101">
        <f>D22+D23</f>
        <v>1035.1182033334198</v>
      </c>
      <c r="E24" s="101">
        <f>E22+E23</f>
        <v>1966.4726719710397</v>
      </c>
      <c r="F24" s="101">
        <f>F22+F23</f>
        <v>4808.0957771924113</v>
      </c>
    </row>
    <row r="25" spans="1:9" x14ac:dyDescent="0.2">
      <c r="A25" s="22" t="s">
        <v>52</v>
      </c>
      <c r="B25" s="101">
        <v>1065034.60154242</v>
      </c>
      <c r="C25" s="101">
        <v>940661.83583044191</v>
      </c>
      <c r="D25" s="101">
        <v>1029365.00471935</v>
      </c>
      <c r="E25" s="101">
        <v>933800.25186263199</v>
      </c>
      <c r="F25" s="101">
        <v>949505.96167495707</v>
      </c>
    </row>
    <row r="26" spans="1:9" x14ac:dyDescent="0.2">
      <c r="A26" s="22" t="s">
        <v>81</v>
      </c>
      <c r="B26" s="102">
        <f>B24/B25*B68/B67*100</f>
        <v>-6.8072472438386197E-2</v>
      </c>
      <c r="C26" s="102">
        <f>C24/C25*C68/C67*100</f>
        <v>0.45527388679781217</v>
      </c>
      <c r="D26" s="102">
        <f>D24/D25*D68/D67*100</f>
        <v>0.2022228580177674</v>
      </c>
      <c r="E26" s="102">
        <f>E24/E25*E68/E67*100</f>
        <v>0.42466671065179934</v>
      </c>
      <c r="F26" s="102">
        <f>F24/F25*F68/F67*100</f>
        <v>0.50637868231082883</v>
      </c>
    </row>
    <row r="27" spans="1:9" ht="9.9499999999999993" customHeight="1" x14ac:dyDescent="0.2">
      <c r="A27" s="21"/>
      <c r="B27" s="45"/>
      <c r="C27" s="45"/>
      <c r="D27" s="45"/>
      <c r="E27" s="45"/>
      <c r="F27" s="45"/>
    </row>
    <row r="28" spans="1:9" ht="30" x14ac:dyDescent="0.2">
      <c r="A28" s="103" t="s">
        <v>82</v>
      </c>
      <c r="B28" s="104">
        <f>((B20*B19)+(B26*B25))/(B19+B25)</f>
        <v>1.2527076370323336</v>
      </c>
      <c r="C28" s="104">
        <f>((C20*C19)+(C26*C25))/(C19+C25)</f>
        <v>1.3187821704656522</v>
      </c>
      <c r="D28" s="104">
        <f>((D20*D19)+(D26*D25))/(D19+D25)</f>
        <v>1.3156532654077846</v>
      </c>
      <c r="E28" s="104">
        <f>((E20*E19)+(E26*E25))/(E19+E25)</f>
        <v>1.3214327069591525</v>
      </c>
      <c r="F28" s="104">
        <f>((F20*F19)+(F26*F25))/(F19+F25)</f>
        <v>1.3276642511444716</v>
      </c>
    </row>
    <row r="29" spans="1:9" x14ac:dyDescent="0.2">
      <c r="A29" s="21"/>
    </row>
    <row r="30" spans="1:9" ht="15.75" x14ac:dyDescent="0.2">
      <c r="A30" s="12" t="s">
        <v>13</v>
      </c>
    </row>
    <row r="31" spans="1:9" ht="8.1" customHeight="1" x14ac:dyDescent="0.2">
      <c r="A31" s="12"/>
    </row>
    <row r="32" spans="1:9" x14ac:dyDescent="0.2">
      <c r="A32" s="11" t="s">
        <v>128</v>
      </c>
      <c r="B32" s="46">
        <v>205158.05490808698</v>
      </c>
      <c r="C32" s="46">
        <v>97828.095456942596</v>
      </c>
      <c r="D32" s="46">
        <v>205158.05490808698</v>
      </c>
      <c r="E32" s="46">
        <v>97828.095456942596</v>
      </c>
      <c r="F32" s="46">
        <v>110369.565971794</v>
      </c>
      <c r="H32" s="47"/>
      <c r="I32" s="47"/>
    </row>
    <row r="33" spans="1:9" x14ac:dyDescent="0.2">
      <c r="A33" s="11" t="s">
        <v>129</v>
      </c>
      <c r="B33" s="46">
        <v>1660941.0520107702</v>
      </c>
      <c r="C33" s="46">
        <v>1595360.9451144</v>
      </c>
      <c r="D33" s="46">
        <v>1660941.0520107702</v>
      </c>
      <c r="E33" s="46">
        <v>1595360.9451144</v>
      </c>
      <c r="F33" s="46">
        <v>1621354.44732094</v>
      </c>
      <c r="H33" s="47"/>
      <c r="I33" s="47"/>
    </row>
    <row r="34" spans="1:9" ht="30" customHeight="1" x14ac:dyDescent="0.2">
      <c r="A34" s="112" t="s">
        <v>127</v>
      </c>
      <c r="B34" s="115">
        <f>B32/B33*100</f>
        <v>12.351916683600441</v>
      </c>
      <c r="C34" s="115">
        <f>C32/C33*100</f>
        <v>6.1320352461008465</v>
      </c>
      <c r="D34" s="115">
        <f>D32/D33*100</f>
        <v>12.351916683600441</v>
      </c>
      <c r="E34" s="115">
        <f>E32/E33*100</f>
        <v>6.1320352461008465</v>
      </c>
      <c r="F34" s="115">
        <f>F32/F33*100</f>
        <v>6.8072447794598006</v>
      </c>
    </row>
    <row r="35" spans="1:9" x14ac:dyDescent="0.2">
      <c r="B35" s="24"/>
      <c r="C35" s="24"/>
      <c r="D35" s="24"/>
      <c r="E35" s="24"/>
      <c r="F35" s="24"/>
    </row>
    <row r="36" spans="1:9" x14ac:dyDescent="0.2">
      <c r="A36" s="11" t="s">
        <v>130</v>
      </c>
      <c r="B36" s="46">
        <v>30067.2974209889</v>
      </c>
      <c r="C36" s="46">
        <v>20782.017062870902</v>
      </c>
      <c r="D36" s="46">
        <v>30067.2974209889</v>
      </c>
      <c r="E36" s="46">
        <v>20782.017062870902</v>
      </c>
      <c r="F36" s="46">
        <v>18192.292635592301</v>
      </c>
      <c r="H36" s="47"/>
      <c r="I36" s="47"/>
    </row>
    <row r="37" spans="1:9" x14ac:dyDescent="0.2">
      <c r="A37" s="11" t="s">
        <v>129</v>
      </c>
      <c r="B37" s="46">
        <v>1660941.0520107702</v>
      </c>
      <c r="C37" s="46">
        <v>1595360.9451144</v>
      </c>
      <c r="D37" s="46">
        <v>1660941.0520107702</v>
      </c>
      <c r="E37" s="46">
        <v>1595360.9451144</v>
      </c>
      <c r="F37" s="46">
        <v>1621354.44732094</v>
      </c>
      <c r="H37" s="47"/>
      <c r="I37" s="47"/>
    </row>
    <row r="38" spans="1:9" ht="30" x14ac:dyDescent="0.2">
      <c r="A38" s="112" t="s">
        <v>131</v>
      </c>
      <c r="B38" s="115">
        <f>B36/B37*100</f>
        <v>1.8102567447886724</v>
      </c>
      <c r="C38" s="115">
        <f>C36/C37*100</f>
        <v>1.3026529906296953</v>
      </c>
      <c r="D38" s="115">
        <f>D36/D37*100</f>
        <v>1.8102567447886724</v>
      </c>
      <c r="E38" s="115">
        <f>E36/E37*100</f>
        <v>1.3026529906296953</v>
      </c>
      <c r="F38" s="115">
        <f>F36/F37*100</f>
        <v>1.1220429108300474</v>
      </c>
    </row>
    <row r="39" spans="1:9" x14ac:dyDescent="0.2">
      <c r="B39" s="46"/>
      <c r="C39" s="46"/>
      <c r="D39" s="46"/>
      <c r="E39" s="46"/>
      <c r="F39" s="46"/>
    </row>
    <row r="40" spans="1:9" s="49" customFormat="1" x14ac:dyDescent="0.2">
      <c r="A40" s="11" t="s">
        <v>56</v>
      </c>
      <c r="B40" s="38">
        <v>-2120.3453756056401</v>
      </c>
      <c r="C40" s="38">
        <v>-449.915195667749</v>
      </c>
      <c r="D40" s="46">
        <v>-7891.8210270445006</v>
      </c>
      <c r="E40" s="46">
        <v>-766.12730898667201</v>
      </c>
      <c r="F40" s="38">
        <v>-2191.4689596411304</v>
      </c>
      <c r="H40" s="47"/>
      <c r="I40" s="47"/>
    </row>
    <row r="41" spans="1:9" x14ac:dyDescent="0.2">
      <c r="A41" s="11" t="s">
        <v>133</v>
      </c>
      <c r="B41" s="46">
        <v>1720333.4629114401</v>
      </c>
      <c r="C41" s="46">
        <v>1640332.15210271</v>
      </c>
      <c r="D41" s="46">
        <v>1713608.4342195</v>
      </c>
      <c r="E41" s="46">
        <v>1627777.3798171999</v>
      </c>
      <c r="F41" s="46">
        <v>1649434.5599958899</v>
      </c>
      <c r="G41" s="49"/>
      <c r="H41" s="47"/>
      <c r="I41" s="47"/>
    </row>
    <row r="42" spans="1:9" x14ac:dyDescent="0.2">
      <c r="A42" s="22" t="s">
        <v>132</v>
      </c>
      <c r="B42" s="48">
        <f>(B40*(B68/B67)/B41)*100</f>
        <v>-0.49571682953002144</v>
      </c>
      <c r="C42" s="48">
        <f>(C40*(C68/C67)/C41)*100</f>
        <v>-0.11001460304164762</v>
      </c>
      <c r="D42" s="48">
        <f>(D40*(D68/D67)/D41)*100</f>
        <v>-0.92613721111305114</v>
      </c>
      <c r="E42" s="48">
        <f>(E40*(E68/E67)/E41)*100</f>
        <v>-9.4911803040120243E-2</v>
      </c>
      <c r="F42" s="48">
        <f>(F40*(F68/F67)/F41)*100</f>
        <v>-0.13286183112633407</v>
      </c>
      <c r="G42" s="49"/>
    </row>
    <row r="43" spans="1:9" ht="9.9499999999999993" customHeight="1" x14ac:dyDescent="0.2">
      <c r="A43" s="14"/>
      <c r="B43" s="50"/>
      <c r="C43" s="50"/>
      <c r="D43" s="50"/>
      <c r="E43" s="50"/>
      <c r="F43" s="50"/>
    </row>
    <row r="44" spans="1:9" x14ac:dyDescent="0.2">
      <c r="B44" s="37"/>
      <c r="C44" s="37"/>
      <c r="D44" s="37"/>
      <c r="E44" s="37"/>
      <c r="F44" s="37"/>
    </row>
    <row r="45" spans="1:9" ht="15.75" customHeight="1" x14ac:dyDescent="0.25">
      <c r="A45" s="121" t="s">
        <v>14</v>
      </c>
      <c r="B45" s="121"/>
      <c r="C45" s="121"/>
      <c r="D45" s="121"/>
      <c r="E45" s="121"/>
      <c r="F45" s="121"/>
    </row>
    <row r="46" spans="1:9" ht="8.1" customHeight="1" x14ac:dyDescent="0.2"/>
    <row r="47" spans="1:9" x14ac:dyDescent="0.2">
      <c r="A47" s="11" t="s">
        <v>58</v>
      </c>
      <c r="B47" s="46">
        <v>1108803.5503549899</v>
      </c>
      <c r="C47" s="46">
        <v>998554.411936422</v>
      </c>
      <c r="D47" s="46">
        <v>1108803.5503549899</v>
      </c>
      <c r="E47" s="46">
        <v>998554.411936422</v>
      </c>
      <c r="F47" s="46">
        <v>977530.28121157701</v>
      </c>
    </row>
    <row r="48" spans="1:9" x14ac:dyDescent="0.2">
      <c r="A48" s="11" t="s">
        <v>62</v>
      </c>
      <c r="B48" s="46">
        <v>1709735.5945350002</v>
      </c>
      <c r="C48" s="46">
        <v>1643781.2255745202</v>
      </c>
      <c r="D48" s="46">
        <v>1709735.5945350002</v>
      </c>
      <c r="E48" s="46">
        <v>1643781.2255745202</v>
      </c>
      <c r="F48" s="46">
        <v>1671349.73505652</v>
      </c>
    </row>
    <row r="49" spans="1:7" x14ac:dyDescent="0.2">
      <c r="A49" s="40" t="s">
        <v>83</v>
      </c>
      <c r="B49" s="51">
        <f>(B47/B48)*100</f>
        <v>64.852340554830249</v>
      </c>
      <c r="C49" s="51">
        <f>(C47/C48)*100</f>
        <v>60.747403389244568</v>
      </c>
      <c r="D49" s="51">
        <f>(D47/D48)*100</f>
        <v>64.852340554830249</v>
      </c>
      <c r="E49" s="51">
        <f>(E47/E48)*100</f>
        <v>60.747403389244568</v>
      </c>
      <c r="F49" s="51">
        <f>(F47/F48)*100</f>
        <v>58.487476361643722</v>
      </c>
    </row>
    <row r="50" spans="1:7" ht="9.9499999999999993" customHeight="1" x14ac:dyDescent="0.2">
      <c r="B50" s="37"/>
      <c r="C50" s="37"/>
      <c r="D50" s="37"/>
      <c r="E50" s="37"/>
      <c r="F50" s="37"/>
    </row>
    <row r="51" spans="1:7" x14ac:dyDescent="0.2">
      <c r="A51" s="11" t="s">
        <v>58</v>
      </c>
      <c r="B51" s="46">
        <v>1108803.5503549899</v>
      </c>
      <c r="C51" s="46">
        <v>998554.411936422</v>
      </c>
      <c r="D51" s="46">
        <v>1108803.5503549899</v>
      </c>
      <c r="E51" s="46">
        <v>998554.411936422</v>
      </c>
      <c r="F51" s="46">
        <v>977530.28121157701</v>
      </c>
    </row>
    <row r="52" spans="1:7" x14ac:dyDescent="0.2">
      <c r="A52" s="52" t="s">
        <v>61</v>
      </c>
      <c r="B52" s="53">
        <v>36020</v>
      </c>
      <c r="C52" s="53">
        <v>30094.344710950001</v>
      </c>
      <c r="D52" s="53">
        <v>36020</v>
      </c>
      <c r="E52" s="53">
        <v>30094.344710950001</v>
      </c>
      <c r="F52" s="53">
        <v>9769.811327424999</v>
      </c>
    </row>
    <row r="53" spans="1:7" x14ac:dyDescent="0.2">
      <c r="A53" s="11" t="s">
        <v>58</v>
      </c>
      <c r="B53" s="46">
        <f>B51-B52</f>
        <v>1072783.5503549899</v>
      </c>
      <c r="C53" s="46">
        <f>C51-C52</f>
        <v>968460.06722547195</v>
      </c>
      <c r="D53" s="46">
        <f>D51-D52</f>
        <v>1072783.5503549899</v>
      </c>
      <c r="E53" s="46">
        <f>E51-E52</f>
        <v>968460.06722547195</v>
      </c>
      <c r="F53" s="46">
        <f t="shared" ref="F53" si="2">F51-F52</f>
        <v>967760.46988415206</v>
      </c>
    </row>
    <row r="54" spans="1:7" x14ac:dyDescent="0.2">
      <c r="A54" s="11" t="s">
        <v>59</v>
      </c>
      <c r="B54" s="46">
        <v>1709735.5945350002</v>
      </c>
      <c r="C54" s="46">
        <v>1643781.2255745202</v>
      </c>
      <c r="D54" s="46">
        <v>1709735.5945350002</v>
      </c>
      <c r="E54" s="46">
        <v>1643781.2255745202</v>
      </c>
      <c r="F54" s="46">
        <v>1671349.73505652</v>
      </c>
    </row>
    <row r="55" spans="1:7" x14ac:dyDescent="0.2">
      <c r="A55" s="11" t="s">
        <v>124</v>
      </c>
      <c r="B55" s="46">
        <v>51656.648860000001</v>
      </c>
      <c r="C55" s="46">
        <v>0</v>
      </c>
      <c r="D55" s="46">
        <v>51656.648860000001</v>
      </c>
      <c r="E55" s="46">
        <v>0</v>
      </c>
      <c r="F55" s="46">
        <v>0</v>
      </c>
    </row>
    <row r="56" spans="1:7" x14ac:dyDescent="0.2">
      <c r="A56" s="11" t="s">
        <v>62</v>
      </c>
      <c r="B56" s="46">
        <f>+B54-B55</f>
        <v>1658078.9456750001</v>
      </c>
      <c r="C56" s="46">
        <f>+C54-C55</f>
        <v>1643781.2255745202</v>
      </c>
      <c r="D56" s="46">
        <f t="shared" ref="D56:F56" si="3">+D54-D55</f>
        <v>1658078.9456750001</v>
      </c>
      <c r="E56" s="46">
        <f t="shared" si="3"/>
        <v>1643781.2255745202</v>
      </c>
      <c r="F56" s="46">
        <f t="shared" si="3"/>
        <v>1671349.73505652</v>
      </c>
    </row>
    <row r="57" spans="1:7" ht="30" x14ac:dyDescent="0.2">
      <c r="A57" s="54" t="s">
        <v>84</v>
      </c>
      <c r="B57" s="55">
        <f>(B53/B56)*100</f>
        <v>64.700390361585718</v>
      </c>
      <c r="C57" s="55">
        <f>(C53/C56)*100</f>
        <v>58.916603508899676</v>
      </c>
      <c r="D57" s="55">
        <f>(D53/D56)*100</f>
        <v>64.700390361585718</v>
      </c>
      <c r="E57" s="55">
        <f>(E53/E56)*100</f>
        <v>58.916603508899676</v>
      </c>
      <c r="F57" s="55">
        <f t="shared" ref="F57" si="4">(F53/F56)*100</f>
        <v>57.902930163890886</v>
      </c>
      <c r="G57" s="56"/>
    </row>
    <row r="58" spans="1:7" ht="9.9499999999999993" customHeight="1" x14ac:dyDescent="0.2">
      <c r="A58" s="15"/>
      <c r="B58" s="57"/>
      <c r="C58" s="57"/>
      <c r="D58" s="57"/>
      <c r="E58" s="57"/>
      <c r="F58" s="57"/>
    </row>
    <row r="59" spans="1:7" ht="15.75" x14ac:dyDescent="0.25">
      <c r="A59" s="10" t="s">
        <v>17</v>
      </c>
      <c r="B59" s="37"/>
      <c r="C59" s="37"/>
      <c r="D59" s="37"/>
      <c r="E59" s="37"/>
      <c r="F59" s="37"/>
    </row>
    <row r="60" spans="1:7" ht="8.1" customHeight="1" x14ac:dyDescent="0.2">
      <c r="B60" s="37"/>
      <c r="C60" s="37"/>
      <c r="D60" s="37"/>
      <c r="E60" s="37"/>
      <c r="F60" s="37"/>
    </row>
    <row r="61" spans="1:7" x14ac:dyDescent="0.2">
      <c r="A61" s="14" t="s">
        <v>64</v>
      </c>
      <c r="B61" s="46">
        <v>-5560.1635753808896</v>
      </c>
      <c r="C61" s="46">
        <v>-5510.3135047046108</v>
      </c>
      <c r="D61" s="46">
        <v>-10757.4710299373</v>
      </c>
      <c r="E61" s="46">
        <v>-10832.468651605601</v>
      </c>
      <c r="F61" s="46">
        <v>-22277.608686742999</v>
      </c>
    </row>
    <row r="62" spans="1:7" x14ac:dyDescent="0.2">
      <c r="A62" s="15" t="s">
        <v>65</v>
      </c>
      <c r="B62" s="46">
        <v>13494.0458577873</v>
      </c>
      <c r="C62" s="46">
        <v>13416.764982128199</v>
      </c>
      <c r="D62" s="46">
        <v>29207.846777999999</v>
      </c>
      <c r="E62" s="46">
        <v>25805.223658273702</v>
      </c>
      <c r="F62" s="46">
        <v>52180.8094473327</v>
      </c>
    </row>
    <row r="63" spans="1:7" x14ac:dyDescent="0.2">
      <c r="A63" s="40" t="s">
        <v>85</v>
      </c>
      <c r="B63" s="51">
        <f>(-B61/B62)*100</f>
        <v>41.204570030212004</v>
      </c>
      <c r="C63" s="51">
        <f>(-C61/C62)*100</f>
        <v>41.070358704535877</v>
      </c>
      <c r="D63" s="51">
        <f>(-D61/D62)*100</f>
        <v>36.830756856887056</v>
      </c>
      <c r="E63" s="51">
        <f>(-E61/E62)*100</f>
        <v>41.977813465424013</v>
      </c>
      <c r="F63" s="51">
        <f t="shared" ref="F63" si="5">(-F61/F62)*100</f>
        <v>42.693106762225113</v>
      </c>
    </row>
    <row r="64" spans="1:7" x14ac:dyDescent="0.2">
      <c r="A64" s="15"/>
      <c r="B64" s="57"/>
      <c r="C64" s="57"/>
      <c r="D64" s="57"/>
      <c r="E64" s="57"/>
      <c r="F64" s="57"/>
    </row>
    <row r="67" spans="1:6" x14ac:dyDescent="0.2">
      <c r="A67" s="61" t="s">
        <v>114</v>
      </c>
      <c r="B67" s="61">
        <v>91</v>
      </c>
      <c r="C67" s="61">
        <v>91</v>
      </c>
      <c r="D67" s="61">
        <v>182</v>
      </c>
      <c r="E67" s="61">
        <v>181</v>
      </c>
      <c r="F67" s="61">
        <v>365</v>
      </c>
    </row>
    <row r="68" spans="1:6" x14ac:dyDescent="0.2">
      <c r="A68" s="61" t="s">
        <v>115</v>
      </c>
      <c r="B68" s="61">
        <v>366</v>
      </c>
      <c r="C68" s="61">
        <v>365</v>
      </c>
      <c r="D68" s="61">
        <v>366</v>
      </c>
      <c r="E68" s="61">
        <v>365</v>
      </c>
      <c r="F68" s="61">
        <v>365</v>
      </c>
    </row>
  </sheetData>
  <mergeCells count="2">
    <mergeCell ref="A45:F45"/>
    <mergeCell ref="D3:E3"/>
  </mergeCells>
  <pageMargins left="0.7" right="0.7" top="0.75" bottom="0.75" header="0.3" footer="0.3"/>
  <pageSetup paperSize="9" scale="47" orientation="portrait" r:id="rId1"/>
  <headerFooter>
    <oddHeader>&amp;R&amp;"arial"&amp;10&amp;KFF5400DNB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3"/>
  <sheetViews>
    <sheetView showGridLines="0" zoomScaleNormal="100" workbookViewId="0">
      <selection activeCell="A25" sqref="A25"/>
    </sheetView>
  </sheetViews>
  <sheetFormatPr defaultColWidth="11.42578125" defaultRowHeight="12.75" x14ac:dyDescent="0.2"/>
  <cols>
    <col min="1" max="1" width="103" style="27" customWidth="1"/>
    <col min="2" max="16384" width="11.42578125" style="27"/>
  </cols>
  <sheetData>
    <row r="1" spans="1:1" x14ac:dyDescent="0.2">
      <c r="A1" s="26" t="s">
        <v>86</v>
      </c>
    </row>
    <row r="2" spans="1:1" ht="27" x14ac:dyDescent="0.35">
      <c r="A2" s="28" t="s">
        <v>1</v>
      </c>
    </row>
    <row r="3" spans="1:1" x14ac:dyDescent="0.2">
      <c r="A3" s="29"/>
    </row>
    <row r="4" spans="1:1" ht="45" x14ac:dyDescent="0.2">
      <c r="A4" s="30" t="s">
        <v>110</v>
      </c>
    </row>
    <row r="5" spans="1:1" x14ac:dyDescent="0.2">
      <c r="A5" s="31"/>
    </row>
    <row r="6" spans="1:1" ht="33" customHeight="1" x14ac:dyDescent="0.2">
      <c r="A6" s="93" t="s">
        <v>87</v>
      </c>
    </row>
    <row r="7" spans="1:1" x14ac:dyDescent="0.2">
      <c r="A7" s="30"/>
    </row>
    <row r="8" spans="1:1" ht="15.75" x14ac:dyDescent="0.2">
      <c r="A8" s="32" t="s">
        <v>88</v>
      </c>
    </row>
    <row r="9" spans="1:1" ht="15.75" x14ac:dyDescent="0.2">
      <c r="A9" s="32"/>
    </row>
    <row r="10" spans="1:1" x14ac:dyDescent="0.2">
      <c r="A10" s="33" t="s">
        <v>38</v>
      </c>
    </row>
    <row r="11" spans="1:1" ht="22.5" x14ac:dyDescent="0.2">
      <c r="A11" s="30" t="s">
        <v>89</v>
      </c>
    </row>
    <row r="12" spans="1:1" s="34" customFormat="1" ht="11.25" x14ac:dyDescent="0.25">
      <c r="A12" s="9" t="s">
        <v>120</v>
      </c>
    </row>
    <row r="13" spans="1:1" x14ac:dyDescent="0.2">
      <c r="A13" s="30"/>
    </row>
    <row r="14" spans="1:1" x14ac:dyDescent="0.2">
      <c r="A14" s="33" t="s">
        <v>7</v>
      </c>
    </row>
    <row r="15" spans="1:1" ht="22.5" x14ac:dyDescent="0.2">
      <c r="A15" s="30" t="s">
        <v>90</v>
      </c>
    </row>
    <row r="16" spans="1:1" ht="31.5" customHeight="1" x14ac:dyDescent="0.2">
      <c r="A16" s="93" t="s">
        <v>91</v>
      </c>
    </row>
    <row r="17" spans="1:1" x14ac:dyDescent="0.2">
      <c r="A17" s="35"/>
    </row>
    <row r="18" spans="1:1" ht="22.5" x14ac:dyDescent="0.2">
      <c r="A18" s="33" t="s">
        <v>121</v>
      </c>
    </row>
    <row r="19" spans="1:1" x14ac:dyDescent="0.2">
      <c r="A19" s="30" t="s">
        <v>112</v>
      </c>
    </row>
    <row r="20" spans="1:1" x14ac:dyDescent="0.2">
      <c r="A20" s="9" t="s">
        <v>122</v>
      </c>
    </row>
    <row r="21" spans="1:1" x14ac:dyDescent="0.2">
      <c r="A21" s="9" t="s">
        <v>123</v>
      </c>
    </row>
    <row r="22" spans="1:1" s="36" customFormat="1" ht="14.25" x14ac:dyDescent="0.2">
      <c r="A22" s="9"/>
    </row>
    <row r="23" spans="1:1" x14ac:dyDescent="0.2">
      <c r="A23" s="30"/>
    </row>
  </sheetData>
  <pageMargins left="0.7" right="0.7" top="0.75" bottom="0.75" header="0.3" footer="0.3"/>
  <pageSetup paperSize="9" orientation="portrait" verticalDpi="0" r:id="rId1"/>
  <headerFooter>
    <oddHeader>&amp;R&amp;"arial"&amp;10&amp;KFF5400DNB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5"/>
  <sheetViews>
    <sheetView showGridLines="0" zoomScale="70" zoomScaleNormal="70" workbookViewId="0">
      <selection activeCell="F8" sqref="F8"/>
    </sheetView>
  </sheetViews>
  <sheetFormatPr defaultColWidth="11.42578125" defaultRowHeight="15" x14ac:dyDescent="0.2"/>
  <cols>
    <col min="1" max="1" width="98.28515625" style="11" customWidth="1"/>
    <col min="2" max="6" width="14.5703125" style="11" customWidth="1"/>
    <col min="7" max="16384" width="11.42578125" style="11"/>
  </cols>
  <sheetData>
    <row r="1" spans="1:6" ht="15.75" x14ac:dyDescent="0.25">
      <c r="A1" s="10" t="s">
        <v>86</v>
      </c>
    </row>
    <row r="2" spans="1:6" ht="15.75" x14ac:dyDescent="0.25">
      <c r="B2" s="94" t="s">
        <v>138</v>
      </c>
      <c r="C2" s="94" t="s">
        <v>138</v>
      </c>
      <c r="D2" s="119" t="s">
        <v>139</v>
      </c>
      <c r="E2" s="119"/>
      <c r="F2" s="62" t="s">
        <v>22</v>
      </c>
    </row>
    <row r="3" spans="1:6" ht="15.75" x14ac:dyDescent="0.25">
      <c r="B3" s="25">
        <v>2020</v>
      </c>
      <c r="C3" s="25">
        <v>2019</v>
      </c>
      <c r="D3" s="25">
        <v>2020</v>
      </c>
      <c r="E3" s="25">
        <v>2019</v>
      </c>
      <c r="F3" s="62">
        <v>2019</v>
      </c>
    </row>
    <row r="4" spans="1:6" ht="15.75" x14ac:dyDescent="0.2">
      <c r="A4" s="12" t="s">
        <v>5</v>
      </c>
    </row>
    <row r="5" spans="1:6" ht="7.5" customHeight="1" x14ac:dyDescent="0.2">
      <c r="A5" s="13"/>
      <c r="B5" s="14"/>
      <c r="C5" s="14"/>
      <c r="D5" s="14"/>
      <c r="E5" s="14"/>
      <c r="F5" s="14"/>
    </row>
    <row r="6" spans="1:6" x14ac:dyDescent="0.2">
      <c r="A6" s="15" t="s">
        <v>39</v>
      </c>
      <c r="B6" s="16">
        <v>1453.04394</v>
      </c>
      <c r="C6" s="96">
        <v>1457.0784799999999</v>
      </c>
      <c r="D6" s="96">
        <v>2025.0518400000001</v>
      </c>
      <c r="E6" s="96">
        <v>1912.25881</v>
      </c>
      <c r="F6" s="16">
        <v>3270.5379069999999</v>
      </c>
    </row>
    <row r="7" spans="1:6" x14ac:dyDescent="0.2">
      <c r="A7" s="17" t="s">
        <v>93</v>
      </c>
      <c r="B7" s="18">
        <v>46132.897133333339</v>
      </c>
      <c r="C7" s="97">
        <v>44423.080779999997</v>
      </c>
      <c r="D7" s="97">
        <v>46519.868995583332</v>
      </c>
      <c r="E7" s="97">
        <v>44204.428929833331</v>
      </c>
      <c r="F7" s="18">
        <v>45006.406881458337</v>
      </c>
    </row>
    <row r="8" spans="1:6" x14ac:dyDescent="0.2">
      <c r="A8" s="105" t="s">
        <v>77</v>
      </c>
      <c r="B8" s="43">
        <f>(B6*(B45/B44)/B7)*100</f>
        <v>12.667989991518844</v>
      </c>
      <c r="C8" s="43">
        <f>(C6*(C45/C44)/C7)*100</f>
        <v>13.156056871363553</v>
      </c>
      <c r="D8" s="43">
        <f t="shared" ref="D8:E8" si="0">(D6*(D45/D44)/D7)*100</f>
        <v>8.7540164769374407</v>
      </c>
      <c r="E8" s="43">
        <f t="shared" si="0"/>
        <v>8.7235885877507116</v>
      </c>
      <c r="F8" s="43">
        <f>(F6*(F45/F44)/F7)*100</f>
        <v>7.26682739996156</v>
      </c>
    </row>
    <row r="9" spans="1:6" x14ac:dyDescent="0.2">
      <c r="A9" s="106"/>
      <c r="B9" s="57"/>
      <c r="C9" s="57"/>
      <c r="D9" s="57"/>
      <c r="E9" s="57"/>
      <c r="F9" s="57"/>
    </row>
    <row r="10" spans="1:6" ht="15.75" x14ac:dyDescent="0.2">
      <c r="A10" s="107" t="s">
        <v>7</v>
      </c>
      <c r="B10" s="37"/>
      <c r="C10" s="37"/>
      <c r="D10" s="37"/>
      <c r="E10" s="37"/>
      <c r="F10" s="37"/>
    </row>
    <row r="11" spans="1:6" ht="7.5" customHeight="1" x14ac:dyDescent="0.2">
      <c r="A11" s="107"/>
      <c r="B11" s="37"/>
      <c r="C11" s="37"/>
      <c r="D11" s="37"/>
      <c r="E11" s="37"/>
      <c r="F11" s="37"/>
    </row>
    <row r="12" spans="1:6" x14ac:dyDescent="0.2">
      <c r="A12" s="39" t="s">
        <v>94</v>
      </c>
      <c r="B12" s="38">
        <v>3427.7028999999998</v>
      </c>
      <c r="C12" s="108">
        <v>4001.3683300000002</v>
      </c>
      <c r="D12" s="108">
        <v>8097.9465499999997</v>
      </c>
      <c r="E12" s="108">
        <v>7782.94506</v>
      </c>
      <c r="F12" s="38">
        <v>16730.055769999999</v>
      </c>
    </row>
    <row r="13" spans="1:6" x14ac:dyDescent="0.2">
      <c r="A13" s="39" t="s">
        <v>79</v>
      </c>
      <c r="B13" s="38">
        <v>654449.54399999999</v>
      </c>
      <c r="C13" s="108">
        <v>632471.91167857102</v>
      </c>
      <c r="D13" s="108">
        <v>645670.42508000007</v>
      </c>
      <c r="E13" s="108">
        <v>630536.53895000007</v>
      </c>
      <c r="F13" s="38">
        <v>633342.08912999998</v>
      </c>
    </row>
    <row r="14" spans="1:6" x14ac:dyDescent="0.2">
      <c r="A14" s="40" t="s">
        <v>95</v>
      </c>
      <c r="B14" s="98">
        <f>(B12/B13*B45/B44)*100</f>
        <v>2.1065253778632518</v>
      </c>
      <c r="C14" s="98">
        <f t="shared" ref="C14:F14" si="1">(C12/C13*C45/C44)*100</f>
        <v>2.5375742549506213</v>
      </c>
      <c r="D14" s="98">
        <f t="shared" si="1"/>
        <v>2.5221662462871266</v>
      </c>
      <c r="E14" s="98">
        <f t="shared" si="1"/>
        <v>2.4891323880338727</v>
      </c>
      <c r="F14" s="98">
        <f t="shared" si="1"/>
        <v>2.6415512338650182</v>
      </c>
    </row>
    <row r="15" spans="1:6" ht="8.1" customHeight="1" x14ac:dyDescent="0.2">
      <c r="A15" s="107"/>
      <c r="B15" s="37"/>
      <c r="C15" s="37"/>
      <c r="D15" s="37"/>
      <c r="E15" s="37"/>
      <c r="F15" s="37"/>
    </row>
    <row r="16" spans="1:6" x14ac:dyDescent="0.2">
      <c r="A16" s="39" t="s">
        <v>96</v>
      </c>
      <c r="B16" s="38">
        <v>429.81822999999997</v>
      </c>
      <c r="C16" s="38">
        <v>705.76089000000002</v>
      </c>
      <c r="D16" s="38">
        <v>1292.85655</v>
      </c>
      <c r="E16" s="38">
        <v>1334.9137900000001</v>
      </c>
      <c r="F16" s="38">
        <v>3160.9047300000002</v>
      </c>
    </row>
    <row r="17" spans="1:6" x14ac:dyDescent="0.2">
      <c r="A17" s="39" t="s">
        <v>97</v>
      </c>
      <c r="B17" s="38">
        <v>108065.72838</v>
      </c>
      <c r="C17" s="38">
        <v>128636.388938242</v>
      </c>
      <c r="D17" s="38">
        <v>124587.35634</v>
      </c>
      <c r="E17" s="38">
        <v>125820.04668000001</v>
      </c>
      <c r="F17" s="38">
        <v>136005.59938999999</v>
      </c>
    </row>
    <row r="18" spans="1:6" x14ac:dyDescent="0.2">
      <c r="A18" s="40" t="s">
        <v>98</v>
      </c>
      <c r="B18" s="98">
        <f>(B16/B17*B45/B44)*100</f>
        <v>1.5996926133941949</v>
      </c>
      <c r="C18" s="98">
        <f t="shared" ref="C18:F18" si="2">(C16/C17*C45/C44)*100</f>
        <v>2.2006208332969326</v>
      </c>
      <c r="D18" s="98">
        <f t="shared" si="2"/>
        <v>2.086825173286412</v>
      </c>
      <c r="E18" s="98">
        <f t="shared" si="2"/>
        <v>2.139526485612155</v>
      </c>
      <c r="F18" s="98">
        <f t="shared" si="2"/>
        <v>2.3240989666432883</v>
      </c>
    </row>
    <row r="19" spans="1:6" ht="8.1" customHeight="1" x14ac:dyDescent="0.2">
      <c r="A19" s="107"/>
      <c r="B19" s="37"/>
      <c r="C19" s="37"/>
      <c r="D19" s="37"/>
      <c r="E19" s="37"/>
      <c r="F19" s="37"/>
    </row>
    <row r="20" spans="1:6" x14ac:dyDescent="0.2">
      <c r="A20" s="39" t="s">
        <v>99</v>
      </c>
      <c r="B20" s="38">
        <v>2022.9668300000001</v>
      </c>
      <c r="C20" s="38">
        <v>2185.1257599999999</v>
      </c>
      <c r="D20" s="38">
        <v>4591.4914900000003</v>
      </c>
      <c r="E20" s="38">
        <v>4215.3977599999998</v>
      </c>
      <c r="F20" s="38">
        <v>8998.3506999999991</v>
      </c>
    </row>
    <row r="21" spans="1:6" x14ac:dyDescent="0.2">
      <c r="A21" s="39" t="s">
        <v>100</v>
      </c>
      <c r="B21" s="38">
        <v>524940.53104999999</v>
      </c>
      <c r="C21" s="38">
        <v>474150.77766131901</v>
      </c>
      <c r="D21" s="38">
        <v>501762.03036000003</v>
      </c>
      <c r="E21" s="38">
        <v>472813.47498</v>
      </c>
      <c r="F21" s="38">
        <v>469383.39081999997</v>
      </c>
    </row>
    <row r="22" spans="1:6" x14ac:dyDescent="0.2">
      <c r="A22" s="40" t="s">
        <v>101</v>
      </c>
      <c r="B22" s="98">
        <f>(B20/B21*B45/B44)*100</f>
        <v>1.5499523561604303</v>
      </c>
      <c r="C22" s="98">
        <f t="shared" ref="C22:F22" si="3">(C20/C21*C45/C44)*100</f>
        <v>1.8484658939543936</v>
      </c>
      <c r="D22" s="98">
        <f t="shared" si="3"/>
        <v>1.8402027996847088</v>
      </c>
      <c r="E22" s="98">
        <f t="shared" si="3"/>
        <v>1.797889535935878</v>
      </c>
      <c r="F22" s="98">
        <f t="shared" si="3"/>
        <v>1.9170577561937432</v>
      </c>
    </row>
    <row r="23" spans="1:6" ht="8.1" customHeight="1" x14ac:dyDescent="0.2">
      <c r="A23" s="107"/>
      <c r="B23" s="37"/>
      <c r="C23" s="37"/>
      <c r="D23" s="37"/>
      <c r="E23" s="37"/>
      <c r="F23" s="37"/>
    </row>
    <row r="24" spans="1:6" x14ac:dyDescent="0.2">
      <c r="A24" s="39" t="s">
        <v>102</v>
      </c>
      <c r="B24" s="38">
        <v>38.409219999999998</v>
      </c>
      <c r="C24" s="38">
        <v>38.61</v>
      </c>
      <c r="D24" s="38">
        <v>82.928440000000009</v>
      </c>
      <c r="E24" s="38">
        <v>76.110669999999999</v>
      </c>
      <c r="F24" s="38">
        <v>161.45567000000003</v>
      </c>
    </row>
    <row r="25" spans="1:6" x14ac:dyDescent="0.2">
      <c r="A25" s="39" t="s">
        <v>103</v>
      </c>
      <c r="B25" s="38">
        <v>5221.4337599999999</v>
      </c>
      <c r="C25" s="38">
        <v>5219.8067137362605</v>
      </c>
      <c r="D25" s="38">
        <v>5222.1834200000003</v>
      </c>
      <c r="E25" s="38">
        <v>5219.4632499999998</v>
      </c>
      <c r="F25" s="38">
        <v>5220.4169800000009</v>
      </c>
    </row>
    <row r="26" spans="1:6" x14ac:dyDescent="0.2">
      <c r="A26" s="40" t="s">
        <v>104</v>
      </c>
      <c r="B26" s="98">
        <f>(B24/B25*B45/B44)*100</f>
        <v>2.9585942440705915</v>
      </c>
      <c r="C26" s="98">
        <f t="shared" ref="C26:F26" si="4">(C24/C25*C45/C44)*100</f>
        <v>2.9668586253730487</v>
      </c>
      <c r="D26" s="98">
        <f t="shared" ref="D26:E26" si="5">(D24/D25*D45/D44)*100</f>
        <v>3.1934569915673618</v>
      </c>
      <c r="E26" s="98">
        <f t="shared" si="5"/>
        <v>2.9405867129666934</v>
      </c>
      <c r="F26" s="98">
        <f t="shared" si="4"/>
        <v>3.0927734435497145</v>
      </c>
    </row>
    <row r="27" spans="1:6" ht="8.1" customHeight="1" x14ac:dyDescent="0.2">
      <c r="A27" s="107"/>
      <c r="B27" s="109"/>
      <c r="C27" s="109"/>
      <c r="D27" s="109"/>
      <c r="E27" s="109"/>
      <c r="F27" s="109"/>
    </row>
    <row r="28" spans="1:6" x14ac:dyDescent="0.2">
      <c r="A28" s="40" t="s">
        <v>105</v>
      </c>
      <c r="B28" s="98">
        <f>(B18*B17+B22*B21+B26*B25)/(B17+B21+B25)</f>
        <v>1.5698987601991372</v>
      </c>
      <c r="C28" s="98">
        <f t="shared" ref="C28:E28" si="6">(C18*C17+C22*C21+C26*C25)/(C17+C21+C25)</f>
        <v>1.9325730438332362</v>
      </c>
      <c r="D28" s="98">
        <f t="shared" si="6"/>
        <v>1.9000423696293252</v>
      </c>
      <c r="E28" s="98">
        <f t="shared" si="6"/>
        <v>1.8789507281473705</v>
      </c>
      <c r="F28" s="98">
        <f t="shared" ref="F28" si="7">(F18*F17+F22*F21+F26*F25)/(F17+F21+F25)</f>
        <v>2.0177728929364878</v>
      </c>
    </row>
    <row r="29" spans="1:6" ht="8.1" customHeight="1" x14ac:dyDescent="0.2">
      <c r="A29" s="107"/>
      <c r="B29" s="109"/>
      <c r="C29" s="109"/>
      <c r="D29" s="109"/>
      <c r="E29" s="109"/>
      <c r="F29" s="109"/>
    </row>
    <row r="30" spans="1:6" x14ac:dyDescent="0.2">
      <c r="A30" s="40" t="s">
        <v>80</v>
      </c>
      <c r="B30" s="98">
        <f t="shared" ref="B30:C30" si="8">B14-B28</f>
        <v>0.53662661766411457</v>
      </c>
      <c r="C30" s="98">
        <f t="shared" si="8"/>
        <v>0.60500121111738503</v>
      </c>
      <c r="D30" s="98">
        <f t="shared" ref="D30:E30" si="9">D14-D28</f>
        <v>0.62212387665780144</v>
      </c>
      <c r="E30" s="98">
        <f t="shared" si="9"/>
        <v>0.61018165988650219</v>
      </c>
      <c r="F30" s="98">
        <f t="shared" ref="F30" si="10">F14-F28</f>
        <v>0.62377834092853046</v>
      </c>
    </row>
    <row r="31" spans="1:6" x14ac:dyDescent="0.2">
      <c r="A31" s="39"/>
      <c r="B31" s="38"/>
      <c r="C31" s="38"/>
      <c r="D31" s="38"/>
      <c r="E31" s="38"/>
      <c r="F31" s="38"/>
    </row>
    <row r="32" spans="1:6" ht="35.25" customHeight="1" x14ac:dyDescent="0.2">
      <c r="A32" s="122" t="s">
        <v>92</v>
      </c>
      <c r="B32" s="122"/>
      <c r="C32" s="122"/>
      <c r="D32" s="114"/>
      <c r="E32" s="114"/>
      <c r="F32" s="110"/>
    </row>
    <row r="33" spans="1:6" ht="7.5" customHeight="1" x14ac:dyDescent="0.2">
      <c r="A33" s="37"/>
      <c r="B33" s="37"/>
      <c r="C33" s="37"/>
      <c r="D33" s="37"/>
      <c r="E33" s="37"/>
      <c r="F33" s="37"/>
    </row>
    <row r="34" spans="1:6" x14ac:dyDescent="0.2">
      <c r="A34" s="39" t="s">
        <v>56</v>
      </c>
      <c r="B34" s="38">
        <v>18.792369999999998</v>
      </c>
      <c r="C34" s="38">
        <v>40.066139999999997</v>
      </c>
      <c r="D34" s="38">
        <v>6.4799899999999999</v>
      </c>
      <c r="E34" s="38">
        <v>32.956150000000001</v>
      </c>
      <c r="F34" s="38">
        <v>15.67841</v>
      </c>
    </row>
    <row r="35" spans="1:6" x14ac:dyDescent="0.2">
      <c r="A35" s="105" t="s">
        <v>57</v>
      </c>
      <c r="B35" s="111">
        <v>656927.39283999999</v>
      </c>
      <c r="C35" s="111">
        <v>634406.06886791205</v>
      </c>
      <c r="D35" s="111">
        <v>648022.44589999993</v>
      </c>
      <c r="E35" s="111">
        <v>632420.69747999997</v>
      </c>
      <c r="F35" s="111">
        <v>635294.81660000002</v>
      </c>
    </row>
    <row r="36" spans="1:6" x14ac:dyDescent="0.2">
      <c r="A36" s="105" t="s">
        <v>106</v>
      </c>
      <c r="B36" s="99">
        <f>(B34*(B45/B44)/B35)*100</f>
        <v>1.1505457063393891E-2</v>
      </c>
      <c r="C36" s="99">
        <f>(C34*(C45/C44)/C35)*100</f>
        <v>2.5331543176994289E-2</v>
      </c>
      <c r="D36" s="99">
        <f t="shared" ref="D36:E36" si="11">(D34*(D45/D44)/D35)*100</f>
        <v>2.0109162520166157E-3</v>
      </c>
      <c r="E36" s="99">
        <f t="shared" si="11"/>
        <v>1.0508595748874659E-2</v>
      </c>
      <c r="F36" s="99">
        <f>(F34*(F45/F44)/F35)*100</f>
        <v>2.4678951551829801E-3</v>
      </c>
    </row>
    <row r="37" spans="1:6" ht="9.9499999999999993" customHeight="1" x14ac:dyDescent="0.2">
      <c r="A37" s="106"/>
      <c r="B37" s="50"/>
      <c r="C37" s="50"/>
      <c r="D37" s="50"/>
      <c r="E37" s="50"/>
      <c r="F37" s="50"/>
    </row>
    <row r="38" spans="1:6" x14ac:dyDescent="0.2">
      <c r="A38" s="37" t="s">
        <v>107</v>
      </c>
      <c r="B38" s="46">
        <v>994.82597999999984</v>
      </c>
      <c r="C38" s="46">
        <v>1033.1183099999998</v>
      </c>
      <c r="D38" s="46">
        <v>994.82597999999984</v>
      </c>
      <c r="E38" s="46">
        <v>1033.1183099999998</v>
      </c>
      <c r="F38" s="46">
        <v>981.61195000000009</v>
      </c>
    </row>
    <row r="39" spans="1:6" x14ac:dyDescent="0.2">
      <c r="A39" s="37" t="s">
        <v>62</v>
      </c>
      <c r="B39" s="46">
        <v>659489.39097000007</v>
      </c>
      <c r="C39" s="46">
        <v>637818.21901999996</v>
      </c>
      <c r="D39" s="46">
        <v>659489.39097000007</v>
      </c>
      <c r="E39" s="46">
        <v>637818.21901999996</v>
      </c>
      <c r="F39" s="46">
        <v>636786.01169000007</v>
      </c>
    </row>
    <row r="40" spans="1:6" x14ac:dyDescent="0.2">
      <c r="A40" s="105" t="s">
        <v>108</v>
      </c>
      <c r="B40" s="99">
        <f>(B38/B39)*100</f>
        <v>0.15084791258533742</v>
      </c>
      <c r="C40" s="99">
        <f t="shared" ref="C40:E40" si="12">(C38/C39)*100</f>
        <v>0.16197692056952742</v>
      </c>
      <c r="D40" s="99">
        <f t="shared" si="12"/>
        <v>0.15084791258533742</v>
      </c>
      <c r="E40" s="99">
        <f t="shared" si="12"/>
        <v>0.16197692056952742</v>
      </c>
      <c r="F40" s="99">
        <f t="shared" ref="F40" si="13">(F38/F39)*100</f>
        <v>0.15415099138168067</v>
      </c>
    </row>
    <row r="41" spans="1:6" ht="9.9499999999999993" customHeight="1" x14ac:dyDescent="0.2">
      <c r="A41" s="14"/>
      <c r="B41" s="23"/>
      <c r="C41" s="23"/>
      <c r="D41" s="23"/>
      <c r="E41" s="23"/>
      <c r="F41" s="23"/>
    </row>
    <row r="42" spans="1:6" ht="15.75" x14ac:dyDescent="0.25">
      <c r="A42"/>
      <c r="B42"/>
      <c r="C42"/>
      <c r="D42"/>
      <c r="E42"/>
      <c r="F42"/>
    </row>
    <row r="43" spans="1:6" ht="15.75" x14ac:dyDescent="0.25">
      <c r="A43"/>
      <c r="B43"/>
      <c r="C43"/>
      <c r="D43"/>
      <c r="E43"/>
      <c r="F43"/>
    </row>
    <row r="44" spans="1:6" x14ac:dyDescent="0.2">
      <c r="A44" s="61" t="s">
        <v>114</v>
      </c>
      <c r="B44" s="61">
        <v>91</v>
      </c>
      <c r="C44" s="61">
        <v>91</v>
      </c>
      <c r="D44" s="61">
        <v>182</v>
      </c>
      <c r="E44" s="61">
        <v>181</v>
      </c>
      <c r="F44" s="61">
        <v>365</v>
      </c>
    </row>
    <row r="45" spans="1:6" x14ac:dyDescent="0.2">
      <c r="A45" s="61" t="s">
        <v>115</v>
      </c>
      <c r="B45" s="61">
        <v>366</v>
      </c>
      <c r="C45" s="61">
        <v>365</v>
      </c>
      <c r="D45" s="61">
        <v>366</v>
      </c>
      <c r="E45" s="61">
        <v>365</v>
      </c>
      <c r="F45" s="61">
        <v>365</v>
      </c>
    </row>
  </sheetData>
  <mergeCells count="2">
    <mergeCell ref="A32:C32"/>
    <mergeCell ref="D2:E2"/>
  </mergeCells>
  <pageMargins left="0.7" right="0.7" top="0.75" bottom="0.75" header="0.3" footer="0.3"/>
  <pageSetup paperSize="9" scale="51" orientation="portrait" r:id="rId1"/>
  <headerFooter>
    <oddHeader>&amp;R&amp;"arial"&amp;10&amp;KFF5400DNB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Definitions DNB Group</vt:lpstr>
      <vt:lpstr>DNB Group</vt:lpstr>
      <vt:lpstr>Definitions DNB Bank Group</vt:lpstr>
      <vt:lpstr>DNB Bank Group</vt:lpstr>
      <vt:lpstr>Definitions DNB Boligkreditt</vt:lpstr>
      <vt:lpstr>DNB Boligkreditt</vt:lpstr>
      <vt:lpstr>'Definitions DNB Group'!Print_Area</vt:lpstr>
      <vt:lpstr>'DNB Group'!Print_Area</vt:lpstr>
    </vt:vector>
  </TitlesOfParts>
  <Company>DnB NOR 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Johansen, Anne - KØR</dc:creator>
  <cp:lastModifiedBy>Collyer, Laurence</cp:lastModifiedBy>
  <cp:lastPrinted>2020-07-08T07:57:13Z</cp:lastPrinted>
  <dcterms:created xsi:type="dcterms:W3CDTF">2018-07-11T10:01:17Z</dcterms:created>
  <dcterms:modified xsi:type="dcterms:W3CDTF">2020-07-09T09:43:58Z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80cca60-af48-4ac3-acf4-39718de4b3e5_Enabled">
    <vt:lpwstr>true</vt:lpwstr>
  </property>
  <property fmtid="{D5CDD505-2E9C-101B-9397-08002B2CF9AE}" pid="3" name="MSIP_Label_e80cca60-af48-4ac3-acf4-39718de4b3e5_SetDate">
    <vt:lpwstr>2020-07-07T08:07:52Z</vt:lpwstr>
  </property>
  <property fmtid="{D5CDD505-2E9C-101B-9397-08002B2CF9AE}" pid="4" name="MSIP_Label_e80cca60-af48-4ac3-acf4-39718de4b3e5_Method">
    <vt:lpwstr>Privileged</vt:lpwstr>
  </property>
  <property fmtid="{D5CDD505-2E9C-101B-9397-08002B2CF9AE}" pid="5" name="MSIP_Label_e80cca60-af48-4ac3-acf4-39718de4b3e5_Name">
    <vt:lpwstr>Confidential</vt:lpwstr>
  </property>
  <property fmtid="{D5CDD505-2E9C-101B-9397-08002B2CF9AE}" pid="6" name="MSIP_Label_e80cca60-af48-4ac3-acf4-39718de4b3e5_SiteId">
    <vt:lpwstr>4cbfea0a-b872-47f0-b51c-1c64953c3f0b</vt:lpwstr>
  </property>
  <property fmtid="{D5CDD505-2E9C-101B-9397-08002B2CF9AE}" pid="7" name="MSIP_Label_e80cca60-af48-4ac3-acf4-39718de4b3e5_ActionId">
    <vt:lpwstr>4acafb98-949e-4ca7-9b7b-6e64ea40396b</vt:lpwstr>
  </property>
  <property fmtid="{D5CDD505-2E9C-101B-9397-08002B2CF9AE}" pid="8" name="MSIP_Label_e80cca60-af48-4ac3-acf4-39718de4b3e5_ContentBits">
    <vt:lpwstr>1</vt:lpwstr>
  </property>
</Properties>
</file>