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ustomProperty5.bin" ContentType="application/vnd.openxmlformats-officedocument.spreadsheetml.customProperty"/>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520" windowHeight="12840"/>
  </bookViews>
  <sheets>
    <sheet name="Definitions DNB Group" sheetId="1" r:id="rId1"/>
    <sheet name="DNB Group" sheetId="2" r:id="rId2"/>
    <sheet name="Definitions DNB Bank Group" sheetId="3" r:id="rId3"/>
    <sheet name="DNB Bank Group" sheetId="4" r:id="rId4"/>
    <sheet name="Definitions DNB Boligkreditt" sheetId="5" r:id="rId5"/>
    <sheet name="DNB Boligkreditt" sheetId="7" r:id="rId6"/>
  </sheets>
  <definedNames>
    <definedName name="_xlnm.Print_Area" localSheetId="0">'Definitions DNB Group'!$A$1:$A$38</definedName>
    <definedName name="_xlnm.Print_Area" localSheetId="1">'DNB Group'!$A$1:$D$100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7" l="1"/>
  <c r="C40" i="7"/>
  <c r="B40" i="7"/>
  <c r="D36" i="7"/>
  <c r="C36" i="7"/>
  <c r="B36" i="7"/>
  <c r="B28" i="7"/>
  <c r="B30" i="7" s="1"/>
  <c r="D26" i="7"/>
  <c r="C26" i="7"/>
  <c r="B26" i="7"/>
  <c r="D22" i="7"/>
  <c r="C22" i="7"/>
  <c r="B22" i="7"/>
  <c r="D18" i="7"/>
  <c r="D28" i="7" s="1"/>
  <c r="D30" i="7" s="1"/>
  <c r="C18" i="7"/>
  <c r="C28" i="7" s="1"/>
  <c r="C30" i="7" s="1"/>
  <c r="B18" i="7"/>
  <c r="D14" i="7"/>
  <c r="C14" i="7"/>
  <c r="B14" i="7"/>
  <c r="D8" i="7"/>
  <c r="C8" i="7"/>
  <c r="B8" i="7"/>
  <c r="D63" i="4" l="1"/>
  <c r="C63" i="4"/>
  <c r="B63" i="4"/>
  <c r="B57" i="4"/>
  <c r="D56" i="4"/>
  <c r="C56" i="4"/>
  <c r="B56" i="4"/>
  <c r="D53" i="4"/>
  <c r="C53" i="4"/>
  <c r="B53" i="4"/>
  <c r="D49" i="4"/>
  <c r="C49" i="4"/>
  <c r="B49" i="4"/>
  <c r="D42" i="4"/>
  <c r="C42" i="4"/>
  <c r="B42" i="4"/>
  <c r="D38" i="4"/>
  <c r="C38" i="4"/>
  <c r="B38" i="4"/>
  <c r="D34" i="4"/>
  <c r="C34" i="4"/>
  <c r="B34" i="4"/>
  <c r="D24" i="4"/>
  <c r="D26" i="4" s="1"/>
  <c r="C24" i="4"/>
  <c r="C26" i="4" s="1"/>
  <c r="B24" i="4"/>
  <c r="B26" i="4" s="1"/>
  <c r="D18" i="4"/>
  <c r="D20" i="4" s="1"/>
  <c r="C18" i="4"/>
  <c r="C20" i="4" s="1"/>
  <c r="C28" i="4" s="1"/>
  <c r="B18" i="4"/>
  <c r="B20" i="4" s="1"/>
  <c r="B28" i="4" s="1"/>
  <c r="D12" i="4"/>
  <c r="C12" i="4"/>
  <c r="D10" i="4"/>
  <c r="C10" i="4"/>
  <c r="B10" i="4"/>
  <c r="B12" i="4" s="1"/>
  <c r="C57" i="4" l="1"/>
  <c r="D57" i="4"/>
  <c r="D28" i="4"/>
  <c r="D98" i="2"/>
  <c r="C98" i="2"/>
  <c r="B98" i="2"/>
  <c r="D92" i="2"/>
  <c r="C92" i="2"/>
  <c r="B92" i="2"/>
  <c r="D85" i="2"/>
  <c r="C85" i="2"/>
  <c r="B85" i="2"/>
  <c r="D82" i="2"/>
  <c r="D86" i="2" s="1"/>
  <c r="C82" i="2"/>
  <c r="C86" i="2" s="1"/>
  <c r="B82" i="2"/>
  <c r="B86" i="2" s="1"/>
  <c r="D78" i="2"/>
  <c r="C78" i="2"/>
  <c r="B78" i="2"/>
  <c r="D72" i="2"/>
  <c r="C72" i="2"/>
  <c r="B72" i="2"/>
  <c r="D68" i="2"/>
  <c r="C68" i="2"/>
  <c r="B68" i="2"/>
  <c r="D64" i="2"/>
  <c r="C64" i="2"/>
  <c r="B64" i="2"/>
  <c r="D56" i="2"/>
  <c r="C56" i="2"/>
  <c r="B56" i="2"/>
  <c r="D50" i="2"/>
  <c r="C50" i="2"/>
  <c r="D48" i="2"/>
  <c r="C48" i="2"/>
  <c r="B48" i="2"/>
  <c r="B50" i="2" s="1"/>
  <c r="B42" i="2"/>
  <c r="D40" i="2"/>
  <c r="D42" i="2" s="1"/>
  <c r="C40" i="2"/>
  <c r="C42" i="2" s="1"/>
  <c r="B40" i="2"/>
  <c r="D30" i="2"/>
  <c r="D32" i="2" s="1"/>
  <c r="C30" i="2"/>
  <c r="C32" i="2" s="1"/>
  <c r="B30" i="2"/>
  <c r="B32" i="2" s="1"/>
  <c r="D23" i="2"/>
  <c r="D25" i="2" s="1"/>
  <c r="C23" i="2"/>
  <c r="C25" i="2" s="1"/>
  <c r="B23" i="2"/>
  <c r="B25" i="2" s="1"/>
  <c r="C17" i="2"/>
  <c r="D14" i="2"/>
  <c r="D17" i="2" s="1"/>
  <c r="C14" i="2"/>
  <c r="B14" i="2"/>
  <c r="B17" i="2" s="1"/>
  <c r="D7" i="2"/>
  <c r="D10" i="2" s="1"/>
  <c r="C7" i="2"/>
  <c r="C10" i="2" s="1"/>
  <c r="B7" i="2"/>
  <c r="B10" i="2" s="1"/>
</calcChain>
</file>

<file path=xl/sharedStrings.xml><?xml version="1.0" encoding="utf-8"?>
<sst xmlns="http://schemas.openxmlformats.org/spreadsheetml/2006/main" count="230" uniqueCount="142">
  <si>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</si>
  <si>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</si>
  <si>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</si>
  <si>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</si>
  <si>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</si>
  <si>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</si>
  <si>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</si>
  <si>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</si>
  <si>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</si>
  <si>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</si>
  <si>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</si>
  <si>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</si>
  <si>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</si>
  <si>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</si>
  <si>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</si>
  <si>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</si>
  <si>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</si>
  <si>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</si>
  <si>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</si>
  <si>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</si>
  <si>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</si>
  <si>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</si>
  <si>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Full year</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</si>
  <si>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</si>
  <si>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</si>
  <si>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</si>
  <si>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</si>
  <si>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</si>
  <si>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</si>
  <si>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</si>
  <si>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</si>
  <si>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Number of outstanding shares, end of period, NOK million </t>
  </si>
  <si>
    <t>Equity per share, end of period, NOK</t>
  </si>
  <si>
    <t xml:space="preserve">Net profit for the period, NOK million </t>
  </si>
  <si>
    <t>Portion attributable to additional Tier 1 capital holders, NOK million</t>
  </si>
  <si>
    <t xml:space="preserve">Net profit of the period, attributable to shareholders,  NOK million </t>
  </si>
  <si>
    <t>Average outstanding shares</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</si>
  <si>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</si>
  <si>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</si>
  <si>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</si>
  <si>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</si>
  <si>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</si>
  <si>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</si>
  <si>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</si>
  <si>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</si>
  <si>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</si>
  <si>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</si>
  <si>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</si>
  <si>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</si>
  <si>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</si>
  <si>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3-month monet market rate,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</si>
  <si>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</si>
  <si>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</si>
  <si>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</si>
  <si>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</si>
  <si>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</si>
  <si>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</si>
  <si>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</si>
  <si>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</si>
  <si>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 xml:space="preserve">Net loans to customers, end of period </t>
  </si>
  <si>
    <t>Ratio of customers deposits to net loans to customers at end of period</t>
  </si>
  <si>
    <t>Short-term money market deposits, end of period, NOK million</t>
  </si>
  <si>
    <t>Net loans to customers, end of period, NOK million</t>
  </si>
  <si>
    <t>Ratio to customer deposits, excl. short-term money market deposits, to net loans to customers at end of period</t>
  </si>
  <si>
    <t>Total operating expenses, NOK million</t>
  </si>
  <si>
    <t>Total operating income, NOK million</t>
  </si>
  <si>
    <t xml:space="preserve">Cost income ratio, per cent </t>
  </si>
  <si>
    <t>Share price, end of period, NOK</t>
  </si>
  <si>
    <t xml:space="preserve">DNB Bank Group </t>
  </si>
  <si>
    <t>The banking group's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t>
  </si>
  <si>
    <t xml:space="preserve">Key financial ratios regulated by IFRS or other legislation (CRR/CRD) are not considered APMs, neither are non-financial data. The banking group's APMs are presented in the financial highlights and in the directors' report. APMs are shown with comparable figures for earlier periods. </t>
  </si>
  <si>
    <t>The banking group's APMs and definitions</t>
  </si>
  <si>
    <t>These measures give relevant information on the banking group's profitability by measuring the ability to generate profits from the shareholders’ investments. ROE is one of DNB’s main financial targets.</t>
  </si>
  <si>
    <t xml:space="preserve">These measures give relevant information on the banking group's net interest income by measuring the respective average interest rate relative to the 3-month money market rate. </t>
  </si>
  <si>
    <t>These measures give relevant information on the banking group's liquidity position.</t>
  </si>
  <si>
    <t>DNB Bank Group</t>
  </si>
  <si>
    <t>Average equity attributable to shareholders, NOK million</t>
  </si>
  <si>
    <t>Return on equity, annualised, per cent</t>
  </si>
  <si>
    <t>Customer loans not subject to impairment, principal amounts, NOK million</t>
  </si>
  <si>
    <t>Average spread for ordinary loans to customers, per cent</t>
  </si>
  <si>
    <t>Average spread for deposits from customers, per cent</t>
  </si>
  <si>
    <t>Combined weighted total average spread for lending and
  deposits – customer segments,  per cent</t>
  </si>
  <si>
    <t>Ratio of customer deposits to net loans to customers at end of period</t>
  </si>
  <si>
    <t>Cost income ratio,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</si>
  <si>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</si>
  <si>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</si>
  <si>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</si>
  <si>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</si>
  <si>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</si>
  <si>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</si>
  <si>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</si>
  <si>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</si>
  <si>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</si>
  <si>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</si>
  <si>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</si>
  <si>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</si>
  <si>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</si>
  <si>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</si>
  <si>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</si>
  <si>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</si>
  <si>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</si>
  <si>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</si>
  <si>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</si>
  <si>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</si>
  <si>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</si>
  <si>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</si>
  <si>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</si>
  <si>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r>
      <t>Cancelled shares, end of period</t>
    </r>
    <r>
      <rPr>
        <b/>
        <sz val="9"/>
        <color theme="1"/>
        <rFont val="Arial"/>
        <family val="2"/>
      </rPr>
      <t xml:space="preserve"> </t>
    </r>
    <r>
      <rPr>
        <b/>
        <vertAlign val="superscript"/>
        <sz val="11"/>
        <color theme="1"/>
        <rFont val="Arial"/>
        <family val="2"/>
      </rPr>
      <t>1)</t>
    </r>
  </si>
  <si>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</si>
  <si>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</si>
  <si>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</si>
  <si>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</si>
  <si>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</si>
  <si>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</si>
  <si>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</si>
  <si>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</si>
  <si>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</si>
  <si>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</si>
  <si>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</si>
  <si>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</si>
  <si>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</si>
  <si>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</si>
  <si>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</si>
  <si>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Group portfolio, buy-back programme in the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</si>
  <si>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</si>
  <si>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</si>
  <si>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</si>
  <si>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</si>
  <si>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</si>
  <si>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</si>
  <si>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</si>
  <si>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</si>
  <si>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</si>
  <si>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</si>
  <si>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</si>
  <si>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Issued, opering balance</t>
  </si>
  <si>
    <t>Outstanding shares, opening balance</t>
  </si>
  <si>
    <t>Accumulated purchased shares</t>
  </si>
  <si>
    <t xml:space="preserve">1)  The Annual General Meeting held on 30 June 2020 resolved a reduction in share capital by cancelling or redeeming a total of 29 936 364 shares repurchased according to the authorisation given by the 2019 AGM. The total number of issued shares after the cancellation is 1 550 365 021 and was reflected in the accounts as of 30 June 2020. The transaction was formally registred on 10 September. </t>
  </si>
  <si>
    <t>1st quarter</t>
  </si>
  <si>
    <t>Full Year</t>
  </si>
  <si>
    <t>Ratio of customer deposits, excl. short-term money market deposits, to net loans to customers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</si>
</sst>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quot;kr&quot;\ #,##0.00"/>
    <numFmt numFmtId="165" formatCode="_ * #,##0_ ;_ * \-#,##0_ ;_ * &quot;-&quot;??_ ;_ @_ "/>
    <numFmt numFmtId="166" formatCode="0_);\(0\);\-_)"/>
    <numFmt numFmtId="167" formatCode="0.0"/>
    <numFmt numFmtId="168" formatCode="_(* #,##0_);_(* \(#,##0\);_(* &quot;&quot;_);_(@_)"/>
    <numFmt numFmtId="169" formatCode="_ * #,##0.0_ ;_ * \-#,##0.0_ ;_ * &quot;-&quot;??_ ;_ @_ "/>
    <numFmt numFmtId="170" formatCode="#,##0;\(#,##0\);0;_ @_ "/>
    <numFmt numFmtId="171" formatCode="#,##0.00;\(#,##0.00\);0.00;_ @_ "/>
    <numFmt numFmtId="172" formatCode="0.0\ %"/>
    <numFmt numFmtId="173" formatCode="0.00;\(0.00\)"/>
    <numFmt numFmtId="174" formatCode="0.0;\(0.0\)"/>
    <numFmt numFmtId="175" formatCode="0.000"/>
  </numFmts>
  <fonts count="23" x14ac:knownFonts="1">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b/>
      <sz val="9"/>
      <color theme="1"/>
      <name val="Arial"/>
      <family val="2"/>
    </font>
    <font>
      <b/>
      <vertAlign val="superscript"/>
      <sz val="11"/>
      <color theme="1"/>
      <name val="Arial"/>
      <family val="2"/>
    </font>
    <font>
      <sz val="10"/>
      <name val="Arial"/>
      <family val="2"/>
    </font>
    <font>
      <b/>
      <sz val="12"/>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43" fontId="1" fillId="0" borderId="0" applyFont="0" applyFill="0" applyBorder="0" applyAlignment="0" applyProtection="0"/>
    <xf numFmtId="0" fontId="9" fillId="0" borderId="0">
      <alignment vertical="top"/>
    </xf>
    <xf numFmtId="43"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43" fontId="9" fillId="0" borderId="0" applyFont="0" applyFill="0" applyBorder="0" applyAlignment="0" applyProtection="0"/>
    <xf numFmtId="9" fontId="9"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cellStyleXfs>
  <cellXfs count="122">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6" fillId="2" borderId="0" xfId="4" applyFont="1" applyFill="1" applyAlignment="1">
      <alignment vertical="top"/>
    </xf>
    <xf numFmtId="0" fontId="10" fillId="0" borderId="0" xfId="6" applyFont="1" applyBorder="1" applyAlignment="1"/>
    <xf numFmtId="0" fontId="10" fillId="0" borderId="0" xfId="4" applyFont="1" applyFill="1" applyBorder="1" applyAlignment="1">
      <alignment vertical="top"/>
    </xf>
    <xf numFmtId="170" fontId="10" fillId="2" borderId="0" xfId="7" applyNumberFormat="1" applyFont="1" applyFill="1" applyBorder="1" applyAlignment="1">
      <alignment vertical="top"/>
    </xf>
    <xf numFmtId="170" fontId="10" fillId="0" borderId="0" xfId="7" applyNumberFormat="1" applyFont="1" applyAlignment="1"/>
    <xf numFmtId="0" fontId="10" fillId="0" borderId="2" xfId="6" applyFont="1" applyBorder="1" applyAlignment="1"/>
    <xf numFmtId="0" fontId="10" fillId="2" borderId="0" xfId="4" applyFont="1" applyFill="1" applyAlignment="1">
      <alignment vertical="top"/>
    </xf>
    <xf numFmtId="0" fontId="10" fillId="2" borderId="2" xfId="4" applyFont="1" applyFill="1" applyBorder="1" applyAlignment="1">
      <alignment vertical="top"/>
    </xf>
    <xf numFmtId="10" fontId="10" fillId="2" borderId="0" xfId="8" applyNumberFormat="1" applyFont="1" applyFill="1" applyBorder="1" applyAlignment="1">
      <alignment vertical="top"/>
    </xf>
    <xf numFmtId="170" fontId="10" fillId="0" borderId="0" xfId="7" applyNumberFormat="1" applyFont="1" applyBorder="1" applyAlignment="1"/>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0" fontId="10" fillId="0" borderId="0" xfId="6" applyFont="1" applyFill="1" applyAlignment="1"/>
    <xf numFmtId="170" fontId="10" fillId="0" borderId="0" xfId="7" applyNumberFormat="1" applyFont="1" applyFill="1" applyAlignment="1">
      <alignment vertical="top"/>
    </xf>
    <xf numFmtId="0" fontId="10" fillId="0" borderId="0" xfId="4" applyFont="1" applyFill="1" applyAlignment="1">
      <alignment vertical="top"/>
    </xf>
    <xf numFmtId="0" fontId="10" fillId="0" borderId="2" xfId="4" applyFont="1" applyFill="1" applyBorder="1" applyAlignment="1">
      <alignment vertical="top"/>
    </xf>
    <xf numFmtId="170" fontId="10" fillId="0" borderId="2" xfId="7" applyNumberFormat="1" applyFont="1" applyFill="1" applyBorder="1" applyAlignment="1">
      <alignment vertical="top"/>
    </xf>
    <xf numFmtId="170" fontId="10" fillId="0" borderId="0" xfId="7" applyNumberFormat="1" applyFont="1" applyFill="1" applyAlignment="1"/>
    <xf numFmtId="167" fontId="10" fillId="0" borderId="2" xfId="8" applyNumberFormat="1" applyFont="1" applyFill="1" applyBorder="1" applyAlignment="1">
      <alignment vertical="top"/>
    </xf>
    <xf numFmtId="165" fontId="10" fillId="0" borderId="0" xfId="7" applyNumberFormat="1" applyFont="1" applyFill="1" applyAlignment="1"/>
    <xf numFmtId="173" fontId="10" fillId="0" borderId="0" xfId="6" applyNumberFormat="1" applyFont="1" applyFill="1" applyAlignment="1"/>
    <xf numFmtId="170" fontId="10" fillId="0" borderId="0" xfId="7" applyNumberFormat="1" applyFont="1" applyFill="1" applyBorder="1" applyAlignment="1"/>
    <xf numFmtId="0" fontId="13" fillId="0" borderId="0" xfId="6" applyFont="1" applyAlignment="1"/>
    <xf numFmtId="171" fontId="10" fillId="0" borderId="2" xfId="7" applyNumberFormat="1" applyFont="1" applyFill="1" applyBorder="1" applyAlignment="1">
      <alignment vertical="top"/>
    </xf>
    <xf numFmtId="165" fontId="10" fillId="0" borderId="0" xfId="7" applyNumberFormat="1" applyFont="1" applyBorder="1" applyAlignment="1"/>
    <xf numFmtId="10" fontId="10" fillId="0" borderId="0" xfId="8" applyNumberFormat="1" applyFont="1" applyFill="1" applyBorder="1" applyAlignment="1">
      <alignment vertical="top"/>
    </xf>
    <xf numFmtId="174" fontId="10" fillId="0" borderId="2" xfId="8" applyNumberFormat="1" applyFont="1" applyFill="1" applyBorder="1" applyAlignment="1">
      <alignment vertical="top"/>
    </xf>
    <xf numFmtId="0" fontId="10" fillId="0" borderId="1" xfId="6" applyFont="1" applyBorder="1" applyAlignment="1"/>
    <xf numFmtId="170" fontId="10" fillId="0" borderId="1" xfId="7" applyNumberFormat="1" applyFont="1" applyFill="1" applyBorder="1" applyAlignment="1"/>
    <xf numFmtId="0" fontId="10" fillId="0" borderId="2" xfId="4" applyFont="1" applyFill="1" applyBorder="1" applyAlignment="1">
      <alignment vertical="top" wrapText="1"/>
    </xf>
    <xf numFmtId="174" fontId="10" fillId="0" borderId="2" xfId="8" applyNumberFormat="1" applyFont="1" applyFill="1" applyBorder="1" applyAlignment="1"/>
    <xf numFmtId="0" fontId="10" fillId="0" borderId="0" xfId="6" applyFont="1" applyAlignment="1">
      <alignment vertical="top"/>
    </xf>
    <xf numFmtId="172"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165" fontId="16" fillId="0" borderId="0" xfId="1" applyNumberFormat="1" applyFont="1" applyFill="1"/>
    <xf numFmtId="0" fontId="16" fillId="0" borderId="1" xfId="0" applyFont="1" applyFill="1" applyBorder="1"/>
    <xf numFmtId="165" fontId="16" fillId="0" borderId="1" xfId="1" applyNumberFormat="1" applyFont="1" applyFill="1" applyBorder="1"/>
    <xf numFmtId="165" fontId="16" fillId="0" borderId="0" xfId="0" applyNumberFormat="1" applyFont="1"/>
    <xf numFmtId="0" fontId="16" fillId="0" borderId="2" xfId="0" applyFont="1" applyFill="1" applyBorder="1"/>
    <xf numFmtId="166" fontId="16" fillId="0" borderId="1" xfId="1" applyNumberFormat="1" applyFont="1" applyBorder="1" applyAlignment="1"/>
    <xf numFmtId="2" fontId="16" fillId="0" borderId="1" xfId="0" applyNumberFormat="1" applyFont="1" applyFill="1" applyBorder="1"/>
    <xf numFmtId="167" fontId="16" fillId="0" borderId="1" xfId="0" applyNumberFormat="1" applyFont="1" applyFill="1" applyBorder="1"/>
    <xf numFmtId="168" fontId="16" fillId="0" borderId="1" xfId="1" applyNumberFormat="1" applyFont="1" applyBorder="1" applyAlignment="1"/>
    <xf numFmtId="165" fontId="16" fillId="0" borderId="2" xfId="1" applyNumberFormat="1" applyFont="1" applyFill="1" applyBorder="1"/>
    <xf numFmtId="168"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43" fontId="16" fillId="0" borderId="1" xfId="0" applyNumberFormat="1" applyFont="1" applyFill="1" applyBorder="1"/>
    <xf numFmtId="169" fontId="16" fillId="0" borderId="0" xfId="1" applyNumberFormat="1" applyFont="1"/>
    <xf numFmtId="170" fontId="10" fillId="0" borderId="0" xfId="3" applyNumberFormat="1" applyFont="1" applyFill="1" applyBorder="1" applyAlignment="1"/>
    <xf numFmtId="169" fontId="13" fillId="0" borderId="0" xfId="1" applyNumberFormat="1" applyFont="1"/>
    <xf numFmtId="169" fontId="10" fillId="0" borderId="0" xfId="1" applyNumberFormat="1" applyFont="1" applyAlignment="1"/>
    <xf numFmtId="0" fontId="10" fillId="0" borderId="0" xfId="0" applyFont="1" applyAlignment="1"/>
    <xf numFmtId="171" fontId="10" fillId="0" borderId="2" xfId="3" applyNumberFormat="1" applyFont="1" applyFill="1" applyBorder="1" applyAlignment="1">
      <alignment vertical="top"/>
    </xf>
    <xf numFmtId="0" fontId="13" fillId="0" borderId="0" xfId="0" applyFont="1"/>
    <xf numFmtId="165" fontId="10" fillId="0" borderId="0" xfId="3" applyNumberFormat="1" applyFont="1" applyBorder="1" applyAlignment="1"/>
    <xf numFmtId="171" fontId="10" fillId="0" borderId="0" xfId="3" applyNumberFormat="1" applyFont="1" applyFill="1" applyBorder="1" applyAlignment="1">
      <alignment vertical="top"/>
    </xf>
    <xf numFmtId="169" fontId="16" fillId="0" borderId="1" xfId="1" applyNumberFormat="1" applyFont="1" applyFill="1" applyBorder="1"/>
    <xf numFmtId="0" fontId="16" fillId="0" borderId="1" xfId="0" applyFont="1" applyFill="1" applyBorder="1" applyAlignment="1">
      <alignment wrapText="1"/>
    </xf>
    <xf numFmtId="43" fontId="16" fillId="0" borderId="0" xfId="1" applyFont="1" applyFill="1"/>
    <xf numFmtId="0" fontId="18" fillId="0" borderId="0" xfId="0" applyFont="1"/>
    <xf numFmtId="0" fontId="4" fillId="0" borderId="0" xfId="0" applyFont="1" applyAlignment="1">
      <alignment horizontal="left" vertical="top" wrapText="1"/>
    </xf>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3" fontId="10" fillId="0" borderId="2" xfId="8" applyNumberFormat="1" applyFont="1" applyFill="1" applyBorder="1" applyAlignment="1">
      <alignment vertical="top"/>
    </xf>
    <xf numFmtId="0" fontId="16" fillId="0" borderId="0" xfId="0" applyFont="1" applyFill="1" applyBorder="1"/>
    <xf numFmtId="170" fontId="10" fillId="0" borderId="2" xfId="7" applyNumberFormat="1" applyFont="1" applyFill="1" applyBorder="1" applyAlignment="1"/>
    <xf numFmtId="173" fontId="10" fillId="0" borderId="2" xfId="7" applyNumberFormat="1" applyFont="1" applyFill="1" applyBorder="1" applyAlignment="1">
      <alignment vertical="top"/>
    </xf>
    <xf numFmtId="0" fontId="10" fillId="2" borderId="1" xfId="4" applyFont="1" applyFill="1" applyBorder="1" applyAlignment="1">
      <alignment vertical="top" wrapText="1"/>
    </xf>
    <xf numFmtId="173" fontId="10" fillId="0" borderId="1" xfId="7" applyNumberFormat="1" applyFont="1" applyFill="1" applyBorder="1" applyAlignment="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171" fontId="10" fillId="0" borderId="2" xfId="7" applyNumberFormat="1" applyFont="1" applyFill="1" applyBorder="1" applyAlignment="1"/>
    <xf numFmtId="171" fontId="10" fillId="0" borderId="2" xfId="3" applyNumberFormat="1" applyFont="1" applyFill="1" applyBorder="1" applyAlignment="1"/>
    <xf numFmtId="165" fontId="16" fillId="0" borderId="0" xfId="0" applyNumberFormat="1" applyFont="1" applyFill="1"/>
    <xf numFmtId="164" fontId="6" fillId="0" borderId="0" xfId="2" applyNumberFormat="1" applyFont="1" applyFill="1" applyAlignment="1">
      <alignment horizontal="right" vertical="top"/>
    </xf>
    <xf numFmtId="0" fontId="6" fillId="0" borderId="0" xfId="2" applyFont="1" applyFill="1" applyAlignment="1">
      <alignment horizontal="right" vertical="top"/>
    </xf>
    <xf numFmtId="43" fontId="16" fillId="0" borderId="1" xfId="1" applyFont="1" applyFill="1" applyBorder="1"/>
    <xf numFmtId="165" fontId="16" fillId="0" borderId="0" xfId="1" applyNumberFormat="1" applyFont="1" applyBorder="1" applyAlignment="1"/>
    <xf numFmtId="166" fontId="16" fillId="0" borderId="0" xfId="1" applyNumberFormat="1" applyFont="1" applyBorder="1" applyAlignment="1"/>
    <xf numFmtId="43" fontId="16" fillId="0" borderId="2" xfId="1" applyFont="1" applyFill="1" applyBorder="1"/>
    <xf numFmtId="164" fontId="22" fillId="2" borderId="0" xfId="2" applyNumberFormat="1" applyFont="1" applyFill="1" applyAlignment="1">
      <alignment horizontal="right"/>
    </xf>
    <xf numFmtId="164" fontId="6" fillId="0" borderId="0" xfId="2" applyNumberFormat="1" applyFont="1" applyAlignment="1">
      <alignment horizontal="right" vertical="top"/>
    </xf>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0" borderId="0" xfId="4" applyFont="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0" fontId="6" fillId="0" borderId="0" xfId="4" applyFont="1" applyAlignment="1">
      <alignment vertical="top" wrapText="1"/>
    </xf>
    <xf numFmtId="170" fontId="10" fillId="0" borderId="2" xfId="6" applyNumberFormat="1" applyFont="1" applyBorder="1" applyAlignment="1"/>
    <xf numFmtId="0" fontId="17" fillId="0" borderId="0" xfId="5" applyFont="1" applyFill="1" applyAlignment="1">
      <alignment horizontal="left" vertical="top" wrapText="1"/>
    </xf>
    <xf numFmtId="0" fontId="15" fillId="0" borderId="0" xfId="0" applyFont="1" applyFill="1" applyAlignment="1">
      <alignment horizontal="left" wrapText="1"/>
    </xf>
    <xf numFmtId="0" fontId="6" fillId="0" borderId="0" xfId="6" applyFont="1" applyAlignment="1">
      <alignment wrapText="1"/>
    </xf>
    <xf numFmtId="0" fontId="6" fillId="0" borderId="0" xfId="4" applyFont="1" applyAlignment="1">
      <alignment vertical="top" wrapText="1"/>
    </xf>
  </cellXfs>
  <cellStyles count="11">
    <cellStyle name="=C:\WINNT35\SYSTEM32\COMMAND.COM" xfId="2"/>
    <cellStyle name="=C:\WINNT35\SYSTEM32\COMMAND.COM 2" xfId="4"/>
    <cellStyle name="Comma" xfId="1" builtinId="3"/>
    <cellStyle name="Comma 14" xfId="7"/>
    <cellStyle name="Comma 20" xfId="3"/>
    <cellStyle name="Komma 2" xfId="10"/>
    <cellStyle name="Komma 63" xfId="9"/>
    <cellStyle name="Normal" xfId="0" builtinId="0"/>
    <cellStyle name="Normal 2 10 2_3. Chng in credit spreads" xfId="5"/>
    <cellStyle name="Normal 3" xfId="6"/>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3073" name="CustomMemberDispatchertb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4097" name="CustomMemberDispatchertb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4.emf"/><Relationship Id="rId5" Type="http://schemas.openxmlformats.org/officeDocument/2006/relationships/control" Target="../activeX/activeX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image" Target="../media/image5.emf"/><Relationship Id="rId5" Type="http://schemas.openxmlformats.org/officeDocument/2006/relationships/control" Target="../activeX/activeX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39"/>
  <sheetViews>
    <sheetView showGridLines="0" tabSelected="1" zoomScaleNormal="100" workbookViewId="0">
      <selection activeCell="A44" sqref="A44"/>
    </sheetView>
  </sheetViews>
  <sheetFormatPr defaultColWidth="11.42578125" defaultRowHeight="14.25" x14ac:dyDescent="0.2"/>
  <cols>
    <col min="1" max="1" width="100.7109375" style="54" customWidth="1"/>
    <col min="2" max="16384" width="11.42578125" style="32"/>
  </cols>
  <sheetData>
    <row r="1" spans="1:1" x14ac:dyDescent="0.2">
      <c r="A1" s="1" t="s">
        <v>0</v>
      </c>
    </row>
    <row r="2" spans="1:1" ht="27" x14ac:dyDescent="0.35">
      <c r="A2" s="2" t="s">
        <v>1</v>
      </c>
    </row>
    <row r="3" spans="1:1" x14ac:dyDescent="0.2">
      <c r="A3" s="3"/>
    </row>
    <row r="4" spans="1:1" ht="45" x14ac:dyDescent="0.2">
      <c r="A4" s="4" t="s">
        <v>2</v>
      </c>
    </row>
    <row r="5" spans="1:1" x14ac:dyDescent="0.2">
      <c r="A5" s="5"/>
    </row>
    <row r="6" spans="1:1" ht="22.5" x14ac:dyDescent="0.2">
      <c r="A6" s="4" t="s">
        <v>3</v>
      </c>
    </row>
    <row r="7" spans="1:1" x14ac:dyDescent="0.2">
      <c r="A7" s="4"/>
    </row>
    <row r="8" spans="1:1" ht="15.75" x14ac:dyDescent="0.2">
      <c r="A8" s="6" t="s">
        <v>4</v>
      </c>
    </row>
    <row r="9" spans="1:1" ht="15.75" x14ac:dyDescent="0.2">
      <c r="A9" s="7"/>
    </row>
    <row r="10" spans="1:1" x14ac:dyDescent="0.2">
      <c r="A10" s="8" t="s">
        <v>5</v>
      </c>
    </row>
    <row r="11" spans="1:1" ht="22.5" x14ac:dyDescent="0.2">
      <c r="A11" s="4" t="s">
        <v>6</v>
      </c>
    </row>
    <row r="12" spans="1:1" ht="22.5" x14ac:dyDescent="0.2">
      <c r="A12" s="9" t="s">
        <v>115</v>
      </c>
    </row>
    <row r="13" spans="1:1" x14ac:dyDescent="0.2">
      <c r="A13" s="4"/>
    </row>
    <row r="14" spans="1:1" x14ac:dyDescent="0.2">
      <c r="A14" s="8" t="s">
        <v>7</v>
      </c>
    </row>
    <row r="15" spans="1:1" x14ac:dyDescent="0.2">
      <c r="A15" s="4" t="s">
        <v>8</v>
      </c>
    </row>
    <row r="16" spans="1:1" x14ac:dyDescent="0.2">
      <c r="A16" s="4" t="s">
        <v>9</v>
      </c>
    </row>
    <row r="17" spans="1:4" ht="22.5" x14ac:dyDescent="0.2">
      <c r="A17" s="9" t="s">
        <v>10</v>
      </c>
    </row>
    <row r="18" spans="1:4" ht="33.75" x14ac:dyDescent="0.2">
      <c r="A18" s="9" t="s">
        <v>11</v>
      </c>
    </row>
    <row r="19" spans="1:4" ht="22.5" x14ac:dyDescent="0.2">
      <c r="A19" s="9" t="s">
        <v>12</v>
      </c>
    </row>
    <row r="20" spans="1:4" x14ac:dyDescent="0.2">
      <c r="A20" s="9"/>
    </row>
    <row r="21" spans="1:4" ht="22.5" x14ac:dyDescent="0.2">
      <c r="A21" s="8" t="s">
        <v>13</v>
      </c>
      <c r="B21" s="8"/>
      <c r="C21" s="8"/>
      <c r="D21" s="8"/>
    </row>
    <row r="22" spans="1:4" x14ac:dyDescent="0.2">
      <c r="A22" s="84" t="s">
        <v>109</v>
      </c>
    </row>
    <row r="23" spans="1:4" x14ac:dyDescent="0.2">
      <c r="A23" s="96" t="s">
        <v>132</v>
      </c>
    </row>
    <row r="24" spans="1:4" s="9" customFormat="1" ht="22.5" x14ac:dyDescent="0.25">
      <c r="A24" s="96" t="s">
        <v>133</v>
      </c>
    </row>
    <row r="25" spans="1:4" s="9" customFormat="1" ht="11.25" x14ac:dyDescent="0.25">
      <c r="A25" s="96" t="s">
        <v>134</v>
      </c>
    </row>
    <row r="26" spans="1:4" s="9" customFormat="1" ht="11.25" x14ac:dyDescent="0.25">
      <c r="A26" s="96" t="s">
        <v>131</v>
      </c>
    </row>
    <row r="27" spans="1:4" x14ac:dyDescent="0.2">
      <c r="A27" s="4"/>
    </row>
    <row r="28" spans="1:4" ht="22.5" x14ac:dyDescent="0.2">
      <c r="A28" s="8" t="s">
        <v>14</v>
      </c>
    </row>
    <row r="29" spans="1:4" x14ac:dyDescent="0.2">
      <c r="A29" s="4" t="s">
        <v>15</v>
      </c>
    </row>
    <row r="30" spans="1:4" ht="22.5" x14ac:dyDescent="0.2">
      <c r="A30" s="9" t="s">
        <v>16</v>
      </c>
    </row>
    <row r="31" spans="1:4" x14ac:dyDescent="0.2">
      <c r="A31" s="4"/>
    </row>
    <row r="32" spans="1:4" x14ac:dyDescent="0.2">
      <c r="A32" s="8" t="s">
        <v>17</v>
      </c>
    </row>
    <row r="33" spans="1:1" ht="22.5" x14ac:dyDescent="0.2">
      <c r="A33" s="4" t="s">
        <v>18</v>
      </c>
    </row>
    <row r="34" spans="1:1" x14ac:dyDescent="0.2">
      <c r="A34" s="9" t="s">
        <v>19</v>
      </c>
    </row>
    <row r="35" spans="1:1" x14ac:dyDescent="0.2">
      <c r="A35" s="4"/>
    </row>
    <row r="36" spans="1:1" x14ac:dyDescent="0.2">
      <c r="A36" s="8" t="s">
        <v>20</v>
      </c>
    </row>
    <row r="37" spans="1:1" x14ac:dyDescent="0.2">
      <c r="A37" s="4" t="s">
        <v>21</v>
      </c>
    </row>
    <row r="38" spans="1:1" ht="33.75" x14ac:dyDescent="0.2">
      <c r="A38" s="9" t="s">
        <v>116</v>
      </c>
    </row>
    <row r="39" spans="1:1" x14ac:dyDescent="0.2">
      <c r="A39" s="4"/>
    </row>
  </sheetData>
  <pageMargins left="0.7" right="0.7" top="0.75" bottom="0.75" header="0.3" footer="0.3"/>
  <pageSetup paperSize="9" orientation="portrait" r:id="rId1"/>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M104"/>
  <sheetViews>
    <sheetView showGridLines="0" zoomScaleNormal="100" workbookViewId="0">
      <selection activeCell="A107" sqref="A107"/>
    </sheetView>
  </sheetViews>
  <sheetFormatPr defaultColWidth="11.42578125" defaultRowHeight="15" x14ac:dyDescent="0.2"/>
  <cols>
    <col min="1" max="1" width="99" style="57" customWidth="1"/>
    <col min="2" max="3" width="14.5703125" style="57" customWidth="1"/>
    <col min="4" max="4" width="16.140625" style="57" customWidth="1"/>
    <col min="5" max="5" width="15.140625" style="57" customWidth="1"/>
    <col min="6" max="16384" width="11.42578125" style="57"/>
  </cols>
  <sheetData>
    <row r="1" spans="1:6" ht="15.75" x14ac:dyDescent="0.25">
      <c r="A1" s="55" t="s">
        <v>0</v>
      </c>
      <c r="B1" s="56"/>
      <c r="C1" s="56"/>
      <c r="D1" s="56"/>
    </row>
    <row r="2" spans="1:6" ht="17.25" x14ac:dyDescent="0.3">
      <c r="A2" s="56"/>
      <c r="B2" s="100" t="s">
        <v>139</v>
      </c>
      <c r="C2" s="100" t="s">
        <v>139</v>
      </c>
      <c r="D2" s="106" t="s">
        <v>22</v>
      </c>
    </row>
    <row r="3" spans="1:6" ht="15.75" x14ac:dyDescent="0.2">
      <c r="B3" s="101">
        <v>2021</v>
      </c>
      <c r="C3" s="101">
        <v>2020</v>
      </c>
      <c r="D3" s="101">
        <v>2020</v>
      </c>
    </row>
    <row r="4" spans="1:6" x14ac:dyDescent="0.2">
      <c r="A4" s="56"/>
      <c r="B4" s="56"/>
      <c r="C4" s="56"/>
      <c r="D4" s="56"/>
    </row>
    <row r="5" spans="1:6" x14ac:dyDescent="0.2">
      <c r="A5" s="56" t="s">
        <v>23</v>
      </c>
      <c r="B5" s="58">
        <v>1550365.0209999999</v>
      </c>
      <c r="C5" s="58">
        <v>1580301.385</v>
      </c>
      <c r="D5" s="58">
        <v>1580301.385</v>
      </c>
    </row>
    <row r="6" spans="1:6" ht="17.25" x14ac:dyDescent="0.25">
      <c r="A6" s="59" t="s">
        <v>107</v>
      </c>
      <c r="B6" s="60">
        <v>0</v>
      </c>
      <c r="C6" s="60">
        <v>0</v>
      </c>
      <c r="D6" s="60">
        <v>29936.36400000006</v>
      </c>
    </row>
    <row r="7" spans="1:6" x14ac:dyDescent="0.2">
      <c r="A7" s="56" t="s">
        <v>24</v>
      </c>
      <c r="B7" s="58">
        <f>B5-B6</f>
        <v>1550365.0209999999</v>
      </c>
      <c r="C7" s="58">
        <f>C5-C6</f>
        <v>1580301.385</v>
      </c>
      <c r="D7" s="58">
        <f>D5-D6</f>
        <v>1550365.0209999999</v>
      </c>
      <c r="F7" s="61"/>
    </row>
    <row r="8" spans="1:6" x14ac:dyDescent="0.2">
      <c r="A8" s="56" t="s">
        <v>122</v>
      </c>
      <c r="B8" s="58">
        <v>0</v>
      </c>
      <c r="C8" s="58">
        <v>19758</v>
      </c>
      <c r="D8" s="58">
        <v>0</v>
      </c>
    </row>
    <row r="9" spans="1:6" x14ac:dyDescent="0.2">
      <c r="A9" s="59" t="s">
        <v>25</v>
      </c>
      <c r="B9" s="60">
        <v>0</v>
      </c>
      <c r="C9" s="60">
        <v>0</v>
      </c>
      <c r="D9" s="60">
        <v>0</v>
      </c>
    </row>
    <row r="10" spans="1:6" x14ac:dyDescent="0.2">
      <c r="A10" s="59" t="s">
        <v>26</v>
      </c>
      <c r="B10" s="60">
        <f>B7-B8-B9</f>
        <v>1550365.0209999999</v>
      </c>
      <c r="C10" s="60">
        <f t="shared" ref="C10:D10" si="0">C7-C8-C9</f>
        <v>1560543.385</v>
      </c>
      <c r="D10" s="60">
        <f t="shared" si="0"/>
        <v>1550365.0209999999</v>
      </c>
    </row>
    <row r="11" spans="1:6" x14ac:dyDescent="0.2">
      <c r="A11" s="56"/>
      <c r="B11" s="56"/>
      <c r="C11" s="56"/>
      <c r="D11" s="56"/>
    </row>
    <row r="12" spans="1:6" x14ac:dyDescent="0.2">
      <c r="A12" s="56" t="s">
        <v>135</v>
      </c>
      <c r="B12" s="58">
        <v>1550365.0209999999</v>
      </c>
      <c r="C12" s="58">
        <v>1570586</v>
      </c>
      <c r="D12" s="58">
        <v>1580301.385</v>
      </c>
    </row>
    <row r="13" spans="1:6" x14ac:dyDescent="0.2">
      <c r="A13" s="59" t="s">
        <v>137</v>
      </c>
      <c r="B13" s="60">
        <v>0</v>
      </c>
      <c r="C13" s="60">
        <v>0</v>
      </c>
      <c r="D13" s="60">
        <v>9715</v>
      </c>
    </row>
    <row r="14" spans="1:6" x14ac:dyDescent="0.2">
      <c r="A14" s="56" t="s">
        <v>136</v>
      </c>
      <c r="B14" s="58">
        <f>B12-B13</f>
        <v>1550365.0209999999</v>
      </c>
      <c r="C14" s="58">
        <f t="shared" ref="C14:D14" si="1">C12-C13</f>
        <v>1570586</v>
      </c>
      <c r="D14" s="58">
        <f t="shared" si="1"/>
        <v>1570586.385</v>
      </c>
    </row>
    <row r="15" spans="1:6" x14ac:dyDescent="0.2">
      <c r="A15" s="56" t="s">
        <v>123</v>
      </c>
      <c r="B15" s="58">
        <v>0</v>
      </c>
      <c r="C15" s="58">
        <v>10043</v>
      </c>
      <c r="D15" s="58">
        <v>16046.425800101832</v>
      </c>
    </row>
    <row r="16" spans="1:6" x14ac:dyDescent="0.2">
      <c r="A16" s="59" t="s">
        <v>25</v>
      </c>
      <c r="B16" s="60">
        <v>0</v>
      </c>
      <c r="C16" s="60">
        <v>0</v>
      </c>
      <c r="D16" s="60">
        <v>0</v>
      </c>
    </row>
    <row r="17" spans="1:4" x14ac:dyDescent="0.2">
      <c r="A17" s="62" t="s">
        <v>27</v>
      </c>
      <c r="B17" s="60">
        <f t="shared" ref="B17:D17" si="2">B14-B15-B16</f>
        <v>1550365.0209999999</v>
      </c>
      <c r="C17" s="60">
        <f>+(C14*2-C15-C16)/2</f>
        <v>1565564.5</v>
      </c>
      <c r="D17" s="60">
        <f t="shared" si="2"/>
        <v>1554539.9591998982</v>
      </c>
    </row>
    <row r="18" spans="1:4" ht="9" customHeight="1" x14ac:dyDescent="0.2">
      <c r="A18" s="56"/>
      <c r="B18" s="56"/>
      <c r="C18" s="56"/>
      <c r="D18" s="56"/>
    </row>
    <row r="19" spans="1:4" ht="9.75" customHeight="1" x14ac:dyDescent="0.2">
      <c r="A19" s="56"/>
      <c r="B19" s="56"/>
      <c r="C19" s="56"/>
      <c r="D19" s="56"/>
    </row>
    <row r="20" spans="1:4" x14ac:dyDescent="0.2">
      <c r="A20" s="56" t="s">
        <v>28</v>
      </c>
      <c r="B20" s="58">
        <v>240020.48362653601</v>
      </c>
      <c r="C20" s="58">
        <v>238232.84635779102</v>
      </c>
      <c r="D20" s="58">
        <v>248396.20176450399</v>
      </c>
    </row>
    <row r="21" spans="1:4" x14ac:dyDescent="0.2">
      <c r="A21" s="56" t="s">
        <v>29</v>
      </c>
      <c r="B21" s="58">
        <v>18138.634309999998</v>
      </c>
      <c r="C21" s="58">
        <v>18173.5206</v>
      </c>
      <c r="D21" s="58">
        <v>18362.127219999998</v>
      </c>
    </row>
    <row r="22" spans="1:4" x14ac:dyDescent="0.2">
      <c r="A22" s="59" t="s">
        <v>113</v>
      </c>
      <c r="B22" s="60">
        <v>155.276485334</v>
      </c>
      <c r="C22" s="60">
        <v>49.947225912</v>
      </c>
      <c r="D22" s="60">
        <v>118.954504646</v>
      </c>
    </row>
    <row r="23" spans="1:4" x14ac:dyDescent="0.2">
      <c r="A23" s="59" t="s">
        <v>30</v>
      </c>
      <c r="B23" s="60">
        <f>B20-B21-B22</f>
        <v>221726.57283120201</v>
      </c>
      <c r="C23" s="60">
        <f t="shared" ref="C23:D23" si="3">C20-C21-C22</f>
        <v>220009.37853187902</v>
      </c>
      <c r="D23" s="60">
        <f t="shared" si="3"/>
        <v>229915.12003985798</v>
      </c>
    </row>
    <row r="24" spans="1:4" x14ac:dyDescent="0.2">
      <c r="A24" s="59" t="s">
        <v>31</v>
      </c>
      <c r="B24" s="60">
        <v>1550365.0209999999</v>
      </c>
      <c r="C24" s="60">
        <v>1560543.385</v>
      </c>
      <c r="D24" s="60">
        <v>1550365.0209999999</v>
      </c>
    </row>
    <row r="25" spans="1:4" x14ac:dyDescent="0.2">
      <c r="A25" s="59" t="s">
        <v>32</v>
      </c>
      <c r="B25" s="102">
        <f>B23*1000/B24</f>
        <v>143.0157219931254</v>
      </c>
      <c r="C25" s="102">
        <f>C23*1000/C24</f>
        <v>140.9825453406917</v>
      </c>
      <c r="D25" s="102">
        <f>D23*1000/D24</f>
        <v>148.2974118517977</v>
      </c>
    </row>
    <row r="26" spans="1:4" ht="9" customHeight="1" x14ac:dyDescent="0.2">
      <c r="A26" s="56"/>
      <c r="B26" s="56"/>
      <c r="C26" s="56"/>
      <c r="D26" s="56"/>
    </row>
    <row r="27" spans="1:4" x14ac:dyDescent="0.2">
      <c r="A27" s="56" t="s">
        <v>33</v>
      </c>
      <c r="B27" s="58">
        <v>5884.5759011155496</v>
      </c>
      <c r="C27" s="58">
        <v>4000.4704227120101</v>
      </c>
      <c r="D27" s="58">
        <v>19840.120302973402</v>
      </c>
    </row>
    <row r="28" spans="1:4" x14ac:dyDescent="0.2">
      <c r="A28" s="56" t="s">
        <v>34</v>
      </c>
      <c r="B28" s="58">
        <v>-239.57167999999999</v>
      </c>
      <c r="C28" s="58">
        <v>-432.60834</v>
      </c>
      <c r="D28" s="58">
        <v>-1143.27637</v>
      </c>
    </row>
    <row r="29" spans="1:4" x14ac:dyDescent="0.2">
      <c r="A29" s="59" t="s">
        <v>114</v>
      </c>
      <c r="B29" s="63">
        <v>19.822803565999997</v>
      </c>
      <c r="C29" s="63">
        <v>2.2795895939999999</v>
      </c>
      <c r="D29" s="63">
        <v>15.415934684</v>
      </c>
    </row>
    <row r="30" spans="1:4" x14ac:dyDescent="0.2">
      <c r="A30" s="59" t="s">
        <v>35</v>
      </c>
      <c r="B30" s="60">
        <f>B27+B28+B29</f>
        <v>5664.82702468155</v>
      </c>
      <c r="C30" s="60">
        <f t="shared" ref="C30:D30" si="4">C27+C28+C29</f>
        <v>3570.1416723060102</v>
      </c>
      <c r="D30" s="60">
        <f t="shared" si="4"/>
        <v>18712.259867657402</v>
      </c>
    </row>
    <row r="31" spans="1:4" x14ac:dyDescent="0.2">
      <c r="A31" s="59" t="s">
        <v>36</v>
      </c>
      <c r="B31" s="60">
        <v>1550365.0209999999</v>
      </c>
      <c r="C31" s="60">
        <v>1565564.5</v>
      </c>
      <c r="D31" s="60">
        <v>1554539.9591998982</v>
      </c>
    </row>
    <row r="32" spans="1:4" x14ac:dyDescent="0.2">
      <c r="A32" s="59" t="s">
        <v>37</v>
      </c>
      <c r="B32" s="64">
        <f>B30/B31*1000</f>
        <v>3.6538666365342038</v>
      </c>
      <c r="C32" s="64">
        <f>C30/C31*1000</f>
        <v>2.2804181318023056</v>
      </c>
      <c r="D32" s="64">
        <f>D30/D31*1000</f>
        <v>12.037168782260421</v>
      </c>
    </row>
    <row r="33" spans="1:4" x14ac:dyDescent="0.2">
      <c r="A33" s="56"/>
      <c r="B33" s="56"/>
      <c r="C33" s="56"/>
      <c r="D33" s="56"/>
    </row>
    <row r="34" spans="1:4" x14ac:dyDescent="0.2">
      <c r="A34" s="56"/>
      <c r="B34" s="99"/>
      <c r="C34" s="99"/>
      <c r="D34" s="99"/>
    </row>
    <row r="35" spans="1:4" ht="15.75" x14ac:dyDescent="0.25">
      <c r="A35" s="119" t="s">
        <v>38</v>
      </c>
      <c r="B35" s="119"/>
      <c r="C35" s="119"/>
      <c r="D35" s="119"/>
    </row>
    <row r="36" spans="1:4" ht="9.75" customHeight="1" x14ac:dyDescent="0.2">
      <c r="A36" s="56"/>
      <c r="B36" s="56"/>
      <c r="C36" s="56"/>
      <c r="D36" s="56"/>
    </row>
    <row r="37" spans="1:4" x14ac:dyDescent="0.2">
      <c r="A37" s="56" t="s">
        <v>39</v>
      </c>
      <c r="B37" s="103">
        <v>5884.5759011155496</v>
      </c>
      <c r="C37" s="103">
        <v>4000.4704227120101</v>
      </c>
      <c r="D37" s="103">
        <v>19840.120302973402</v>
      </c>
    </row>
    <row r="38" spans="1:4" x14ac:dyDescent="0.2">
      <c r="A38" s="56" t="s">
        <v>34</v>
      </c>
      <c r="B38" s="104">
        <v>-239.57167999999999</v>
      </c>
      <c r="C38" s="104">
        <v>-432.60834</v>
      </c>
      <c r="D38" s="104">
        <v>-1143.27637</v>
      </c>
    </row>
    <row r="39" spans="1:4" x14ac:dyDescent="0.2">
      <c r="A39" s="90" t="s">
        <v>114</v>
      </c>
      <c r="B39" s="103">
        <v>19.822803565999997</v>
      </c>
      <c r="C39" s="103">
        <v>2.2795895939999999</v>
      </c>
      <c r="D39" s="103">
        <v>15.415934684</v>
      </c>
    </row>
    <row r="40" spans="1:4" x14ac:dyDescent="0.2">
      <c r="A40" s="62" t="s">
        <v>40</v>
      </c>
      <c r="B40" s="67">
        <f>B37+B38+B39</f>
        <v>5664.82702468155</v>
      </c>
      <c r="C40" s="67">
        <f>C37+C38+C39</f>
        <v>3570.1416723060102</v>
      </c>
      <c r="D40" s="67">
        <f>D37+D38+D39</f>
        <v>18712.259867657402</v>
      </c>
    </row>
    <row r="41" spans="1:4" x14ac:dyDescent="0.2">
      <c r="A41" s="59" t="s">
        <v>41</v>
      </c>
      <c r="B41" s="60">
        <v>230498.46721956698</v>
      </c>
      <c r="C41" s="60">
        <v>220035.71353192948</v>
      </c>
      <c r="D41" s="60">
        <v>222490.10163187669</v>
      </c>
    </row>
    <row r="42" spans="1:4" x14ac:dyDescent="0.2">
      <c r="A42" s="59" t="s">
        <v>42</v>
      </c>
      <c r="B42" s="65">
        <f>(B40*(B104/B103)/B41)*100</f>
        <v>9.9671034642169829</v>
      </c>
      <c r="C42" s="65">
        <f>(C40*(C104/C103)/C41)*100</f>
        <v>6.5257730715059523</v>
      </c>
      <c r="D42" s="65">
        <f>(D40*(D104/D103)/D41)*100</f>
        <v>8.4103785878159947</v>
      </c>
    </row>
    <row r="43" spans="1:4" x14ac:dyDescent="0.2">
      <c r="A43" s="56"/>
      <c r="B43" s="56"/>
      <c r="C43" s="56"/>
      <c r="D43" s="56"/>
    </row>
    <row r="44" spans="1:4" ht="15.75" x14ac:dyDescent="0.25">
      <c r="A44" s="119" t="s">
        <v>43</v>
      </c>
      <c r="B44" s="119"/>
      <c r="C44" s="119"/>
      <c r="D44" s="119"/>
    </row>
    <row r="45" spans="1:4" ht="6.75" customHeight="1" x14ac:dyDescent="0.2">
      <c r="A45" s="56"/>
      <c r="B45" s="56"/>
      <c r="C45" s="56"/>
      <c r="D45" s="56"/>
    </row>
    <row r="46" spans="1:4" x14ac:dyDescent="0.2">
      <c r="A46" s="56" t="s">
        <v>44</v>
      </c>
      <c r="B46" s="58">
        <v>9322.130053162171</v>
      </c>
      <c r="C46" s="58">
        <v>13625.172538807699</v>
      </c>
      <c r="D46" s="58">
        <v>44084.867436348701</v>
      </c>
    </row>
    <row r="47" spans="1:4" x14ac:dyDescent="0.2">
      <c r="A47" s="59" t="s">
        <v>45</v>
      </c>
      <c r="B47" s="66">
        <v>-1750.3895544371417</v>
      </c>
      <c r="C47" s="66">
        <v>-6037.9411601655393</v>
      </c>
      <c r="D47" s="66">
        <v>-11758.623139180603</v>
      </c>
    </row>
    <row r="48" spans="1:4" x14ac:dyDescent="0.2">
      <c r="A48" s="62" t="s">
        <v>46</v>
      </c>
      <c r="B48" s="67">
        <f>B46+B47</f>
        <v>7571.7404987250293</v>
      </c>
      <c r="C48" s="67">
        <f t="shared" ref="C48:D48" si="5">C46+C47</f>
        <v>7587.2313786421601</v>
      </c>
      <c r="D48" s="67">
        <f t="shared" si="5"/>
        <v>32326.244297168098</v>
      </c>
    </row>
    <row r="49" spans="1:13" x14ac:dyDescent="0.2">
      <c r="A49" s="62" t="s">
        <v>47</v>
      </c>
      <c r="B49" s="67">
        <v>1573906.21513249</v>
      </c>
      <c r="C49" s="67">
        <v>1570182.8408314299</v>
      </c>
      <c r="D49" s="67">
        <v>1581222.8425972799</v>
      </c>
    </row>
    <row r="50" spans="1:13" x14ac:dyDescent="0.2">
      <c r="A50" s="62" t="s">
        <v>48</v>
      </c>
      <c r="B50" s="105">
        <f>B48/B49*B104/B103*100</f>
        <v>1.9510447286876205</v>
      </c>
      <c r="C50" s="105">
        <f>C48/C49*C104/C103*100</f>
        <v>1.9434474163787427</v>
      </c>
      <c r="D50" s="105">
        <f>D48/D49*D104/D103*100</f>
        <v>2.0443825769725006</v>
      </c>
    </row>
    <row r="51" spans="1:13" x14ac:dyDescent="0.2">
      <c r="A51" s="56"/>
      <c r="B51" s="56"/>
      <c r="C51" s="56"/>
      <c r="D51" s="56"/>
    </row>
    <row r="52" spans="1:13" x14ac:dyDescent="0.2">
      <c r="A52" s="56" t="s">
        <v>49</v>
      </c>
      <c r="B52" s="68">
        <v>-591.152498981029</v>
      </c>
      <c r="C52" s="68">
        <v>-2438.4699441964699</v>
      </c>
      <c r="D52" s="68">
        <v>-5043.3334731187506</v>
      </c>
    </row>
    <row r="53" spans="1:13" x14ac:dyDescent="0.2">
      <c r="A53" s="59" t="s">
        <v>50</v>
      </c>
      <c r="B53" s="60">
        <v>943.85509716073102</v>
      </c>
      <c r="C53" s="60">
        <v>3653.8465630738201</v>
      </c>
      <c r="D53" s="60">
        <v>6310.6780447884412</v>
      </c>
    </row>
    <row r="54" spans="1:13" x14ac:dyDescent="0.2">
      <c r="A54" s="62" t="s">
        <v>51</v>
      </c>
      <c r="B54" s="67">
        <v>352.70259817970202</v>
      </c>
      <c r="C54" s="67">
        <v>1215.3766188773502</v>
      </c>
      <c r="D54" s="67">
        <v>1267.3445716696906</v>
      </c>
    </row>
    <row r="55" spans="1:13" x14ac:dyDescent="0.2">
      <c r="A55" s="62" t="s">
        <v>52</v>
      </c>
      <c r="B55" s="67">
        <v>1137832.7166544001</v>
      </c>
      <c r="C55" s="67">
        <v>993695.40789628599</v>
      </c>
      <c r="D55" s="67">
        <v>1061947.7713412601</v>
      </c>
    </row>
    <row r="56" spans="1:13" x14ac:dyDescent="0.2">
      <c r="A56" s="62" t="s">
        <v>53</v>
      </c>
      <c r="B56" s="105">
        <f>B54/B55*B104/B103*100</f>
        <v>0.12571311762878704</v>
      </c>
      <c r="C56" s="105">
        <f>C54/C55*C104/C103*100</f>
        <v>0.4919231799510192</v>
      </c>
      <c r="D56" s="105">
        <f>D54/D55*D104/D103*100</f>
        <v>0.11934151620931512</v>
      </c>
    </row>
    <row r="57" spans="1:13" ht="9" customHeight="1" x14ac:dyDescent="0.2">
      <c r="A57" s="69"/>
      <c r="B57" s="69"/>
      <c r="C57" s="69"/>
      <c r="D57" s="69"/>
    </row>
    <row r="58" spans="1:13" ht="19.5" customHeight="1" x14ac:dyDescent="0.2">
      <c r="A58" s="70" t="s">
        <v>54</v>
      </c>
      <c r="B58" s="71">
        <v>1.1851442942982209</v>
      </c>
      <c r="C58" s="71">
        <v>1.3808727430672676</v>
      </c>
      <c r="D58" s="71">
        <v>1.2709580188159171</v>
      </c>
    </row>
    <row r="59" spans="1:13" x14ac:dyDescent="0.2">
      <c r="A59" s="56"/>
      <c r="B59" s="56"/>
      <c r="C59" s="56"/>
      <c r="D59" s="56"/>
    </row>
    <row r="60" spans="1:13" ht="15.75" x14ac:dyDescent="0.25">
      <c r="A60" s="119" t="s">
        <v>55</v>
      </c>
      <c r="B60" s="119"/>
      <c r="C60" s="119"/>
      <c r="D60" s="119"/>
    </row>
    <row r="61" spans="1:13" ht="10.5" customHeight="1" x14ac:dyDescent="0.2">
      <c r="A61" s="56"/>
      <c r="B61" s="56"/>
      <c r="C61" s="56"/>
      <c r="D61" s="56"/>
      <c r="F61" s="72"/>
      <c r="G61" s="72"/>
      <c r="H61" s="72"/>
      <c r="I61" s="72"/>
      <c r="J61" s="72"/>
      <c r="K61" s="72"/>
      <c r="L61" s="72"/>
      <c r="M61" s="72"/>
    </row>
    <row r="62" spans="1:13" s="76" customFormat="1" x14ac:dyDescent="0.2">
      <c r="A62" s="11" t="s">
        <v>125</v>
      </c>
      <c r="B62" s="73">
        <v>157648.65364476698</v>
      </c>
      <c r="C62" s="73">
        <v>206257.10738514</v>
      </c>
      <c r="D62" s="73">
        <v>172142.542624044</v>
      </c>
      <c r="E62" s="57"/>
      <c r="F62" s="74"/>
      <c r="G62" s="75"/>
      <c r="H62" s="75"/>
      <c r="I62" s="74"/>
      <c r="J62" s="75"/>
      <c r="K62" s="75"/>
      <c r="L62" s="75"/>
      <c r="M62" s="75"/>
    </row>
    <row r="63" spans="1:13" s="76" customFormat="1" x14ac:dyDescent="0.2">
      <c r="A63" s="11" t="s">
        <v>126</v>
      </c>
      <c r="B63" s="73">
        <v>1632477.2238189799</v>
      </c>
      <c r="C63" s="73">
        <v>1684744.7375142099</v>
      </c>
      <c r="D63" s="73">
        <v>1638438.3841883901</v>
      </c>
      <c r="F63" s="74"/>
      <c r="G63" s="75"/>
      <c r="H63" s="75"/>
      <c r="I63" s="74"/>
      <c r="J63" s="75"/>
      <c r="K63" s="75"/>
      <c r="L63" s="75"/>
      <c r="M63" s="75"/>
    </row>
    <row r="64" spans="1:13" s="76" customFormat="1" ht="30" x14ac:dyDescent="0.2">
      <c r="A64" s="95" t="s">
        <v>124</v>
      </c>
      <c r="B64" s="98">
        <f>B62/B63*100</f>
        <v>9.6570201007746572</v>
      </c>
      <c r="C64" s="98">
        <f>C62/C63*100</f>
        <v>12.242632536099572</v>
      </c>
      <c r="D64" s="98">
        <f>D62/D63*100</f>
        <v>10.506500841611802</v>
      </c>
      <c r="E64" s="57"/>
      <c r="F64" s="74"/>
      <c r="G64" s="75"/>
      <c r="H64" s="75"/>
      <c r="I64" s="75"/>
      <c r="J64" s="75"/>
      <c r="K64" s="75"/>
      <c r="L64" s="75"/>
      <c r="M64" s="75"/>
    </row>
    <row r="65" spans="1:9" s="76" customFormat="1" x14ac:dyDescent="0.2">
      <c r="A65" s="11"/>
      <c r="B65" s="73"/>
      <c r="C65" s="73"/>
      <c r="D65" s="73"/>
      <c r="E65" s="57"/>
      <c r="F65" s="78"/>
    </row>
    <row r="66" spans="1:9" s="76" customFormat="1" x14ac:dyDescent="0.2">
      <c r="A66" s="11" t="s">
        <v>127</v>
      </c>
      <c r="B66" s="73">
        <v>26728.550311093302</v>
      </c>
      <c r="C66" s="73">
        <v>27199.7357431118</v>
      </c>
      <c r="D66" s="73">
        <v>25403.370040886399</v>
      </c>
      <c r="E66" s="57"/>
      <c r="F66" s="78"/>
    </row>
    <row r="67" spans="1:9" s="76" customFormat="1" x14ac:dyDescent="0.2">
      <c r="A67" s="11" t="s">
        <v>126</v>
      </c>
      <c r="B67" s="73">
        <v>1632477.2238189799</v>
      </c>
      <c r="C67" s="73">
        <v>1684744.7375142099</v>
      </c>
      <c r="D67" s="73">
        <v>1638438.3841883901</v>
      </c>
      <c r="F67" s="78"/>
      <c r="I67" s="78"/>
    </row>
    <row r="68" spans="1:9" s="76" customFormat="1" ht="30" x14ac:dyDescent="0.2">
      <c r="A68" s="95" t="s">
        <v>128</v>
      </c>
      <c r="B68" s="98">
        <f>B66/B67*100</f>
        <v>1.6373000444419763</v>
      </c>
      <c r="C68" s="98">
        <f>C66/C67*100</f>
        <v>1.6144722186961207</v>
      </c>
      <c r="D68" s="98">
        <f>D66/D67*100</f>
        <v>1.5504623357240317</v>
      </c>
      <c r="E68" s="57"/>
      <c r="F68" s="78"/>
    </row>
    <row r="69" spans="1:9" s="76" customFormat="1" x14ac:dyDescent="0.2">
      <c r="A69" s="11"/>
      <c r="B69" s="73"/>
      <c r="C69" s="73"/>
      <c r="D69" s="73"/>
      <c r="E69" s="57"/>
      <c r="F69" s="57"/>
    </row>
    <row r="70" spans="1:9" s="79" customFormat="1" x14ac:dyDescent="0.2">
      <c r="A70" s="11" t="s">
        <v>56</v>
      </c>
      <c r="B70" s="73">
        <v>110.23617208336999</v>
      </c>
      <c r="C70" s="73">
        <v>-5771.47565143885</v>
      </c>
      <c r="D70" s="73">
        <v>-9918.1043760676603</v>
      </c>
      <c r="E70" s="57"/>
      <c r="F70" s="78"/>
    </row>
    <row r="71" spans="1:9" s="76" customFormat="1" x14ac:dyDescent="0.2">
      <c r="A71" s="11" t="s">
        <v>130</v>
      </c>
      <c r="B71" s="73">
        <v>1640706.7891236602</v>
      </c>
      <c r="C71" s="73">
        <v>1642049.0982165101</v>
      </c>
      <c r="D71" s="73">
        <v>1646963.20519904</v>
      </c>
      <c r="E71" s="57"/>
      <c r="F71" s="78"/>
    </row>
    <row r="72" spans="1:9" s="76" customFormat="1" x14ac:dyDescent="0.2">
      <c r="A72" s="19" t="s">
        <v>129</v>
      </c>
      <c r="B72" s="77">
        <f>(B70*(B104/B103)/B71)*100</f>
        <v>2.7248556724427244E-2</v>
      </c>
      <c r="C72" s="77">
        <f t="shared" ref="C72:D72" si="6">(C70*(C104/C103)/C71)*100</f>
        <v>-1.4136451979225566</v>
      </c>
      <c r="D72" s="77">
        <f t="shared" si="6"/>
        <v>-0.60220558326735851</v>
      </c>
      <c r="E72" s="57"/>
    </row>
    <row r="73" spans="1:9" s="76" customFormat="1" x14ac:dyDescent="0.2">
      <c r="A73" s="14"/>
      <c r="B73" s="80"/>
      <c r="C73" s="80"/>
      <c r="D73" s="80"/>
      <c r="E73" s="57"/>
      <c r="F73" s="57"/>
    </row>
    <row r="74" spans="1:9" ht="16.5" customHeight="1" x14ac:dyDescent="0.25">
      <c r="A74" s="119" t="s">
        <v>14</v>
      </c>
      <c r="B74" s="119"/>
      <c r="C74" s="119"/>
      <c r="D74" s="119"/>
    </row>
    <row r="75" spans="1:9" ht="6.75" customHeight="1" x14ac:dyDescent="0.2">
      <c r="A75" s="56"/>
      <c r="B75" s="56"/>
      <c r="C75" s="56"/>
      <c r="D75" s="56"/>
    </row>
    <row r="76" spans="1:9" x14ac:dyDescent="0.2">
      <c r="A76" s="56" t="s">
        <v>58</v>
      </c>
      <c r="B76" s="58">
        <v>1171527.00834105</v>
      </c>
      <c r="C76" s="58">
        <v>1082143.19342266</v>
      </c>
      <c r="D76" s="58">
        <v>1105573.6312239799</v>
      </c>
    </row>
    <row r="77" spans="1:9" x14ac:dyDescent="0.2">
      <c r="A77" s="59" t="s">
        <v>62</v>
      </c>
      <c r="B77" s="60">
        <v>1685685.4428366302</v>
      </c>
      <c r="C77" s="60">
        <v>1743980.5408888999</v>
      </c>
      <c r="D77" s="60">
        <v>1693810.7805753802</v>
      </c>
    </row>
    <row r="78" spans="1:9" x14ac:dyDescent="0.2">
      <c r="A78" s="59" t="s">
        <v>60</v>
      </c>
      <c r="B78" s="81">
        <f>(B76/B77)*100</f>
        <v>69.498554034472363</v>
      </c>
      <c r="C78" s="81">
        <f t="shared" ref="C78:D78" si="7">(C76/C77)*100</f>
        <v>62.050187376006839</v>
      </c>
      <c r="D78" s="81">
        <f t="shared" si="7"/>
        <v>65.27137764753283</v>
      </c>
    </row>
    <row r="79" spans="1:9" ht="12" customHeight="1" x14ac:dyDescent="0.2">
      <c r="A79" s="56"/>
      <c r="B79" s="56"/>
      <c r="C79" s="56"/>
      <c r="D79" s="56"/>
    </row>
    <row r="80" spans="1:9" x14ac:dyDescent="0.2">
      <c r="A80" s="56" t="s">
        <v>58</v>
      </c>
      <c r="B80" s="58">
        <v>1171527.00834105</v>
      </c>
      <c r="C80" s="58">
        <v>1082143.19342266</v>
      </c>
      <c r="D80" s="58">
        <v>1105573.6312239799</v>
      </c>
    </row>
    <row r="81" spans="1:4" x14ac:dyDescent="0.2">
      <c r="A81" s="59" t="s">
        <v>61</v>
      </c>
      <c r="B81" s="60">
        <v>11942.382496884</v>
      </c>
      <c r="C81" s="60">
        <v>42614.470951596006</v>
      </c>
      <c r="D81" s="60">
        <v>1583.0779886324997</v>
      </c>
    </row>
    <row r="82" spans="1:4" x14ac:dyDescent="0.2">
      <c r="A82" s="56" t="s">
        <v>58</v>
      </c>
      <c r="B82" s="58">
        <f>B80-B81</f>
        <v>1159584.6258441659</v>
      </c>
      <c r="C82" s="58">
        <f t="shared" ref="C82:D82" si="8">C80-C81</f>
        <v>1039528.722471064</v>
      </c>
      <c r="D82" s="58">
        <f t="shared" si="8"/>
        <v>1103990.5532353474</v>
      </c>
    </row>
    <row r="83" spans="1:4" x14ac:dyDescent="0.2">
      <c r="A83" s="56" t="s">
        <v>62</v>
      </c>
      <c r="B83" s="58">
        <v>1685685.4428366302</v>
      </c>
      <c r="C83" s="58">
        <v>1743980.5408888999</v>
      </c>
      <c r="D83" s="58">
        <v>1693810.7805753802</v>
      </c>
    </row>
    <row r="84" spans="1:4" x14ac:dyDescent="0.2">
      <c r="A84" s="56" t="s">
        <v>121</v>
      </c>
      <c r="B84" s="58">
        <v>53929.741999999998</v>
      </c>
      <c r="C84" s="58">
        <v>60226.529649999997</v>
      </c>
      <c r="D84" s="58">
        <v>54165.689840000006</v>
      </c>
    </row>
    <row r="85" spans="1:4" x14ac:dyDescent="0.2">
      <c r="A85" s="62" t="s">
        <v>62</v>
      </c>
      <c r="B85" s="67">
        <f>+B83-B84</f>
        <v>1631755.7008366301</v>
      </c>
      <c r="C85" s="67">
        <f>+C83-C84</f>
        <v>1683754.0112389</v>
      </c>
      <c r="D85" s="67">
        <f>+D83-D84</f>
        <v>1639645.0907353801</v>
      </c>
    </row>
    <row r="86" spans="1:4" ht="33.75" customHeight="1" x14ac:dyDescent="0.2">
      <c r="A86" s="82" t="s">
        <v>63</v>
      </c>
      <c r="B86" s="81">
        <f>(B82/B85)*100</f>
        <v>71.063617258982234</v>
      </c>
      <c r="C86" s="81">
        <f>(C82/C85)*100</f>
        <v>61.738752545342571</v>
      </c>
      <c r="D86" s="81">
        <f>(D82/D85)*100</f>
        <v>67.331068136227472</v>
      </c>
    </row>
    <row r="87" spans="1:4" x14ac:dyDescent="0.2">
      <c r="A87" s="56"/>
      <c r="B87" s="56"/>
      <c r="C87" s="56"/>
      <c r="D87" s="56"/>
    </row>
    <row r="88" spans="1:4" ht="15.75" x14ac:dyDescent="0.25">
      <c r="A88" s="55" t="s">
        <v>17</v>
      </c>
      <c r="B88" s="56"/>
      <c r="C88" s="56"/>
      <c r="D88" s="56"/>
    </row>
    <row r="89" spans="1:4" ht="6" customHeight="1" x14ac:dyDescent="0.2">
      <c r="A89" s="56"/>
      <c r="B89" s="56"/>
      <c r="C89" s="56"/>
      <c r="D89" s="56"/>
    </row>
    <row r="90" spans="1:4" x14ac:dyDescent="0.2">
      <c r="A90" s="56" t="s">
        <v>64</v>
      </c>
      <c r="B90" s="68">
        <v>-5817.0674451851501</v>
      </c>
      <c r="C90" s="68">
        <v>-5480.4519785944503</v>
      </c>
      <c r="D90" s="68">
        <v>-23401.086740934701</v>
      </c>
    </row>
    <row r="91" spans="1:4" x14ac:dyDescent="0.2">
      <c r="A91" s="59" t="s">
        <v>65</v>
      </c>
      <c r="B91" s="60">
        <v>13345.5437290719</v>
      </c>
      <c r="C91" s="60">
        <v>15542.960424704701</v>
      </c>
      <c r="D91" s="60">
        <v>56399.3833461861</v>
      </c>
    </row>
    <row r="92" spans="1:4" x14ac:dyDescent="0.2">
      <c r="A92" s="59" t="s">
        <v>66</v>
      </c>
      <c r="B92" s="81">
        <f>(-B90/B91)*100</f>
        <v>43.588088752901569</v>
      </c>
      <c r="C92" s="81">
        <f>(-C90/C91)*100</f>
        <v>35.260026589809534</v>
      </c>
      <c r="D92" s="81">
        <f>(-D90/D91)*100</f>
        <v>41.491742200967089</v>
      </c>
    </row>
    <row r="93" spans="1:4" x14ac:dyDescent="0.2">
      <c r="A93" s="56"/>
      <c r="B93" s="56"/>
      <c r="C93" s="56"/>
      <c r="D93" s="56"/>
    </row>
    <row r="94" spans="1:4" ht="15.75" x14ac:dyDescent="0.25">
      <c r="A94" s="55" t="s">
        <v>20</v>
      </c>
      <c r="B94" s="56"/>
      <c r="C94" s="56"/>
      <c r="D94" s="56"/>
    </row>
    <row r="95" spans="1:4" ht="7.5" customHeight="1" x14ac:dyDescent="0.2">
      <c r="A95" s="56"/>
      <c r="B95" s="56"/>
      <c r="C95" s="56"/>
      <c r="D95" s="56"/>
    </row>
    <row r="96" spans="1:4" x14ac:dyDescent="0.2">
      <c r="A96" s="56" t="s">
        <v>67</v>
      </c>
      <c r="B96" s="83">
        <v>182</v>
      </c>
      <c r="C96" s="83">
        <v>116.75</v>
      </c>
      <c r="D96" s="83">
        <v>168</v>
      </c>
    </row>
    <row r="97" spans="1:5" x14ac:dyDescent="0.2">
      <c r="A97" s="59" t="s">
        <v>32</v>
      </c>
      <c r="B97" s="71">
        <v>143.0157219931254</v>
      </c>
      <c r="C97" s="71">
        <v>140.9825453406917</v>
      </c>
      <c r="D97" s="71">
        <v>148.2974118517977</v>
      </c>
    </row>
    <row r="98" spans="1:5" x14ac:dyDescent="0.2">
      <c r="A98" s="59" t="s">
        <v>20</v>
      </c>
      <c r="B98" s="102">
        <f>B96/B97</f>
        <v>1.2725873593726187</v>
      </c>
      <c r="C98" s="102">
        <f t="shared" ref="C98:D98" si="9">C96/C97</f>
        <v>0.82811669854496894</v>
      </c>
      <c r="D98" s="102">
        <f t="shared" si="9"/>
        <v>1.1328586109641094</v>
      </c>
    </row>
    <row r="99" spans="1:5" x14ac:dyDescent="0.2">
      <c r="A99" s="56"/>
      <c r="B99" s="56"/>
      <c r="C99" s="56"/>
      <c r="D99" s="56"/>
    </row>
    <row r="100" spans="1:5" ht="64.5" customHeight="1" x14ac:dyDescent="0.2">
      <c r="A100" s="118" t="s">
        <v>138</v>
      </c>
      <c r="B100" s="118"/>
      <c r="C100" s="118"/>
      <c r="D100" s="118"/>
      <c r="E100" s="87"/>
    </row>
    <row r="103" spans="1:5" x14ac:dyDescent="0.2">
      <c r="A103" s="57" t="s">
        <v>111</v>
      </c>
      <c r="B103" s="57">
        <v>90</v>
      </c>
      <c r="C103" s="57">
        <v>91</v>
      </c>
      <c r="D103" s="57">
        <v>366</v>
      </c>
    </row>
    <row r="104" spans="1:5" x14ac:dyDescent="0.2">
      <c r="A104" s="57" t="s">
        <v>112</v>
      </c>
      <c r="B104" s="57">
        <v>365</v>
      </c>
      <c r="C104" s="57">
        <v>366</v>
      </c>
      <c r="D104" s="57">
        <v>366</v>
      </c>
    </row>
  </sheetData>
  <mergeCells count="5">
    <mergeCell ref="A100:D100"/>
    <mergeCell ref="A35:D35"/>
    <mergeCell ref="A44:D44"/>
    <mergeCell ref="A60:D60"/>
    <mergeCell ref="A74:D74"/>
  </mergeCells>
  <pageMargins left="0.7" right="0.7" top="0.75" bottom="0.75" header="0.3" footer="0.3"/>
  <pageSetup paperSize="9" scale="49" orientation="portrait" r:id="rId1"/>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41"/>
  <sheetViews>
    <sheetView showGridLines="0" zoomScaleNormal="100" workbookViewId="0">
      <selection activeCell="A52" sqref="A52"/>
    </sheetView>
  </sheetViews>
  <sheetFormatPr defaultColWidth="11.42578125" defaultRowHeight="14.25" x14ac:dyDescent="0.2"/>
  <cols>
    <col min="1" max="1" width="99" style="54" customWidth="1"/>
    <col min="2" max="16384" width="11.42578125" style="32"/>
  </cols>
  <sheetData>
    <row r="1" spans="1:1" x14ac:dyDescent="0.2">
      <c r="A1" s="1" t="s">
        <v>68</v>
      </c>
    </row>
    <row r="2" spans="1:1" ht="27" x14ac:dyDescent="0.35">
      <c r="A2" s="2" t="s">
        <v>1</v>
      </c>
    </row>
    <row r="3" spans="1:1" x14ac:dyDescent="0.2">
      <c r="A3" s="3"/>
    </row>
    <row r="4" spans="1:1" ht="45" x14ac:dyDescent="0.2">
      <c r="A4" s="4" t="s">
        <v>69</v>
      </c>
    </row>
    <row r="5" spans="1:1" x14ac:dyDescent="0.2">
      <c r="A5" s="5"/>
    </row>
    <row r="6" spans="1:1" ht="33.75" x14ac:dyDescent="0.2">
      <c r="A6" s="4" t="s">
        <v>70</v>
      </c>
    </row>
    <row r="7" spans="1:1" x14ac:dyDescent="0.2">
      <c r="A7" s="4"/>
    </row>
    <row r="8" spans="1:1" ht="15.75" x14ac:dyDescent="0.2">
      <c r="A8" s="7" t="s">
        <v>71</v>
      </c>
    </row>
    <row r="9" spans="1:1" ht="15.75" x14ac:dyDescent="0.2">
      <c r="A9" s="7"/>
    </row>
    <row r="10" spans="1:1" x14ac:dyDescent="0.2">
      <c r="A10" s="8" t="s">
        <v>5</v>
      </c>
    </row>
    <row r="11" spans="1:1" ht="22.5" x14ac:dyDescent="0.2">
      <c r="A11" s="4" t="s">
        <v>72</v>
      </c>
    </row>
    <row r="12" spans="1:1" ht="22.5" x14ac:dyDescent="0.2">
      <c r="A12" s="9" t="s">
        <v>115</v>
      </c>
    </row>
    <row r="13" spans="1:1" x14ac:dyDescent="0.2">
      <c r="A13" s="4"/>
    </row>
    <row r="14" spans="1:1" x14ac:dyDescent="0.2">
      <c r="A14" s="8" t="s">
        <v>7</v>
      </c>
    </row>
    <row r="15" spans="1:1" ht="22.5" x14ac:dyDescent="0.2">
      <c r="A15" s="4" t="s">
        <v>73</v>
      </c>
    </row>
    <row r="16" spans="1:1" ht="33.75" x14ac:dyDescent="0.2">
      <c r="A16" s="85" t="s">
        <v>10</v>
      </c>
    </row>
    <row r="17" spans="1:1" ht="33.75" x14ac:dyDescent="0.2">
      <c r="A17" s="9" t="s">
        <v>11</v>
      </c>
    </row>
    <row r="18" spans="1:1" ht="22.5" x14ac:dyDescent="0.2">
      <c r="A18" s="9" t="s">
        <v>12</v>
      </c>
    </row>
    <row r="19" spans="1:1" x14ac:dyDescent="0.2">
      <c r="A19" s="9"/>
    </row>
    <row r="20" spans="1:1" ht="22.5" x14ac:dyDescent="0.2">
      <c r="A20" s="8" t="s">
        <v>13</v>
      </c>
    </row>
    <row r="21" spans="1:1" x14ac:dyDescent="0.2">
      <c r="A21" s="4" t="s">
        <v>109</v>
      </c>
    </row>
    <row r="22" spans="1:1" x14ac:dyDescent="0.2">
      <c r="A22" s="96" t="s">
        <v>132</v>
      </c>
    </row>
    <row r="23" spans="1:1" ht="22.5" x14ac:dyDescent="0.2">
      <c r="A23" s="96" t="s">
        <v>133</v>
      </c>
    </row>
    <row r="24" spans="1:1" x14ac:dyDescent="0.2">
      <c r="A24" s="96" t="s">
        <v>134</v>
      </c>
    </row>
    <row r="25" spans="1:1" x14ac:dyDescent="0.2">
      <c r="A25" s="96" t="s">
        <v>131</v>
      </c>
    </row>
    <row r="26" spans="1:1" x14ac:dyDescent="0.2">
      <c r="A26" s="4"/>
    </row>
    <row r="27" spans="1:1" ht="22.5" x14ac:dyDescent="0.2">
      <c r="A27" s="8" t="s">
        <v>14</v>
      </c>
    </row>
    <row r="28" spans="1:1" x14ac:dyDescent="0.2">
      <c r="A28" s="4" t="s">
        <v>74</v>
      </c>
    </row>
    <row r="29" spans="1:1" ht="22.5" x14ac:dyDescent="0.2">
      <c r="A29" s="9" t="s">
        <v>16</v>
      </c>
    </row>
    <row r="30" spans="1:1" x14ac:dyDescent="0.2">
      <c r="A30" s="4"/>
    </row>
    <row r="31" spans="1:1" x14ac:dyDescent="0.2">
      <c r="A31" s="8" t="s">
        <v>17</v>
      </c>
    </row>
    <row r="32" spans="1:1" ht="22.5" x14ac:dyDescent="0.2">
      <c r="A32" s="4" t="s">
        <v>18</v>
      </c>
    </row>
    <row r="33" spans="1:1" x14ac:dyDescent="0.2">
      <c r="A33" s="9" t="s">
        <v>19</v>
      </c>
    </row>
    <row r="34" spans="1:1" x14ac:dyDescent="0.2">
      <c r="A34" s="4"/>
    </row>
    <row r="35" spans="1:1" x14ac:dyDescent="0.2">
      <c r="A35" s="8"/>
    </row>
    <row r="36" spans="1:1" x14ac:dyDescent="0.2">
      <c r="A36" s="4"/>
    </row>
    <row r="37" spans="1:1" x14ac:dyDescent="0.2">
      <c r="A37" s="9"/>
    </row>
    <row r="38" spans="1:1" x14ac:dyDescent="0.2">
      <c r="A38" s="4"/>
    </row>
    <row r="39" spans="1:1" x14ac:dyDescent="0.2">
      <c r="A39" s="8"/>
    </row>
    <row r="40" spans="1:1" x14ac:dyDescent="0.2">
      <c r="A40" s="4"/>
    </row>
    <row r="41" spans="1:1" x14ac:dyDescent="0.2">
      <c r="A41" s="9"/>
    </row>
  </sheetData>
  <pageMargins left="0.7" right="0.7" top="0.75" bottom="0.75" header="0.3" footer="0.3"/>
  <pageSetup paperSize="9" orientation="portrait" verticalDpi="0" r:id="rId1"/>
  <customProperties>
    <customPr name="EpmWorksheetKeyString_GUID" r:id="rId2"/>
  </customProperties>
  <drawing r:id="rId3"/>
  <legacyDrawing r:id="rId4"/>
  <controls>
    <mc:AlternateContent xmlns:mc="http://schemas.openxmlformats.org/markup-compatibility/2006">
      <mc:Choice Requires="x14">
        <control shapeId="3073"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3073"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J68"/>
  <sheetViews>
    <sheetView showGridLines="0" zoomScaleNormal="100" workbookViewId="0">
      <selection activeCell="A79" sqref="A79"/>
    </sheetView>
  </sheetViews>
  <sheetFormatPr defaultColWidth="11.42578125" defaultRowHeight="15" x14ac:dyDescent="0.2"/>
  <cols>
    <col min="1" max="1" width="99.42578125" style="11" customWidth="1"/>
    <col min="2" max="4" width="14.5703125" style="11" customWidth="1"/>
    <col min="5" max="5" width="11.42578125" style="11"/>
    <col min="6" max="7" width="14.140625" style="11" customWidth="1"/>
    <col min="8" max="9" width="12.42578125" style="11" customWidth="1"/>
    <col min="10" max="16384" width="11.42578125" style="11"/>
  </cols>
  <sheetData>
    <row r="1" spans="1:10" ht="15.75" x14ac:dyDescent="0.25">
      <c r="A1" s="10" t="s">
        <v>75</v>
      </c>
      <c r="F1" s="23"/>
      <c r="G1" s="23"/>
      <c r="H1" s="23"/>
      <c r="I1" s="23"/>
      <c r="J1" s="23"/>
    </row>
    <row r="2" spans="1:10" x14ac:dyDescent="0.2">
      <c r="F2" s="23"/>
      <c r="G2" s="23"/>
      <c r="H2" s="23"/>
      <c r="I2" s="23"/>
      <c r="J2" s="23"/>
    </row>
    <row r="3" spans="1:10" ht="17.25" x14ac:dyDescent="0.3">
      <c r="B3" s="100" t="s">
        <v>139</v>
      </c>
      <c r="C3" s="100" t="s">
        <v>139</v>
      </c>
      <c r="D3" s="106" t="s">
        <v>22</v>
      </c>
    </row>
    <row r="4" spans="1:10" ht="15.75" x14ac:dyDescent="0.2">
      <c r="A4" s="14"/>
      <c r="B4" s="101">
        <v>2021</v>
      </c>
      <c r="C4" s="101">
        <v>2020</v>
      </c>
      <c r="D4" s="101">
        <v>2020</v>
      </c>
    </row>
    <row r="5" spans="1:10" ht="15.75" x14ac:dyDescent="0.2">
      <c r="A5" s="12" t="s">
        <v>5</v>
      </c>
      <c r="B5" s="33"/>
      <c r="C5" s="33"/>
      <c r="D5" s="33"/>
    </row>
    <row r="6" spans="1:10" ht="8.1" customHeight="1" x14ac:dyDescent="0.2">
      <c r="A6" s="12"/>
      <c r="B6" s="33"/>
      <c r="C6" s="33"/>
      <c r="D6" s="33"/>
    </row>
    <row r="7" spans="1:10" x14ac:dyDescent="0.2">
      <c r="A7" s="18" t="s">
        <v>39</v>
      </c>
      <c r="B7" s="34">
        <v>5375.9129836542106</v>
      </c>
      <c r="C7" s="34">
        <v>3739.4279218021502</v>
      </c>
      <c r="D7" s="34">
        <v>17661.4665661701</v>
      </c>
    </row>
    <row r="8" spans="1:10" x14ac:dyDescent="0.2">
      <c r="A8" s="35" t="s">
        <v>34</v>
      </c>
      <c r="B8" s="34">
        <v>-239.57167999999999</v>
      </c>
      <c r="C8" s="34">
        <v>-432.60834</v>
      </c>
      <c r="D8" s="34">
        <v>-1143.27637</v>
      </c>
    </row>
    <row r="9" spans="1:10" x14ac:dyDescent="0.2">
      <c r="A9" s="35" t="s">
        <v>114</v>
      </c>
      <c r="B9" s="34">
        <v>19.822803565999997</v>
      </c>
      <c r="C9" s="34">
        <v>2.2795895939999999</v>
      </c>
      <c r="D9" s="34">
        <v>15.415934684</v>
      </c>
    </row>
    <row r="10" spans="1:10" x14ac:dyDescent="0.2">
      <c r="A10" s="36" t="s">
        <v>40</v>
      </c>
      <c r="B10" s="37">
        <f>B7+B8+B9</f>
        <v>5156.164107220211</v>
      </c>
      <c r="C10" s="37">
        <f t="shared" ref="C10:D10" si="0">C7+C8+C9</f>
        <v>3309.0991713961503</v>
      </c>
      <c r="D10" s="37">
        <f t="shared" si="0"/>
        <v>16533.606130854099</v>
      </c>
    </row>
    <row r="11" spans="1:10" x14ac:dyDescent="0.2">
      <c r="A11" s="19" t="s">
        <v>76</v>
      </c>
      <c r="B11" s="38">
        <v>213936.45770919364</v>
      </c>
      <c r="C11" s="38">
        <v>207176.97349019948</v>
      </c>
      <c r="D11" s="38">
        <v>210937.98417394373</v>
      </c>
    </row>
    <row r="12" spans="1:10" x14ac:dyDescent="0.2">
      <c r="A12" s="17" t="s">
        <v>77</v>
      </c>
      <c r="B12" s="39">
        <f>(B10*(B68/B67)/B11)*100</f>
        <v>9.7744490183238408</v>
      </c>
      <c r="C12" s="39">
        <f>(C10*(C68/C67)/C11)*100</f>
        <v>6.4240363760939818</v>
      </c>
      <c r="D12" s="39">
        <f>(D10*(D68/D67)/D11)*100</f>
        <v>7.8381360263783284</v>
      </c>
    </row>
    <row r="13" spans="1:10" x14ac:dyDescent="0.2">
      <c r="A13" s="13"/>
      <c r="B13" s="53"/>
      <c r="C13" s="53"/>
      <c r="D13" s="53"/>
    </row>
    <row r="14" spans="1:10" ht="15.75" x14ac:dyDescent="0.2">
      <c r="A14" s="12" t="s">
        <v>7</v>
      </c>
      <c r="B14" s="33"/>
      <c r="C14" s="33"/>
      <c r="D14" s="33"/>
    </row>
    <row r="15" spans="1:10" ht="8.1" customHeight="1" x14ac:dyDescent="0.2">
      <c r="A15" s="12"/>
      <c r="B15" s="33"/>
      <c r="C15" s="33"/>
      <c r="D15" s="33"/>
    </row>
    <row r="16" spans="1:10" x14ac:dyDescent="0.2">
      <c r="A16" s="18" t="s">
        <v>44</v>
      </c>
      <c r="B16" s="38">
        <v>9322.130053162171</v>
      </c>
      <c r="C16" s="38">
        <v>13625.172538807699</v>
      </c>
      <c r="D16" s="38">
        <v>44084.867436348701</v>
      </c>
    </row>
    <row r="17" spans="1:7" x14ac:dyDescent="0.2">
      <c r="A17" s="18" t="s">
        <v>45</v>
      </c>
      <c r="B17" s="34">
        <v>-1750.3895544371417</v>
      </c>
      <c r="C17" s="34">
        <v>-6037.9411601655393</v>
      </c>
      <c r="D17" s="34">
        <v>-11758.623139180603</v>
      </c>
    </row>
    <row r="18" spans="1:7" x14ac:dyDescent="0.2">
      <c r="A18" s="19" t="s">
        <v>46</v>
      </c>
      <c r="B18" s="91">
        <f>B16+B17</f>
        <v>7571.7404987250293</v>
      </c>
      <c r="C18" s="91">
        <f t="shared" ref="C18:D18" si="1">C16+C17</f>
        <v>7587.2313786421601</v>
      </c>
      <c r="D18" s="91">
        <f t="shared" si="1"/>
        <v>32326.244297168098</v>
      </c>
    </row>
    <row r="19" spans="1:7" x14ac:dyDescent="0.2">
      <c r="A19" s="19" t="s">
        <v>78</v>
      </c>
      <c r="B19" s="91">
        <v>1573906.2151325</v>
      </c>
      <c r="C19" s="91">
        <v>1570182.8408314299</v>
      </c>
      <c r="D19" s="91">
        <v>1581222.8425972799</v>
      </c>
    </row>
    <row r="20" spans="1:7" x14ac:dyDescent="0.2">
      <c r="A20" s="19" t="s">
        <v>79</v>
      </c>
      <c r="B20" s="92">
        <f>B18/B19*B68/B67*100</f>
        <v>1.9510447286876078</v>
      </c>
      <c r="C20" s="92">
        <f>C18/C19*C68/C67*100</f>
        <v>1.9434474163787427</v>
      </c>
      <c r="D20" s="92">
        <f>D18/D19*D68/D67*100</f>
        <v>2.0443825769725006</v>
      </c>
    </row>
    <row r="21" spans="1:7" ht="9.9499999999999993" customHeight="1" x14ac:dyDescent="0.2">
      <c r="A21" s="18"/>
      <c r="B21" s="40"/>
      <c r="C21" s="40"/>
      <c r="D21" s="40"/>
    </row>
    <row r="22" spans="1:7" x14ac:dyDescent="0.2">
      <c r="A22" s="18" t="s">
        <v>49</v>
      </c>
      <c r="B22" s="38">
        <v>-591.152498981029</v>
      </c>
      <c r="C22" s="38">
        <v>-2438.4699441964699</v>
      </c>
      <c r="D22" s="38">
        <v>-5043.3334731187506</v>
      </c>
    </row>
    <row r="23" spans="1:7" x14ac:dyDescent="0.2">
      <c r="A23" s="18" t="s">
        <v>45</v>
      </c>
      <c r="B23" s="34">
        <v>943.85509716073102</v>
      </c>
      <c r="C23" s="34">
        <v>3653.8465630738201</v>
      </c>
      <c r="D23" s="34">
        <v>6310.6780447884412</v>
      </c>
    </row>
    <row r="24" spans="1:7" x14ac:dyDescent="0.2">
      <c r="A24" s="19" t="s">
        <v>51</v>
      </c>
      <c r="B24" s="91">
        <f>B22+B23</f>
        <v>352.70259817970202</v>
      </c>
      <c r="C24" s="91">
        <f t="shared" ref="C24:D24" si="2">C22+C23</f>
        <v>1215.3766188773502</v>
      </c>
      <c r="D24" s="91">
        <f t="shared" si="2"/>
        <v>1267.3445716696906</v>
      </c>
    </row>
    <row r="25" spans="1:7" x14ac:dyDescent="0.2">
      <c r="A25" s="19" t="s">
        <v>52</v>
      </c>
      <c r="B25" s="91">
        <v>1137832.7166544001</v>
      </c>
      <c r="C25" s="91">
        <v>993695.40789628599</v>
      </c>
      <c r="D25" s="91">
        <v>1061947.7713412601</v>
      </c>
    </row>
    <row r="26" spans="1:7" x14ac:dyDescent="0.2">
      <c r="A26" s="19" t="s">
        <v>80</v>
      </c>
      <c r="B26" s="92">
        <f>B24/B25*B68/B67*100</f>
        <v>0.12571311762878704</v>
      </c>
      <c r="C26" s="92">
        <f>C24/C25*C68/C67*100</f>
        <v>0.4919231799510192</v>
      </c>
      <c r="D26" s="92">
        <f>D24/D25*D68/D67*100</f>
        <v>0.11934151620931512</v>
      </c>
    </row>
    <row r="27" spans="1:7" ht="9.9499999999999993" customHeight="1" x14ac:dyDescent="0.2">
      <c r="A27" s="18"/>
      <c r="B27" s="41"/>
      <c r="C27" s="41"/>
      <c r="D27" s="41"/>
    </row>
    <row r="28" spans="1:7" ht="30" x14ac:dyDescent="0.2">
      <c r="A28" s="93" t="s">
        <v>81</v>
      </c>
      <c r="B28" s="94">
        <f>((B19*B20)+(B26*B25))/(B19+B25)</f>
        <v>1.1851442942982164</v>
      </c>
      <c r="C28" s="94">
        <f>((C19*C20)+(C26*C25))/(C19+C25)</f>
        <v>1.3808727430672676</v>
      </c>
      <c r="D28" s="94">
        <f>((D19*D20)+(D26*D25))/(D19+D25)</f>
        <v>1.2709580188159171</v>
      </c>
    </row>
    <row r="29" spans="1:7" x14ac:dyDescent="0.2">
      <c r="A29" s="18"/>
    </row>
    <row r="30" spans="1:7" ht="15.75" x14ac:dyDescent="0.2">
      <c r="A30" s="12" t="s">
        <v>13</v>
      </c>
    </row>
    <row r="31" spans="1:7" ht="8.1" customHeight="1" x14ac:dyDescent="0.2">
      <c r="A31" s="12"/>
    </row>
    <row r="32" spans="1:7" x14ac:dyDescent="0.2">
      <c r="A32" s="11" t="s">
        <v>125</v>
      </c>
      <c r="B32" s="42">
        <v>157557.415396767</v>
      </c>
      <c r="C32" s="42">
        <v>206255.66099713999</v>
      </c>
      <c r="D32" s="42">
        <v>172026.45406604401</v>
      </c>
      <c r="F32" s="43"/>
      <c r="G32" s="43"/>
    </row>
    <row r="33" spans="1:7" x14ac:dyDescent="0.2">
      <c r="A33" s="11" t="s">
        <v>126</v>
      </c>
      <c r="B33" s="42">
        <v>1649781.0949277</v>
      </c>
      <c r="C33" s="42">
        <v>1699465.6942026301</v>
      </c>
      <c r="D33" s="42">
        <v>1655549.2137778101</v>
      </c>
      <c r="F33" s="43"/>
      <c r="G33" s="43"/>
    </row>
    <row r="34" spans="1:7" ht="30" customHeight="1" x14ac:dyDescent="0.2">
      <c r="A34" s="95" t="s">
        <v>124</v>
      </c>
      <c r="B34" s="97">
        <f>B32/B33*100</f>
        <v>9.5502012892002366</v>
      </c>
      <c r="C34" s="97">
        <f>C32/C33*100</f>
        <v>12.136500413084995</v>
      </c>
      <c r="D34" s="97">
        <f>D32/D33*100</f>
        <v>10.390899444994183</v>
      </c>
    </row>
    <row r="35" spans="1:7" x14ac:dyDescent="0.2">
      <c r="B35" s="21"/>
      <c r="C35" s="21"/>
      <c r="D35" s="21"/>
    </row>
    <row r="36" spans="1:7" x14ac:dyDescent="0.2">
      <c r="A36" s="11" t="s">
        <v>127</v>
      </c>
      <c r="B36" s="42">
        <v>26718.454763093301</v>
      </c>
      <c r="C36" s="42">
        <v>27187.4205351118</v>
      </c>
      <c r="D36" s="42">
        <v>25390.655922886403</v>
      </c>
      <c r="F36" s="43"/>
      <c r="G36" s="43"/>
    </row>
    <row r="37" spans="1:7" x14ac:dyDescent="0.2">
      <c r="A37" s="11" t="s">
        <v>126</v>
      </c>
      <c r="B37" s="42">
        <v>1649781.0949277</v>
      </c>
      <c r="C37" s="42">
        <v>1699465.6942026301</v>
      </c>
      <c r="D37" s="42">
        <v>1655549.2137778101</v>
      </c>
      <c r="F37" s="43"/>
      <c r="G37" s="43"/>
    </row>
    <row r="38" spans="1:7" ht="30" x14ac:dyDescent="0.2">
      <c r="A38" s="95" t="s">
        <v>128</v>
      </c>
      <c r="B38" s="97">
        <f>B36/B37*100</f>
        <v>1.6195151493273847</v>
      </c>
      <c r="C38" s="97">
        <f>C36/C37*100</f>
        <v>1.5997628329807403</v>
      </c>
      <c r="D38" s="97">
        <f>D36/D37*100</f>
        <v>1.533669655458159</v>
      </c>
    </row>
    <row r="39" spans="1:7" x14ac:dyDescent="0.2">
      <c r="B39" s="42"/>
      <c r="C39" s="42"/>
      <c r="D39" s="42"/>
    </row>
    <row r="40" spans="1:7" s="45" customFormat="1" x14ac:dyDescent="0.2">
      <c r="A40" s="11" t="s">
        <v>56</v>
      </c>
      <c r="B40" s="34">
        <v>110.23617208336999</v>
      </c>
      <c r="C40" s="34">
        <v>-5771.47565143885</v>
      </c>
      <c r="D40" s="42">
        <v>-9918.1043760676603</v>
      </c>
      <c r="F40" s="43"/>
      <c r="G40" s="43"/>
    </row>
    <row r="41" spans="1:7" x14ac:dyDescent="0.2">
      <c r="A41" s="11" t="s">
        <v>130</v>
      </c>
      <c r="B41" s="42">
        <v>1705356.3572767999</v>
      </c>
      <c r="C41" s="42">
        <v>1706883.40552756</v>
      </c>
      <c r="D41" s="42">
        <v>1710870.29451123</v>
      </c>
      <c r="E41" s="45"/>
      <c r="F41" s="43"/>
      <c r="G41" s="43"/>
    </row>
    <row r="42" spans="1:7" x14ac:dyDescent="0.2">
      <c r="A42" s="19" t="s">
        <v>129</v>
      </c>
      <c r="B42" s="44">
        <f>(B40*(B68/B67)/B41)*100</f>
        <v>2.6215571789921486E-2</v>
      </c>
      <c r="C42" s="44">
        <f>(C40*(C68/C67)/C41)*100</f>
        <v>-1.3599492589415498</v>
      </c>
      <c r="D42" s="44">
        <f>(D40*(D68/D67)/D41)*100</f>
        <v>-0.57971106330425326</v>
      </c>
      <c r="E42" s="45"/>
    </row>
    <row r="43" spans="1:7" ht="9.9499999999999993" customHeight="1" x14ac:dyDescent="0.2">
      <c r="A43" s="13"/>
      <c r="B43" s="46"/>
      <c r="C43" s="46"/>
      <c r="D43" s="46"/>
    </row>
    <row r="44" spans="1:7" x14ac:dyDescent="0.2">
      <c r="B44" s="33"/>
      <c r="C44" s="33"/>
      <c r="D44" s="33"/>
    </row>
    <row r="45" spans="1:7" ht="15.75" customHeight="1" x14ac:dyDescent="0.25">
      <c r="A45" s="120" t="s">
        <v>14</v>
      </c>
      <c r="B45" s="120"/>
      <c r="C45" s="120"/>
      <c r="D45" s="120"/>
    </row>
    <row r="46" spans="1:7" ht="8.1" customHeight="1" x14ac:dyDescent="0.2"/>
    <row r="47" spans="1:7" x14ac:dyDescent="0.2">
      <c r="A47" s="11" t="s">
        <v>58</v>
      </c>
      <c r="B47" s="42">
        <v>1176248.8825326399</v>
      </c>
      <c r="C47" s="42">
        <v>1087432.32569769</v>
      </c>
      <c r="D47" s="42">
        <v>1112057.6235887699</v>
      </c>
    </row>
    <row r="48" spans="1:7" x14ac:dyDescent="0.2">
      <c r="A48" s="11" t="s">
        <v>62</v>
      </c>
      <c r="B48" s="42">
        <v>1696302.7163493501</v>
      </c>
      <c r="C48" s="42">
        <v>1748856.8982393201</v>
      </c>
      <c r="D48" s="42">
        <v>1703524.4101338</v>
      </c>
    </row>
    <row r="49" spans="1:5" x14ac:dyDescent="0.2">
      <c r="A49" s="36" t="s">
        <v>82</v>
      </c>
      <c r="B49" s="47">
        <f>(B47/B48)*100</f>
        <v>69.341920589744191</v>
      </c>
      <c r="C49" s="47">
        <f t="shared" ref="C49:D49" si="3">(C47/C48)*100</f>
        <v>62.179605820949327</v>
      </c>
      <c r="D49" s="47">
        <f t="shared" si="3"/>
        <v>65.279817358262889</v>
      </c>
    </row>
    <row r="50" spans="1:5" ht="9.9499999999999993" customHeight="1" x14ac:dyDescent="0.2">
      <c r="B50" s="33"/>
      <c r="C50" s="33"/>
      <c r="D50" s="33"/>
    </row>
    <row r="51" spans="1:5" x14ac:dyDescent="0.2">
      <c r="A51" s="11" t="s">
        <v>58</v>
      </c>
      <c r="B51" s="42">
        <v>1176248.8825326399</v>
      </c>
      <c r="C51" s="42">
        <v>1087432.32569769</v>
      </c>
      <c r="D51" s="42">
        <v>1112057.6235887699</v>
      </c>
    </row>
    <row r="52" spans="1:5" x14ac:dyDescent="0.2">
      <c r="A52" s="48" t="s">
        <v>61</v>
      </c>
      <c r="B52" s="49">
        <v>12005.839858064001</v>
      </c>
      <c r="C52" s="49">
        <v>42614.470951595998</v>
      </c>
      <c r="D52" s="49">
        <v>1583.0779886324997</v>
      </c>
    </row>
    <row r="53" spans="1:5" x14ac:dyDescent="0.2">
      <c r="A53" s="11" t="s">
        <v>58</v>
      </c>
      <c r="B53" s="42">
        <f>B51-B52</f>
        <v>1164243.0426745759</v>
      </c>
      <c r="C53" s="42">
        <f t="shared" ref="C53:D53" si="4">C51-C52</f>
        <v>1044817.854746094</v>
      </c>
      <c r="D53" s="42">
        <f t="shared" si="4"/>
        <v>1110474.5456001374</v>
      </c>
    </row>
    <row r="54" spans="1:5" x14ac:dyDescent="0.2">
      <c r="A54" s="11" t="s">
        <v>59</v>
      </c>
      <c r="B54" s="42">
        <v>1696302.7163493501</v>
      </c>
      <c r="C54" s="42">
        <v>1748856.8982393201</v>
      </c>
      <c r="D54" s="42">
        <v>1703524.4101338</v>
      </c>
    </row>
    <row r="55" spans="1:5" x14ac:dyDescent="0.2">
      <c r="A55" s="11" t="s">
        <v>121</v>
      </c>
      <c r="B55" s="42">
        <v>53929.741999999998</v>
      </c>
      <c r="C55" s="42">
        <v>60226.529649999997</v>
      </c>
      <c r="D55" s="42">
        <v>54165.689840000006</v>
      </c>
    </row>
    <row r="56" spans="1:5" x14ac:dyDescent="0.2">
      <c r="A56" s="11" t="s">
        <v>62</v>
      </c>
      <c r="B56" s="42">
        <f>+B54-B55</f>
        <v>1642372.97434935</v>
      </c>
      <c r="C56" s="42">
        <f t="shared" ref="C56:D56" si="5">+C54-C55</f>
        <v>1688630.3685893202</v>
      </c>
      <c r="D56" s="42">
        <f t="shared" si="5"/>
        <v>1649358.7202937999</v>
      </c>
    </row>
    <row r="57" spans="1:5" ht="30" x14ac:dyDescent="0.2">
      <c r="A57" s="50" t="s">
        <v>141</v>
      </c>
      <c r="B57" s="51">
        <f>(B53/B56)*100</f>
        <v>70.887859265694985</v>
      </c>
      <c r="C57" s="51">
        <f t="shared" ref="C57:D57" si="6">(C53/C56)*100</f>
        <v>61.873686164896682</v>
      </c>
      <c r="D57" s="51">
        <f t="shared" si="6"/>
        <v>67.327654799213661</v>
      </c>
      <c r="E57" s="52"/>
    </row>
    <row r="58" spans="1:5" ht="9.9499999999999993" customHeight="1" x14ac:dyDescent="0.2">
      <c r="A58" s="14"/>
      <c r="B58" s="53"/>
      <c r="C58" s="53"/>
      <c r="D58" s="53"/>
    </row>
    <row r="59" spans="1:5" ht="15.75" x14ac:dyDescent="0.25">
      <c r="A59" s="10" t="s">
        <v>17</v>
      </c>
      <c r="B59" s="33"/>
      <c r="C59" s="33"/>
      <c r="D59" s="33"/>
    </row>
    <row r="60" spans="1:5" ht="8.1" customHeight="1" x14ac:dyDescent="0.2">
      <c r="B60" s="33"/>
      <c r="C60" s="33"/>
      <c r="D60" s="33"/>
    </row>
    <row r="61" spans="1:5" x14ac:dyDescent="0.2">
      <c r="A61" s="13" t="s">
        <v>64</v>
      </c>
      <c r="B61" s="42">
        <v>-5663.7697823852895</v>
      </c>
      <c r="C61" s="42">
        <v>-5197.3074545564396</v>
      </c>
      <c r="D61" s="42">
        <v>-22576.412477095899</v>
      </c>
    </row>
    <row r="62" spans="1:5" x14ac:dyDescent="0.2">
      <c r="A62" s="14" t="s">
        <v>65</v>
      </c>
      <c r="B62" s="42">
        <v>12538.9059597707</v>
      </c>
      <c r="C62" s="42">
        <v>15713.8009202127</v>
      </c>
      <c r="D62" s="42">
        <v>53862.327771677803</v>
      </c>
    </row>
    <row r="63" spans="1:5" x14ac:dyDescent="0.2">
      <c r="A63" s="36" t="s">
        <v>83</v>
      </c>
      <c r="B63" s="47">
        <f>(-B61/B62)*100</f>
        <v>45.169569024256909</v>
      </c>
      <c r="C63" s="47">
        <f t="shared" ref="C63" si="7">(-C61/C62)*100</f>
        <v>33.07479508583522</v>
      </c>
      <c r="D63" s="47">
        <f>(-D61/D62)*100</f>
        <v>41.915033031615756</v>
      </c>
    </row>
    <row r="64" spans="1:5" x14ac:dyDescent="0.2">
      <c r="A64" s="14"/>
      <c r="B64" s="53"/>
      <c r="C64" s="53"/>
      <c r="D64" s="53"/>
    </row>
    <row r="67" spans="1:4" x14ac:dyDescent="0.2">
      <c r="A67" s="57" t="s">
        <v>111</v>
      </c>
      <c r="B67" s="57">
        <v>90</v>
      </c>
      <c r="C67" s="57">
        <v>91</v>
      </c>
      <c r="D67" s="57">
        <v>366</v>
      </c>
    </row>
    <row r="68" spans="1:4" x14ac:dyDescent="0.2">
      <c r="A68" s="57" t="s">
        <v>112</v>
      </c>
      <c r="B68" s="57">
        <v>365</v>
      </c>
      <c r="C68" s="57">
        <v>366</v>
      </c>
      <c r="D68" s="57">
        <v>366</v>
      </c>
    </row>
  </sheetData>
  <mergeCells count="1">
    <mergeCell ref="A45:D45"/>
  </mergeCells>
  <pageMargins left="0.7" right="0.7" top="0.75" bottom="0.75" header="0.3" footer="0.3"/>
  <pageSetup paperSize="9" scale="47" orientation="portrait" r:id="rId1"/>
  <customProperties>
    <customPr name="EpmWorksheetKeyString_GUID" r:id="rId2"/>
  </customProperties>
  <drawing r:id="rId3"/>
  <legacyDrawing r:id="rId4"/>
  <controls>
    <mc:AlternateContent xmlns:mc="http://schemas.openxmlformats.org/markup-compatibility/2006">
      <mc:Choice Requires="x14">
        <control shapeId="4097"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4097" r:id="rId5" name="CustomMemberDispatcher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23"/>
  <sheetViews>
    <sheetView showGridLines="0" zoomScaleNormal="100" workbookViewId="0">
      <selection activeCell="A58" sqref="A58"/>
    </sheetView>
  </sheetViews>
  <sheetFormatPr defaultColWidth="11.42578125" defaultRowHeight="12.75" x14ac:dyDescent="0.2"/>
  <cols>
    <col min="1" max="1" width="103" style="23" customWidth="1"/>
    <col min="2" max="16384" width="11.42578125" style="23"/>
  </cols>
  <sheetData>
    <row r="1" spans="1:1" x14ac:dyDescent="0.2">
      <c r="A1" s="22" t="s">
        <v>84</v>
      </c>
    </row>
    <row r="2" spans="1:1" ht="27" x14ac:dyDescent="0.35">
      <c r="A2" s="24" t="s">
        <v>1</v>
      </c>
    </row>
    <row r="3" spans="1:1" x14ac:dyDescent="0.2">
      <c r="A3" s="25"/>
    </row>
    <row r="4" spans="1:1" ht="45" x14ac:dyDescent="0.2">
      <c r="A4" s="26" t="s">
        <v>108</v>
      </c>
    </row>
    <row r="5" spans="1:1" x14ac:dyDescent="0.2">
      <c r="A5" s="27"/>
    </row>
    <row r="6" spans="1:1" ht="33" customHeight="1" x14ac:dyDescent="0.2">
      <c r="A6" s="86" t="s">
        <v>85</v>
      </c>
    </row>
    <row r="7" spans="1:1" x14ac:dyDescent="0.2">
      <c r="A7" s="26"/>
    </row>
    <row r="8" spans="1:1" ht="15.75" x14ac:dyDescent="0.2">
      <c r="A8" s="28" t="s">
        <v>86</v>
      </c>
    </row>
    <row r="9" spans="1:1" ht="15.75" x14ac:dyDescent="0.2">
      <c r="A9" s="28"/>
    </row>
    <row r="10" spans="1:1" x14ac:dyDescent="0.2">
      <c r="A10" s="29" t="s">
        <v>38</v>
      </c>
    </row>
    <row r="11" spans="1:1" ht="22.5" x14ac:dyDescent="0.2">
      <c r="A11" s="26" t="s">
        <v>87</v>
      </c>
    </row>
    <row r="12" spans="1:1" s="30" customFormat="1" ht="11.25" x14ac:dyDescent="0.25">
      <c r="A12" s="9" t="s">
        <v>117</v>
      </c>
    </row>
    <row r="13" spans="1:1" x14ac:dyDescent="0.2">
      <c r="A13" s="26"/>
    </row>
    <row r="14" spans="1:1" x14ac:dyDescent="0.2">
      <c r="A14" s="29" t="s">
        <v>7</v>
      </c>
    </row>
    <row r="15" spans="1:1" ht="22.5" x14ac:dyDescent="0.2">
      <c r="A15" s="26" t="s">
        <v>88</v>
      </c>
    </row>
    <row r="16" spans="1:1" ht="31.5" customHeight="1" x14ac:dyDescent="0.2">
      <c r="A16" s="86" t="s">
        <v>89</v>
      </c>
    </row>
    <row r="17" spans="1:1" x14ac:dyDescent="0.2">
      <c r="A17" s="31"/>
    </row>
    <row r="18" spans="1:1" ht="22.5" x14ac:dyDescent="0.2">
      <c r="A18" s="29" t="s">
        <v>118</v>
      </c>
    </row>
    <row r="19" spans="1:1" x14ac:dyDescent="0.2">
      <c r="A19" s="26" t="s">
        <v>110</v>
      </c>
    </row>
    <row r="20" spans="1:1" x14ac:dyDescent="0.2">
      <c r="A20" s="9" t="s">
        <v>119</v>
      </c>
    </row>
    <row r="21" spans="1:1" x14ac:dyDescent="0.2">
      <c r="A21" s="9" t="s">
        <v>120</v>
      </c>
    </row>
    <row r="22" spans="1:1" s="32" customFormat="1" ht="14.25" x14ac:dyDescent="0.2">
      <c r="A22" s="9"/>
    </row>
    <row r="23" spans="1:1" x14ac:dyDescent="0.2">
      <c r="A23" s="26"/>
    </row>
  </sheetData>
  <pageMargins left="0.7" right="0.7" top="0.75" bottom="0.75" header="0.3" footer="0.3"/>
  <pageSetup paperSize="9" orientation="portrait" verticalDpi="0" r:id="rId1"/>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zoomScaleNormal="100" workbookViewId="0">
      <selection activeCell="A89" sqref="A89"/>
    </sheetView>
  </sheetViews>
  <sheetFormatPr defaultColWidth="11.42578125" defaultRowHeight="15" x14ac:dyDescent="0.2"/>
  <cols>
    <col min="1" max="1" width="98.28515625" style="11" customWidth="1"/>
    <col min="2" max="4" width="14.5703125" style="11" customWidth="1"/>
    <col min="5" max="16384" width="11.42578125" style="11"/>
  </cols>
  <sheetData>
    <row r="1" spans="1:4" ht="15.75" x14ac:dyDescent="0.25">
      <c r="A1" s="10" t="s">
        <v>84</v>
      </c>
    </row>
    <row r="2" spans="1:4" ht="15.75" x14ac:dyDescent="0.25">
      <c r="B2" s="107" t="s">
        <v>139</v>
      </c>
      <c r="C2" s="107" t="s">
        <v>139</v>
      </c>
      <c r="D2" s="108" t="s">
        <v>140</v>
      </c>
    </row>
    <row r="3" spans="1:4" ht="15.75" x14ac:dyDescent="0.25">
      <c r="B3" s="109">
        <v>2021</v>
      </c>
      <c r="C3" s="109">
        <v>2020</v>
      </c>
      <c r="D3" s="108">
        <v>2020</v>
      </c>
    </row>
    <row r="4" spans="1:4" ht="15.75" x14ac:dyDescent="0.2">
      <c r="A4" s="110" t="s">
        <v>5</v>
      </c>
    </row>
    <row r="5" spans="1:4" ht="7.5" customHeight="1" x14ac:dyDescent="0.2">
      <c r="A5" s="110"/>
    </row>
    <row r="6" spans="1:4" x14ac:dyDescent="0.2">
      <c r="A6" s="111" t="s">
        <v>39</v>
      </c>
      <c r="B6" s="15">
        <v>239.825500000001</v>
      </c>
      <c r="C6" s="15">
        <v>572.00790000000006</v>
      </c>
      <c r="D6" s="15">
        <v>4100.4631509999999</v>
      </c>
    </row>
    <row r="7" spans="1:4" x14ac:dyDescent="0.2">
      <c r="A7" s="112" t="s">
        <v>91</v>
      </c>
      <c r="B7" s="16">
        <v>47625.740590000001</v>
      </c>
      <c r="C7" s="16">
        <v>46906.840857833326</v>
      </c>
      <c r="D7" s="16">
        <v>46409.302614499997</v>
      </c>
    </row>
    <row r="8" spans="1:4" x14ac:dyDescent="0.2">
      <c r="A8" s="17" t="s">
        <v>77</v>
      </c>
      <c r="B8" s="39">
        <f>(B6*(B45/B44)/B7)*100</f>
        <v>2.0422268018087588</v>
      </c>
      <c r="C8" s="39">
        <f>(C6*(C45/C44)/C7)*100</f>
        <v>4.9046219274722436</v>
      </c>
      <c r="D8" s="39">
        <f>(D6*(D45/D44)/D7)*100</f>
        <v>8.8354336738489643</v>
      </c>
    </row>
    <row r="9" spans="1:4" x14ac:dyDescent="0.2">
      <c r="B9" s="53"/>
      <c r="C9" s="53"/>
      <c r="D9" s="53"/>
    </row>
    <row r="10" spans="1:4" ht="15.75" x14ac:dyDescent="0.2">
      <c r="A10" s="113" t="s">
        <v>7</v>
      </c>
    </row>
    <row r="11" spans="1:4" ht="7.5" customHeight="1" x14ac:dyDescent="0.2">
      <c r="A11" s="113"/>
    </row>
    <row r="12" spans="1:4" x14ac:dyDescent="0.2">
      <c r="A12" s="111" t="s">
        <v>92</v>
      </c>
      <c r="B12" s="34">
        <v>2996.1323299999999</v>
      </c>
      <c r="C12" s="34">
        <v>4670.2436500000003</v>
      </c>
      <c r="D12" s="34">
        <v>14169.915140000001</v>
      </c>
    </row>
    <row r="13" spans="1:4" x14ac:dyDescent="0.2">
      <c r="A13" s="111" t="s">
        <v>78</v>
      </c>
      <c r="B13" s="34">
        <v>681915.77366999991</v>
      </c>
      <c r="C13" s="34">
        <v>636891.30615999992</v>
      </c>
      <c r="D13" s="34">
        <v>657573.75852000003</v>
      </c>
    </row>
    <row r="14" spans="1:4" x14ac:dyDescent="0.2">
      <c r="A14" s="114" t="s">
        <v>93</v>
      </c>
      <c r="B14" s="88">
        <f>(B12/B13*B45/B44)*100</f>
        <v>1.7818888468755887</v>
      </c>
      <c r="C14" s="88">
        <f>(C12/C13*C45/C44)*100</f>
        <v>2.9492657751656601</v>
      </c>
      <c r="D14" s="88">
        <f t="shared" ref="D14" si="0">(D12/D13*D45/D44)*100</f>
        <v>2.1548784385636375</v>
      </c>
    </row>
    <row r="15" spans="1:4" ht="8.1" customHeight="1" x14ac:dyDescent="0.2">
      <c r="A15" s="113"/>
    </row>
    <row r="16" spans="1:4" x14ac:dyDescent="0.2">
      <c r="A16" s="111" t="s">
        <v>94</v>
      </c>
      <c r="B16" s="34">
        <v>436.54975000000002</v>
      </c>
      <c r="C16" s="34">
        <v>863.03832</v>
      </c>
      <c r="D16" s="34">
        <v>2012.7887800000001</v>
      </c>
    </row>
    <row r="17" spans="1:4" x14ac:dyDescent="0.2">
      <c r="A17" s="111" t="s">
        <v>95</v>
      </c>
      <c r="B17" s="34">
        <v>149059.44694999998</v>
      </c>
      <c r="C17" s="34">
        <v>141108.98430000001</v>
      </c>
      <c r="D17" s="34">
        <v>129405.01776</v>
      </c>
    </row>
    <row r="18" spans="1:4" x14ac:dyDescent="0.2">
      <c r="A18" s="114" t="s">
        <v>96</v>
      </c>
      <c r="B18" s="88">
        <f>(B16/B17*B45/B44)*100</f>
        <v>1.1877487808490015</v>
      </c>
      <c r="C18" s="88">
        <f>(C16/C17*C45/C44)*100</f>
        <v>2.4598867126597517</v>
      </c>
      <c r="D18" s="88">
        <f t="shared" ref="D18" si="1">(D16/D17*D45/D44)*100</f>
        <v>1.5554178770200418</v>
      </c>
    </row>
    <row r="19" spans="1:4" ht="8.1" customHeight="1" x14ac:dyDescent="0.2">
      <c r="A19" s="113"/>
    </row>
    <row r="20" spans="1:4" x14ac:dyDescent="0.2">
      <c r="A20" s="111" t="s">
        <v>97</v>
      </c>
      <c r="B20" s="34">
        <v>1162.3893600000001</v>
      </c>
      <c r="C20" s="34">
        <v>2568.52466</v>
      </c>
      <c r="D20" s="34">
        <v>6790.5969599999999</v>
      </c>
    </row>
    <row r="21" spans="1:4" x14ac:dyDescent="0.2">
      <c r="A21" s="111" t="s">
        <v>98</v>
      </c>
      <c r="B21" s="34">
        <v>484124.80877999996</v>
      </c>
      <c r="C21" s="34">
        <v>478583.52967000002</v>
      </c>
      <c r="D21" s="34">
        <v>502299.76934</v>
      </c>
    </row>
    <row r="22" spans="1:4" x14ac:dyDescent="0.2">
      <c r="A22" s="114" t="s">
        <v>99</v>
      </c>
      <c r="B22" s="88">
        <f>(B20/B21*B45/B44)*100</f>
        <v>0.97374365890199688</v>
      </c>
      <c r="C22" s="88">
        <f>(C20/C21*C45/C44)*100</f>
        <v>2.158567750660338</v>
      </c>
      <c r="D22" s="88">
        <f t="shared" ref="D22" si="2">(D20/D21*D45/D44)*100</f>
        <v>1.3519012698179311</v>
      </c>
    </row>
    <row r="23" spans="1:4" ht="8.1" customHeight="1" x14ac:dyDescent="0.2">
      <c r="A23" s="113"/>
    </row>
    <row r="24" spans="1:4" x14ac:dyDescent="0.2">
      <c r="A24" s="111" t="s">
        <v>100</v>
      </c>
      <c r="B24" s="34">
        <v>25.683669999999999</v>
      </c>
      <c r="C24" s="34">
        <v>44.519220000000004</v>
      </c>
      <c r="D24" s="34">
        <v>133.18356</v>
      </c>
    </row>
    <row r="25" spans="1:4" x14ac:dyDescent="0.2">
      <c r="A25" s="111" t="s">
        <v>101</v>
      </c>
      <c r="B25" s="34">
        <v>5212.9802599999994</v>
      </c>
      <c r="C25" s="34">
        <v>5222.9330799999998</v>
      </c>
      <c r="D25" s="34">
        <v>5217.4000500000002</v>
      </c>
    </row>
    <row r="26" spans="1:4" x14ac:dyDescent="0.2">
      <c r="A26" s="114" t="s">
        <v>102</v>
      </c>
      <c r="B26" s="88">
        <f>(B24/B25*B45/B44)*100</f>
        <v>1.9981190290476096</v>
      </c>
      <c r="C26" s="88">
        <f>(C24/C25*C45/C44)*100</f>
        <v>3.4282523182472873</v>
      </c>
      <c r="D26" s="88">
        <f t="shared" ref="D26" si="3">(D24/D25*D45/D44)*100</f>
        <v>2.5526806210691086</v>
      </c>
    </row>
    <row r="27" spans="1:4" ht="8.1" customHeight="1" x14ac:dyDescent="0.2">
      <c r="A27" s="113"/>
      <c r="B27" s="115"/>
      <c r="C27" s="115"/>
      <c r="D27" s="115"/>
    </row>
    <row r="28" spans="1:4" x14ac:dyDescent="0.2">
      <c r="A28" s="114" t="s">
        <v>103</v>
      </c>
      <c r="B28" s="88">
        <f>(B18*B17+B22*B21+B26*B25)/(B17+B21+B25)</f>
        <v>1.0320765143811368</v>
      </c>
      <c r="C28" s="88">
        <f>(C18*C17+C22*C21+C26*C25)/(C17+C21+C25)</f>
        <v>2.2372188552846577</v>
      </c>
      <c r="D28" s="88">
        <f t="shared" ref="D28" si="4">(D18*D17+D22*D21+D26*D25)/(D17+D21+D25)</f>
        <v>1.4030865120255842</v>
      </c>
    </row>
    <row r="29" spans="1:4" ht="8.1" customHeight="1" x14ac:dyDescent="0.2">
      <c r="A29" s="113"/>
      <c r="B29" s="115"/>
      <c r="C29" s="115"/>
      <c r="D29" s="115"/>
    </row>
    <row r="30" spans="1:4" x14ac:dyDescent="0.2">
      <c r="A30" s="114" t="s">
        <v>79</v>
      </c>
      <c r="B30" s="88">
        <f t="shared" ref="B30:D30" si="5">B14-B28</f>
        <v>0.74981233249445189</v>
      </c>
      <c r="C30" s="88">
        <f t="shared" si="5"/>
        <v>0.71204691988100244</v>
      </c>
      <c r="D30" s="88">
        <f t="shared" si="5"/>
        <v>0.75179192653805327</v>
      </c>
    </row>
    <row r="31" spans="1:4" x14ac:dyDescent="0.2">
      <c r="A31" s="111"/>
      <c r="B31" s="34"/>
      <c r="C31" s="34"/>
      <c r="D31" s="34"/>
    </row>
    <row r="32" spans="1:4" ht="35.25" customHeight="1" x14ac:dyDescent="0.2">
      <c r="A32" s="121" t="s">
        <v>90</v>
      </c>
      <c r="B32" s="121"/>
      <c r="C32" s="121"/>
      <c r="D32" s="116"/>
    </row>
    <row r="33" spans="1:4" ht="7.5" customHeight="1" x14ac:dyDescent="0.2"/>
    <row r="34" spans="1:4" x14ac:dyDescent="0.2">
      <c r="A34" s="111" t="s">
        <v>56</v>
      </c>
      <c r="B34" s="34">
        <v>11.546850000000001</v>
      </c>
      <c r="C34" s="34">
        <v>-12.312379999999999</v>
      </c>
      <c r="D34" s="34">
        <v>27.269449999999999</v>
      </c>
    </row>
    <row r="35" spans="1:4" x14ac:dyDescent="0.2">
      <c r="A35" s="17" t="s">
        <v>57</v>
      </c>
      <c r="B35" s="117">
        <v>684536.97288000002</v>
      </c>
      <c r="C35" s="117">
        <v>639117.49896</v>
      </c>
      <c r="D35" s="117">
        <v>660093.43780999992</v>
      </c>
    </row>
    <row r="36" spans="1:4" x14ac:dyDescent="0.2">
      <c r="A36" s="17" t="s">
        <v>104</v>
      </c>
      <c r="B36" s="89">
        <f>(B34*(B45/B44)/B35)*100</f>
        <v>6.8409587096000179E-3</v>
      </c>
      <c r="C36" s="89">
        <f>(C34*(C45/C44)/C35)*100</f>
        <v>-7.7482030829734861E-3</v>
      </c>
      <c r="D36" s="89">
        <f>(D34*(D45/D44)/D35)*100</f>
        <v>4.1311499915030496E-3</v>
      </c>
    </row>
    <row r="37" spans="1:4" ht="9.9499999999999993" customHeight="1" x14ac:dyDescent="0.2">
      <c r="B37" s="46"/>
      <c r="C37" s="46"/>
      <c r="D37" s="46"/>
    </row>
    <row r="38" spans="1:4" x14ac:dyDescent="0.2">
      <c r="A38" s="11" t="s">
        <v>105</v>
      </c>
      <c r="B38" s="42">
        <v>2103.8530500000002</v>
      </c>
      <c r="C38" s="42">
        <v>988.70886000000007</v>
      </c>
      <c r="D38" s="42">
        <v>850.67975000000001</v>
      </c>
    </row>
    <row r="39" spans="1:4" x14ac:dyDescent="0.2">
      <c r="A39" s="11" t="s">
        <v>62</v>
      </c>
      <c r="B39" s="42">
        <v>688487.22360000003</v>
      </c>
      <c r="C39" s="42">
        <v>657839.25792999996</v>
      </c>
      <c r="D39" s="42">
        <v>676511.00165999995</v>
      </c>
    </row>
    <row r="40" spans="1:4" x14ac:dyDescent="0.2">
      <c r="A40" s="17" t="s">
        <v>106</v>
      </c>
      <c r="B40" s="89">
        <f>(B38/B39)*100</f>
        <v>0.30557619341129627</v>
      </c>
      <c r="C40" s="89">
        <f>(C38/C39)*100</f>
        <v>0.15029642090852649</v>
      </c>
      <c r="D40" s="89">
        <f t="shared" ref="D40" si="6">(D38/D39)*100</f>
        <v>0.12574514648137733</v>
      </c>
    </row>
    <row r="41" spans="1:4" ht="9.9499999999999993" customHeight="1" x14ac:dyDescent="0.2">
      <c r="B41" s="20"/>
      <c r="C41" s="20"/>
      <c r="D41" s="20"/>
    </row>
    <row r="42" spans="1:4" ht="15.75" x14ac:dyDescent="0.25">
      <c r="A42"/>
      <c r="B42"/>
      <c r="C42"/>
      <c r="D42"/>
    </row>
    <row r="43" spans="1:4" ht="15.75" x14ac:dyDescent="0.25">
      <c r="A43"/>
      <c r="B43"/>
      <c r="C43"/>
      <c r="D43"/>
    </row>
    <row r="44" spans="1:4" x14ac:dyDescent="0.2">
      <c r="A44" s="57" t="s">
        <v>111</v>
      </c>
      <c r="B44" s="57">
        <v>90</v>
      </c>
      <c r="C44" s="57">
        <v>91</v>
      </c>
      <c r="D44" s="57">
        <v>366</v>
      </c>
    </row>
    <row r="45" spans="1:4" x14ac:dyDescent="0.2">
      <c r="A45" s="57" t="s">
        <v>112</v>
      </c>
      <c r="B45" s="57">
        <v>365</v>
      </c>
      <c r="C45" s="57">
        <v>366</v>
      </c>
      <c r="D45" s="57">
        <v>366</v>
      </c>
    </row>
  </sheetData>
  <mergeCells count="1">
    <mergeCell ref="A32:C32"/>
  </mergeCells>
  <pageMargins left="0.7" right="0.7" top="0.75" bottom="0.75" header="0.3" footer="0.3"/>
  <pageSetup paperSize="9" scale="51"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Definitions DNB Group</vt:lpstr>
      <vt:lpstr>DNB Group</vt:lpstr>
      <vt:lpstr>Definitions DNB Bank Group</vt:lpstr>
      <vt:lpstr>DNB Bank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Holter, Eirik Bille</cp:lastModifiedBy>
  <cp:lastPrinted>2020-07-08T07:57:13Z</cp:lastPrinted>
  <dcterms:created xsi:type="dcterms:W3CDTF">2018-07-11T10:01:17Z</dcterms:created>
  <dcterms:modified xsi:type="dcterms:W3CDTF">2021-04-22T10:15:30Z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ies>
</file>