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dnbasa-my.sharepoint.com/personal/johanna_gateman_dnb_no/Documents/Desktop/IR/Q1 - utsendelser/Investis/"/>
    </mc:Choice>
  </mc:AlternateContent>
  <xr:revisionPtr revIDLastSave="0" documentId="8_{4CD96B91-EA9D-4EE7-A747-03D4F305A7CB}" xr6:coauthVersionLast="47" xr6:coauthVersionMax="47" xr10:uidLastSave="{00000000-0000-0000-0000-000000000000}"/>
  <bookViews>
    <workbookView xWindow="6660" yWindow="675" windowWidth="22095" windowHeight="20970" activeTab="1" xr2:uid="{00000000-000D-0000-FFFF-FFFF00000000}"/>
  </bookViews>
  <sheets>
    <sheet name="Definitions DNB Group" sheetId="1" r:id="rId1"/>
    <sheet name="DNB Group" sheetId="2" r:id="rId2"/>
    <sheet name="Definitions DNB Boligkreditt" sheetId="5" r:id="rId3"/>
    <sheet name="DNB Boligkreditt" sheetId="10" r:id="rId4"/>
  </sheets>
  <externalReferences>
    <externalReference r:id="rId5"/>
    <externalReference r:id="rId6"/>
    <externalReference r:id="rId7"/>
    <externalReference r:id="rId8"/>
  </externalReferences>
  <definedNames>
    <definedName name="____a10"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hidden="1">{#N/A,#N/A,TRUE,"0 Deckbl.";#N/A,#N/A,TRUE,"S 1 Komm";#N/A,#N/A,TRUE,"S 1a Komm";#N/A,#N/A,TRUE,"S 1b Komm";#N/A,#N/A,TRUE,"S  2 DBR";#N/A,#N/A,TRUE,"S  3 Sparten";#N/A,#N/A,TRUE,"S 4  Betr. K.";#N/A,#N/A,TRUE,"6 Bilanz";#N/A,#N/A,TRUE,"6a Bilanz ";#N/A,#N/A,TRUE,"6b Bilanz ";#N/A,#N/A,TRUE,"7 GS I";#N/A,#N/A,TRUE,"S 8 EQ-GuV"}</definedName>
    <definedName name="ee" hidden="1">{#N/A,#N/A,FALSE,"Annual Earnings Model";#N/A,#N/A,FALSE,"Quarterly Earnings Model";#N/A,#N/A,FALSE,"Header";#N/A,#N/A,FALSE,"Notes"}</definedName>
    <definedName name="EPMR4">[3]EPM!$B$142:$D$155</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Group'!$A$1:$A$37</definedName>
    <definedName name="_xlnm.Print_Area" localSheetId="1">'DNB Group'!$A$1:$E$99</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Bransch." hidden="1">{"Sammanst",#N/A,TRUE,"951231";"Sid4",#N/A,TRUE,"4.Slutlig";"Sid2",#N/A,TRUE,"2.Värden";"Sid3",#N/A,TRUE,"3.Justering";"Sid1",#N/A,TRUE,"1.Utgångsläge"}</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8"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0" l="1"/>
  <c r="C40" i="10"/>
  <c r="B40" i="10"/>
  <c r="D36" i="10"/>
  <c r="C36" i="10"/>
  <c r="B36" i="10"/>
  <c r="D26" i="10"/>
  <c r="C26" i="10"/>
  <c r="B26" i="10"/>
  <c r="D22" i="10"/>
  <c r="C22" i="10"/>
  <c r="B22" i="10"/>
  <c r="D18" i="10"/>
  <c r="C18" i="10"/>
  <c r="B18" i="10"/>
  <c r="D14" i="10"/>
  <c r="C14" i="10"/>
  <c r="B14" i="10"/>
  <c r="D8" i="10"/>
  <c r="C8" i="10"/>
  <c r="B8" i="10"/>
  <c r="B28" i="10" l="1"/>
  <c r="B30" i="10" s="1"/>
  <c r="C28" i="10"/>
  <c r="D28" i="10"/>
  <c r="D30" i="10"/>
  <c r="C30" i="10"/>
  <c r="E97" i="2"/>
  <c r="D97" i="2"/>
  <c r="C97" i="2"/>
  <c r="B97" i="2"/>
  <c r="E91" i="2"/>
  <c r="D91" i="2"/>
  <c r="C91" i="2"/>
  <c r="B91" i="2"/>
  <c r="E85" i="2"/>
  <c r="D85" i="2"/>
  <c r="C85" i="2"/>
  <c r="B85" i="2"/>
  <c r="C82" i="2"/>
  <c r="D82" i="2"/>
  <c r="E82" i="2"/>
  <c r="B82" i="2"/>
  <c r="E78" i="2"/>
  <c r="D78" i="2"/>
  <c r="C78" i="2"/>
  <c r="B78" i="2"/>
  <c r="C72" i="2"/>
  <c r="D72" i="2"/>
  <c r="E72" i="2"/>
  <c r="B72" i="2"/>
  <c r="C68" i="2"/>
  <c r="D68" i="2"/>
  <c r="E68" i="2"/>
  <c r="B68" i="2"/>
  <c r="C64" i="2"/>
  <c r="D64" i="2"/>
  <c r="E64" i="2"/>
  <c r="B64" i="2"/>
  <c r="C58" i="2"/>
  <c r="D58" i="2"/>
  <c r="E58" i="2"/>
  <c r="C56" i="2"/>
  <c r="D56" i="2"/>
  <c r="E56" i="2"/>
  <c r="B58" i="2"/>
  <c r="B56" i="2"/>
  <c r="C54" i="2"/>
  <c r="D54" i="2"/>
  <c r="E54" i="2"/>
  <c r="B54" i="2"/>
  <c r="C50" i="2"/>
  <c r="D50" i="2"/>
  <c r="E50" i="2"/>
  <c r="C48" i="2"/>
  <c r="D48" i="2"/>
  <c r="E48" i="2"/>
  <c r="B50" i="2"/>
  <c r="B48" i="2"/>
  <c r="C42" i="2"/>
  <c r="D42" i="2"/>
  <c r="E42" i="2"/>
  <c r="C40" i="2"/>
  <c r="D40" i="2"/>
  <c r="E40" i="2"/>
  <c r="B40" i="2"/>
  <c r="B42" i="2" s="1"/>
  <c r="C32" i="2"/>
  <c r="D32" i="2"/>
  <c r="E32" i="2"/>
  <c r="B32" i="2"/>
  <c r="C30" i="2"/>
  <c r="D30" i="2"/>
  <c r="E30" i="2"/>
  <c r="B30" i="2"/>
  <c r="C25" i="2"/>
  <c r="D25" i="2"/>
  <c r="E25" i="2"/>
  <c r="B25" i="2"/>
  <c r="C23" i="2"/>
  <c r="D23" i="2"/>
  <c r="E23" i="2"/>
  <c r="B23" i="2"/>
  <c r="C17" i="2"/>
  <c r="D17" i="2"/>
  <c r="E17" i="2"/>
  <c r="B17" i="2"/>
  <c r="C14" i="2"/>
  <c r="D14" i="2"/>
  <c r="E14" i="2"/>
  <c r="B14" i="2"/>
  <c r="E10" i="2"/>
  <c r="D10" i="2"/>
  <c r="C10" i="2"/>
  <c r="B10" i="2"/>
  <c r="C7" i="2"/>
  <c r="D7" i="2"/>
  <c r="E7" i="2"/>
  <c r="B7" i="2"/>
</calcChain>
</file>

<file path=xl/sharedStrings.xml><?xml version="1.0" encoding="utf-8"?>
<sst xmlns="http://schemas.openxmlformats.org/spreadsheetml/2006/main" count="154" uniqueCount="129">
  <si>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</si>
  <si>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</si>
  <si>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</si>
  <si>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</si>
  <si>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</si>
  <si>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</si>
  <si>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</si>
  <si>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</si>
  <si>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</si>
  <si>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</si>
  <si>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</si>
  <si>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</si>
  <si>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</si>
  <si>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</si>
  <si>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</si>
  <si>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</si>
  <si>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</si>
  <si>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</si>
  <si>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</si>
  <si>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</si>
  <si>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</si>
  <si>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excluding DNB Liv portfolio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</si>
  <si>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</si>
  <si>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</si>
  <si>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</si>
  <si>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</si>
  <si>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</si>
  <si>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</si>
  <si>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1st quarter</t>
  </si>
  <si>
    <t>Full year</t>
  </si>
  <si>
    <t>Issued shares, opening balance</t>
  </si>
  <si>
    <t>Cancelled shares, end of period</t>
  </si>
  <si>
    <t>Issued shares</t>
  </si>
  <si>
    <t>Group portfolio, buy-back programme end of period</t>
  </si>
  <si>
    <t>Trading shares</t>
  </si>
  <si>
    <t>Outstanding shares, end of period, thousand</t>
  </si>
  <si>
    <t>Issued, opering balance</t>
  </si>
  <si>
    <t>Accumulated purchased shares</t>
  </si>
  <si>
    <t>Outstanding shares, opening balance</t>
  </si>
  <si>
    <t xml:space="preserve">Group portfolio, buy-back programme, average for the period </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</si>
  <si>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</si>
  <si>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</si>
  <si>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</si>
  <si>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</si>
  <si>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</si>
  <si>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</si>
  <si>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</si>
  <si>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</si>
  <si>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</si>
  <si>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</si>
  <si>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</si>
  <si>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</si>
  <si>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Average outstanding shares, thousand</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</si>
  <si>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</si>
  <si>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</si>
  <si>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</si>
  <si>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</si>
  <si>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</si>
  <si>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</si>
  <si>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</si>
  <si>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</si>
  <si>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</si>
  <si>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</si>
  <si>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</si>
  <si>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</si>
  <si>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</si>
  <si>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</si>
  <si>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</si>
  <si>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</si>
  <si>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</si>
  <si>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</si>
  <si>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</si>
  <si>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</si>
  <si>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</si>
  <si>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</si>
  <si>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</si>
  <si>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</si>
  <si>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</si>
  <si>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</si>
  <si>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</si>
  <si>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</si>
  <si>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customers deposits to net loans to customers at end of period</t>
  </si>
  <si>
    <t>Customer deposits excl. DNB Liv portfolio, end of period, NOK million1)</t>
  </si>
  <si>
    <t>Short-term money market deposits, end of period, NOK million</t>
  </si>
  <si>
    <t>Short-term lending, end of period, NOK million</t>
  </si>
  <si>
    <t>Ratio of customer deposits to net loans to customers at end of period, adjusted2)</t>
  </si>
  <si>
    <t>Total operating expenses, NOK million</t>
  </si>
  <si>
    <t>Total operating income, NOK million</t>
  </si>
  <si>
    <t xml:space="preserve">Cost income ratio, per cent </t>
  </si>
  <si>
    <t>Share price, end of period, NOK</t>
  </si>
  <si>
    <t>Days in the quarter</t>
  </si>
  <si>
    <t>Days in the year</t>
  </si>
  <si>
    <t xml:space="preserve">1) Figures from Q3 2021 are excluding DNB Liv portfolio. Comparative information has not been restated. </t>
  </si>
  <si>
    <t>2) Ratio to customer deposits, excluding short-term money market deposits and DNB Liv portfolio, to net loans to customers at end of period</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</si>
  <si>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</si>
  <si>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</si>
  <si>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</si>
  <si>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</si>
  <si>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</si>
  <si>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</si>
  <si>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</si>
  <si>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</si>
  <si>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</si>
  <si>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</si>
  <si>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</si>
  <si>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</si>
  <si>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</si>
  <si>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</si>
  <si>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</si>
  <si>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</si>
  <si>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</si>
  <si>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</si>
  <si>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</si>
  <si>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</si>
  <si>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</si>
  <si>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</si>
  <si>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</si>
  <si>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</si>
  <si>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</si>
  <si>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</si>
  <si>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</si>
  <si>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</si>
  <si>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</si>
  <si>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</si>
  <si>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</si>
  <si>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</si>
  <si>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</si>
  <si>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</si>
  <si>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Full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</si>
</sst>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2" formatCode="_(&quot;$&quot;* #,##0_);_(&quot;$&quot;* \(#,##0\);_(&quot;$&quot;* &quot;-&quot;_);_(@_)"/>
    <numFmt numFmtId="43" formatCode="_(* #,##0.00_);_(* \(#,##0.00\);_(* &quot;-&quot;??_);_(@_)"/>
    <numFmt numFmtId="164" formatCode="_-* #,##0.00_-;\-* #,##0.00_-;_-* &quot;-&quot;??_-;_-@_-"/>
    <numFmt numFmtId="165" formatCode="_ * #,##0.00_ ;_ * \-#,##0.00_ ;_ * &quot;-&quot;??_ ;_ @_ "/>
    <numFmt numFmtId="166" formatCode="&quot;kr&quot;\ #,##0.00"/>
    <numFmt numFmtId="167" formatCode="_ * #,##0_ ;_ * \-#,##0_ ;_ * &quot;-&quot;??_ ;_ @_ "/>
    <numFmt numFmtId="168" formatCode="0_);\(0\);\-_)"/>
    <numFmt numFmtId="169" formatCode="0.0"/>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05">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6">
    <xf numFmtId="0" fontId="0" fillId="0" borderId="0"/>
    <xf numFmtId="165" fontId="1" fillId="0" borderId="0" applyFont="0" applyFill="0" applyBorder="0" applyAlignment="0" applyProtection="0"/>
    <xf numFmtId="0" fontId="9" fillId="0" borderId="0">
      <alignment vertical="top"/>
    </xf>
    <xf numFmtId="165"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5" fontId="9" fillId="0" borderId="0" applyFont="0" applyFill="0" applyBorder="0" applyAlignment="0" applyProtection="0"/>
    <xf numFmtId="9" fontId="9" fillId="0" borderId="0" applyFont="0" applyFill="0" applyBorder="0" applyAlignment="0" applyProtection="0"/>
    <xf numFmtId="165" fontId="19" fillId="0" borderId="0" applyFont="0" applyFill="0" applyBorder="0" applyAlignment="0" applyProtection="0"/>
    <xf numFmtId="165"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14" fillId="0" borderId="0" applyFill="0" applyProtection="0">
      <alignment horizontal="center"/>
    </xf>
    <xf numFmtId="189" fontId="14" fillId="0" borderId="0" applyFill="0" applyProtection="0">
      <alignment horizontal="center"/>
    </xf>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8" fontId="9" fillId="0" borderId="0"/>
    <xf numFmtId="178"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2"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60" fillId="0" borderId="0" applyFill="0" applyBorder="0" applyAlignment="0"/>
    <xf numFmtId="194" fontId="60" fillId="0" borderId="0" applyFill="0" applyBorder="0" applyAlignment="0"/>
    <xf numFmtId="175" fontId="60" fillId="0" borderId="0" applyFill="0" applyBorder="0" applyAlignment="0"/>
    <xf numFmtId="195" fontId="60" fillId="0" borderId="0" applyFill="0" applyBorder="0" applyAlignment="0"/>
    <xf numFmtId="196"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198" fontId="9" fillId="33" borderId="0">
      <alignment horizontal="right" vertical="center" indent="1"/>
    </xf>
    <xf numFmtId="198" fontId="9" fillId="34" borderId="0">
      <alignment horizontal="right" vertical="center" indent="1"/>
    </xf>
    <xf numFmtId="199"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0" fontId="65" fillId="0" borderId="0" applyFont="0" applyFill="0" applyBorder="0" applyProtection="0">
      <alignment horizontal="center" vertical="center"/>
    </xf>
    <xf numFmtId="0" fontId="66" fillId="37" borderId="12" applyNumberFormat="0" applyAlignment="0" applyProtection="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199" fontId="14" fillId="38" borderId="0">
      <alignment horizontal="right" vertical="center" indent="1"/>
    </xf>
    <xf numFmtId="199" fontId="9" fillId="39" borderId="0">
      <alignment horizontal="right" vertical="center" indent="1"/>
    </xf>
    <xf numFmtId="49" fontId="14" fillId="40" borderId="0">
      <alignment horizontal="right"/>
    </xf>
    <xf numFmtId="0" fontId="67" fillId="0" borderId="0">
      <alignment horizontal="right"/>
    </xf>
    <xf numFmtId="193"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2" fontId="65" fillId="0" borderId="0" applyFont="0" applyFill="0" applyBorder="0" applyProtection="0">
      <alignment horizontal="right"/>
    </xf>
    <xf numFmtId="203" fontId="68" fillId="0" borderId="0" applyFont="0" applyFill="0" applyBorder="0" applyAlignment="0" applyProtection="0">
      <alignment horizontal="right"/>
    </xf>
    <xf numFmtId="204" fontId="68" fillId="0" borderId="0" applyFont="0" applyFill="0" applyBorder="0" applyAlignment="0" applyProtection="0"/>
    <xf numFmtId="203" fontId="68" fillId="0" borderId="0" applyFont="0" applyFill="0" applyBorder="0" applyAlignment="0" applyProtection="0">
      <alignment horizontal="right"/>
    </xf>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30"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205" fontId="68" fillId="0" borderId="0" applyFont="0" applyFill="0" applyBorder="0" applyAlignment="0" applyProtection="0"/>
    <xf numFmtId="206" fontId="68" fillId="0" borderId="0" applyFont="0" applyFill="0" applyBorder="0" applyAlignment="0" applyProtection="0">
      <alignment horizontal="right"/>
    </xf>
    <xf numFmtId="165" fontId="69" fillId="0" borderId="0" applyFont="0" applyFill="0" applyBorder="0" applyAlignment="0" applyProtection="0"/>
    <xf numFmtId="164" fontId="9" fillId="0" borderId="0" applyFont="0" applyFill="0" applyBorder="0" applyAlignment="0" applyProtection="0"/>
    <xf numFmtId="207" fontId="68"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69" fillId="0" borderId="0" applyFont="0" applyFill="0" applyBorder="0" applyAlignment="0" applyProtection="0"/>
    <xf numFmtId="43" fontId="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5" fontId="70" fillId="0" borderId="0" applyFont="0" applyFill="0" applyBorder="0" applyAlignment="0" applyProtection="0"/>
    <xf numFmtId="208"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199"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09" fontId="58" fillId="0" borderId="0" applyFont="0" applyFill="0" applyBorder="0" applyAlignment="0" applyProtection="0">
      <protection locked="0"/>
    </xf>
    <xf numFmtId="210" fontId="58" fillId="0" borderId="0" applyFont="0" applyFill="0" applyBorder="0" applyAlignment="0" applyProtection="0">
      <protection locked="0"/>
    </xf>
    <xf numFmtId="194" fontId="60" fillId="0" borderId="0" applyFont="0" applyFill="0" applyBorder="0" applyAlignment="0" applyProtection="0"/>
    <xf numFmtId="211" fontId="9" fillId="0" borderId="0" applyFont="0" applyFill="0" applyBorder="0" applyProtection="0">
      <alignment horizontal="right"/>
    </xf>
    <xf numFmtId="211" fontId="9" fillId="0" borderId="0" applyFont="0" applyFill="0" applyBorder="0" applyProtection="0">
      <alignment horizontal="right"/>
    </xf>
    <xf numFmtId="212" fontId="68" fillId="0" borderId="0" applyFont="0" applyFill="0" applyBorder="0" applyAlignment="0" applyProtection="0">
      <alignment horizontal="right"/>
    </xf>
    <xf numFmtId="213" fontId="68" fillId="0" borderId="0" applyFont="0" applyFill="0" applyBorder="0" applyAlignment="0" applyProtection="0">
      <alignment horizontal="right"/>
    </xf>
    <xf numFmtId="214" fontId="79" fillId="0" borderId="0" applyFont="0" applyFill="0" applyBorder="0" applyAlignment="0" applyProtection="0"/>
    <xf numFmtId="213" fontId="68" fillId="0" borderId="0" applyFont="0" applyFill="0" applyBorder="0" applyAlignment="0" applyProtection="0">
      <alignment horizontal="right"/>
    </xf>
    <xf numFmtId="0" fontId="79" fillId="0" borderId="0" applyFont="0" applyFill="0" applyBorder="0" applyAlignment="0" applyProtection="0"/>
    <xf numFmtId="215"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6" fontId="65" fillId="45" borderId="0" applyFont="0" applyFill="0" applyBorder="0" applyAlignment="0" applyProtection="0">
      <alignment vertical="center"/>
    </xf>
    <xf numFmtId="14" fontId="82" fillId="0" borderId="0"/>
    <xf numFmtId="217" fontId="68" fillId="0" borderId="0" applyFont="0" applyFill="0" applyBorder="0" applyAlignment="0" applyProtection="0"/>
    <xf numFmtId="0" fontId="68" fillId="0" borderId="0" applyFont="0" applyFill="0" applyBorder="0" applyAlignment="0" applyProtection="0"/>
    <xf numFmtId="217" fontId="68" fillId="0" borderId="0" applyFont="0" applyFill="0" applyBorder="0" applyAlignment="0" applyProtection="0"/>
    <xf numFmtId="14" fontId="35" fillId="0" borderId="0" applyFill="0" applyBorder="0" applyAlignment="0"/>
    <xf numFmtId="194" fontId="58" fillId="0" borderId="0" applyFont="0" applyFill="0" applyBorder="0" applyProtection="0">
      <alignment horizontal="right"/>
    </xf>
    <xf numFmtId="218" fontId="9" fillId="0" borderId="0" applyFont="0" applyFill="0" applyBorder="0" applyAlignment="0" applyProtection="0"/>
    <xf numFmtId="219"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38" fontId="84" fillId="0" borderId="14">
      <alignment vertical="center"/>
    </xf>
    <xf numFmtId="221" fontId="84" fillId="0" borderId="0"/>
    <xf numFmtId="222" fontId="9" fillId="0" borderId="0" applyFont="0" applyFill="0" applyBorder="0" applyAlignment="0" applyProtection="0"/>
    <xf numFmtId="223" fontId="9" fillId="0" borderId="0" applyFont="0" applyFill="0" applyBorder="0" applyAlignment="0" applyProtection="0"/>
    <xf numFmtId="0" fontId="85" fillId="0" borderId="0">
      <protection locked="0"/>
    </xf>
    <xf numFmtId="0" fontId="86" fillId="11" borderId="0" applyNumberFormat="0" applyBorder="0" applyAlignment="0" applyProtection="0"/>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5" fontId="68" fillId="0" borderId="15" applyNumberFormat="0" applyFont="0" applyFill="0" applyAlignment="0" applyProtection="0"/>
    <xf numFmtId="42" fontId="87" fillId="0" borderId="0" applyFill="0" applyBorder="0" applyAlignment="0" applyProtection="0"/>
    <xf numFmtId="226" fontId="88" fillId="0" borderId="0" applyBorder="0" applyAlignment="0">
      <alignment horizontal="left"/>
    </xf>
    <xf numFmtId="43"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3" fontId="60" fillId="0" borderId="0" applyFill="0" applyBorder="0" applyAlignment="0"/>
    <xf numFmtId="194"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0" fontId="9" fillId="45" borderId="0">
      <protection locked="0"/>
    </xf>
    <xf numFmtId="227" fontId="92" fillId="0" borderId="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0" fontId="47"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0" fontId="95" fillId="0" borderId="0">
      <alignment horizontal="left" vertical="top" wrapText="1"/>
    </xf>
    <xf numFmtId="230"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5" fontId="1" fillId="0" borderId="0" applyFont="0" applyFill="0" applyBorder="0" applyAlignment="0" applyProtection="0"/>
    <xf numFmtId="0" fontId="9" fillId="0" borderId="0">
      <alignment vertical="top"/>
    </xf>
    <xf numFmtId="0" fontId="1" fillId="0" borderId="0"/>
  </cellStyleXfs>
  <cellXfs count="93">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172" fontId="10" fillId="0" borderId="0" xfId="7" applyNumberFormat="1" applyFont="1" applyFill="1" applyAlignment="1">
      <alignment vertical="top"/>
    </xf>
    <xf numFmtId="169" fontId="10" fillId="0" borderId="2" xfId="8" applyNumberFormat="1" applyFont="1" applyFill="1" applyBorder="1" applyAlignment="1">
      <alignment vertical="top"/>
    </xf>
    <xf numFmtId="172" fontId="10" fillId="0" borderId="0" xfId="7" applyNumberFormat="1" applyFont="1" applyFill="1" applyBorder="1" applyAlignment="1"/>
    <xf numFmtId="10"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7" fontId="16" fillId="0" borderId="0" xfId="1" applyNumberFormat="1" applyFont="1" applyFill="1"/>
    <xf numFmtId="0" fontId="16" fillId="0" borderId="1" xfId="0" applyFont="1" applyBorder="1"/>
    <xf numFmtId="167" fontId="16" fillId="0" borderId="1" xfId="1" applyNumberFormat="1" applyFont="1" applyFill="1" applyBorder="1"/>
    <xf numFmtId="167" fontId="16" fillId="0" borderId="0" xfId="0" applyNumberFormat="1" applyFont="1"/>
    <xf numFmtId="0" fontId="16" fillId="0" borderId="2" xfId="0" applyFont="1" applyBorder="1"/>
    <xf numFmtId="168" fontId="16" fillId="0" borderId="1" xfId="1" applyNumberFormat="1" applyFont="1" applyBorder="1" applyAlignment="1"/>
    <xf numFmtId="170" fontId="16" fillId="0" borderId="1" xfId="1" applyNumberFormat="1" applyFont="1" applyBorder="1" applyAlignment="1"/>
    <xf numFmtId="167" fontId="16" fillId="0" borderId="2" xfId="1" applyNumberFormat="1" applyFont="1" applyFill="1" applyBorder="1"/>
    <xf numFmtId="170"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5" fontId="16" fillId="0" borderId="1" xfId="0" applyNumberFormat="1" applyFont="1" applyBorder="1"/>
    <xf numFmtId="171" fontId="16" fillId="0" borderId="0" xfId="1" applyNumberFormat="1" applyFont="1"/>
    <xf numFmtId="172" fontId="10" fillId="0" borderId="0" xfId="3" applyNumberFormat="1" applyFont="1" applyFill="1" applyBorder="1" applyAlignment="1"/>
    <xf numFmtId="171" fontId="13" fillId="0" borderId="0" xfId="1" applyNumberFormat="1" applyFont="1"/>
    <xf numFmtId="171" fontId="10" fillId="0" borderId="0" xfId="1" applyNumberFormat="1" applyFont="1" applyAlignment="1"/>
    <xf numFmtId="0" fontId="10" fillId="0" borderId="0" xfId="0" applyFont="1"/>
    <xf numFmtId="173" fontId="10" fillId="0" borderId="2" xfId="3" applyNumberFormat="1" applyFont="1" applyFill="1" applyBorder="1" applyAlignment="1">
      <alignment vertical="top"/>
    </xf>
    <xf numFmtId="0" fontId="13" fillId="0" borderId="0" xfId="0" applyFont="1"/>
    <xf numFmtId="167" fontId="10" fillId="0" borderId="0" xfId="3" applyNumberFormat="1" applyFont="1" applyBorder="1" applyAlignment="1"/>
    <xf numFmtId="173" fontId="10" fillId="0" borderId="0" xfId="3" applyNumberFormat="1" applyFont="1" applyFill="1" applyBorder="1" applyAlignment="1">
      <alignment vertical="top"/>
    </xf>
    <xf numFmtId="171" fontId="16" fillId="0" borderId="1" xfId="1" applyNumberFormat="1" applyFont="1" applyFill="1" applyBorder="1"/>
    <xf numFmtId="0" fontId="16" fillId="0" borderId="1" xfId="0" applyFont="1" applyBorder="1" applyAlignment="1">
      <alignment wrapText="1"/>
    </xf>
    <xf numFmtId="165" fontId="16" fillId="0" borderId="0" xfId="1" applyFont="1" applyFill="1"/>
    <xf numFmtId="0" fontId="18" fillId="0" borderId="0" xfId="0" applyFont="1"/>
    <xf numFmtId="0" fontId="16" fillId="0" borderId="0" xfId="0" applyFont="1" applyAlignment="1">
      <alignment vertical="top" wrapText="1"/>
    </xf>
    <xf numFmtId="2" fontId="10" fillId="0" borderId="2" xfId="8" applyNumberFormat="1" applyFont="1" applyFill="1" applyBorder="1" applyAlignment="1">
      <alignment vertical="top"/>
    </xf>
    <xf numFmtId="174" fontId="10" fillId="0" borderId="2" xfId="8" applyNumberFormat="1" applyFont="1" applyFill="1" applyBorder="1" applyAlignment="1">
      <alignment vertical="top"/>
    </xf>
    <xf numFmtId="0" fontId="10" fillId="2" borderId="2" xfId="4" applyFont="1" applyFill="1" applyBorder="1" applyAlignment="1">
      <alignment vertical="top" wrapText="1"/>
    </xf>
    <xf numFmtId="173" fontId="10" fillId="0" borderId="2" xfId="3" applyNumberFormat="1" applyFont="1" applyFill="1" applyBorder="1" applyAlignment="1"/>
    <xf numFmtId="165" fontId="16" fillId="0" borderId="1" xfId="1" applyFont="1" applyFill="1" applyBorder="1"/>
    <xf numFmtId="167" fontId="16" fillId="0" borderId="0" xfId="1" applyNumberFormat="1" applyFont="1" applyBorder="1" applyAlignment="1"/>
    <xf numFmtId="168" fontId="16" fillId="0" borderId="0" xfId="1" applyNumberFormat="1" applyFont="1" applyBorder="1" applyAlignment="1"/>
    <xf numFmtId="165" fontId="16" fillId="0" borderId="2" xfId="1" applyFont="1" applyFill="1" applyBorder="1"/>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2" fontId="10" fillId="0" borderId="2" xfId="6" applyNumberFormat="1" applyFont="1" applyBorder="1" applyAlignment="1"/>
    <xf numFmtId="166"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7" fontId="16" fillId="0" borderId="0" xfId="1" applyNumberFormat="1" applyFont="1" applyFill="1" applyAlignment="1"/>
    <xf numFmtId="167" fontId="16" fillId="0" borderId="1" xfId="1" applyNumberFormat="1" applyFont="1" applyFill="1" applyBorder="1" applyAlignment="1"/>
    <xf numFmtId="167" fontId="16" fillId="0" borderId="2" xfId="1" applyNumberFormat="1" applyFont="1" applyFill="1" applyBorder="1" applyAlignment="1"/>
    <xf numFmtId="165" fontId="16" fillId="0" borderId="1" xfId="1" applyFont="1" applyFill="1" applyBorder="1" applyAlignment="1"/>
    <xf numFmtId="165" fontId="16" fillId="0" borderId="2" xfId="1" applyFont="1" applyFill="1" applyBorder="1" applyAlignment="1"/>
    <xf numFmtId="171" fontId="16" fillId="0" borderId="2" xfId="1" applyNumberFormat="1" applyFont="1" applyFill="1" applyBorder="1" applyAlignment="1"/>
    <xf numFmtId="1" fontId="16" fillId="0" borderId="0" xfId="0" applyNumberFormat="1" applyFont="1"/>
    <xf numFmtId="1" fontId="10" fillId="0" borderId="0" xfId="6" applyNumberFormat="1" applyFont="1" applyAlignment="1"/>
    <xf numFmtId="166" fontId="104" fillId="0" borderId="0" xfId="5046" applyNumberFormat="1" applyFont="1" applyAlignment="1">
      <alignment horizontal="center" vertical="top"/>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cellXfs>
  <cellStyles count="7326">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økkeltall" xfId="694" xr:uid="{00000000-0005-0000-0000-0000AB020000}"/>
    <cellStyle name="_Nøkkeltall 1Q10 Konsern" xfId="695" xr:uid="{00000000-0005-0000-0000-0000AC020000}"/>
    <cellStyle name="_Nøkkeltall 2" xfId="696" xr:uid="{00000000-0005-0000-0000-0000AD020000}"/>
    <cellStyle name="_NOTE - Klassifikasjon 0912 Utlån kred.inst+kunder" xfId="693" xr:uid="{00000000-0005-0000-0000-0000AA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GruppeOverskrift" xfId="4042" xr:uid="{00000000-0005-0000-0000-0000C4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ånedsanalyse" xfId="4081" xr:uid="{00000000-0005-0000-0000-0000EB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ånedsanalyse" xfId="4091" xr:uid="{00000000-0005-0000-0000-0000F5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ånedsanalyse" xfId="4101" xr:uid="{00000000-0005-0000-0000-0000FF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ånedsanalyse" xfId="4110" xr:uid="{00000000-0005-0000-0000-000008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ånedsanalyse" xfId="4121" xr:uid="{00000000-0005-0000-0000-000013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ånedsanalyse" xfId="4130" xr:uid="{00000000-0005-0000-0000-00001C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ånedsanalyse" xfId="4140" xr:uid="{00000000-0005-0000-0000-000026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ånedsanalyse" xfId="4150" xr:uid="{00000000-0005-0000-0000-000030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ånedsanalyse" xfId="4160" xr:uid="{00000000-0005-0000-0000-00003A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ånedsanalyse" xfId="4170" xr:uid="{00000000-0005-0000-0000-000044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ånedsanalyse" xfId="4180" xr:uid="{00000000-0005-0000-0000-00004E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ånedsanalyse" xfId="4189" xr:uid="{00000000-0005-0000-0000-000057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ånedsanalyse" xfId="4199" xr:uid="{00000000-0005-0000-0000-000061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ånedsanalyse" xfId="4209" xr:uid="{00000000-0005-0000-0000-00006B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ånedsanalyse" xfId="4219" xr:uid="{00000000-0005-0000-0000-000075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ånedsanalyse" xfId="4229" xr:uid="{00000000-0005-0000-0000-00007F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ånedsanalyse" xfId="4239" xr:uid="{00000000-0005-0000-0000-000089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number" xfId="5763" xr:uid="{00000000-0005-0000-0000-000082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ard_Blad1" xfId="6349" xr:uid="{00000000-0005-0000-0000-0000CC180000}"/>
    <cellStyle name="Standard_01d Geographische Märkte" xfId="6348" xr:uid="{00000000-0005-0000-0000-0000CD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ånedsanalyse" xfId="7264" xr:uid="{00000000-0005-0000-0000-000060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ährung [0]_050526 Ratios Denmark without banks" xfId="7272" xr:uid="{00000000-0005-0000-0000-0000681C0000}"/>
    <cellStyle name="Währung_050526 Ratios Denmark without banks" xfId="7273" xr:uid="{00000000-0005-0000-0000-0000691C0000}"/>
    <cellStyle name="Warburg" xfId="7270" xr:uid="{00000000-0005-0000-0000-0000661C0000}"/>
    <cellStyle name="Warning Text 2" xfId="7271" xr:uid="{00000000-0005-0000-0000-000067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https://dnbasa.sharepoint.com/sites/s3673/Delte%20dokumenter/Notedokumentasjon/2023/2023%201Q/Financial%20Highlights/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Definitions DNB Group"/>
      <sheetName val="APMs"/>
      <sheetName val="Factbook"/>
      <sheetName val="Sources --&gt;"/>
      <sheetName val="Nøkkeltall"/>
      <sheetName val="Equity"/>
      <sheetName val="Shares"/>
      <sheetName val="Andre tall"/>
      <sheetName val="EPM"/>
      <sheetName val="Innskuddsdekning"/>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zoomScaleNormal="100" workbookViewId="0">
      <selection activeCell="F22" sqref="F22"/>
    </sheetView>
  </sheetViews>
  <sheetFormatPr defaultColWidth="11.42578125" defaultRowHeight="14.25"/>
  <cols>
    <col min="1" max="1" width="100.5703125" style="24" customWidth="1"/>
    <col min="2" max="16384" width="11.42578125" style="19"/>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7</v>
      </c>
    </row>
    <row r="13" spans="1:1">
      <c r="A13" s="4"/>
    </row>
    <row r="14" spans="1:1">
      <c r="A14" s="8" t="s">
        <v>8</v>
      </c>
    </row>
    <row r="15" spans="1:1">
      <c r="A15" s="4" t="s">
        <v>9</v>
      </c>
    </row>
    <row r="16" spans="1:1">
      <c r="A16" s="4" t="s">
        <v>10</v>
      </c>
    </row>
    <row r="17" spans="1:4" ht="22.5">
      <c r="A17" s="9" t="s">
        <v>11</v>
      </c>
    </row>
    <row r="18" spans="1:4" ht="33.75">
      <c r="A18" s="9" t="s">
        <v>12</v>
      </c>
    </row>
    <row r="19" spans="1:4" ht="22.5">
      <c r="A19" s="9" t="s">
        <v>13</v>
      </c>
    </row>
    <row r="20" spans="1:4">
      <c r="A20" s="9"/>
    </row>
    <row r="21" spans="1:4" ht="27.95" customHeight="1">
      <c r="A21" s="8" t="s">
        <v>14</v>
      </c>
      <c r="B21" s="8"/>
      <c r="C21" s="8"/>
      <c r="D21" s="8"/>
    </row>
    <row r="22" spans="1:4">
      <c r="A22" s="51" t="s">
        <v>15</v>
      </c>
    </row>
    <row r="23" spans="1:4">
      <c r="A23" s="9" t="s">
        <v>16</v>
      </c>
    </row>
    <row r="24" spans="1:4" s="9" customFormat="1" ht="22.5">
      <c r="A24" s="9" t="s">
        <v>17</v>
      </c>
    </row>
    <row r="25" spans="1:4" s="9" customFormat="1" ht="11.25">
      <c r="A25" s="9" t="s">
        <v>18</v>
      </c>
    </row>
    <row r="26" spans="1:4">
      <c r="A26" s="4"/>
    </row>
    <row r="27" spans="1:4" ht="22.5">
      <c r="A27" s="8" t="s">
        <v>19</v>
      </c>
    </row>
    <row r="28" spans="1:4">
      <c r="A28" s="4" t="s">
        <v>20</v>
      </c>
    </row>
    <row r="29" spans="1:4" ht="22.5">
      <c r="A29" s="9" t="s">
        <v>21</v>
      </c>
    </row>
    <row r="30" spans="1:4">
      <c r="A30" s="4"/>
    </row>
    <row r="31" spans="1:4">
      <c r="A31" s="8" t="s">
        <v>22</v>
      </c>
    </row>
    <row r="32" spans="1:4" ht="22.5">
      <c r="A32" s="4" t="s">
        <v>23</v>
      </c>
    </row>
    <row r="33" spans="1:1">
      <c r="A33" s="9" t="s">
        <v>24</v>
      </c>
    </row>
    <row r="34" spans="1:1">
      <c r="A34" s="4"/>
    </row>
    <row r="35" spans="1:1">
      <c r="A35" s="8" t="s">
        <v>25</v>
      </c>
    </row>
    <row r="36" spans="1:1">
      <c r="A36" s="4" t="s">
        <v>26</v>
      </c>
    </row>
    <row r="37" spans="1:1" ht="33.75">
      <c r="A37" s="9" t="s">
        <v>27</v>
      </c>
    </row>
    <row r="38" spans="1:1">
      <c r="A38"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07"/>
  <sheetViews>
    <sheetView showGridLines="0" tabSelected="1" zoomScale="85" zoomScaleNormal="85" workbookViewId="0">
      <selection activeCell="I44" sqref="I44"/>
    </sheetView>
  </sheetViews>
  <sheetFormatPr defaultColWidth="11.42578125" defaultRowHeight="15"/>
  <cols>
    <col min="1" max="1" width="99" style="26" customWidth="1"/>
    <col min="2" max="5" width="14.5703125" style="26" customWidth="1"/>
    <col min="6" max="6" width="15.140625" style="26" customWidth="1"/>
    <col min="7" max="16384" width="11.42578125" style="26"/>
  </cols>
  <sheetData>
    <row r="1" spans="1:7" ht="15.75">
      <c r="A1" s="25" t="s">
        <v>0</v>
      </c>
    </row>
    <row r="2" spans="1:7" ht="15.75">
      <c r="B2" s="67" t="s">
        <v>28</v>
      </c>
      <c r="C2" s="67" t="s">
        <v>28</v>
      </c>
      <c r="D2" s="89" t="s">
        <v>29</v>
      </c>
      <c r="E2" s="89"/>
    </row>
    <row r="3" spans="1:7" ht="15.75">
      <c r="B3" s="68">
        <v>2023</v>
      </c>
      <c r="C3" s="68">
        <v>2022</v>
      </c>
      <c r="D3" s="68">
        <v>2023</v>
      </c>
      <c r="E3" s="68">
        <v>2022</v>
      </c>
    </row>
    <row r="5" spans="1:7">
      <c r="A5" s="26" t="s">
        <v>30</v>
      </c>
      <c r="B5" s="27">
        <v>1550365.0209999999</v>
      </c>
      <c r="C5" s="27">
        <v>1550365.0209999999</v>
      </c>
      <c r="D5" s="27">
        <v>1550365.0209999999</v>
      </c>
      <c r="E5" s="27">
        <v>1550365.0209999999</v>
      </c>
    </row>
    <row r="6" spans="1:7">
      <c r="A6" s="28" t="s">
        <v>31</v>
      </c>
      <c r="B6" s="29">
        <v>0</v>
      </c>
      <c r="C6" s="29">
        <v>0</v>
      </c>
      <c r="D6" s="29">
        <v>0</v>
      </c>
      <c r="E6" s="29">
        <v>0</v>
      </c>
    </row>
    <row r="7" spans="1:7">
      <c r="A7" s="26" t="s">
        <v>32</v>
      </c>
      <c r="B7" s="81">
        <f>B5-B6</f>
        <v>1550365.0209999999</v>
      </c>
      <c r="C7" s="81">
        <f t="shared" ref="C7:E7" si="0">C5-C6</f>
        <v>1550365.0209999999</v>
      </c>
      <c r="D7" s="81">
        <f t="shared" si="0"/>
        <v>1550365.0209999999</v>
      </c>
      <c r="E7" s="81">
        <f t="shared" si="0"/>
        <v>1550365.0209999999</v>
      </c>
      <c r="G7" s="30"/>
    </row>
    <row r="8" spans="1:7">
      <c r="A8" s="26" t="s">
        <v>33</v>
      </c>
      <c r="B8" s="27">
        <v>5116.2</v>
      </c>
      <c r="C8" s="27">
        <v>0</v>
      </c>
      <c r="D8" s="27">
        <v>5116.2</v>
      </c>
      <c r="E8" s="27">
        <v>0</v>
      </c>
    </row>
    <row r="9" spans="1:7">
      <c r="A9" s="28" t="s">
        <v>34</v>
      </c>
      <c r="B9" s="29">
        <v>296</v>
      </c>
      <c r="C9" s="29">
        <v>0</v>
      </c>
      <c r="D9" s="29">
        <v>296</v>
      </c>
      <c r="E9" s="29">
        <v>104.3</v>
      </c>
    </row>
    <row r="10" spans="1:7">
      <c r="A10" s="28" t="s">
        <v>35</v>
      </c>
      <c r="B10" s="82">
        <f t="shared" ref="B10:E10" si="1">B7-B8-B9</f>
        <v>1544952.821</v>
      </c>
      <c r="C10" s="82">
        <f t="shared" si="1"/>
        <v>1550365.0209999999</v>
      </c>
      <c r="D10" s="82">
        <f t="shared" si="1"/>
        <v>1544952.821</v>
      </c>
      <c r="E10" s="82">
        <f t="shared" si="1"/>
        <v>1550260.7209999999</v>
      </c>
    </row>
    <row r="12" spans="1:7">
      <c r="A12" s="26" t="s">
        <v>36</v>
      </c>
      <c r="B12" s="27">
        <v>1550365.0209999999</v>
      </c>
      <c r="C12" s="27">
        <v>1550365.0209999999</v>
      </c>
      <c r="D12" s="27">
        <v>1550365.0209999999</v>
      </c>
      <c r="E12" s="27">
        <v>1550365.0209999999</v>
      </c>
    </row>
    <row r="13" spans="1:7">
      <c r="A13" s="28" t="s">
        <v>37</v>
      </c>
      <c r="B13" s="29">
        <v>0</v>
      </c>
      <c r="C13" s="29">
        <v>0</v>
      </c>
      <c r="D13" s="29">
        <v>0</v>
      </c>
      <c r="E13" s="29">
        <v>0</v>
      </c>
    </row>
    <row r="14" spans="1:7">
      <c r="A14" s="26" t="s">
        <v>38</v>
      </c>
      <c r="B14" s="81">
        <f>B12-B13</f>
        <v>1550365.0209999999</v>
      </c>
      <c r="C14" s="81">
        <f t="shared" ref="C14:E14" si="2">C12-C13</f>
        <v>1550365.0209999999</v>
      </c>
      <c r="D14" s="81">
        <f t="shared" si="2"/>
        <v>1550365.0209999999</v>
      </c>
      <c r="E14" s="81">
        <f t="shared" si="2"/>
        <v>1550365.0209999999</v>
      </c>
    </row>
    <row r="15" spans="1:7">
      <c r="A15" s="26" t="s">
        <v>39</v>
      </c>
      <c r="B15" s="27">
        <v>2801.7170000000001</v>
      </c>
      <c r="C15" s="27">
        <v>0</v>
      </c>
      <c r="D15" s="27">
        <v>2801.7170000000001</v>
      </c>
      <c r="E15" s="27">
        <v>0</v>
      </c>
    </row>
    <row r="16" spans="1:7">
      <c r="A16" s="28" t="s">
        <v>40</v>
      </c>
      <c r="B16" s="29">
        <v>199.29300000000001</v>
      </c>
      <c r="C16" s="29">
        <v>0</v>
      </c>
      <c r="D16" s="29">
        <v>199.29300000000001</v>
      </c>
      <c r="E16" s="29">
        <v>31.525000000000002</v>
      </c>
    </row>
    <row r="17" spans="1:5">
      <c r="A17" s="31" t="s">
        <v>41</v>
      </c>
      <c r="B17" s="82">
        <f t="shared" ref="B17:E17" si="3">B14-B15-B16</f>
        <v>1547364.0109999999</v>
      </c>
      <c r="C17" s="82">
        <f t="shared" si="3"/>
        <v>1550365.0209999999</v>
      </c>
      <c r="D17" s="82">
        <f t="shared" si="3"/>
        <v>1547364.0109999999</v>
      </c>
      <c r="E17" s="82">
        <f t="shared" si="3"/>
        <v>1550333.496</v>
      </c>
    </row>
    <row r="18" spans="1:5" ht="9" customHeight="1"/>
    <row r="19" spans="1:5" ht="9.75" customHeight="1"/>
    <row r="20" spans="1:5">
      <c r="A20" s="26" t="s">
        <v>42</v>
      </c>
      <c r="B20" s="27">
        <v>263790.42585667799</v>
      </c>
      <c r="C20" s="27">
        <v>234737.69788747601</v>
      </c>
      <c r="D20" s="27">
        <v>263790.42585667799</v>
      </c>
      <c r="E20" s="27">
        <v>249839.57974074199</v>
      </c>
    </row>
    <row r="21" spans="1:5">
      <c r="A21" s="26" t="s">
        <v>43</v>
      </c>
      <c r="B21" s="27">
        <v>18545.185045999999</v>
      </c>
      <c r="C21" s="27">
        <v>11316.849826</v>
      </c>
      <c r="D21" s="27">
        <v>18545.185045999999</v>
      </c>
      <c r="E21" s="27">
        <v>16088.631347999999</v>
      </c>
    </row>
    <row r="22" spans="1:5">
      <c r="A22" s="28" t="s">
        <v>44</v>
      </c>
      <c r="B22" s="29">
        <v>227.28800000000001</v>
      </c>
      <c r="C22" s="29">
        <v>325.16104544000001</v>
      </c>
      <c r="D22" s="29">
        <v>227.28800000000001</v>
      </c>
      <c r="E22" s="29">
        <v>226.992842137</v>
      </c>
    </row>
    <row r="23" spans="1:5">
      <c r="A23" s="28" t="s">
        <v>45</v>
      </c>
      <c r="B23" s="83">
        <f>B20-B21-B22</f>
        <v>245017.95281067799</v>
      </c>
      <c r="C23" s="83">
        <f t="shared" ref="C23:E23" si="4">C20-C21-C22</f>
        <v>223095.68701603601</v>
      </c>
      <c r="D23" s="83">
        <f t="shared" si="4"/>
        <v>245017.95281067799</v>
      </c>
      <c r="E23" s="83">
        <f t="shared" si="4"/>
        <v>233523.95555060499</v>
      </c>
    </row>
    <row r="24" spans="1:5">
      <c r="A24" s="28" t="s">
        <v>46</v>
      </c>
      <c r="B24" s="29">
        <v>1544952.821</v>
      </c>
      <c r="C24" s="29">
        <v>1550365.0209999999</v>
      </c>
      <c r="D24" s="29">
        <v>1544952.821</v>
      </c>
      <c r="E24" s="29">
        <v>1550260.7209999999</v>
      </c>
    </row>
    <row r="25" spans="1:5">
      <c r="A25" s="28" t="s">
        <v>47</v>
      </c>
      <c r="B25" s="84">
        <f>B23*1000/B24</f>
        <v>158.59251459347831</v>
      </c>
      <c r="C25" s="84">
        <f t="shared" ref="C25:E25" si="5">C23*1000/C24</f>
        <v>143.89881350144057</v>
      </c>
      <c r="D25" s="84">
        <f t="shared" si="5"/>
        <v>158.59251459347831</v>
      </c>
      <c r="E25" s="84">
        <f t="shared" si="5"/>
        <v>150.63527856138271</v>
      </c>
    </row>
    <row r="26" spans="1:5" ht="9" customHeight="1"/>
    <row r="27" spans="1:5">
      <c r="A27" s="26" t="s">
        <v>48</v>
      </c>
      <c r="B27" s="27">
        <v>10472.444281091399</v>
      </c>
      <c r="C27" s="27">
        <v>7646.9932418246999</v>
      </c>
      <c r="D27" s="27">
        <v>10472.444281091399</v>
      </c>
      <c r="E27" s="27">
        <v>33437.943956615003</v>
      </c>
    </row>
    <row r="28" spans="1:5">
      <c r="A28" s="26" t="s">
        <v>49</v>
      </c>
      <c r="B28" s="27">
        <v>-279.69327399999997</v>
      </c>
      <c r="C28" s="27">
        <v>-225.45219</v>
      </c>
      <c r="D28" s="27">
        <v>-279.69327399999997</v>
      </c>
      <c r="E28" s="27">
        <v>-769.44776899999999</v>
      </c>
    </row>
    <row r="29" spans="1:5">
      <c r="A29" s="28" t="s">
        <v>50</v>
      </c>
      <c r="B29" s="32">
        <v>-0.29399999999999998</v>
      </c>
      <c r="C29" s="32">
        <v>-30.649378039999998</v>
      </c>
      <c r="D29" s="32">
        <v>-0.29399999999999998</v>
      </c>
      <c r="E29" s="32">
        <v>-81.647068645999994</v>
      </c>
    </row>
    <row r="30" spans="1:5">
      <c r="A30" s="28" t="s">
        <v>51</v>
      </c>
      <c r="B30" s="82">
        <f>B27+B28+B29</f>
        <v>10192.4570070914</v>
      </c>
      <c r="C30" s="82">
        <f t="shared" ref="C30:E30" si="6">C27+C28+C29</f>
        <v>7390.8916737847003</v>
      </c>
      <c r="D30" s="82">
        <f t="shared" si="6"/>
        <v>10192.4570070914</v>
      </c>
      <c r="E30" s="82">
        <f t="shared" si="6"/>
        <v>32586.849118969003</v>
      </c>
    </row>
    <row r="31" spans="1:5">
      <c r="A31" s="28" t="s">
        <v>52</v>
      </c>
      <c r="B31" s="29">
        <v>1547364.0109999999</v>
      </c>
      <c r="C31" s="29">
        <v>1550365.0209999999</v>
      </c>
      <c r="D31" s="29">
        <v>1547364.0109999999</v>
      </c>
      <c r="E31" s="29">
        <v>1550333.496</v>
      </c>
    </row>
    <row r="32" spans="1:5">
      <c r="A32" s="28" t="s">
        <v>53</v>
      </c>
      <c r="B32" s="85">
        <f>B30/B31*1000</f>
        <v>6.5869807845048811</v>
      </c>
      <c r="C32" s="85">
        <f t="shared" ref="C32:E32" si="7">C30/C31*1000</f>
        <v>4.7671945468800025</v>
      </c>
      <c r="D32" s="85">
        <f t="shared" si="7"/>
        <v>6.5869807845048811</v>
      </c>
      <c r="E32" s="85">
        <f t="shared" si="7"/>
        <v>21.019251150185433</v>
      </c>
    </row>
    <row r="34" spans="1:5">
      <c r="B34" s="30"/>
      <c r="C34" s="30"/>
      <c r="D34" s="30"/>
      <c r="E34" s="30"/>
    </row>
    <row r="35" spans="1:5" ht="15.75">
      <c r="A35" s="91" t="s">
        <v>54</v>
      </c>
      <c r="B35" s="91"/>
      <c r="C35" s="91"/>
      <c r="D35" s="91"/>
      <c r="E35" s="91"/>
    </row>
    <row r="36" spans="1:5" ht="9.75" customHeight="1"/>
    <row r="37" spans="1:5">
      <c r="A37" s="26" t="s">
        <v>48</v>
      </c>
      <c r="B37" s="58">
        <v>10472.444281091399</v>
      </c>
      <c r="C37" s="58">
        <v>7646.9932418246999</v>
      </c>
      <c r="D37" s="58">
        <v>10472.444281091399</v>
      </c>
      <c r="E37" s="58">
        <v>33437.943956615003</v>
      </c>
    </row>
    <row r="38" spans="1:5">
      <c r="A38" s="26" t="s">
        <v>49</v>
      </c>
      <c r="B38" s="59">
        <v>-279.69327399999997</v>
      </c>
      <c r="C38" s="59">
        <v>-225.45219</v>
      </c>
      <c r="D38" s="59">
        <v>-279.69327399999997</v>
      </c>
      <c r="E38" s="59">
        <v>-769.44776899999999</v>
      </c>
    </row>
    <row r="39" spans="1:5">
      <c r="A39" s="26" t="s">
        <v>50</v>
      </c>
      <c r="B39" s="29">
        <v>-0.29399999999999998</v>
      </c>
      <c r="C39" s="29">
        <v>-30.649378039999998</v>
      </c>
      <c r="D39" s="29">
        <v>-0.29399999999999998</v>
      </c>
      <c r="E39" s="29">
        <v>-81.647068645999994</v>
      </c>
    </row>
    <row r="40" spans="1:5">
      <c r="A40" s="31" t="s">
        <v>55</v>
      </c>
      <c r="B40" s="29">
        <f>B37+B38+B39</f>
        <v>10192.4570070914</v>
      </c>
      <c r="C40" s="29">
        <f t="shared" ref="C40:E40" si="8">C37+C38+C39</f>
        <v>7390.8916737847003</v>
      </c>
      <c r="D40" s="29">
        <f t="shared" si="8"/>
        <v>10192.4570070914</v>
      </c>
      <c r="E40" s="29">
        <f t="shared" si="8"/>
        <v>32586.849118969003</v>
      </c>
    </row>
    <row r="41" spans="1:5">
      <c r="A41" s="28" t="s">
        <v>56</v>
      </c>
      <c r="B41" s="29">
        <v>239871.3279585625</v>
      </c>
      <c r="C41" s="29">
        <v>219551.66855506165</v>
      </c>
      <c r="D41" s="29">
        <v>239871.3279585625</v>
      </c>
      <c r="E41" s="29">
        <v>222431.24463218707</v>
      </c>
    </row>
    <row r="42" spans="1:5">
      <c r="A42" s="28" t="s">
        <v>57</v>
      </c>
      <c r="B42" s="86">
        <f>(B40*(B102/B101)/B41)*100</f>
        <v>17.232603826252813</v>
      </c>
      <c r="C42" s="86">
        <f t="shared" ref="C42:E42" si="9">(C40*(C102/C101)/C41)*100</f>
        <v>13.652445451859355</v>
      </c>
      <c r="D42" s="86">
        <f t="shared" si="9"/>
        <v>17.232603826252813</v>
      </c>
      <c r="E42" s="86">
        <f t="shared" si="9"/>
        <v>14.650302017081597</v>
      </c>
    </row>
    <row r="44" spans="1:5" ht="15.75">
      <c r="A44" s="91" t="s">
        <v>58</v>
      </c>
      <c r="B44" s="91"/>
      <c r="C44" s="91"/>
      <c r="D44" s="91"/>
      <c r="E44" s="91"/>
    </row>
    <row r="45" spans="1:5" ht="6.75" customHeight="1"/>
    <row r="46" spans="1:5">
      <c r="A46" s="26" t="s">
        <v>59</v>
      </c>
      <c r="B46" s="27">
        <v>22826.593317718398</v>
      </c>
      <c r="C46" s="27">
        <v>10682.4677559593</v>
      </c>
      <c r="D46" s="27">
        <v>22826.593317718398</v>
      </c>
      <c r="E46" s="27">
        <v>59077.029237692201</v>
      </c>
    </row>
    <row r="47" spans="1:5">
      <c r="A47" s="28" t="s">
        <v>60</v>
      </c>
      <c r="B47" s="33">
        <v>-15445.233601943777</v>
      </c>
      <c r="C47" s="33">
        <v>-3898.2415975205804</v>
      </c>
      <c r="D47" s="33">
        <v>-15445.233601943777</v>
      </c>
      <c r="E47" s="33">
        <v>-33309.792450838722</v>
      </c>
    </row>
    <row r="48" spans="1:5">
      <c r="A48" s="31" t="s">
        <v>61</v>
      </c>
      <c r="B48" s="34">
        <f t="shared" ref="B48:E48" si="10">B46+B47</f>
        <v>7381.3597157746208</v>
      </c>
      <c r="C48" s="34">
        <f t="shared" si="10"/>
        <v>6784.2261584387197</v>
      </c>
      <c r="D48" s="34">
        <f t="shared" si="10"/>
        <v>7381.3597157746208</v>
      </c>
      <c r="E48" s="34">
        <f t="shared" si="10"/>
        <v>25767.236786853478</v>
      </c>
    </row>
    <row r="49" spans="1:14">
      <c r="A49" s="31" t="s">
        <v>62</v>
      </c>
      <c r="B49" s="34">
        <v>1859388.9068363465</v>
      </c>
      <c r="C49" s="34">
        <v>1625094.9660139398</v>
      </c>
      <c r="D49" s="34">
        <v>1859388.9068363465</v>
      </c>
      <c r="E49" s="34">
        <v>1758079.5019742295</v>
      </c>
    </row>
    <row r="50" spans="1:14">
      <c r="A50" s="31" t="s">
        <v>63</v>
      </c>
      <c r="B50" s="60">
        <f>B48/B49*B102/B101*100</f>
        <v>1.6099652037721068</v>
      </c>
      <c r="C50" s="60">
        <f t="shared" ref="C50:E50" si="11">C48/C49*C102/C101*100</f>
        <v>1.6930583542749997</v>
      </c>
      <c r="D50" s="60">
        <f t="shared" si="11"/>
        <v>1.6099652037721068</v>
      </c>
      <c r="E50" s="60">
        <f t="shared" si="11"/>
        <v>1.465646846909838</v>
      </c>
    </row>
    <row r="52" spans="1:14">
      <c r="A52" s="26" t="s">
        <v>64</v>
      </c>
      <c r="B52" s="35">
        <v>-8257.7407149276205</v>
      </c>
      <c r="C52" s="35">
        <v>-993.90252874819805</v>
      </c>
      <c r="D52" s="35">
        <v>-8257.7407149276205</v>
      </c>
      <c r="E52" s="35">
        <v>-12585.8257013123</v>
      </c>
    </row>
    <row r="53" spans="1:14">
      <c r="A53" s="28" t="s">
        <v>60</v>
      </c>
      <c r="B53" s="29">
        <v>12309.447094611602</v>
      </c>
      <c r="C53" s="29">
        <v>2529.1326086339282</v>
      </c>
      <c r="D53" s="29">
        <v>12309.447094611602</v>
      </c>
      <c r="E53" s="29">
        <v>24427.888324431915</v>
      </c>
    </row>
    <row r="54" spans="1:14">
      <c r="A54" s="31" t="s">
        <v>65</v>
      </c>
      <c r="B54" s="34">
        <f t="shared" ref="B54:E54" si="12">B52+B53</f>
        <v>4051.7063796839811</v>
      </c>
      <c r="C54" s="34">
        <f t="shared" si="12"/>
        <v>1535.23007988573</v>
      </c>
      <c r="D54" s="34">
        <f t="shared" si="12"/>
        <v>4051.7063796839811</v>
      </c>
      <c r="E54" s="34">
        <f t="shared" si="12"/>
        <v>11842.062623119615</v>
      </c>
    </row>
    <row r="55" spans="1:14">
      <c r="A55" s="31" t="s">
        <v>66</v>
      </c>
      <c r="B55" s="34">
        <v>1445258.7542511399</v>
      </c>
      <c r="C55" s="34">
        <v>1246065.5881532799</v>
      </c>
      <c r="D55" s="34">
        <v>1445258.7542511399</v>
      </c>
      <c r="E55" s="34">
        <v>1351849.7741611099</v>
      </c>
    </row>
    <row r="56" spans="1:14">
      <c r="A56" s="31" t="s">
        <v>67</v>
      </c>
      <c r="B56" s="60">
        <f>B54/B55*B102/B101*100</f>
        <v>1.1369535226321079</v>
      </c>
      <c r="C56" s="60">
        <f t="shared" ref="C56:E56" si="13">C54/C55*C102/C101*100</f>
        <v>0.49966959514258563</v>
      </c>
      <c r="D56" s="60">
        <f t="shared" si="13"/>
        <v>1.1369535226321079</v>
      </c>
      <c r="E56" s="60">
        <f t="shared" si="13"/>
        <v>0.87598954036651033</v>
      </c>
    </row>
    <row r="57" spans="1:14" ht="9" customHeight="1">
      <c r="A57" s="36"/>
      <c r="B57" s="36"/>
      <c r="C57" s="36"/>
      <c r="D57" s="36"/>
      <c r="E57" s="36"/>
    </row>
    <row r="58" spans="1:14" ht="30">
      <c r="A58" s="37" t="s">
        <v>68</v>
      </c>
      <c r="B58" s="38">
        <f t="shared" ref="B58:E58" si="14">((B49*B50)+(B56*B55))/(B49+B55)</f>
        <v>1.4030976816818195</v>
      </c>
      <c r="C58" s="38">
        <f t="shared" si="14"/>
        <v>1.1751351528415082</v>
      </c>
      <c r="D58" s="38">
        <f t="shared" si="14"/>
        <v>1.4030976816818195</v>
      </c>
      <c r="E58" s="38">
        <f t="shared" si="14"/>
        <v>1.2093297329484478</v>
      </c>
    </row>
    <row r="60" spans="1:14" ht="28.5" customHeight="1">
      <c r="A60" s="91" t="s">
        <v>69</v>
      </c>
      <c r="B60" s="91"/>
      <c r="C60" s="91"/>
      <c r="D60" s="91"/>
      <c r="E60" s="91"/>
      <c r="F60" s="70"/>
      <c r="G60" s="70"/>
    </row>
    <row r="61" spans="1:14" ht="10.5" customHeight="1">
      <c r="G61" s="39"/>
      <c r="H61" s="39"/>
      <c r="I61" s="39"/>
      <c r="J61" s="39"/>
      <c r="K61" s="39"/>
      <c r="L61" s="39"/>
      <c r="M61" s="39"/>
      <c r="N61" s="39"/>
    </row>
    <row r="62" spans="1:14" s="43" customFormat="1">
      <c r="A62" s="11" t="s">
        <v>70</v>
      </c>
      <c r="B62" s="40">
        <v>180340.44945080302</v>
      </c>
      <c r="C62" s="40">
        <v>143574.8604180234</v>
      </c>
      <c r="D62" s="40">
        <v>180340.44945080302</v>
      </c>
      <c r="E62" s="40">
        <v>177411.89718264848</v>
      </c>
      <c r="F62" s="26"/>
      <c r="G62" s="41"/>
      <c r="H62" s="42"/>
      <c r="I62" s="42"/>
      <c r="J62" s="41"/>
      <c r="K62" s="42"/>
      <c r="L62" s="42"/>
      <c r="M62" s="42"/>
      <c r="N62" s="42"/>
    </row>
    <row r="63" spans="1:14" s="43" customFormat="1">
      <c r="A63" s="11" t="s">
        <v>71</v>
      </c>
      <c r="B63" s="40">
        <v>1961343.4999140899</v>
      </c>
      <c r="C63" s="40">
        <v>1787057.1933577799</v>
      </c>
      <c r="D63" s="40">
        <v>1961343.4999140899</v>
      </c>
      <c r="E63" s="40">
        <v>1912358.4448504301</v>
      </c>
      <c r="G63" s="41"/>
      <c r="H63" s="42"/>
      <c r="I63" s="42"/>
      <c r="J63" s="41"/>
      <c r="K63" s="42"/>
      <c r="L63" s="42"/>
      <c r="M63" s="42"/>
      <c r="N63" s="42"/>
    </row>
    <row r="64" spans="1:14" s="43" customFormat="1" ht="30">
      <c r="A64" s="55" t="s">
        <v>72</v>
      </c>
      <c r="B64" s="56">
        <f>B62/B63*100</f>
        <v>9.194740720261505</v>
      </c>
      <c r="C64" s="56">
        <f t="shared" ref="C64:E64" si="15">C62/C63*100</f>
        <v>8.0341502751937277</v>
      </c>
      <c r="D64" s="56">
        <f t="shared" si="15"/>
        <v>9.194740720261505</v>
      </c>
      <c r="E64" s="56">
        <f t="shared" si="15"/>
        <v>9.2771257219262715</v>
      </c>
      <c r="F64" s="26"/>
      <c r="G64" s="41"/>
      <c r="H64" s="42"/>
      <c r="I64" s="42"/>
      <c r="J64" s="42"/>
      <c r="K64" s="42"/>
      <c r="L64" s="42"/>
      <c r="M64" s="42"/>
      <c r="N64" s="42"/>
    </row>
    <row r="65" spans="1:10" s="43" customFormat="1">
      <c r="A65" s="11"/>
      <c r="B65" s="40"/>
      <c r="C65" s="40"/>
      <c r="D65" s="40"/>
      <c r="E65" s="40"/>
      <c r="F65" s="26"/>
      <c r="G65" s="45"/>
    </row>
    <row r="66" spans="1:10" s="43" customFormat="1">
      <c r="A66" s="11" t="s">
        <v>73</v>
      </c>
      <c r="B66" s="40">
        <v>21013.104682897792</v>
      </c>
      <c r="C66" s="40">
        <v>24795.789562637012</v>
      </c>
      <c r="D66" s="40">
        <v>21013.104682897792</v>
      </c>
      <c r="E66" s="40">
        <v>23950.699292153982</v>
      </c>
      <c r="F66" s="26"/>
      <c r="G66" s="45"/>
    </row>
    <row r="67" spans="1:10" s="43" customFormat="1">
      <c r="A67" s="11" t="s">
        <v>71</v>
      </c>
      <c r="B67" s="40">
        <v>1961343.4999140899</v>
      </c>
      <c r="C67" s="40">
        <v>1787057.1933577799</v>
      </c>
      <c r="D67" s="40">
        <v>1961343.4999140899</v>
      </c>
      <c r="E67" s="40">
        <v>1912358.4448504301</v>
      </c>
      <c r="G67" s="45"/>
      <c r="J67" s="45"/>
    </row>
    <row r="68" spans="1:10" s="43" customFormat="1" ht="30">
      <c r="A68" s="55" t="s">
        <v>74</v>
      </c>
      <c r="B68" s="56">
        <f>B66/B67*100</f>
        <v>1.0713628022739616</v>
      </c>
      <c r="C68" s="56">
        <f t="shared" ref="C68:E68" si="16">C66/C67*100</f>
        <v>1.3875207606560773</v>
      </c>
      <c r="D68" s="56">
        <f t="shared" si="16"/>
        <v>1.0713628022739616</v>
      </c>
      <c r="E68" s="56">
        <f t="shared" si="16"/>
        <v>1.2524168445851802</v>
      </c>
      <c r="F68" s="26"/>
      <c r="G68" s="45"/>
    </row>
    <row r="69" spans="1:10" s="43" customFormat="1">
      <c r="A69" s="11"/>
      <c r="B69" s="40"/>
      <c r="C69" s="40"/>
      <c r="D69" s="40"/>
      <c r="E69" s="40"/>
      <c r="F69" s="26"/>
      <c r="G69" s="26"/>
    </row>
    <row r="70" spans="1:10" s="46" customFormat="1">
      <c r="A70" s="11" t="s">
        <v>75</v>
      </c>
      <c r="B70" s="40">
        <v>79.022567289918001</v>
      </c>
      <c r="C70" s="40">
        <v>589.35924664529603</v>
      </c>
      <c r="D70" s="40">
        <v>79.022567289918001</v>
      </c>
      <c r="E70" s="40">
        <v>272.36271883033697</v>
      </c>
      <c r="F70" s="26"/>
      <c r="G70" s="45"/>
    </row>
    <row r="71" spans="1:10" s="43" customFormat="1">
      <c r="A71" s="11" t="s">
        <v>76</v>
      </c>
      <c r="B71" s="40">
        <v>1932294.67237814</v>
      </c>
      <c r="C71" s="40">
        <v>1697574.4486203499</v>
      </c>
      <c r="D71" s="40">
        <v>1932114.4971054299</v>
      </c>
      <c r="E71" s="40">
        <v>1826465.4195811602</v>
      </c>
      <c r="F71" s="26"/>
      <c r="G71" s="45"/>
    </row>
    <row r="72" spans="1:10" s="43" customFormat="1">
      <c r="A72" s="14" t="s">
        <v>77</v>
      </c>
      <c r="B72" s="44">
        <f>(B70*(B102/B101)/B71)*100</f>
        <v>1.6585483382431706E-2</v>
      </c>
      <c r="C72" s="44">
        <f t="shared" ref="C72:E72" si="17">(C70*(C102/C101)/C71)*100</f>
        <v>0.14079966677708364</v>
      </c>
      <c r="D72" s="44">
        <f t="shared" si="17"/>
        <v>1.6587030026792553E-2</v>
      </c>
      <c r="E72" s="44">
        <f t="shared" si="17"/>
        <v>1.4912010701675063E-2</v>
      </c>
      <c r="F72" s="26"/>
    </row>
    <row r="73" spans="1:10" s="43" customFormat="1">
      <c r="A73" s="12"/>
      <c r="B73" s="47"/>
      <c r="C73" s="47"/>
      <c r="D73" s="47"/>
      <c r="E73" s="47"/>
      <c r="F73" s="26"/>
      <c r="G73" s="26"/>
    </row>
    <row r="74" spans="1:10" ht="16.5" customHeight="1">
      <c r="A74" s="91" t="s">
        <v>78</v>
      </c>
      <c r="B74" s="91"/>
      <c r="C74" s="91"/>
      <c r="D74" s="91"/>
      <c r="E74" s="91"/>
    </row>
    <row r="75" spans="1:10" ht="6.75" customHeight="1"/>
    <row r="76" spans="1:10">
      <c r="A76" s="26" t="s">
        <v>79</v>
      </c>
      <c r="B76" s="27">
        <v>1521390.3108057498</v>
      </c>
      <c r="C76" s="27">
        <v>1321824.5229172001</v>
      </c>
      <c r="D76" s="27">
        <v>1521390.3108057498</v>
      </c>
      <c r="E76" s="27">
        <v>1396630.05971342</v>
      </c>
    </row>
    <row r="77" spans="1:10">
      <c r="A77" s="28" t="s">
        <v>80</v>
      </c>
      <c r="B77" s="29">
        <v>2009017.1633430901</v>
      </c>
      <c r="C77" s="29">
        <v>1840317.6447669498</v>
      </c>
      <c r="D77" s="29">
        <v>2009017.1633430901</v>
      </c>
      <c r="E77" s="29">
        <v>1961463.5122504302</v>
      </c>
    </row>
    <row r="78" spans="1:10">
      <c r="A78" s="28" t="s">
        <v>81</v>
      </c>
      <c r="B78" s="48">
        <f>+B76/B77*100</f>
        <v>75.728089265006162</v>
      </c>
      <c r="C78" s="48">
        <f>+C76/C77*100</f>
        <v>71.825889768317168</v>
      </c>
      <c r="D78" s="48">
        <f>+D76/D77*100</f>
        <v>75.728089265006162</v>
      </c>
      <c r="E78" s="48">
        <f>+E76/E77*100</f>
        <v>71.203468786989347</v>
      </c>
    </row>
    <row r="79" spans="1:10" ht="12" customHeight="1"/>
    <row r="80" spans="1:10">
      <c r="A80" s="26" t="s">
        <v>82</v>
      </c>
      <c r="B80" s="27">
        <v>1523962.8135925902</v>
      </c>
      <c r="C80" s="27">
        <v>1323605.24451643</v>
      </c>
      <c r="D80" s="27">
        <v>1523962.8135925902</v>
      </c>
      <c r="E80" s="27">
        <v>1399079.77203286</v>
      </c>
    </row>
    <row r="81" spans="1:5">
      <c r="A81" s="28" t="s">
        <v>83</v>
      </c>
      <c r="B81" s="29">
        <v>31311.816414521003</v>
      </c>
      <c r="C81" s="29">
        <v>11594.969283949998</v>
      </c>
      <c r="D81" s="29">
        <v>31311.816414521003</v>
      </c>
      <c r="E81" s="29">
        <v>1912.68643131</v>
      </c>
    </row>
    <row r="82" spans="1:5">
      <c r="A82" s="26" t="s">
        <v>79</v>
      </c>
      <c r="B82" s="27">
        <f>+B80-B81</f>
        <v>1492650.9971780691</v>
      </c>
      <c r="C82" s="27">
        <f t="shared" ref="C82:E82" si="18">+C80-C81</f>
        <v>1312010.2752324799</v>
      </c>
      <c r="D82" s="27">
        <f t="shared" si="18"/>
        <v>1492650.9971780691</v>
      </c>
      <c r="E82" s="27">
        <f t="shared" si="18"/>
        <v>1397167.0856015501</v>
      </c>
    </row>
    <row r="83" spans="1:5">
      <c r="A83" s="26" t="s">
        <v>84</v>
      </c>
      <c r="B83" s="27">
        <v>67960.106642910032</v>
      </c>
      <c r="C83" s="27">
        <v>62588.180019859901</v>
      </c>
      <c r="D83" s="27">
        <v>67960.106642910032</v>
      </c>
      <c r="E83" s="27">
        <v>59321.099920330038</v>
      </c>
    </row>
    <row r="84" spans="1:5">
      <c r="A84" s="31" t="s">
        <v>80</v>
      </c>
      <c r="B84" s="34">
        <v>1941057.0567001801</v>
      </c>
      <c r="C84" s="34">
        <v>1777729.4647470899</v>
      </c>
      <c r="D84" s="34">
        <v>1941057.0567001801</v>
      </c>
      <c r="E84" s="34">
        <v>1902142.4123301001</v>
      </c>
    </row>
    <row r="85" spans="1:5">
      <c r="A85" s="49" t="s">
        <v>85</v>
      </c>
      <c r="B85" s="48">
        <f>+B82/B84*100</f>
        <v>76.898872808797975</v>
      </c>
      <c r="C85" s="48">
        <f>+C82/C84*100</f>
        <v>73.802583646726816</v>
      </c>
      <c r="D85" s="48">
        <f>+D82/D84*100</f>
        <v>76.898872808797975</v>
      </c>
      <c r="E85" s="48">
        <f>+E82/E84*100</f>
        <v>73.452286040456784</v>
      </c>
    </row>
    <row r="86" spans="1:5" ht="18.75" customHeight="1"/>
    <row r="87" spans="1:5" ht="15.75">
      <c r="A87" s="25" t="s">
        <v>22</v>
      </c>
    </row>
    <row r="88" spans="1:5" ht="9.75" customHeight="1"/>
    <row r="89" spans="1:5">
      <c r="A89" s="26" t="s">
        <v>86</v>
      </c>
      <c r="B89" s="35">
        <v>-6976.0714933138397</v>
      </c>
      <c r="C89" s="35">
        <v>-5795.04235223263</v>
      </c>
      <c r="D89" s="35">
        <v>-6976.0714933138397</v>
      </c>
      <c r="E89" s="35">
        <v>-25802.822940441401</v>
      </c>
    </row>
    <row r="90" spans="1:5">
      <c r="A90" s="28" t="s">
        <v>87</v>
      </c>
      <c r="B90" s="29">
        <v>20535.669859877002</v>
      </c>
      <c r="C90" s="29">
        <v>15068.116277083</v>
      </c>
      <c r="D90" s="29">
        <v>20535.669859877002</v>
      </c>
      <c r="E90" s="29">
        <v>66133.378169912801</v>
      </c>
    </row>
    <row r="91" spans="1:5">
      <c r="A91" s="28" t="s">
        <v>88</v>
      </c>
      <c r="B91" s="48">
        <f>+ABS(B89/B90)*100</f>
        <v>33.970508587810059</v>
      </c>
      <c r="C91" s="48">
        <f>+ABS(C89/C90)*100</f>
        <v>38.45897022341321</v>
      </c>
      <c r="D91" s="48">
        <f>+ABS(D89/D90)*100</f>
        <v>33.970508587810059</v>
      </c>
      <c r="E91" s="48">
        <f>+ABS(E89/E90)*100</f>
        <v>39.016338881325019</v>
      </c>
    </row>
    <row r="93" spans="1:5" ht="15.75">
      <c r="A93" s="25" t="s">
        <v>25</v>
      </c>
    </row>
    <row r="94" spans="1:5" ht="9.75" customHeight="1"/>
    <row r="95" spans="1:5">
      <c r="A95" s="26" t="s">
        <v>89</v>
      </c>
      <c r="B95" s="50">
        <v>187.35</v>
      </c>
      <c r="C95" s="50">
        <v>200.1</v>
      </c>
      <c r="D95" s="50">
        <v>187.35</v>
      </c>
      <c r="E95" s="50">
        <v>194.45</v>
      </c>
    </row>
    <row r="96" spans="1:5">
      <c r="A96" s="28" t="s">
        <v>47</v>
      </c>
      <c r="B96" s="38">
        <v>158.59251459347831</v>
      </c>
      <c r="C96" s="38">
        <v>143.8988135014406</v>
      </c>
      <c r="D96" s="38">
        <v>158.59251459347831</v>
      </c>
      <c r="E96" s="38">
        <v>150.63527856138271</v>
      </c>
    </row>
    <row r="97" spans="1:6">
      <c r="A97" s="28" t="s">
        <v>25</v>
      </c>
      <c r="B97" s="57">
        <f>+B95/B96</f>
        <v>1.1813293993114116</v>
      </c>
      <c r="C97" s="57">
        <f>+C95/C96</f>
        <v>1.3905604579428776</v>
      </c>
      <c r="D97" s="57">
        <f>+D95/D96</f>
        <v>1.1813293993114116</v>
      </c>
      <c r="E97" s="57">
        <f>+E95/E96</f>
        <v>1.2908662688917398</v>
      </c>
    </row>
    <row r="99" spans="1:6">
      <c r="A99" s="90"/>
      <c r="B99" s="90"/>
      <c r="C99" s="90"/>
      <c r="D99" s="90"/>
      <c r="E99" s="90"/>
    </row>
    <row r="100" spans="1:6">
      <c r="F100" s="52"/>
    </row>
    <row r="101" spans="1:6">
      <c r="A101" s="26" t="s">
        <v>90</v>
      </c>
      <c r="B101" s="26">
        <v>90</v>
      </c>
      <c r="C101" s="26">
        <v>90</v>
      </c>
      <c r="D101" s="26">
        <v>90</v>
      </c>
      <c r="E101" s="26">
        <v>365</v>
      </c>
    </row>
    <row r="102" spans="1:6">
      <c r="A102" s="26" t="s">
        <v>91</v>
      </c>
      <c r="B102" s="26">
        <v>365</v>
      </c>
      <c r="C102" s="26">
        <v>365</v>
      </c>
      <c r="D102" s="26">
        <v>365</v>
      </c>
      <c r="E102" s="26">
        <v>365</v>
      </c>
    </row>
    <row r="106" spans="1:6" ht="15" customHeight="1">
      <c r="A106" s="45" t="s">
        <v>92</v>
      </c>
    </row>
    <row r="107" spans="1:6" ht="15" customHeight="1">
      <c r="A107" s="45" t="s">
        <v>93</v>
      </c>
    </row>
  </sheetData>
  <mergeCells count="6">
    <mergeCell ref="D2:E2"/>
    <mergeCell ref="A99:E99"/>
    <mergeCell ref="A35:E35"/>
    <mergeCell ref="A44:E44"/>
    <mergeCell ref="A60:E60"/>
    <mergeCell ref="A74:E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21" sqref="D21"/>
    </sheetView>
  </sheetViews>
  <sheetFormatPr defaultColWidth="11.42578125" defaultRowHeight="12.75"/>
  <cols>
    <col min="1" max="1" width="103" style="16" customWidth="1"/>
    <col min="2" max="16384" width="11.42578125" style="16"/>
  </cols>
  <sheetData>
    <row r="1" spans="1:1">
      <c r="A1" s="71" t="s">
        <v>94</v>
      </c>
    </row>
    <row r="2" spans="1:1" ht="27">
      <c r="A2" s="72" t="s">
        <v>1</v>
      </c>
    </row>
    <row r="3" spans="1:1">
      <c r="A3" s="73"/>
    </row>
    <row r="4" spans="1:1" ht="45">
      <c r="A4" s="74" t="s">
        <v>95</v>
      </c>
    </row>
    <row r="5" spans="1:1">
      <c r="A5" s="75"/>
    </row>
    <row r="6" spans="1:1" ht="33" customHeight="1">
      <c r="A6" s="76" t="s">
        <v>96</v>
      </c>
    </row>
    <row r="7" spans="1:1">
      <c r="A7" s="74"/>
    </row>
    <row r="8" spans="1:1" ht="15.75">
      <c r="A8" s="77" t="s">
        <v>97</v>
      </c>
    </row>
    <row r="9" spans="1:1" ht="15.75">
      <c r="A9" s="77"/>
    </row>
    <row r="10" spans="1:1">
      <c r="A10" s="78" t="s">
        <v>54</v>
      </c>
    </row>
    <row r="11" spans="1:1" ht="22.5">
      <c r="A11" s="74" t="s">
        <v>98</v>
      </c>
    </row>
    <row r="12" spans="1:1" s="18" customFormat="1" ht="11.25">
      <c r="A12" s="79" t="s">
        <v>99</v>
      </c>
    </row>
    <row r="13" spans="1:1">
      <c r="A13" s="74"/>
    </row>
    <row r="14" spans="1:1">
      <c r="A14" s="78" t="s">
        <v>8</v>
      </c>
    </row>
    <row r="15" spans="1:1" ht="22.5">
      <c r="A15" s="74" t="s">
        <v>100</v>
      </c>
    </row>
    <row r="16" spans="1:1" ht="31.5" customHeight="1">
      <c r="A16" s="76" t="s">
        <v>101</v>
      </c>
    </row>
    <row r="17" spans="1:1">
      <c r="A17" s="80"/>
    </row>
    <row r="18" spans="1:1" ht="22.5">
      <c r="A18" s="78" t="s">
        <v>102</v>
      </c>
    </row>
    <row r="19" spans="1:1">
      <c r="A19" s="74" t="s">
        <v>103</v>
      </c>
    </row>
    <row r="20" spans="1:1">
      <c r="A20" s="79" t="s">
        <v>104</v>
      </c>
    </row>
    <row r="21" spans="1:1">
      <c r="A21" s="79" t="s">
        <v>105</v>
      </c>
    </row>
    <row r="22" spans="1:1" s="19" customFormat="1" ht="14.25">
      <c r="A22" s="9"/>
    </row>
    <row r="23" spans="1:1">
      <c r="A23" s="17"/>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B4B1-A709-46E6-B9E7-050340826D6E}">
  <dimension ref="A1:H74"/>
  <sheetViews>
    <sheetView showGridLines="0" zoomScale="85" zoomScaleNormal="85" workbookViewId="0">
      <selection activeCell="J20" sqref="J20"/>
    </sheetView>
  </sheetViews>
  <sheetFormatPr defaultColWidth="11.42578125" defaultRowHeight="15"/>
  <cols>
    <col min="1" max="1" width="98.42578125" style="11" customWidth="1"/>
    <col min="2" max="4" width="14.5703125" style="11" customWidth="1"/>
    <col min="5" max="16384" width="11.42578125" style="11"/>
  </cols>
  <sheetData>
    <row r="1" spans="1:8" ht="15.75">
      <c r="A1" s="10" t="s">
        <v>94</v>
      </c>
    </row>
    <row r="2" spans="1:8" ht="15.75">
      <c r="B2" s="67" t="s">
        <v>28</v>
      </c>
      <c r="C2" s="67" t="s">
        <v>28</v>
      </c>
      <c r="D2" s="67" t="s">
        <v>128</v>
      </c>
    </row>
    <row r="3" spans="1:8" ht="15.75">
      <c r="B3" s="68">
        <v>2023</v>
      </c>
      <c r="C3" s="68">
        <v>2022</v>
      </c>
      <c r="D3" s="68">
        <v>2022</v>
      </c>
    </row>
    <row r="4" spans="1:8" ht="15.75">
      <c r="A4" s="61" t="s">
        <v>5</v>
      </c>
      <c r="B4" s="26"/>
      <c r="C4" s="27"/>
      <c r="D4" s="27"/>
    </row>
    <row r="5" spans="1:8" ht="7.5" customHeight="1">
      <c r="A5" s="61"/>
      <c r="B5" s="26"/>
      <c r="C5" s="27"/>
      <c r="D5" s="27"/>
    </row>
    <row r="6" spans="1:8">
      <c r="A6" s="12" t="s">
        <v>106</v>
      </c>
      <c r="B6" s="87">
        <v>589.14949999999897</v>
      </c>
      <c r="C6" s="27">
        <v>1506.33851</v>
      </c>
      <c r="D6" s="27">
        <v>4236.81844</v>
      </c>
      <c r="F6" s="88"/>
      <c r="G6" s="88"/>
      <c r="H6" s="88"/>
    </row>
    <row r="7" spans="1:8">
      <c r="A7" s="62" t="s">
        <v>107</v>
      </c>
      <c r="B7" s="87">
        <v>40527.618820000003</v>
      </c>
      <c r="C7" s="27">
        <v>39588.010882666669</v>
      </c>
      <c r="D7" s="27">
        <v>39505.421688166673</v>
      </c>
      <c r="F7" s="88"/>
      <c r="G7" s="88"/>
      <c r="H7" s="88"/>
    </row>
    <row r="8" spans="1:8">
      <c r="A8" s="13" t="s">
        <v>108</v>
      </c>
      <c r="B8" s="21">
        <f>(B6*(B45/B44)/B7)*100</f>
        <v>5.8955561598370103</v>
      </c>
      <c r="C8" s="21">
        <f>(C6*(C45/C44)/C7)*100</f>
        <v>15.431539439766542</v>
      </c>
      <c r="D8" s="21">
        <f>(D6*(D45/D44)/D7)*100</f>
        <v>10.724650589590045</v>
      </c>
      <c r="F8" s="88"/>
      <c r="G8" s="88"/>
      <c r="H8" s="88"/>
    </row>
    <row r="9" spans="1:8">
      <c r="F9" s="88"/>
      <c r="G9" s="88"/>
      <c r="H9" s="88"/>
    </row>
    <row r="10" spans="1:8" ht="15.75">
      <c r="A10" s="63" t="s">
        <v>8</v>
      </c>
      <c r="F10" s="88"/>
      <c r="G10" s="88"/>
      <c r="H10" s="88"/>
    </row>
    <row r="11" spans="1:8" ht="7.5" customHeight="1">
      <c r="A11" s="63"/>
      <c r="F11" s="88"/>
      <c r="G11" s="88"/>
      <c r="H11" s="88"/>
    </row>
    <row r="12" spans="1:8">
      <c r="A12" s="12" t="s">
        <v>109</v>
      </c>
      <c r="B12" s="88">
        <v>6812.2337800000005</v>
      </c>
      <c r="C12" s="88">
        <v>3501.1699700000004</v>
      </c>
      <c r="D12" s="88">
        <v>17804.104449999999</v>
      </c>
      <c r="F12" s="88"/>
      <c r="G12" s="88"/>
      <c r="H12" s="88"/>
    </row>
    <row r="13" spans="1:8">
      <c r="A13" s="12" t="s">
        <v>110</v>
      </c>
      <c r="B13" s="88">
        <v>682717.10032000009</v>
      </c>
      <c r="C13" s="88">
        <v>683781.47736999998</v>
      </c>
      <c r="D13" s="88">
        <v>684091.48534000001</v>
      </c>
      <c r="F13" s="88"/>
      <c r="G13" s="88"/>
      <c r="H13" s="88"/>
    </row>
    <row r="14" spans="1:8">
      <c r="A14" s="64" t="s">
        <v>111</v>
      </c>
      <c r="B14" s="53">
        <f>(B12/B13*B45/B44)*100</f>
        <v>4.0466823724311052</v>
      </c>
      <c r="C14" s="53">
        <f>(C12/C13*C45/C44)*100</f>
        <v>2.0765682886572949</v>
      </c>
      <c r="D14" s="53">
        <f t="shared" ref="D14" si="0">(D12/D13*D45/D44)*100</f>
        <v>2.60259114921613</v>
      </c>
      <c r="F14" s="88"/>
      <c r="G14" s="88"/>
      <c r="H14" s="88"/>
    </row>
    <row r="15" spans="1:8" ht="8.1" customHeight="1">
      <c r="A15" s="63"/>
      <c r="F15" s="88"/>
      <c r="G15" s="88"/>
      <c r="H15" s="88"/>
    </row>
    <row r="16" spans="1:8">
      <c r="A16" s="12" t="s">
        <v>112</v>
      </c>
      <c r="B16" s="20">
        <v>2968.92677</v>
      </c>
      <c r="C16" s="20">
        <v>1093.60346</v>
      </c>
      <c r="D16" s="20">
        <v>7268.16518</v>
      </c>
      <c r="F16" s="88"/>
      <c r="G16" s="88"/>
      <c r="H16" s="88"/>
    </row>
    <row r="17" spans="1:8">
      <c r="A17" s="12" t="s">
        <v>113</v>
      </c>
      <c r="B17" s="20">
        <v>294741.50255999999</v>
      </c>
      <c r="C17" s="20">
        <v>251816.18141999998</v>
      </c>
      <c r="D17" s="20">
        <v>269472.09948999999</v>
      </c>
      <c r="F17" s="88"/>
      <c r="G17" s="88"/>
      <c r="H17" s="88"/>
    </row>
    <row r="18" spans="1:8">
      <c r="A18" s="64" t="s">
        <v>114</v>
      </c>
      <c r="B18" s="53">
        <f>(B16/B17*B45/B44)*100</f>
        <v>4.0851550770865801</v>
      </c>
      <c r="C18" s="53">
        <f>(C16/C17*C45/C44)*100</f>
        <v>1.7612726722991776</v>
      </c>
      <c r="D18" s="53">
        <f>(D16/D17*D45/D44)*100</f>
        <v>2.6971865338770327</v>
      </c>
      <c r="F18" s="88"/>
      <c r="G18" s="88"/>
      <c r="H18" s="88"/>
    </row>
    <row r="19" spans="1:8" ht="8.1" customHeight="1">
      <c r="A19" s="63"/>
      <c r="F19" s="88"/>
      <c r="G19" s="88"/>
      <c r="H19" s="88"/>
    </row>
    <row r="20" spans="1:8">
      <c r="A20" s="12" t="s">
        <v>115</v>
      </c>
      <c r="B20" s="20">
        <v>3211.7089000000001</v>
      </c>
      <c r="C20" s="20">
        <v>1342.1763600000002</v>
      </c>
      <c r="D20" s="20">
        <v>7853.4216200000001</v>
      </c>
      <c r="F20" s="88"/>
      <c r="G20" s="88"/>
      <c r="H20" s="88"/>
    </row>
    <row r="21" spans="1:8">
      <c r="A21" s="12" t="s">
        <v>116</v>
      </c>
      <c r="B21" s="20">
        <v>383176.05900999997</v>
      </c>
      <c r="C21" s="20">
        <v>401745.10950000002</v>
      </c>
      <c r="D21" s="20">
        <v>385326.80447000003</v>
      </c>
      <c r="F21" s="88"/>
      <c r="G21" s="88"/>
      <c r="H21" s="88"/>
    </row>
    <row r="22" spans="1:8">
      <c r="A22" s="64" t="s">
        <v>117</v>
      </c>
      <c r="B22" s="53">
        <f>(B20/B21*B45/B44)*100</f>
        <v>3.3992895865872184</v>
      </c>
      <c r="C22" s="53">
        <f>(C20/C21*C45/C44)*100</f>
        <v>1.3549065476137012</v>
      </c>
      <c r="D22" s="53">
        <f t="shared" ref="D22" si="1">(D20/D21*D45/D44)*100</f>
        <v>2.0381197282140895</v>
      </c>
      <c r="F22" s="88"/>
      <c r="G22" s="88"/>
      <c r="H22" s="88"/>
    </row>
    <row r="23" spans="1:8" ht="8.1" customHeight="1">
      <c r="A23" s="63"/>
      <c r="F23" s="88"/>
      <c r="G23" s="88"/>
      <c r="H23" s="88"/>
    </row>
    <row r="24" spans="1:8">
      <c r="A24" s="12" t="s">
        <v>118</v>
      </c>
      <c r="B24" s="20">
        <v>64.091440000000006</v>
      </c>
      <c r="C24" s="20">
        <v>32.608330000000002</v>
      </c>
      <c r="D24" s="20">
        <v>174.24189000000001</v>
      </c>
      <c r="F24" s="88"/>
      <c r="G24" s="88"/>
      <c r="H24" s="88"/>
    </row>
    <row r="25" spans="1:8">
      <c r="A25" s="12" t="s">
        <v>119</v>
      </c>
      <c r="B25" s="20">
        <v>5233.0298400000001</v>
      </c>
      <c r="C25" s="20">
        <v>5215.4526699999997</v>
      </c>
      <c r="D25" s="20">
        <v>5221.4530700000005</v>
      </c>
      <c r="F25" s="88"/>
      <c r="G25" s="88"/>
      <c r="H25" s="88"/>
    </row>
    <row r="26" spans="1:8">
      <c r="A26" s="64" t="s">
        <v>120</v>
      </c>
      <c r="B26" s="53">
        <f>(B24/B25*B45/B44)*100</f>
        <v>4.9670344619237934</v>
      </c>
      <c r="C26" s="53">
        <f>(C24/C25*C45/C44)*100</f>
        <v>2.5356359698090962</v>
      </c>
      <c r="D26" s="53">
        <f t="shared" ref="D26" si="2">(D24/D25*D45/D44)*100</f>
        <v>3.3370383237017203</v>
      </c>
      <c r="F26" s="88"/>
      <c r="G26" s="88"/>
      <c r="H26" s="88"/>
    </row>
    <row r="27" spans="1:8" ht="8.1" customHeight="1">
      <c r="A27" s="63"/>
      <c r="B27" s="65"/>
      <c r="C27" s="65"/>
      <c r="D27" s="65"/>
      <c r="F27" s="88"/>
      <c r="G27" s="88"/>
      <c r="H27" s="88"/>
    </row>
    <row r="28" spans="1:8">
      <c r="A28" s="64" t="s">
        <v>121</v>
      </c>
      <c r="B28" s="53">
        <f>(B18*B17+B22*B21+B26*B25)/(B17+B21+B25)</f>
        <v>3.7072115639418852</v>
      </c>
      <c r="C28" s="53">
        <f>(C18*C17+C22*C21+C26*C25)/(C17+C21+C25)</f>
        <v>1.5195869271958253</v>
      </c>
      <c r="D28" s="53">
        <f>(D18*D17+D22*D21+D26*D25)/(D17+D21+D25)</f>
        <v>2.3174783212489243</v>
      </c>
      <c r="F28" s="88"/>
      <c r="G28" s="88"/>
      <c r="H28" s="88"/>
    </row>
    <row r="29" spans="1:8" ht="8.1" customHeight="1">
      <c r="A29" s="63"/>
      <c r="B29" s="65"/>
      <c r="C29" s="65"/>
      <c r="D29" s="65"/>
      <c r="F29" s="88"/>
      <c r="G29" s="88"/>
      <c r="H29" s="88"/>
    </row>
    <row r="30" spans="1:8">
      <c r="A30" s="64" t="s">
        <v>122</v>
      </c>
      <c r="B30" s="53">
        <f t="shared" ref="B30:D30" si="3">B14-B28</f>
        <v>0.33947080848921996</v>
      </c>
      <c r="C30" s="53">
        <f t="shared" si="3"/>
        <v>0.55698136146146959</v>
      </c>
      <c r="D30" s="53">
        <f t="shared" si="3"/>
        <v>0.28511282796720572</v>
      </c>
      <c r="F30" s="88"/>
      <c r="G30" s="88"/>
      <c r="H30" s="88"/>
    </row>
    <row r="31" spans="1:8">
      <c r="A31" s="12"/>
      <c r="B31" s="20"/>
      <c r="C31" s="20"/>
      <c r="D31" s="20"/>
      <c r="F31" s="88"/>
      <c r="G31" s="88"/>
      <c r="H31" s="88"/>
    </row>
    <row r="32" spans="1:8" ht="35.25" customHeight="1">
      <c r="A32" s="92" t="s">
        <v>123</v>
      </c>
      <c r="B32" s="92"/>
      <c r="C32" s="92"/>
      <c r="D32" s="69"/>
      <c r="F32" s="88"/>
      <c r="G32" s="88"/>
      <c r="H32" s="88"/>
    </row>
    <row r="33" spans="1:8" ht="7.5" customHeight="1">
      <c r="F33" s="88"/>
      <c r="G33" s="88"/>
      <c r="H33" s="88"/>
    </row>
    <row r="34" spans="1:8">
      <c r="A34" s="12" t="s">
        <v>75</v>
      </c>
      <c r="B34" s="20">
        <v>-6.1960699999999997</v>
      </c>
      <c r="C34" s="20">
        <v>2.44143</v>
      </c>
      <c r="D34" s="20">
        <v>-24.73443</v>
      </c>
      <c r="F34" s="88"/>
      <c r="G34" s="88"/>
      <c r="H34" s="88"/>
    </row>
    <row r="35" spans="1:8" ht="15.6" customHeight="1">
      <c r="A35" s="13" t="s">
        <v>124</v>
      </c>
      <c r="B35" s="66">
        <v>684228.1304400001</v>
      </c>
      <c r="C35" s="66">
        <v>685506.08669000003</v>
      </c>
      <c r="D35" s="66">
        <v>685086.34062999999</v>
      </c>
      <c r="F35" s="88"/>
      <c r="G35" s="88"/>
      <c r="H35" s="88"/>
    </row>
    <row r="36" spans="1:8">
      <c r="A36" s="13" t="s">
        <v>125</v>
      </c>
      <c r="B36" s="54">
        <f>(B34*(B45/B44)/B35)*100</f>
        <v>-3.6725333252451862E-3</v>
      </c>
      <c r="C36" s="54">
        <f>(C34*(C45/C44)/C35)*100</f>
        <v>1.4443861538573903E-3</v>
      </c>
      <c r="D36" s="54">
        <f t="shared" ref="D36" si="4">(D34*(D45/D44)/D35)*100</f>
        <v>-3.6104106202518083E-3</v>
      </c>
      <c r="F36" s="88"/>
      <c r="G36" s="88"/>
      <c r="H36" s="88"/>
    </row>
    <row r="37" spans="1:8" ht="9.9499999999999993" customHeight="1">
      <c r="B37" s="23"/>
      <c r="C37" s="23"/>
      <c r="D37" s="23"/>
      <c r="F37" s="88"/>
      <c r="G37" s="88"/>
      <c r="H37" s="88"/>
    </row>
    <row r="38" spans="1:8">
      <c r="A38" s="11" t="s">
        <v>126</v>
      </c>
      <c r="B38" s="22">
        <v>1831.08439</v>
      </c>
      <c r="C38" s="22">
        <v>1590.0700899999999</v>
      </c>
      <c r="D38" s="22">
        <v>1708.8567900000003</v>
      </c>
      <c r="F38" s="88"/>
      <c r="G38" s="88"/>
      <c r="H38" s="88"/>
    </row>
    <row r="39" spans="1:8">
      <c r="A39" s="11" t="s">
        <v>80</v>
      </c>
      <c r="B39" s="22">
        <v>683638.19735999999</v>
      </c>
      <c r="C39" s="22">
        <v>683098.74725999997</v>
      </c>
      <c r="D39" s="22">
        <v>686603.62797999999</v>
      </c>
      <c r="F39" s="88"/>
      <c r="G39" s="88"/>
      <c r="H39" s="88"/>
    </row>
    <row r="40" spans="1:8">
      <c r="A40" s="13" t="s">
        <v>127</v>
      </c>
      <c r="B40" s="54">
        <f>(B38/B39)*100</f>
        <v>0.26784407264998994</v>
      </c>
      <c r="C40" s="54">
        <f>(C38/C39)*100</f>
        <v>0.23277309413580141</v>
      </c>
      <c r="D40" s="54">
        <f t="shared" ref="D40" si="5">(D38/D39)*100</f>
        <v>0.24888548798197982</v>
      </c>
      <c r="F40" s="88"/>
      <c r="G40" s="88"/>
      <c r="H40" s="88"/>
    </row>
    <row r="41" spans="1:8" ht="9.9499999999999993" customHeight="1">
      <c r="B41" s="15"/>
      <c r="C41" s="15"/>
      <c r="D41" s="15"/>
      <c r="F41" s="88"/>
      <c r="G41" s="88"/>
      <c r="H41" s="88"/>
    </row>
    <row r="42" spans="1:8" ht="15.75">
      <c r="A42"/>
      <c r="B42"/>
      <c r="C42"/>
      <c r="D42"/>
      <c r="F42" s="88"/>
      <c r="G42" s="88"/>
      <c r="H42" s="88"/>
    </row>
    <row r="43" spans="1:8" ht="15.75">
      <c r="A43"/>
      <c r="B43"/>
      <c r="C43"/>
      <c r="D43"/>
      <c r="F43" s="88"/>
      <c r="G43" s="88"/>
      <c r="H43" s="88"/>
    </row>
    <row r="44" spans="1:8" ht="15.6" customHeight="1">
      <c r="A44" s="26" t="s">
        <v>90</v>
      </c>
      <c r="B44" s="26">
        <v>90</v>
      </c>
      <c r="C44" s="26">
        <v>90</v>
      </c>
      <c r="D44" s="26">
        <v>365</v>
      </c>
      <c r="F44" s="88"/>
      <c r="G44" s="88"/>
      <c r="H44" s="88"/>
    </row>
    <row r="45" spans="1:8">
      <c r="A45" s="26" t="s">
        <v>91</v>
      </c>
      <c r="B45" s="26">
        <v>365</v>
      </c>
      <c r="C45" s="26">
        <v>365</v>
      </c>
      <c r="D45" s="26">
        <v>365</v>
      </c>
    </row>
    <row r="60" ht="15.6" customHeight="1"/>
    <row r="74" ht="15.6" customHeight="1"/>
  </sheetData>
  <mergeCells count="1">
    <mergeCell ref="A32:C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6" ma:contentTypeDescription="Opprett et nytt dokument." ma:contentTypeScope="" ma:versionID="d150c729efec68b07fe13cc83a067080">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51e360307d5c877cf3c9a4ba6871f911"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2ad4ea91-b3c7-4a27-b96a-3d0020faa270}" ma:internalName="TaxCatchAll" ma:showField="CatchAllData" ma:web="86a513d9-9f3b-4981-8f60-2f916567f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a513d9-9f3b-4981-8f60-2f916567fe08" xsi:nil="true"/>
    <lcf76f155ced4ddcb4097134ff3c332f xmlns="31646d07-fb8c-42b5-b229-38dd15be00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41BB1-BBBA-4282-AC4A-B06218A08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46d07-fb8c-42b5-b229-38dd15be0085"/>
    <ds:schemaRef ds:uri="86a513d9-9f3b-4981-8f60-2f916567f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BEC29-5959-46C3-984A-C745E93F4EC1}">
  <ds:schemaRefs>
    <ds:schemaRef ds:uri="http://purl.org/dc/elements/1.1/"/>
    <ds:schemaRef ds:uri="http://schemas.microsoft.com/office/2006/metadata/properties"/>
    <ds:schemaRef ds:uri="86a513d9-9f3b-4981-8f60-2f916567fe08"/>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31646d07-fb8c-42b5-b229-38dd15be0085"/>
    <ds:schemaRef ds:uri="http://purl.org/dc/dcmitype/"/>
    <ds:schemaRef ds:uri="http://purl.org/dc/terms/"/>
  </ds:schemaRefs>
</ds:datastoreItem>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Gateman, Johanna</cp:lastModifiedBy>
  <cp:revision/>
  <dcterms:created xsi:type="dcterms:W3CDTF">2018-07-11T10:01:17Z</dcterms:created>
  <dcterms:modified xsi:type="dcterms:W3CDTF">2023-04-26T11:10:24Z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0x0101002161FBBF04BBCA44ABC4B4C04368AAF8</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