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2/2022 4Q/Financial highlights/"/>
    </mc:Choice>
  </mc:AlternateContent>
  <xr:revisionPtr revIDLastSave="76" documentId="8_{D18877C6-0FCC-4227-9C28-F9A742A06638}" xr6:coauthVersionLast="47" xr6:coauthVersionMax="47" xr10:uidLastSave="{28BB71A8-FF44-4258-9066-AA5D2B6A8369}"/>
  <bookViews>
    <workbookView xWindow="24045" yWindow="270" windowWidth="25845" windowHeight="20340" activeTab="1" xr2:uid="{00000000-000D-0000-FFFF-FFFF00000000}"/>
  </bookViews>
  <sheets>
    <sheet name="Definitions DNB Group" sheetId="1" r:id="rId1"/>
    <sheet name="DNB Group" sheetId="2" r:id="rId2"/>
    <sheet name="Definitions DNB Boligkreditt" sheetId="5" r:id="rId3"/>
    <sheet name="DNB Boligkreditt" sheetId="8" r:id="rId4"/>
  </sheets>
  <definedNames>
    <definedName name="_xlnm.Print_Area" localSheetId="0">'Definitions DNB Group'!$A$1:$A$37</definedName>
    <definedName name="_xlnm.Print_Area" localSheetId="1">'DNB Group'!$A$1:$E$99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8" l="1"/>
  <c r="D36" i="8"/>
  <c r="C36" i="8"/>
  <c r="B36" i="8"/>
  <c r="E26" i="8"/>
  <c r="D26" i="8"/>
  <c r="C26" i="8"/>
  <c r="B26" i="8"/>
  <c r="E22" i="8"/>
  <c r="D22" i="8"/>
  <c r="C22" i="8"/>
  <c r="B22" i="8"/>
  <c r="E18" i="8"/>
  <c r="D18" i="8"/>
  <c r="C18" i="8"/>
  <c r="B18" i="8"/>
  <c r="E14" i="8"/>
  <c r="D14" i="8"/>
  <c r="C14" i="8"/>
  <c r="B14" i="8"/>
  <c r="E8" i="8"/>
  <c r="D8" i="8"/>
  <c r="C8" i="8"/>
  <c r="B8" i="8"/>
  <c r="E40" i="8"/>
  <c r="D40" i="8"/>
  <c r="C40" i="8"/>
  <c r="B40" i="8"/>
  <c r="D97" i="2"/>
  <c r="E97" i="2"/>
  <c r="D91" i="2"/>
  <c r="E91" i="2"/>
  <c r="D78" i="2"/>
  <c r="E78" i="2"/>
  <c r="D72" i="2"/>
  <c r="E72" i="2"/>
  <c r="D68" i="2"/>
  <c r="E68" i="2"/>
  <c r="D64" i="2"/>
  <c r="E64" i="2"/>
  <c r="D7" i="2"/>
  <c r="D10" i="2" s="1"/>
  <c r="E7" i="2"/>
  <c r="E10" i="2" s="1"/>
  <c r="D14" i="2"/>
  <c r="D17" i="2" s="1"/>
  <c r="E14" i="2"/>
  <c r="E17" i="2" s="1"/>
  <c r="D84" i="2"/>
  <c r="E84" i="2"/>
  <c r="E82" i="2"/>
  <c r="D82" i="2"/>
  <c r="C82" i="2"/>
  <c r="B82" i="2"/>
  <c r="D54" i="2"/>
  <c r="D56" i="2" s="1"/>
  <c r="E54" i="2"/>
  <c r="E56" i="2" s="1"/>
  <c r="D48" i="2"/>
  <c r="D50" i="2" s="1"/>
  <c r="E48" i="2"/>
  <c r="E50" i="2" s="1"/>
  <c r="D40" i="2"/>
  <c r="D42" i="2" s="1"/>
  <c r="E40" i="2"/>
  <c r="E42" i="2" s="1"/>
  <c r="D30" i="2"/>
  <c r="D32" i="2" s="1"/>
  <c r="E30" i="2"/>
  <c r="E32" i="2" s="1"/>
  <c r="D23" i="2"/>
  <c r="D25" i="2" s="1"/>
  <c r="E23" i="2"/>
  <c r="E25" i="2" s="1"/>
  <c r="C84" i="2"/>
  <c r="B84" i="2"/>
  <c r="B28" i="8" l="1"/>
  <c r="B30" i="8" s="1"/>
  <c r="D28" i="8"/>
  <c r="C28" i="8"/>
  <c r="C30" i="8" s="1"/>
  <c r="E28" i="8"/>
  <c r="E30" i="8" s="1"/>
  <c r="D30" i="8"/>
  <c r="E85" i="2"/>
  <c r="D85" i="2"/>
  <c r="D58" i="2"/>
  <c r="E58" i="2"/>
  <c r="C54" i="2"/>
  <c r="B54" i="2"/>
  <c r="C97" i="2" l="1"/>
  <c r="B97" i="2"/>
  <c r="C91" i="2"/>
  <c r="B91" i="2"/>
  <c r="C78" i="2"/>
  <c r="B78" i="2"/>
  <c r="C72" i="2"/>
  <c r="B72" i="2"/>
  <c r="C68" i="2"/>
  <c r="B68" i="2"/>
  <c r="C64" i="2"/>
  <c r="B64" i="2"/>
  <c r="C56" i="2"/>
  <c r="B56" i="2"/>
  <c r="C48" i="2"/>
  <c r="C50" i="2" s="1"/>
  <c r="B48" i="2"/>
  <c r="B50" i="2" s="1"/>
  <c r="C40" i="2"/>
  <c r="C42" i="2" s="1"/>
  <c r="B40" i="2"/>
  <c r="B42" i="2" s="1"/>
  <c r="C30" i="2"/>
  <c r="C32" i="2" s="1"/>
  <c r="B30" i="2"/>
  <c r="B32" i="2" s="1"/>
  <c r="C23" i="2"/>
  <c r="C25" i="2" s="1"/>
  <c r="B23" i="2"/>
  <c r="B25" i="2" s="1"/>
  <c r="C14" i="2"/>
  <c r="C17" i="2" s="1"/>
  <c r="B14" i="2"/>
  <c r="B17" i="2" s="1"/>
  <c r="C7" i="2"/>
  <c r="C10" i="2" s="1"/>
  <c r="B7" i="2"/>
  <c r="B10" i="2" s="1"/>
  <c r="B58" i="2" l="1"/>
  <c r="C58" i="2"/>
  <c r="B85" i="2"/>
  <c r="C85" i="2"/>
</calcChain>
</file>

<file path=xl/sharedStrings.xml><?xml version="1.0" encoding="utf-8"?>
<sst xmlns="http://schemas.openxmlformats.org/spreadsheetml/2006/main" count="154" uniqueCount="128">
  <si>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</si>
  <si>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</si>
  <si>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</si>
  <si>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</si>
  <si>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</si>
  <si>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</si>
  <si>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</si>
  <si>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</si>
  <si>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</si>
  <si>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</si>
  <si>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</si>
  <si>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</si>
  <si>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</si>
  <si>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</si>
  <si>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</si>
  <si>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</si>
  <si>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</si>
  <si>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</si>
  <si>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</si>
  <si>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</si>
  <si>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</si>
  <si>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excluding DNB Liv portfolio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</si>
  <si>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</si>
  <si>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</si>
  <si>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</si>
  <si>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</si>
  <si>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</si>
  <si>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</si>
  <si>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Full year</t>
  </si>
  <si>
    <t>Issued shares, opening balance</t>
  </si>
  <si>
    <t>Cancelled shares, end of period</t>
  </si>
  <si>
    <t>Issued shares</t>
  </si>
  <si>
    <t>Group portfolio, buy-back programme end of period</t>
  </si>
  <si>
    <t>Trading shares</t>
  </si>
  <si>
    <t>Outstanding shares, end of period, thousand</t>
  </si>
  <si>
    <t>Issued, opering balance</t>
  </si>
  <si>
    <t>Accumulated purchased shares</t>
  </si>
  <si>
    <t>Outstanding shares, opening balance</t>
  </si>
  <si>
    <t xml:space="preserve">Group portfolio, buy-back programme, average for the period </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</si>
  <si>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</si>
  <si>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</si>
  <si>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</si>
  <si>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</si>
  <si>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</si>
  <si>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</si>
  <si>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</si>
  <si>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</si>
  <si>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</si>
  <si>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</si>
  <si>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</si>
  <si>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</si>
  <si>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Average outstanding shares, thousand</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</si>
  <si>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</si>
  <si>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</si>
  <si>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</si>
  <si>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</si>
  <si>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</si>
  <si>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</si>
  <si>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</si>
  <si>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</si>
  <si>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</si>
  <si>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</si>
  <si>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</si>
  <si>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</si>
  <si>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</si>
  <si>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</si>
  <si>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</si>
  <si>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</si>
  <si>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</si>
  <si>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</si>
  <si>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</si>
  <si>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</si>
  <si>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</si>
  <si>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</si>
  <si>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</si>
  <si>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</si>
  <si>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</si>
  <si>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</si>
  <si>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</si>
  <si>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customers deposits to net loans to customers at end of period</t>
  </si>
  <si>
    <t>Customer deposits excl. DNB Liv portfolio, end of period, NOK million1)</t>
  </si>
  <si>
    <t>Short-term money market deposits, end of period, NOK million</t>
  </si>
  <si>
    <t>Short-term lending, end of period, NOK million</t>
  </si>
  <si>
    <t>Ratio of customer deposits to net loans to customers at end of period, adjusted2)</t>
  </si>
  <si>
    <t>Total operating expenses, NOK million</t>
  </si>
  <si>
    <t>Total operating income, NOK million</t>
  </si>
  <si>
    <t xml:space="preserve">Cost income ratio, per cent </t>
  </si>
  <si>
    <t>Share price, end of period, NOK</t>
  </si>
  <si>
    <t>Days in the quarter</t>
  </si>
  <si>
    <t>Days in the year</t>
  </si>
  <si>
    <t xml:space="preserve">1) Figures from Q3 2021 are excluding DNB Liv portfolio. Comparative information has not been restated. </t>
  </si>
  <si>
    <t>2) Ratio to customer deposits, excluding short-term money market deposits and DNB Liv portfolio, to net loans to customers at end of period</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</si>
  <si>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</si>
  <si>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</si>
  <si>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</si>
  <si>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</si>
  <si>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</si>
  <si>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</si>
  <si>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</si>
  <si>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</si>
  <si>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</si>
  <si>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</si>
  <si>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</si>
  <si>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</si>
  <si>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</si>
  <si>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</si>
  <si>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</si>
  <si>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</si>
  <si>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</si>
  <si>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</si>
  <si>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</si>
  <si>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</si>
  <si>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</si>
  <si>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</si>
  <si>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</si>
  <si>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</si>
  <si>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</si>
  <si>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</si>
  <si>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</si>
  <si>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</si>
  <si>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</si>
  <si>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</si>
  <si>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</si>
  <si>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</si>
  <si>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</si>
  <si>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</si>
  <si>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4th quarter</t>
  </si>
  <si>
    <t xml:space="preserve">Average spread for ordinary lending to customers, per 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</si>
</sst>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 %"/>
    <numFmt numFmtId="176" formatCode="0.00;\(0.00\)"/>
    <numFmt numFmtId="177" formatCode="0.000"/>
    <numFmt numFmtId="178" formatCode="0.0_)\%;\(0.0\)\%;0.0_)\%;@_)_%"/>
    <numFmt numFmtId="179" formatCode="#,##0.0_)_%;\(#,##0.0\)_%;0.0_)_%;@_)_%"/>
    <numFmt numFmtId="180" formatCode="#,##0.0_);\(#,##0.0\)"/>
    <numFmt numFmtId="181" formatCode="#,##0.0_);\(#,##0.0\);#,##0.0_);@_)"/>
    <numFmt numFmtId="182" formatCode="&quot;£&quot;_(#,##0.00_);&quot;£&quot;\(#,##0.00\)"/>
    <numFmt numFmtId="183" formatCode="&quot;£&quot;_(#,##0.00_);&quot;£&quot;\(#,##0.00\);&quot;£&quot;_(0.00_);@_)"/>
    <numFmt numFmtId="184" formatCode="#,##0.00_);\(#,##0.00\);0.00_);@_)"/>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0\)"/>
    <numFmt numFmtId="193" formatCode="0\A"/>
    <numFmt numFmtId="194" formatCode="\£#,##0_);\(\£#,##0\)"/>
    <numFmt numFmtId="195" formatCode="_(* #,##0.0_);_(* \(#,##0.00\);_(* &quot;-&quot;??_);_(@_)"/>
    <numFmt numFmtId="196" formatCode="General_)"/>
    <numFmt numFmtId="197" formatCode="&quot;fl&quot;#,##0_);\(&quot;fl&quot;#,##0\)"/>
    <numFmt numFmtId="198" formatCode="&quot;fl&quot;#,##0_);[Red]\(&quot;fl&quot;#,##0\)"/>
    <numFmt numFmtId="199" formatCode="&quot;fl&quot;#,##0.00_);\(&quot;fl&quot;#,##0.00\)"/>
    <numFmt numFmtId="200" formatCode="#,###"/>
    <numFmt numFmtId="201" formatCode="#,###;\-#,###"/>
    <numFmt numFmtId="202" formatCode="0%;\(0\)%"/>
    <numFmt numFmtId="203" formatCode="###0.0;\(###0.0\)"/>
    <numFmt numFmtId="204" formatCode="0.0000000"/>
    <numFmt numFmtId="205" formatCode="#,##0_%_);\(#,##0\)_%;#,##0_%_);@_%_)"/>
    <numFmt numFmtId="206" formatCode="#,##0_%_);\(#,##0\)_%;**;@_%_)"/>
    <numFmt numFmtId="207" formatCode="#,##0.00_%_);\(#,##0.00\)_%;**;@_%_)"/>
    <numFmt numFmtId="208" formatCode="#,##0.00_%_);\(#,##0.00\)_%;#,##0.00_%_);@_%_)"/>
    <numFmt numFmtId="209" formatCode="#,##0.000_%_);\(#,##0.000\)_%;**;@_%_)"/>
    <numFmt numFmtId="210" formatCode="#,##0.0_%_);\(#,##0.0\)_%;**;@_%_)"/>
    <numFmt numFmtId="211" formatCode="&quot;$&quot;#,##0.0;\(&quot;$&quot;#,##0.0\);&quot;$&quot;#,##0.0"/>
    <numFmt numFmtId="212" formatCode="\£#,##0.0;\(\£#,##0.0\);\£#,##0.0"/>
    <numFmt numFmtId="213" formatCode="_-&quot;€&quot;* #,##0.00_-;\-&quot;€&quot;* #,##0.00_-;_-&quot;€&quot;* &quot;-&quot;??_-;_-@_-"/>
    <numFmt numFmtId="214" formatCode="&quot;$&quot;#,##0_%_);\(&quot;$&quot;#,##0\)_%;&quot;$&quot;#,##0_%_);@_%_)"/>
    <numFmt numFmtId="215" formatCode="&quot;$&quot;#,##0.00_%_);\(&quot;$&quot;#,##0.00\)_%;&quot;$&quot;#,##0.00_%_);@_%_)"/>
    <numFmt numFmtId="216" formatCode="&quot;$&quot;#,##0.00_%_);\(&quot;$&quot;#,##0.00\)_%;**;@_%_)"/>
    <numFmt numFmtId="217" formatCode="&quot;$&quot;#,##0.0_%_);\(&quot;$&quot;#,##0.0\)_%;**;@_%_)"/>
    <numFmt numFmtId="218" formatCode="0.000000"/>
    <numFmt numFmtId="219" formatCode="m/d/yy_%_)"/>
    <numFmt numFmtId="220" formatCode="yyyy\-mm\-dd"/>
    <numFmt numFmtId="221" formatCode="yyyy\-mm\-dd\ h:mm:ss"/>
    <numFmt numFmtId="222" formatCode="###0;\(###0\)"/>
    <numFmt numFmtId="223" formatCode="0.0000"/>
    <numFmt numFmtId="224" formatCode="_-* #,##0\ _€_-;\-* #,##0\ _€_-;_-* &quot;-&quot;\ _€_-;_-@_-"/>
    <numFmt numFmtId="225" formatCode="_-* #,##0.00\ _€_-;\-* #,##0.00\ _€_-;_-* &quot;-&quot;??\ _€_-;_-@_-"/>
    <numFmt numFmtId="226" formatCode="\$0.00;\(\$0.00\)"/>
    <numFmt numFmtId="227" formatCode="0_%_);\(0\)_%;0_%_);@_%_)"/>
    <numFmt numFmtId="228" formatCode="#,##0.0;\-#,##0.0;&quot;         -&quot;"/>
    <numFmt numFmtId="229" formatCode="_-* #,##0.00\ [$€-1]_-;\-* #,##0.00\ [$€-1]_-;_-* &quot;-&quot;??\ [$€-1]_-"/>
    <numFmt numFmtId="230" formatCode="_([$€-2]\ * #.##0.00_);_([$€-2]\ * \(#.##0.00\);_([$€-2]\ * &quot;-&quot;??_)"/>
    <numFmt numFmtId="231" formatCode="0.0&quot;  &quot;"/>
    <numFmt numFmtId="232" formatCode="#,##0;\-#,##0;&quot;&quot;"/>
  </numFmts>
  <fonts count="105">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6">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8"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8" fontId="9" fillId="0" borderId="0" applyFont="0" applyFill="0" applyBorder="0" applyAlignment="0" applyProtection="0"/>
    <xf numFmtId="18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14" fillId="0" borderId="0" applyFill="0" applyProtection="0">
      <alignment horizontal="center"/>
    </xf>
    <xf numFmtId="191" fontId="14" fillId="0" borderId="0" applyFill="0" applyProtection="0">
      <alignment horizontal="center"/>
    </xf>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80" fontId="9" fillId="0" borderId="0"/>
    <xf numFmtId="180"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4"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5" fontId="60" fillId="0" borderId="0" applyFill="0" applyBorder="0" applyAlignment="0"/>
    <xf numFmtId="196" fontId="60" fillId="0" borderId="0" applyFill="0" applyBorder="0" applyAlignment="0"/>
    <xf numFmtId="177" fontId="60" fillId="0" borderId="0" applyFill="0" applyBorder="0" applyAlignment="0"/>
    <xf numFmtId="197" fontId="60" fillId="0" borderId="0" applyFill="0" applyBorder="0" applyAlignment="0"/>
    <xf numFmtId="198"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200" fontId="9" fillId="33" borderId="0">
      <alignment horizontal="right" vertical="center" indent="1"/>
    </xf>
    <xf numFmtId="200" fontId="9" fillId="34" borderId="0">
      <alignment horizontal="right" vertical="center" indent="1"/>
    </xf>
    <xf numFmtId="201"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2" fontId="65" fillId="0" borderId="0" applyFont="0" applyFill="0" applyBorder="0" applyProtection="0">
      <alignment horizontal="center" vertical="center"/>
    </xf>
    <xf numFmtId="0" fontId="66" fillId="37" borderId="12" applyNumberFormat="0" applyAlignment="0" applyProtection="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1" fontId="14" fillId="38" borderId="0">
      <alignment horizontal="right" vertical="center" indent="1"/>
    </xf>
    <xf numFmtId="201" fontId="9" fillId="39" borderId="0">
      <alignment horizontal="right" vertical="center" indent="1"/>
    </xf>
    <xf numFmtId="49" fontId="14" fillId="40" borderId="0">
      <alignment horizontal="right"/>
    </xf>
    <xf numFmtId="0" fontId="67" fillId="0" borderId="0">
      <alignment horizontal="right"/>
    </xf>
    <xf numFmtId="195"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4" fontId="65" fillId="0" borderId="0" applyFont="0" applyFill="0" applyBorder="0" applyProtection="0">
      <alignment horizontal="right"/>
    </xf>
    <xf numFmtId="205" fontId="68" fillId="0" borderId="0" applyFont="0" applyFill="0" applyBorder="0" applyAlignment="0" applyProtection="0">
      <alignment horizontal="right"/>
    </xf>
    <xf numFmtId="206" fontId="68" fillId="0" borderId="0" applyFont="0" applyFill="0" applyBorder="0" applyAlignment="0" applyProtection="0"/>
    <xf numFmtId="205"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7" fontId="68" fillId="0" borderId="0" applyFont="0" applyFill="0" applyBorder="0" applyAlignment="0" applyProtection="0"/>
    <xf numFmtId="208"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9"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10"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1"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1" fontId="58" fillId="0" borderId="0" applyFont="0" applyFill="0" applyBorder="0" applyAlignment="0" applyProtection="0">
      <protection locked="0"/>
    </xf>
    <xf numFmtId="212" fontId="58" fillId="0" borderId="0" applyFont="0" applyFill="0" applyBorder="0" applyAlignment="0" applyProtection="0">
      <protection locked="0"/>
    </xf>
    <xf numFmtId="196" fontId="60" fillId="0" borderId="0" applyFont="0" applyFill="0" applyBorder="0" applyAlignment="0" applyProtection="0"/>
    <xf numFmtId="213" fontId="9" fillId="0" borderId="0" applyFont="0" applyFill="0" applyBorder="0" applyProtection="0">
      <alignment horizontal="right"/>
    </xf>
    <xf numFmtId="213" fontId="9" fillId="0" borderId="0" applyFont="0" applyFill="0" applyBorder="0" applyProtection="0">
      <alignment horizontal="right"/>
    </xf>
    <xf numFmtId="214" fontId="68" fillId="0" borderId="0" applyFont="0" applyFill="0" applyBorder="0" applyAlignment="0" applyProtection="0">
      <alignment horizontal="right"/>
    </xf>
    <xf numFmtId="215" fontId="68" fillId="0" borderId="0" applyFont="0" applyFill="0" applyBorder="0" applyAlignment="0" applyProtection="0">
      <alignment horizontal="right"/>
    </xf>
    <xf numFmtId="216" fontId="79" fillId="0" borderId="0" applyFont="0" applyFill="0" applyBorder="0" applyAlignment="0" applyProtection="0"/>
    <xf numFmtId="215" fontId="68" fillId="0" borderId="0" applyFont="0" applyFill="0" applyBorder="0" applyAlignment="0" applyProtection="0">
      <alignment horizontal="right"/>
    </xf>
    <xf numFmtId="0" fontId="79" fillId="0" borderId="0" applyFont="0" applyFill="0" applyBorder="0" applyAlignment="0" applyProtection="0"/>
    <xf numFmtId="217"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8" fontId="65" fillId="45" borderId="0" applyFont="0" applyFill="0" applyBorder="0" applyAlignment="0" applyProtection="0">
      <alignment vertical="center"/>
    </xf>
    <xf numFmtId="14" fontId="82" fillId="0" borderId="0"/>
    <xf numFmtId="219" fontId="68" fillId="0" borderId="0" applyFont="0" applyFill="0" applyBorder="0" applyAlignment="0" applyProtection="0"/>
    <xf numFmtId="0" fontId="68" fillId="0" borderId="0" applyFont="0" applyFill="0" applyBorder="0" applyAlignment="0" applyProtection="0"/>
    <xf numFmtId="219" fontId="68" fillId="0" borderId="0" applyFont="0" applyFill="0" applyBorder="0" applyAlignment="0" applyProtection="0"/>
    <xf numFmtId="14" fontId="35" fillId="0" borderId="0" applyFill="0" applyBorder="0" applyAlignment="0"/>
    <xf numFmtId="196" fontId="58" fillId="0" borderId="0" applyFont="0" applyFill="0" applyBorder="0" applyProtection="0">
      <alignment horizontal="right"/>
    </xf>
    <xf numFmtId="220" fontId="9" fillId="0" borderId="0" applyFont="0" applyFill="0" applyBorder="0" applyAlignment="0" applyProtection="0"/>
    <xf numFmtId="221"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38" fontId="84" fillId="0" borderId="14">
      <alignment vertical="center"/>
    </xf>
    <xf numFmtId="223" fontId="84" fillId="0" borderId="0"/>
    <xf numFmtId="224" fontId="9" fillId="0" borderId="0" applyFont="0" applyFill="0" applyBorder="0" applyAlignment="0" applyProtection="0"/>
    <xf numFmtId="225" fontId="9" fillId="0" borderId="0" applyFont="0" applyFill="0" applyBorder="0" applyAlignment="0" applyProtection="0"/>
    <xf numFmtId="0" fontId="85" fillId="0" borderId="0">
      <protection locked="0"/>
    </xf>
    <xf numFmtId="0" fontId="86" fillId="11" borderId="0" applyNumberFormat="0" applyBorder="0" applyAlignment="0" applyProtection="0"/>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7" fontId="68" fillId="0" borderId="15" applyNumberFormat="0" applyFont="0" applyFill="0" applyAlignment="0" applyProtection="0"/>
    <xf numFmtId="164" fontId="87" fillId="0" borderId="0" applyFill="0" applyBorder="0" applyAlignment="0" applyProtection="0"/>
    <xf numFmtId="228"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5" fontId="60" fillId="0" borderId="0" applyFill="0" applyBorder="0" applyAlignment="0"/>
    <xf numFmtId="196"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0" fontId="9" fillId="45" borderId="0">
      <protection locked="0"/>
    </xf>
    <xf numFmtId="229" fontId="92" fillId="0" borderId="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0" fontId="47" fillId="0" borderId="0" applyNumberFormat="0" applyFill="0" applyBorder="0" applyAlignment="0" applyProtection="0"/>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2" fontId="95" fillId="0" borderId="0">
      <alignment horizontal="left" vertical="top" wrapText="1"/>
    </xf>
    <xf numFmtId="232"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cellStyleXfs>
  <cellXfs count="94">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173" fontId="10" fillId="2" borderId="0" xfId="7" applyNumberFormat="1" applyFont="1" applyFill="1" applyBorder="1" applyAlignment="1">
      <alignment vertical="top"/>
    </xf>
    <xf numFmtId="173" fontId="10" fillId="0" borderId="0" xfId="7" applyNumberFormat="1" applyFont="1" applyAlignment="1"/>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175"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2" fontId="16" fillId="0" borderId="1" xfId="0" applyNumberFormat="1" applyFont="1" applyBorder="1"/>
    <xf numFmtId="170" fontId="16" fillId="0" borderId="1" xfId="0" applyNumberFormat="1" applyFont="1" applyBorder="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2" fontId="16" fillId="0" borderId="0" xfId="1" applyNumberFormat="1" applyFont="1"/>
    <xf numFmtId="173" fontId="10" fillId="0" borderId="0" xfId="3" applyNumberFormat="1" applyFont="1" applyFill="1" applyBorder="1" applyAlignment="1"/>
    <xf numFmtId="172" fontId="13" fillId="0" borderId="0" xfId="1" applyNumberFormat="1" applyFont="1"/>
    <xf numFmtId="172" fontId="10" fillId="0" borderId="0" xfId="1" applyNumberFormat="1" applyFont="1" applyAlignment="1"/>
    <xf numFmtId="0" fontId="10" fillId="0" borderId="0" xfId="0" applyFo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0" fontId="16" fillId="0" borderId="1" xfId="0" applyFont="1" applyBorder="1" applyAlignment="1">
      <alignment wrapText="1"/>
    </xf>
    <xf numFmtId="166" fontId="16" fillId="0" borderId="0" xfId="1" applyFont="1" applyFill="1"/>
    <xf numFmtId="0" fontId="18" fillId="0" borderId="0" xfId="0" applyFont="1"/>
    <xf numFmtId="0" fontId="16" fillId="0" borderId="0" xfId="0" applyFont="1" applyAlignment="1">
      <alignment vertical="top" wrapText="1"/>
    </xf>
    <xf numFmtId="2" fontId="10" fillId="0" borderId="2" xfId="8" applyNumberFormat="1" applyFont="1" applyFill="1" applyBorder="1" applyAlignment="1">
      <alignment vertical="top"/>
    </xf>
    <xf numFmtId="176" fontId="10" fillId="0" borderId="2" xfId="8" applyNumberFormat="1" applyFont="1" applyFill="1" applyBorder="1" applyAlignment="1">
      <alignment vertical="top"/>
    </xf>
    <xf numFmtId="0" fontId="10" fillId="2" borderId="2" xfId="4" applyFont="1" applyFill="1" applyBorder="1" applyAlignment="1">
      <alignment vertical="top" wrapText="1"/>
    </xf>
    <xf numFmtId="174"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0" fontId="6" fillId="0" borderId="0" xfId="2" applyFont="1" applyAlignment="1">
      <alignment horizontal="right" vertical="top"/>
    </xf>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7" fontId="10" fillId="0" borderId="0" xfId="6" applyNumberFormat="1" applyFont="1" applyAlignment="1"/>
    <xf numFmtId="173" fontId="10" fillId="0" borderId="2" xfId="6" applyNumberFormat="1" applyFont="1" applyBorder="1" applyAlignment="1"/>
    <xf numFmtId="167"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173" fontId="10" fillId="0" borderId="0" xfId="6" applyNumberFormat="1" applyFont="1" applyAlignment="1"/>
    <xf numFmtId="167" fontId="6" fillId="0" borderId="0" xfId="2" applyNumberFormat="1" applyFont="1" applyAlignment="1">
      <alignment horizontal="right" vertical="top"/>
    </xf>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xf numFmtId="167" fontId="104" fillId="0" borderId="0" xfId="5046" applyNumberFormat="1" applyFont="1" applyAlignment="1">
      <alignment horizontal="right" vertical="top"/>
    </xf>
    <xf numFmtId="167" fontId="6" fillId="0" borderId="0" xfId="2" applyNumberFormat="1" applyFont="1" applyAlignment="1">
      <alignment horizontal="right" vertical="top"/>
    </xf>
  </cellXfs>
  <cellStyles count="7326">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topLeftCell="A3" zoomScaleNormal="100" workbookViewId="0">
      <selection activeCell="A38" sqref="A38"/>
    </sheetView>
  </sheetViews>
  <sheetFormatPr defaultColWidth="11.42578125" defaultRowHeight="14.25"/>
  <cols>
    <col min="1" max="1" width="100.7109375" style="27" customWidth="1"/>
    <col min="2" max="16384" width="11.42578125" style="21"/>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7</v>
      </c>
    </row>
    <row r="13" spans="1:1">
      <c r="A13" s="4"/>
    </row>
    <row r="14" spans="1:1">
      <c r="A14" s="8" t="s">
        <v>8</v>
      </c>
    </row>
    <row r="15" spans="1:1">
      <c r="A15" s="4" t="s">
        <v>9</v>
      </c>
    </row>
    <row r="16" spans="1:1">
      <c r="A16" s="4" t="s">
        <v>10</v>
      </c>
    </row>
    <row r="17" spans="1:4" ht="22.5">
      <c r="A17" s="9" t="s">
        <v>11</v>
      </c>
    </row>
    <row r="18" spans="1:4" ht="33.75">
      <c r="A18" s="9" t="s">
        <v>12</v>
      </c>
    </row>
    <row r="19" spans="1:4" ht="22.5">
      <c r="A19" s="9" t="s">
        <v>13</v>
      </c>
    </row>
    <row r="20" spans="1:4">
      <c r="A20" s="9"/>
    </row>
    <row r="21" spans="1:4" ht="22.5">
      <c r="A21" s="8" t="s">
        <v>14</v>
      </c>
      <c r="B21" s="8"/>
      <c r="C21" s="8"/>
      <c r="D21" s="8"/>
    </row>
    <row r="22" spans="1:4">
      <c r="A22" s="56" t="s">
        <v>15</v>
      </c>
    </row>
    <row r="23" spans="1:4">
      <c r="A23" s="9" t="s">
        <v>16</v>
      </c>
    </row>
    <row r="24" spans="1:4" s="9" customFormat="1" ht="22.5">
      <c r="A24" s="9" t="s">
        <v>17</v>
      </c>
    </row>
    <row r="25" spans="1:4" s="9" customFormat="1" ht="11.25">
      <c r="A25" s="9" t="s">
        <v>18</v>
      </c>
    </row>
    <row r="26" spans="1:4">
      <c r="A26" s="4"/>
    </row>
    <row r="27" spans="1:4" ht="22.5">
      <c r="A27" s="8" t="s">
        <v>19</v>
      </c>
    </row>
    <row r="28" spans="1:4">
      <c r="A28" s="4" t="s">
        <v>20</v>
      </c>
    </row>
    <row r="29" spans="1:4" ht="22.5">
      <c r="A29" s="9" t="s">
        <v>21</v>
      </c>
    </row>
    <row r="30" spans="1:4">
      <c r="A30" s="4"/>
    </row>
    <row r="31" spans="1:4">
      <c r="A31" s="8" t="s">
        <v>22</v>
      </c>
    </row>
    <row r="32" spans="1:4" ht="22.5">
      <c r="A32" s="4" t="s">
        <v>23</v>
      </c>
    </row>
    <row r="33" spans="1:1">
      <c r="A33" s="9" t="s">
        <v>24</v>
      </c>
    </row>
    <row r="34" spans="1:1">
      <c r="A34" s="4"/>
    </row>
    <row r="35" spans="1:1">
      <c r="A35" s="8" t="s">
        <v>25</v>
      </c>
    </row>
    <row r="36" spans="1:1">
      <c r="A36" s="4" t="s">
        <v>26</v>
      </c>
    </row>
    <row r="37" spans="1:1" ht="33.75">
      <c r="A37" s="9" t="s">
        <v>27</v>
      </c>
    </row>
    <row r="38" spans="1:1">
      <c r="A38"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07"/>
  <sheetViews>
    <sheetView showGridLines="0" tabSelected="1" topLeftCell="A6" zoomScale="85" zoomScaleNormal="85" workbookViewId="0">
      <selection activeCell="A51" sqref="A51"/>
    </sheetView>
  </sheetViews>
  <sheetFormatPr defaultColWidth="11.42578125" defaultRowHeight="15"/>
  <cols>
    <col min="1" max="1" width="99" style="29" customWidth="1"/>
    <col min="2" max="5" width="14.5703125" style="29" customWidth="1"/>
    <col min="6" max="6" width="15.140625" style="29" customWidth="1"/>
    <col min="7" max="16384" width="11.42578125" style="29"/>
  </cols>
  <sheetData>
    <row r="1" spans="1:7" ht="15.75">
      <c r="A1" s="28" t="s">
        <v>0</v>
      </c>
    </row>
    <row r="2" spans="1:7" ht="15.75">
      <c r="B2" s="78" t="s">
        <v>126</v>
      </c>
      <c r="C2" s="78" t="s">
        <v>126</v>
      </c>
      <c r="D2" s="92" t="s">
        <v>28</v>
      </c>
      <c r="E2" s="92"/>
    </row>
    <row r="3" spans="1:7" ht="15.75">
      <c r="B3" s="74">
        <v>2022</v>
      </c>
      <c r="C3" s="74">
        <v>2021</v>
      </c>
      <c r="D3" s="74">
        <v>2022</v>
      </c>
      <c r="E3" s="74">
        <v>2021</v>
      </c>
    </row>
    <row r="5" spans="1:7">
      <c r="A5" s="29" t="s">
        <v>29</v>
      </c>
      <c r="B5" s="30">
        <v>1550365.0209999999</v>
      </c>
      <c r="C5" s="30">
        <v>1550365.0209999999</v>
      </c>
      <c r="D5" s="30">
        <v>1550365.0209999999</v>
      </c>
      <c r="E5" s="30">
        <v>1550365.0209999999</v>
      </c>
    </row>
    <row r="6" spans="1:7">
      <c r="A6" s="31" t="s">
        <v>30</v>
      </c>
      <c r="B6" s="32">
        <v>0</v>
      </c>
      <c r="C6" s="32">
        <v>0</v>
      </c>
      <c r="D6" s="32">
        <v>0</v>
      </c>
      <c r="E6" s="32">
        <v>0</v>
      </c>
    </row>
    <row r="7" spans="1:7">
      <c r="A7" s="29" t="s">
        <v>31</v>
      </c>
      <c r="B7" s="30">
        <f>B5-B6</f>
        <v>1550365.0209999999</v>
      </c>
      <c r="C7" s="30">
        <f>C5-C6</f>
        <v>1550365.0209999999</v>
      </c>
      <c r="D7" s="30">
        <f t="shared" ref="D7:E7" si="0">D5-D6</f>
        <v>1550365.0209999999</v>
      </c>
      <c r="E7" s="30">
        <f t="shared" si="0"/>
        <v>1550365.0209999999</v>
      </c>
      <c r="G7" s="33"/>
    </row>
    <row r="8" spans="1:7">
      <c r="A8" s="29" t="s">
        <v>32</v>
      </c>
      <c r="B8" s="30">
        <v>0</v>
      </c>
      <c r="C8" s="30">
        <v>0</v>
      </c>
      <c r="D8" s="30">
        <v>0</v>
      </c>
      <c r="E8" s="30">
        <v>0</v>
      </c>
    </row>
    <row r="9" spans="1:7">
      <c r="A9" s="31" t="s">
        <v>33</v>
      </c>
      <c r="B9" s="32">
        <v>104.3</v>
      </c>
      <c r="C9" s="32">
        <v>14</v>
      </c>
      <c r="D9" s="32">
        <v>104.3</v>
      </c>
      <c r="E9" s="32">
        <v>14</v>
      </c>
    </row>
    <row r="10" spans="1:7">
      <c r="A10" s="31" t="s">
        <v>34</v>
      </c>
      <c r="B10" s="32">
        <f>B7-B8-B9</f>
        <v>1550260.7209999999</v>
      </c>
      <c r="C10" s="32">
        <f t="shared" ref="C10:E10" si="1">C7-C8-C9</f>
        <v>1550351.0209999999</v>
      </c>
      <c r="D10" s="32">
        <f t="shared" si="1"/>
        <v>1550260.7209999999</v>
      </c>
      <c r="E10" s="32">
        <f t="shared" si="1"/>
        <v>1550351.0209999999</v>
      </c>
    </row>
    <row r="12" spans="1:7">
      <c r="A12" s="29" t="s">
        <v>35</v>
      </c>
      <c r="B12" s="30">
        <v>1550365.0209999999</v>
      </c>
      <c r="C12" s="30">
        <v>1550365.0209999999</v>
      </c>
      <c r="D12" s="30">
        <v>1550365.0209999999</v>
      </c>
      <c r="E12" s="30">
        <v>1550365.0209999999</v>
      </c>
    </row>
    <row r="13" spans="1:7">
      <c r="A13" s="31" t="s">
        <v>36</v>
      </c>
      <c r="B13" s="32">
        <v>0</v>
      </c>
      <c r="C13" s="32">
        <v>0</v>
      </c>
      <c r="D13" s="32">
        <v>0</v>
      </c>
      <c r="E13" s="32">
        <v>0</v>
      </c>
    </row>
    <row r="14" spans="1:7">
      <c r="A14" s="29" t="s">
        <v>37</v>
      </c>
      <c r="B14" s="30">
        <f>B12-B13</f>
        <v>1550365.0209999999</v>
      </c>
      <c r="C14" s="30">
        <f t="shared" ref="C14:E14" si="2">C12-C13</f>
        <v>1550365.0209999999</v>
      </c>
      <c r="D14" s="30">
        <f t="shared" si="2"/>
        <v>1550365.0209999999</v>
      </c>
      <c r="E14" s="30">
        <f t="shared" si="2"/>
        <v>1550365.0209999999</v>
      </c>
    </row>
    <row r="15" spans="1:7">
      <c r="A15" s="29" t="s">
        <v>38</v>
      </c>
      <c r="B15" s="30">
        <v>0</v>
      </c>
      <c r="C15" s="30">
        <v>0</v>
      </c>
      <c r="D15" s="30">
        <v>0</v>
      </c>
      <c r="E15" s="30">
        <v>0</v>
      </c>
    </row>
    <row r="16" spans="1:7">
      <c r="A16" s="31" t="s">
        <v>39</v>
      </c>
      <c r="B16" s="32">
        <v>34.766666666666666</v>
      </c>
      <c r="C16" s="32">
        <v>4.666666666666667</v>
      </c>
      <c r="D16" s="32">
        <v>31.525000000000002</v>
      </c>
      <c r="E16" s="32">
        <v>74.928583333333336</v>
      </c>
    </row>
    <row r="17" spans="1:5">
      <c r="A17" s="34" t="s">
        <v>40</v>
      </c>
      <c r="B17" s="32">
        <f t="shared" ref="B17:E17" si="3">B14-B15-B16</f>
        <v>1550330.2543333333</v>
      </c>
      <c r="C17" s="32">
        <f t="shared" si="3"/>
        <v>1550360.3543333332</v>
      </c>
      <c r="D17" s="32">
        <f t="shared" si="3"/>
        <v>1550333.496</v>
      </c>
      <c r="E17" s="32">
        <f t="shared" si="3"/>
        <v>1550290.0924166667</v>
      </c>
    </row>
    <row r="18" spans="1:5" ht="9" customHeight="1"/>
    <row r="19" spans="1:5" ht="9.75" customHeight="1"/>
    <row r="20" spans="1:5">
      <c r="A20" s="29" t="s">
        <v>41</v>
      </c>
      <c r="B20" s="30">
        <v>259098.43126374201</v>
      </c>
      <c r="C20" s="30">
        <v>243911.58865288697</v>
      </c>
      <c r="D20" s="30">
        <v>259098.43126374201</v>
      </c>
      <c r="E20" s="30">
        <v>243911.58865288697</v>
      </c>
    </row>
    <row r="21" spans="1:5">
      <c r="A21" s="29" t="s">
        <v>42</v>
      </c>
      <c r="B21" s="30">
        <v>16088.631347999999</v>
      </c>
      <c r="C21" s="30">
        <v>16974.457190000001</v>
      </c>
      <c r="D21" s="30">
        <v>16088.631347999999</v>
      </c>
      <c r="E21" s="30">
        <v>16974.457190000001</v>
      </c>
    </row>
    <row r="22" spans="1:5">
      <c r="A22" s="31" t="s">
        <v>43</v>
      </c>
      <c r="B22" s="32">
        <v>226.992842137</v>
      </c>
      <c r="C22" s="32">
        <v>265.83168359999996</v>
      </c>
      <c r="D22" s="32">
        <v>226.992842137</v>
      </c>
      <c r="E22" s="32">
        <v>265.83168359999996</v>
      </c>
    </row>
    <row r="23" spans="1:5">
      <c r="A23" s="31" t="s">
        <v>44</v>
      </c>
      <c r="B23" s="32">
        <f>B20-B21-B22</f>
        <v>242782.80707360501</v>
      </c>
      <c r="C23" s="32">
        <f t="shared" ref="C23:E23" si="4">C20-C21-C22</f>
        <v>226671.29977928699</v>
      </c>
      <c r="D23" s="32">
        <f t="shared" si="4"/>
        <v>242782.80707360501</v>
      </c>
      <c r="E23" s="32">
        <f t="shared" si="4"/>
        <v>226671.29977928699</v>
      </c>
    </row>
    <row r="24" spans="1:5">
      <c r="A24" s="31" t="s">
        <v>45</v>
      </c>
      <c r="B24" s="32">
        <v>1550260.7209999999</v>
      </c>
      <c r="C24" s="32">
        <v>1550351.0209999999</v>
      </c>
      <c r="D24" s="32">
        <v>1550260.7209999999</v>
      </c>
      <c r="E24" s="32">
        <v>1550351.0209999999</v>
      </c>
    </row>
    <row r="25" spans="1:5">
      <c r="A25" s="31" t="s">
        <v>46</v>
      </c>
      <c r="B25" s="62">
        <f>B23*1000/B24</f>
        <v>156.60772654873</v>
      </c>
      <c r="C25" s="62">
        <f>C23*1000/C24</f>
        <v>146.206437580233</v>
      </c>
      <c r="D25" s="62">
        <f t="shared" ref="D25:E25" si="5">D23*1000/D24</f>
        <v>156.60772654873</v>
      </c>
      <c r="E25" s="62">
        <f t="shared" si="5"/>
        <v>146.206437580233</v>
      </c>
    </row>
    <row r="26" spans="1:5" ht="9" customHeight="1"/>
    <row r="27" spans="1:5">
      <c r="A27" s="29" t="s">
        <v>47</v>
      </c>
      <c r="B27" s="30">
        <v>9946.9175233940805</v>
      </c>
      <c r="C27" s="30">
        <v>6155.0252310034402</v>
      </c>
      <c r="D27" s="30">
        <v>32861.232694614999</v>
      </c>
      <c r="E27" s="30">
        <v>25354.981578429099</v>
      </c>
    </row>
    <row r="28" spans="1:5">
      <c r="A28" s="29" t="s">
        <v>48</v>
      </c>
      <c r="B28" s="30">
        <v>-233.79421299999998</v>
      </c>
      <c r="C28" s="30">
        <v>-224.53245999999999</v>
      </c>
      <c r="D28" s="30">
        <v>-769.44776899999999</v>
      </c>
      <c r="E28" s="30">
        <v>-921.69127000000003</v>
      </c>
    </row>
    <row r="29" spans="1:5">
      <c r="A29" s="31" t="s">
        <v>49</v>
      </c>
      <c r="B29" s="35">
        <v>-8.9553765890000108</v>
      </c>
      <c r="C29" s="35">
        <v>-55.861266120000003</v>
      </c>
      <c r="D29" s="35">
        <v>-81.647068645999994</v>
      </c>
      <c r="E29" s="35">
        <v>-26.450655099999999</v>
      </c>
    </row>
    <row r="30" spans="1:5">
      <c r="A30" s="31" t="s">
        <v>50</v>
      </c>
      <c r="B30" s="32">
        <f>B27+B28+B29</f>
        <v>9704.1679338050817</v>
      </c>
      <c r="C30" s="32">
        <f t="shared" ref="C30:E30" si="6">C27+C28+C29</f>
        <v>5874.6315048834394</v>
      </c>
      <c r="D30" s="32">
        <f t="shared" si="6"/>
        <v>32010.137856968999</v>
      </c>
      <c r="E30" s="32">
        <f t="shared" si="6"/>
        <v>24406.839653329098</v>
      </c>
    </row>
    <row r="31" spans="1:5">
      <c r="A31" s="31" t="s">
        <v>51</v>
      </c>
      <c r="B31" s="32">
        <v>1550330.2543333333</v>
      </c>
      <c r="C31" s="32">
        <v>1550360.3543333332</v>
      </c>
      <c r="D31" s="32">
        <v>1550333.496</v>
      </c>
      <c r="E31" s="32">
        <v>1550290.0924166667</v>
      </c>
    </row>
    <row r="32" spans="1:5">
      <c r="A32" s="31" t="s">
        <v>52</v>
      </c>
      <c r="B32" s="36">
        <f>B30/B31*1000</f>
        <v>6.2594198279243596</v>
      </c>
      <c r="C32" s="36">
        <f>C30/C31*1000</f>
        <v>3.789203902475677</v>
      </c>
      <c r="D32" s="36">
        <f t="shared" ref="D32:E32" si="7">D30/D31*1000</f>
        <v>20.64725940551374</v>
      </c>
      <c r="E32" s="36">
        <f t="shared" si="7"/>
        <v>15.74340168508885</v>
      </c>
    </row>
    <row r="34" spans="1:5">
      <c r="B34" s="33"/>
      <c r="C34" s="33"/>
      <c r="D34" s="33"/>
      <c r="E34" s="33"/>
    </row>
    <row r="35" spans="1:5" ht="15.75">
      <c r="A35" s="90" t="s">
        <v>53</v>
      </c>
      <c r="B35" s="90"/>
      <c r="C35" s="90"/>
      <c r="D35" s="90"/>
      <c r="E35" s="90"/>
    </row>
    <row r="36" spans="1:5" ht="9.75" customHeight="1"/>
    <row r="37" spans="1:5">
      <c r="A37" s="29" t="s">
        <v>47</v>
      </c>
      <c r="B37" s="63">
        <v>9946.9175233940805</v>
      </c>
      <c r="C37" s="63">
        <v>6155.0252310034402</v>
      </c>
      <c r="D37" s="63">
        <v>32861.232694614999</v>
      </c>
      <c r="E37" s="63">
        <v>25354.981578429099</v>
      </c>
    </row>
    <row r="38" spans="1:5">
      <c r="A38" s="29" t="s">
        <v>48</v>
      </c>
      <c r="B38" s="64">
        <v>-233.79421299999998</v>
      </c>
      <c r="C38" s="64">
        <v>-224.53245999999999</v>
      </c>
      <c r="D38" s="64">
        <v>-769.44776899999999</v>
      </c>
      <c r="E38" s="64">
        <v>-921.69127000000003</v>
      </c>
    </row>
    <row r="39" spans="1:5">
      <c r="A39" s="29" t="s">
        <v>49</v>
      </c>
      <c r="B39" s="63">
        <v>-8.9553765890000108</v>
      </c>
      <c r="C39" s="63">
        <v>-55.861266120000003</v>
      </c>
      <c r="D39" s="63">
        <v>-81.647068645999994</v>
      </c>
      <c r="E39" s="63">
        <v>-26.450655099999999</v>
      </c>
    </row>
    <row r="40" spans="1:5">
      <c r="A40" s="34" t="s">
        <v>54</v>
      </c>
      <c r="B40" s="39">
        <f>B37+B38+B39</f>
        <v>9704.1679338050817</v>
      </c>
      <c r="C40" s="39">
        <f>C37+C38+C39</f>
        <v>5874.6315048834394</v>
      </c>
      <c r="D40" s="39">
        <f t="shared" ref="D40:E40" si="8">D37+D38+D39</f>
        <v>32010.137856968999</v>
      </c>
      <c r="E40" s="39">
        <f t="shared" si="8"/>
        <v>24406.839653329098</v>
      </c>
    </row>
    <row r="41" spans="1:5">
      <c r="A41" s="31" t="s">
        <v>55</v>
      </c>
      <c r="B41" s="32">
        <v>237861.10739788951</v>
      </c>
      <c r="C41" s="32">
        <v>226216.47332956982</v>
      </c>
      <c r="D41" s="32">
        <v>232059.96966751569</v>
      </c>
      <c r="E41" s="32">
        <v>228206.91043398133</v>
      </c>
    </row>
    <row r="42" spans="1:5">
      <c r="A42" s="31" t="s">
        <v>56</v>
      </c>
      <c r="B42" s="37">
        <f>(B40*(B102/B101)/B41)*100</f>
        <v>16.186013719387439</v>
      </c>
      <c r="C42" s="37">
        <f>(C40*(C102/C101)/C41)*100</f>
        <v>10.302946379491534</v>
      </c>
      <c r="D42" s="37">
        <f t="shared" ref="D42:E42" si="9">(D40*(D102/D101)/D41)*100</f>
        <v>13.793907627770347</v>
      </c>
      <c r="E42" s="37">
        <f t="shared" si="9"/>
        <v>10.695048457084225</v>
      </c>
    </row>
    <row r="44" spans="1:5" ht="15.75">
      <c r="A44" s="90" t="s">
        <v>57</v>
      </c>
      <c r="B44" s="90"/>
      <c r="C44" s="90"/>
      <c r="D44" s="90"/>
      <c r="E44" s="90"/>
    </row>
    <row r="45" spans="1:5" ht="6.75" customHeight="1"/>
    <row r="46" spans="1:5">
      <c r="A46" s="29" t="s">
        <v>58</v>
      </c>
      <c r="B46" s="30">
        <v>20428.514240250501</v>
      </c>
      <c r="C46" s="30">
        <v>9979.1548720253595</v>
      </c>
      <c r="D46" s="30">
        <v>59077.029237692201</v>
      </c>
      <c r="E46" s="30">
        <v>38109.874876523798</v>
      </c>
    </row>
    <row r="47" spans="1:5">
      <c r="A47" s="31" t="s">
        <v>59</v>
      </c>
      <c r="B47" s="38">
        <v>-14429.596609454877</v>
      </c>
      <c r="C47" s="38">
        <v>-2679.5626337635986</v>
      </c>
      <c r="D47" s="38">
        <v>-33309.792450838722</v>
      </c>
      <c r="E47" s="38">
        <v>-7219.8679724749963</v>
      </c>
    </row>
    <row r="48" spans="1:5">
      <c r="A48" s="34" t="s">
        <v>60</v>
      </c>
      <c r="B48" s="39">
        <f>B46+B47</f>
        <v>5998.9176307956241</v>
      </c>
      <c r="C48" s="39">
        <f t="shared" ref="C48:E48" si="10">C46+C47</f>
        <v>7299.5922382617609</v>
      </c>
      <c r="D48" s="39">
        <f t="shared" si="10"/>
        <v>25767.236786853478</v>
      </c>
      <c r="E48" s="39">
        <f t="shared" si="10"/>
        <v>30890.006904048802</v>
      </c>
    </row>
    <row r="49" spans="1:14">
      <c r="A49" s="34" t="s">
        <v>61</v>
      </c>
      <c r="B49" s="39">
        <v>1843328.5318198947</v>
      </c>
      <c r="C49" s="39">
        <v>1614016.5657361741</v>
      </c>
      <c r="D49" s="39">
        <v>1758079.5019742295</v>
      </c>
      <c r="E49" s="39">
        <v>1592430.7561051899</v>
      </c>
    </row>
    <row r="50" spans="1:14">
      <c r="A50" s="34" t="s">
        <v>127</v>
      </c>
      <c r="B50" s="65">
        <f>B48/B49*B102/B101*100</f>
        <v>1.2911455138395722</v>
      </c>
      <c r="C50" s="65">
        <f>C48/C49*C102/C101*100</f>
        <v>1.7943024493156556</v>
      </c>
      <c r="D50" s="65">
        <f t="shared" ref="D50:E50" si="11">D48/D49*D102/D101*100</f>
        <v>1.465646846909838</v>
      </c>
      <c r="E50" s="65">
        <f t="shared" si="11"/>
        <v>1.9398022039966383</v>
      </c>
    </row>
    <row r="52" spans="1:14">
      <c r="A52" s="29" t="s">
        <v>62</v>
      </c>
      <c r="B52" s="40">
        <v>-6338.3901348117797</v>
      </c>
      <c r="C52" s="40">
        <v>-698.83478685498108</v>
      </c>
      <c r="D52" s="40">
        <v>-12585.8257013123</v>
      </c>
      <c r="E52" s="40">
        <v>-2314.4277332667398</v>
      </c>
    </row>
    <row r="53" spans="1:14">
      <c r="A53" s="31" t="s">
        <v>59</v>
      </c>
      <c r="B53" s="32">
        <v>10981.026456173618</v>
      </c>
      <c r="C53" s="32">
        <v>1644.8721143827443</v>
      </c>
      <c r="D53" s="32">
        <v>24427.888324431915</v>
      </c>
      <c r="E53" s="32">
        <v>4008.6321173585698</v>
      </c>
    </row>
    <row r="54" spans="1:14">
      <c r="A54" s="34" t="s">
        <v>63</v>
      </c>
      <c r="B54" s="39">
        <f>+B52+B53</f>
        <v>4642.6363213618388</v>
      </c>
      <c r="C54" s="39">
        <f t="shared" ref="C54:E54" si="12">+C52+C53</f>
        <v>946.03732752776318</v>
      </c>
      <c r="D54" s="39">
        <f t="shared" si="12"/>
        <v>11842.062623119615</v>
      </c>
      <c r="E54" s="39">
        <f t="shared" si="12"/>
        <v>1694.20438409183</v>
      </c>
    </row>
    <row r="55" spans="1:14">
      <c r="A55" s="34" t="s">
        <v>64</v>
      </c>
      <c r="B55" s="39">
        <v>1410164.6382676477</v>
      </c>
      <c r="C55" s="39">
        <v>1235566.4846931286</v>
      </c>
      <c r="D55" s="39">
        <v>1351849.7741611099</v>
      </c>
      <c r="E55" s="39">
        <v>1193977.88169483</v>
      </c>
    </row>
    <row r="56" spans="1:14">
      <c r="A56" s="34" t="s">
        <v>65</v>
      </c>
      <c r="B56" s="65">
        <f>B54/B55*B102/B101*100</f>
        <v>1.306170532913647</v>
      </c>
      <c r="C56" s="65">
        <f>C54/C55*C102/C101*100</f>
        <v>0.30377161515143331</v>
      </c>
      <c r="D56" s="65">
        <f t="shared" ref="D56:E56" si="13">D54/D55*D102/D101*100</f>
        <v>0.87598954036651033</v>
      </c>
      <c r="E56" s="65">
        <f t="shared" si="13"/>
        <v>0.14189579305162148</v>
      </c>
    </row>
    <row r="57" spans="1:14" ht="9" customHeight="1">
      <c r="A57" s="41"/>
      <c r="B57" s="41"/>
      <c r="C57" s="41"/>
      <c r="D57" s="41"/>
      <c r="E57" s="41"/>
    </row>
    <row r="58" spans="1:14" ht="19.5" customHeight="1">
      <c r="A58" s="42" t="s">
        <v>66</v>
      </c>
      <c r="B58" s="43">
        <f>((B49*B50)+(B56*B55))/(B49+B55)</f>
        <v>1.2976578221432615</v>
      </c>
      <c r="C58" s="43">
        <f t="shared" ref="C58:E58" si="14">((C49*C50)+(C56*C55))/(C49+C55)</f>
        <v>1.1480149361942003</v>
      </c>
      <c r="D58" s="43">
        <f t="shared" si="14"/>
        <v>1.2093297329484478</v>
      </c>
      <c r="E58" s="43">
        <f t="shared" si="14"/>
        <v>1.1693981581203809</v>
      </c>
    </row>
    <row r="60" spans="1:14" ht="28.5" customHeight="1">
      <c r="A60" s="90" t="s">
        <v>67</v>
      </c>
      <c r="B60" s="90"/>
      <c r="C60" s="90"/>
      <c r="D60" s="90"/>
      <c r="E60" s="90"/>
      <c r="F60" s="76"/>
      <c r="G60" s="76"/>
    </row>
    <row r="61" spans="1:14" ht="10.5" customHeight="1">
      <c r="G61" s="44"/>
      <c r="H61" s="44"/>
      <c r="I61" s="44"/>
      <c r="J61" s="44"/>
      <c r="K61" s="44"/>
      <c r="L61" s="44"/>
      <c r="M61" s="44"/>
      <c r="N61" s="44"/>
    </row>
    <row r="62" spans="1:14" s="48" customFormat="1">
      <c r="A62" s="11" t="s">
        <v>68</v>
      </c>
      <c r="B62" s="45">
        <v>177411.89718264848</v>
      </c>
      <c r="C62" s="45">
        <v>141074.73366899652</v>
      </c>
      <c r="D62" s="45">
        <v>177411.89718264848</v>
      </c>
      <c r="E62" s="45">
        <v>141074.73366899652</v>
      </c>
      <c r="F62" s="29"/>
      <c r="G62" s="46"/>
      <c r="H62" s="47"/>
      <c r="I62" s="47"/>
      <c r="J62" s="46"/>
      <c r="K62" s="47"/>
      <c r="L62" s="47"/>
      <c r="M62" s="47"/>
      <c r="N62" s="47"/>
    </row>
    <row r="63" spans="1:14" s="48" customFormat="1">
      <c r="A63" s="11" t="s">
        <v>69</v>
      </c>
      <c r="B63" s="45">
        <v>1912358.4448504301</v>
      </c>
      <c r="C63" s="45">
        <v>1698720.6162038501</v>
      </c>
      <c r="D63" s="45">
        <v>1912358.4448504301</v>
      </c>
      <c r="E63" s="45">
        <v>1698720.6162038501</v>
      </c>
      <c r="G63" s="46"/>
      <c r="H63" s="47"/>
      <c r="I63" s="47"/>
      <c r="J63" s="46"/>
      <c r="K63" s="47"/>
      <c r="L63" s="47"/>
      <c r="M63" s="47"/>
      <c r="N63" s="47"/>
    </row>
    <row r="64" spans="1:14" s="48" customFormat="1" ht="30">
      <c r="A64" s="60" t="s">
        <v>70</v>
      </c>
      <c r="B64" s="61">
        <f>B62/B63*100</f>
        <v>9.2771257219262715</v>
      </c>
      <c r="C64" s="61">
        <f>C62/C63*100</f>
        <v>8.3047637335595414</v>
      </c>
      <c r="D64" s="61">
        <f t="shared" ref="D64:E64" si="15">D62/D63*100</f>
        <v>9.2771257219262715</v>
      </c>
      <c r="E64" s="61">
        <f t="shared" si="15"/>
        <v>8.3047637335595414</v>
      </c>
      <c r="F64" s="29"/>
      <c r="G64" s="46"/>
      <c r="H64" s="47"/>
      <c r="I64" s="47"/>
      <c r="J64" s="47"/>
      <c r="K64" s="47"/>
      <c r="L64" s="47"/>
      <c r="M64" s="47"/>
      <c r="N64" s="47"/>
    </row>
    <row r="65" spans="1:10" s="48" customFormat="1">
      <c r="A65" s="11"/>
      <c r="B65" s="45"/>
      <c r="C65" s="45"/>
      <c r="D65" s="45"/>
      <c r="E65" s="45"/>
      <c r="F65" s="29"/>
      <c r="G65" s="50"/>
    </row>
    <row r="66" spans="1:10" s="48" customFormat="1">
      <c r="A66" s="11" t="s">
        <v>71</v>
      </c>
      <c r="B66" s="45">
        <v>23944.939892153976</v>
      </c>
      <c r="C66" s="45">
        <v>26413.560651640917</v>
      </c>
      <c r="D66" s="45">
        <v>23944.939892153976</v>
      </c>
      <c r="E66" s="45">
        <v>26413.560651640917</v>
      </c>
      <c r="F66" s="29"/>
      <c r="G66" s="50"/>
    </row>
    <row r="67" spans="1:10" s="48" customFormat="1">
      <c r="A67" s="11" t="s">
        <v>69</v>
      </c>
      <c r="B67" s="45">
        <v>1912358.4448504301</v>
      </c>
      <c r="C67" s="45">
        <v>1698720.6162038501</v>
      </c>
      <c r="D67" s="45">
        <v>1912358.4448504301</v>
      </c>
      <c r="E67" s="45">
        <v>1698720.6162038501</v>
      </c>
      <c r="G67" s="50"/>
      <c r="J67" s="50"/>
    </row>
    <row r="68" spans="1:10" s="48" customFormat="1" ht="30">
      <c r="A68" s="60" t="s">
        <v>72</v>
      </c>
      <c r="B68" s="61">
        <f>B66/B67*100</f>
        <v>1.2521156771960062</v>
      </c>
      <c r="C68" s="61">
        <f>C66/C67*100</f>
        <v>1.5549090533008068</v>
      </c>
      <c r="D68" s="61">
        <f t="shared" ref="D68:E68" si="16">D66/D67*100</f>
        <v>1.2521156771960062</v>
      </c>
      <c r="E68" s="61">
        <f t="shared" si="16"/>
        <v>1.5549090533008068</v>
      </c>
      <c r="F68" s="29"/>
      <c r="G68" s="50"/>
    </row>
    <row r="69" spans="1:10" s="48" customFormat="1">
      <c r="A69" s="11"/>
      <c r="B69" s="45"/>
      <c r="C69" s="45"/>
      <c r="D69" s="45"/>
      <c r="E69" s="45"/>
      <c r="F69" s="29"/>
      <c r="G69" s="29"/>
    </row>
    <row r="70" spans="1:10" s="51" customFormat="1">
      <c r="A70" s="11" t="s">
        <v>73</v>
      </c>
      <c r="B70" s="45">
        <v>-673.750970184121</v>
      </c>
      <c r="C70" s="45">
        <v>-275.17444946250197</v>
      </c>
      <c r="D70" s="45">
        <v>272.36271883033697</v>
      </c>
      <c r="E70" s="45">
        <v>868.078819160281</v>
      </c>
      <c r="F70" s="29"/>
      <c r="G70" s="50"/>
    </row>
    <row r="71" spans="1:10" s="48" customFormat="1">
      <c r="A71" s="11" t="s">
        <v>74</v>
      </c>
      <c r="B71" s="45">
        <v>1913405.4759177899</v>
      </c>
      <c r="C71" s="45">
        <v>1686158.3385665501</v>
      </c>
      <c r="D71" s="45">
        <v>1826525.28448441</v>
      </c>
      <c r="E71" s="45">
        <v>1660786.7903217101</v>
      </c>
      <c r="F71" s="29"/>
      <c r="G71" s="50"/>
    </row>
    <row r="72" spans="1:10" s="48" customFormat="1">
      <c r="A72" s="16" t="s">
        <v>75</v>
      </c>
      <c r="B72" s="49">
        <f>(B70*(B102/B101)/B71)*100</f>
        <v>-0.13970032876184998</v>
      </c>
      <c r="C72" s="49">
        <f>(C70*(C102/C101)/C71)*100</f>
        <v>-6.4746275186963534E-2</v>
      </c>
      <c r="D72" s="49">
        <f t="shared" ref="D72:E72" si="17">(D70*(D102/D101)/D71)*100</f>
        <v>1.4911521956139758E-2</v>
      </c>
      <c r="E72" s="49">
        <f t="shared" si="17"/>
        <v>5.2269130764950628E-2</v>
      </c>
      <c r="F72" s="29"/>
    </row>
    <row r="73" spans="1:10" s="48" customFormat="1">
      <c r="A73" s="12"/>
      <c r="B73" s="52"/>
      <c r="C73" s="52"/>
      <c r="D73" s="52"/>
      <c r="E73" s="52"/>
      <c r="F73" s="29"/>
      <c r="G73" s="29"/>
    </row>
    <row r="74" spans="1:10" ht="16.5" customHeight="1">
      <c r="A74" s="90" t="s">
        <v>76</v>
      </c>
      <c r="B74" s="90"/>
      <c r="C74" s="90"/>
      <c r="D74" s="90"/>
      <c r="E74" s="90"/>
    </row>
    <row r="75" spans="1:10" ht="6.75" customHeight="1"/>
    <row r="76" spans="1:10">
      <c r="A76" s="29" t="s">
        <v>77</v>
      </c>
      <c r="B76" s="30">
        <v>1396630.05971342</v>
      </c>
      <c r="C76" s="30">
        <v>1247718.6679555299</v>
      </c>
      <c r="D76" s="30">
        <v>1396630.05971342</v>
      </c>
      <c r="E76" s="30">
        <v>1247718.6679555299</v>
      </c>
    </row>
    <row r="77" spans="1:10">
      <c r="A77" s="31" t="s">
        <v>78</v>
      </c>
      <c r="B77" s="32">
        <v>1961463.5122504302</v>
      </c>
      <c r="C77" s="32">
        <v>1744922.3122408499</v>
      </c>
      <c r="D77" s="32">
        <v>1961463.5122504302</v>
      </c>
      <c r="E77" s="32">
        <v>1744922.3122408499</v>
      </c>
    </row>
    <row r="78" spans="1:10">
      <c r="A78" s="31" t="s">
        <v>79</v>
      </c>
      <c r="B78" s="53">
        <f>(B76/B77)*100</f>
        <v>71.203468786989347</v>
      </c>
      <c r="C78" s="53">
        <f t="shared" ref="C78:E78" si="18">(C76/C77)*100</f>
        <v>71.505685909488705</v>
      </c>
      <c r="D78" s="53">
        <f t="shared" si="18"/>
        <v>71.203468786989347</v>
      </c>
      <c r="E78" s="53">
        <f t="shared" si="18"/>
        <v>71.505685909488705</v>
      </c>
    </row>
    <row r="79" spans="1:10" ht="12" customHeight="1"/>
    <row r="80" spans="1:10">
      <c r="A80" s="29" t="s">
        <v>80</v>
      </c>
      <c r="B80" s="30">
        <v>1399079.7720328602</v>
      </c>
      <c r="C80" s="30">
        <v>1250347.63226763</v>
      </c>
      <c r="D80" s="30">
        <v>1399079.7720328602</v>
      </c>
      <c r="E80" s="30">
        <v>1250347.63226763</v>
      </c>
    </row>
    <row r="81" spans="1:5">
      <c r="A81" s="31" t="s">
        <v>81</v>
      </c>
      <c r="B81" s="32">
        <v>1912.68643131</v>
      </c>
      <c r="C81" s="32">
        <v>3829.03126879</v>
      </c>
      <c r="D81" s="32">
        <v>1912.68643131</v>
      </c>
      <c r="E81" s="32">
        <v>3829.03126879</v>
      </c>
    </row>
    <row r="82" spans="1:5">
      <c r="A82" s="29" t="s">
        <v>77</v>
      </c>
      <c r="B82" s="30">
        <f>+B80-B81</f>
        <v>1397167.0856015503</v>
      </c>
      <c r="C82" s="30">
        <f t="shared" ref="C82:E82" si="19">+C80-C81</f>
        <v>1246518.6009988401</v>
      </c>
      <c r="D82" s="30">
        <f t="shared" si="19"/>
        <v>1397167.0856015503</v>
      </c>
      <c r="E82" s="30">
        <f t="shared" si="19"/>
        <v>1246518.6009988401</v>
      </c>
    </row>
    <row r="83" spans="1:5">
      <c r="A83" s="29" t="s">
        <v>82</v>
      </c>
      <c r="B83" s="30">
        <v>59321.099920330038</v>
      </c>
      <c r="C83" s="30">
        <v>65195.615914400041</v>
      </c>
      <c r="D83" s="30">
        <v>59321.099920330038</v>
      </c>
      <c r="E83" s="30">
        <v>65195.615914400041</v>
      </c>
    </row>
    <row r="84" spans="1:5">
      <c r="A84" s="34" t="s">
        <v>78</v>
      </c>
      <c r="B84" s="39">
        <f>+B77-B83</f>
        <v>1902142.4123301001</v>
      </c>
      <c r="C84" s="39">
        <f>+C77-C83</f>
        <v>1679726.69632645</v>
      </c>
      <c r="D84" s="39">
        <f t="shared" ref="D84:E84" si="20">+D77-D83</f>
        <v>1902142.4123301001</v>
      </c>
      <c r="E84" s="39">
        <f t="shared" si="20"/>
        <v>1679726.69632645</v>
      </c>
    </row>
    <row r="85" spans="1:5">
      <c r="A85" s="54" t="s">
        <v>83</v>
      </c>
      <c r="B85" s="53">
        <f>(B82/B84)*100</f>
        <v>73.452286040456798</v>
      </c>
      <c r="C85" s="53">
        <f>(C82/C84)*100</f>
        <v>74.209608249066179</v>
      </c>
      <c r="D85" s="53">
        <f t="shared" ref="D85:E85" si="21">(D82/D84)*100</f>
        <v>73.452286040456798</v>
      </c>
      <c r="E85" s="53">
        <f t="shared" si="21"/>
        <v>74.209608249066179</v>
      </c>
    </row>
    <row r="86" spans="1:5" ht="18.75" customHeight="1"/>
    <row r="87" spans="1:5" ht="15.75">
      <c r="A87" s="28" t="s">
        <v>22</v>
      </c>
    </row>
    <row r="88" spans="1:5" ht="9.75" customHeight="1"/>
    <row r="89" spans="1:5">
      <c r="A89" s="29" t="s">
        <v>84</v>
      </c>
      <c r="B89" s="40">
        <v>-7548.0641900850405</v>
      </c>
      <c r="C89" s="40">
        <v>-6427.1945902832103</v>
      </c>
      <c r="D89" s="40">
        <v>-26510.285823441402</v>
      </c>
      <c r="E89" s="40">
        <v>-24034.205761031099</v>
      </c>
    </row>
    <row r="90" spans="1:5">
      <c r="A90" s="31" t="s">
        <v>85</v>
      </c>
      <c r="B90" s="32">
        <v>18527.331160895999</v>
      </c>
      <c r="C90" s="32">
        <v>14633.366078882</v>
      </c>
      <c r="D90" s="32">
        <v>66114.972869912803</v>
      </c>
      <c r="E90" s="32">
        <v>55914.770968215897</v>
      </c>
    </row>
    <row r="91" spans="1:5">
      <c r="A91" s="31" t="s">
        <v>86</v>
      </c>
      <c r="B91" s="53">
        <f>(-B89/B90)*100</f>
        <v>40.740159090026268</v>
      </c>
      <c r="C91" s="53">
        <f>(-C89/C90)*100</f>
        <v>43.921504837896144</v>
      </c>
      <c r="D91" s="53">
        <f t="shared" ref="D91:E91" si="22">(-D89/D90)*100</f>
        <v>40.097249794842675</v>
      </c>
      <c r="E91" s="53">
        <f t="shared" si="22"/>
        <v>42.983643400226143</v>
      </c>
    </row>
    <row r="93" spans="1:5" ht="15.75">
      <c r="A93" s="28" t="s">
        <v>25</v>
      </c>
    </row>
    <row r="94" spans="1:5" ht="9.75" customHeight="1"/>
    <row r="95" spans="1:5">
      <c r="A95" s="29" t="s">
        <v>87</v>
      </c>
      <c r="B95" s="55">
        <v>194.45</v>
      </c>
      <c r="C95" s="55">
        <v>202</v>
      </c>
      <c r="D95" s="55">
        <v>194.45</v>
      </c>
      <c r="E95" s="55">
        <v>202</v>
      </c>
    </row>
    <row r="96" spans="1:5">
      <c r="A96" s="31" t="s">
        <v>46</v>
      </c>
      <c r="B96" s="43">
        <v>156.60772654873</v>
      </c>
      <c r="C96" s="43">
        <v>146.20643758023297</v>
      </c>
      <c r="D96" s="43">
        <v>156.60772654873</v>
      </c>
      <c r="E96" s="43">
        <v>146.20643758023297</v>
      </c>
    </row>
    <row r="97" spans="1:6">
      <c r="A97" s="31" t="s">
        <v>25</v>
      </c>
      <c r="B97" s="62">
        <f>B95/B96</f>
        <v>1.2416373335162043</v>
      </c>
      <c r="C97" s="62">
        <f t="shared" ref="C97:E97" si="23">C95/C96</f>
        <v>1.3816081107177616</v>
      </c>
      <c r="D97" s="62">
        <f t="shared" si="23"/>
        <v>1.2416373335162043</v>
      </c>
      <c r="E97" s="62">
        <f t="shared" si="23"/>
        <v>1.3816081107177616</v>
      </c>
    </row>
    <row r="99" spans="1:6">
      <c r="A99" s="89"/>
      <c r="B99" s="89"/>
      <c r="C99" s="89"/>
      <c r="D99" s="89"/>
      <c r="E99" s="89"/>
    </row>
    <row r="100" spans="1:6">
      <c r="F100" s="57"/>
    </row>
    <row r="101" spans="1:6">
      <c r="A101" s="29" t="s">
        <v>88</v>
      </c>
      <c r="B101" s="29">
        <v>92</v>
      </c>
      <c r="C101" s="29">
        <v>92</v>
      </c>
      <c r="D101" s="29">
        <v>365</v>
      </c>
      <c r="E101" s="29">
        <v>365</v>
      </c>
    </row>
    <row r="102" spans="1:6">
      <c r="A102" s="29" t="s">
        <v>89</v>
      </c>
      <c r="B102" s="29">
        <v>365</v>
      </c>
      <c r="C102" s="29">
        <v>365</v>
      </c>
      <c r="D102" s="29">
        <v>365</v>
      </c>
      <c r="E102" s="29">
        <v>365</v>
      </c>
    </row>
    <row r="106" spans="1:6" ht="15" customHeight="1">
      <c r="A106" s="50" t="s">
        <v>90</v>
      </c>
    </row>
    <row r="107" spans="1:6" ht="15" customHeight="1">
      <c r="A107" s="50" t="s">
        <v>91</v>
      </c>
    </row>
  </sheetData>
  <mergeCells count="6">
    <mergeCell ref="D2:E2"/>
    <mergeCell ref="A99:E99"/>
    <mergeCell ref="A35:E35"/>
    <mergeCell ref="A44:E44"/>
    <mergeCell ref="A60:E60"/>
    <mergeCell ref="A74:E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21" sqref="D21"/>
    </sheetView>
  </sheetViews>
  <sheetFormatPr defaultColWidth="11.42578125" defaultRowHeight="12.75"/>
  <cols>
    <col min="1" max="1" width="103" style="18" customWidth="1"/>
    <col min="2" max="16384" width="11.42578125" style="18"/>
  </cols>
  <sheetData>
    <row r="1" spans="1:1">
      <c r="A1" s="79" t="s">
        <v>92</v>
      </c>
    </row>
    <row r="2" spans="1:1" ht="27">
      <c r="A2" s="80" t="s">
        <v>1</v>
      </c>
    </row>
    <row r="3" spans="1:1">
      <c r="A3" s="81"/>
    </row>
    <row r="4" spans="1:1" ht="45">
      <c r="A4" s="82" t="s">
        <v>93</v>
      </c>
    </row>
    <row r="5" spans="1:1">
      <c r="A5" s="83"/>
    </row>
    <row r="6" spans="1:1" ht="33" customHeight="1">
      <c r="A6" s="84" t="s">
        <v>94</v>
      </c>
    </row>
    <row r="7" spans="1:1">
      <c r="A7" s="82"/>
    </row>
    <row r="8" spans="1:1" ht="15.75">
      <c r="A8" s="85" t="s">
        <v>95</v>
      </c>
    </row>
    <row r="9" spans="1:1" ht="15.75">
      <c r="A9" s="85"/>
    </row>
    <row r="10" spans="1:1">
      <c r="A10" s="86" t="s">
        <v>53</v>
      </c>
    </row>
    <row r="11" spans="1:1" ht="22.5">
      <c r="A11" s="82" t="s">
        <v>96</v>
      </c>
    </row>
    <row r="12" spans="1:1" s="20" customFormat="1" ht="11.25">
      <c r="A12" s="87" t="s">
        <v>97</v>
      </c>
    </row>
    <row r="13" spans="1:1">
      <c r="A13" s="82"/>
    </row>
    <row r="14" spans="1:1">
      <c r="A14" s="86" t="s">
        <v>8</v>
      </c>
    </row>
    <row r="15" spans="1:1" ht="22.5">
      <c r="A15" s="82" t="s">
        <v>98</v>
      </c>
    </row>
    <row r="16" spans="1:1" ht="31.5" customHeight="1">
      <c r="A16" s="84" t="s">
        <v>99</v>
      </c>
    </row>
    <row r="17" spans="1:1">
      <c r="A17" s="88"/>
    </row>
    <row r="18" spans="1:1" ht="22.5">
      <c r="A18" s="86" t="s">
        <v>100</v>
      </c>
    </row>
    <row r="19" spans="1:1">
      <c r="A19" s="82" t="s">
        <v>101</v>
      </c>
    </row>
    <row r="20" spans="1:1">
      <c r="A20" s="87" t="s">
        <v>102</v>
      </c>
    </row>
    <row r="21" spans="1:1">
      <c r="A21" s="87" t="s">
        <v>103</v>
      </c>
    </row>
    <row r="22" spans="1:1" s="21" customFormat="1" ht="14.25">
      <c r="A22" s="9"/>
    </row>
    <row r="23" spans="1:1">
      <c r="A23" s="19"/>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45"/>
  <sheetViews>
    <sheetView showGridLines="0" zoomScale="85" zoomScaleNormal="85" workbookViewId="0">
      <selection activeCell="A35" sqref="A35"/>
    </sheetView>
  </sheetViews>
  <sheetFormatPr defaultColWidth="11.42578125" defaultRowHeight="15"/>
  <cols>
    <col min="1" max="1" width="98.28515625" style="11" customWidth="1"/>
    <col min="2" max="5" width="14.5703125" style="11" customWidth="1"/>
    <col min="6" max="6" width="11.42578125" style="11"/>
    <col min="7" max="7" width="65.85546875" style="11" customWidth="1"/>
    <col min="8" max="16384" width="11.42578125" style="11"/>
  </cols>
  <sheetData>
    <row r="1" spans="1:19" ht="15.75">
      <c r="A1" s="10" t="s">
        <v>92</v>
      </c>
    </row>
    <row r="2" spans="1:19" ht="15.75">
      <c r="B2" s="73" t="s">
        <v>126</v>
      </c>
      <c r="C2" s="78" t="s">
        <v>126</v>
      </c>
      <c r="D2" s="93" t="s">
        <v>28</v>
      </c>
      <c r="E2" s="93"/>
    </row>
    <row r="3" spans="1:19" ht="15.75">
      <c r="B3" s="66">
        <v>2022</v>
      </c>
      <c r="C3" s="66">
        <v>2021</v>
      </c>
      <c r="D3" s="66">
        <v>2022</v>
      </c>
      <c r="E3" s="66">
        <v>2021</v>
      </c>
    </row>
    <row r="4" spans="1:19" ht="15.75">
      <c r="A4" s="67" t="s">
        <v>5</v>
      </c>
    </row>
    <row r="5" spans="1:19" ht="7.5" customHeight="1">
      <c r="A5" s="67"/>
    </row>
    <row r="6" spans="1:19">
      <c r="A6" s="12" t="s">
        <v>104</v>
      </c>
      <c r="B6" s="13">
        <v>-72.384030000003506</v>
      </c>
      <c r="C6" s="13">
        <v>1051.16238</v>
      </c>
      <c r="D6" s="13">
        <v>4236.81844</v>
      </c>
      <c r="E6" s="13">
        <v>2844.1045199999999</v>
      </c>
      <c r="N6" s="77"/>
      <c r="O6" s="77"/>
      <c r="P6" s="77"/>
      <c r="Q6" s="77"/>
      <c r="R6" s="77"/>
      <c r="S6" s="77"/>
    </row>
    <row r="7" spans="1:19">
      <c r="A7" s="68" t="s">
        <v>105</v>
      </c>
      <c r="B7" s="14">
        <v>40366.972790000022</v>
      </c>
      <c r="C7" s="14">
        <v>38513.786736666712</v>
      </c>
      <c r="D7" s="14">
        <v>39505.421688166673</v>
      </c>
      <c r="E7" s="14">
        <v>43485.000114166673</v>
      </c>
      <c r="N7" s="77"/>
      <c r="O7" s="77"/>
      <c r="P7" s="77"/>
      <c r="Q7" s="77"/>
      <c r="R7" s="77"/>
      <c r="S7" s="77"/>
    </row>
    <row r="8" spans="1:19">
      <c r="A8" s="15" t="s">
        <v>106</v>
      </c>
      <c r="B8" s="23">
        <f>(B6*(B45/B44)/B7)*100</f>
        <v>-0.71141270040147075</v>
      </c>
      <c r="C8" s="23">
        <f>(C6*(C45/C44)/C7)*100</f>
        <v>10.828258759347593</v>
      </c>
      <c r="D8" s="23">
        <f>(D6*(D45/D44)/D7)*100</f>
        <v>10.724650589590045</v>
      </c>
      <c r="E8" s="23">
        <f t="shared" ref="E8" si="0">(E6*(E45/E44)/E7)*100</f>
        <v>6.5404266127009603</v>
      </c>
      <c r="N8" s="77"/>
      <c r="O8" s="77"/>
      <c r="P8" s="77"/>
      <c r="Q8" s="77"/>
      <c r="R8" s="77"/>
      <c r="S8" s="77"/>
    </row>
    <row r="9" spans="1:19">
      <c r="B9" s="26"/>
      <c r="C9" s="26"/>
      <c r="D9" s="26"/>
      <c r="E9" s="26"/>
      <c r="N9" s="77"/>
      <c r="O9" s="77"/>
      <c r="P9" s="77"/>
      <c r="Q9" s="77"/>
      <c r="R9" s="77"/>
      <c r="S9" s="77"/>
    </row>
    <row r="10" spans="1:19" ht="15.75">
      <c r="A10" s="69" t="s">
        <v>8</v>
      </c>
      <c r="N10" s="77"/>
      <c r="O10" s="77"/>
      <c r="P10" s="77"/>
      <c r="Q10" s="77"/>
      <c r="R10" s="77"/>
      <c r="S10" s="77"/>
    </row>
    <row r="11" spans="1:19" ht="7.5" customHeight="1">
      <c r="A11" s="69"/>
      <c r="N11" s="77"/>
      <c r="O11" s="77"/>
      <c r="P11" s="77"/>
      <c r="Q11" s="77"/>
      <c r="R11" s="77"/>
      <c r="S11" s="77"/>
    </row>
    <row r="12" spans="1:19">
      <c r="A12" s="12" t="s">
        <v>107</v>
      </c>
      <c r="B12" s="22">
        <v>6056.8224099999998</v>
      </c>
      <c r="C12" s="22">
        <v>3177.2308199999998</v>
      </c>
      <c r="D12" s="22">
        <v>17804.104449999999</v>
      </c>
      <c r="E12" s="22">
        <v>12211.91101</v>
      </c>
      <c r="N12" s="77"/>
      <c r="O12" s="77"/>
      <c r="P12" s="77"/>
      <c r="Q12" s="77"/>
      <c r="R12" s="77"/>
      <c r="S12" s="77"/>
    </row>
    <row r="13" spans="1:19">
      <c r="A13" s="12" t="s">
        <v>108</v>
      </c>
      <c r="B13" s="22">
        <v>686958.14833880402</v>
      </c>
      <c r="C13" s="22">
        <v>689581.940531848</v>
      </c>
      <c r="D13" s="22">
        <v>684091.48534000001</v>
      </c>
      <c r="E13" s="22">
        <v>686392.30061000003</v>
      </c>
      <c r="N13" s="77"/>
      <c r="O13" s="77"/>
      <c r="P13" s="77"/>
      <c r="Q13" s="77"/>
      <c r="R13" s="77"/>
      <c r="S13" s="77"/>
    </row>
    <row r="14" spans="1:19">
      <c r="A14" s="70" t="s">
        <v>109</v>
      </c>
      <c r="B14" s="58">
        <f>(B12/B13*B45/B44)*100</f>
        <v>3.497998330687488</v>
      </c>
      <c r="C14" s="58">
        <f>(C12/C13*C45/C44)*100</f>
        <v>1.827965204171663</v>
      </c>
      <c r="D14" s="58">
        <f t="shared" ref="D14:E14" si="1">(D12/D13*D45/D44)*100</f>
        <v>2.60259114921613</v>
      </c>
      <c r="E14" s="58">
        <f t="shared" si="1"/>
        <v>1.7791445211648234</v>
      </c>
      <c r="N14" s="77"/>
      <c r="O14" s="77"/>
      <c r="P14" s="77"/>
      <c r="Q14" s="77"/>
      <c r="R14" s="77"/>
      <c r="S14" s="77"/>
    </row>
    <row r="15" spans="1:19" ht="8.1" customHeight="1">
      <c r="A15" s="69"/>
      <c r="N15" s="77"/>
      <c r="O15" s="77"/>
      <c r="P15" s="77"/>
      <c r="Q15" s="77"/>
      <c r="R15" s="77"/>
      <c r="S15" s="77"/>
    </row>
    <row r="16" spans="1:19">
      <c r="A16" s="12" t="s">
        <v>110</v>
      </c>
      <c r="B16" s="22">
        <v>2802.7950099999998</v>
      </c>
      <c r="C16" s="22">
        <v>728.77143000000001</v>
      </c>
      <c r="D16" s="22">
        <v>7268.16518</v>
      </c>
      <c r="E16" s="22">
        <v>1984.36492</v>
      </c>
      <c r="N16" s="77"/>
      <c r="O16" s="77"/>
      <c r="P16" s="77"/>
      <c r="Q16" s="77"/>
      <c r="R16" s="77"/>
      <c r="S16" s="77"/>
    </row>
    <row r="17" spans="1:19">
      <c r="A17" s="12" t="s">
        <v>111</v>
      </c>
      <c r="B17" s="22">
        <v>273890.95508728304</v>
      </c>
      <c r="C17" s="22">
        <v>214009.927802391</v>
      </c>
      <c r="D17" s="22">
        <v>269472.09948999999</v>
      </c>
      <c r="E17" s="22">
        <v>179747.11853000001</v>
      </c>
      <c r="N17" s="77"/>
      <c r="O17" s="77"/>
      <c r="P17" s="77"/>
      <c r="Q17" s="77"/>
      <c r="R17" s="77"/>
      <c r="S17" s="77"/>
    </row>
    <row r="18" spans="1:19">
      <c r="A18" s="70" t="s">
        <v>112</v>
      </c>
      <c r="B18" s="58">
        <f>(B16/B17*B45/B44)*100</f>
        <v>4.0599312770295191</v>
      </c>
      <c r="C18" s="58">
        <f>(C16/C17*C45/C44)*100</f>
        <v>1.3510221062776451</v>
      </c>
      <c r="D18" s="58">
        <f>(D16/D17*D45/D44)*100</f>
        <v>2.6971865338770327</v>
      </c>
      <c r="E18" s="58">
        <f t="shared" ref="E18" si="2">(E16/E17*E45/E44)*100</f>
        <v>1.1039759280863279</v>
      </c>
      <c r="N18" s="77"/>
      <c r="O18" s="77"/>
      <c r="P18" s="77"/>
      <c r="Q18" s="77"/>
      <c r="R18" s="77"/>
      <c r="S18" s="77"/>
    </row>
    <row r="19" spans="1:19" ht="8.1" customHeight="1">
      <c r="A19" s="69"/>
      <c r="N19" s="77"/>
      <c r="O19" s="77"/>
      <c r="P19" s="77"/>
      <c r="Q19" s="77"/>
      <c r="R19" s="77"/>
      <c r="S19" s="77"/>
    </row>
    <row r="20" spans="1:19">
      <c r="A20" s="12" t="s">
        <v>113</v>
      </c>
      <c r="B20" s="22">
        <v>3014.2122100000001</v>
      </c>
      <c r="C20" s="22">
        <v>1204.3251</v>
      </c>
      <c r="D20" s="22">
        <v>7853.4216200000001</v>
      </c>
      <c r="E20" s="22">
        <v>4451.2183700000005</v>
      </c>
      <c r="N20" s="77"/>
      <c r="O20" s="77"/>
      <c r="P20" s="77"/>
      <c r="Q20" s="77"/>
      <c r="R20" s="77"/>
      <c r="S20" s="77"/>
    </row>
    <row r="21" spans="1:19">
      <c r="A21" s="12" t="s">
        <v>114</v>
      </c>
      <c r="B21" s="22">
        <v>394502.83690869599</v>
      </c>
      <c r="C21" s="22">
        <v>437368.451215218</v>
      </c>
      <c r="D21" s="22">
        <v>385326.80447000003</v>
      </c>
      <c r="E21" s="22">
        <v>462762.14455999999</v>
      </c>
      <c r="N21" s="77"/>
      <c r="O21" s="77"/>
      <c r="P21" s="77"/>
      <c r="Q21" s="77"/>
      <c r="R21" s="77"/>
      <c r="S21" s="77"/>
    </row>
    <row r="22" spans="1:19">
      <c r="A22" s="70" t="s">
        <v>115</v>
      </c>
      <c r="B22" s="58">
        <f>(B20/B21*B45/B44)*100</f>
        <v>3.03129868599164</v>
      </c>
      <c r="C22" s="58">
        <f>(C20/C21*C45/C44)*100</f>
        <v>1.0924493790240664</v>
      </c>
      <c r="D22" s="58">
        <f t="shared" ref="D22:E22" si="3">(D20/D21*D45/D44)*100</f>
        <v>2.0381197282140895</v>
      </c>
      <c r="E22" s="58">
        <f t="shared" si="3"/>
        <v>0.96188040061752977</v>
      </c>
      <c r="N22" s="77"/>
      <c r="O22" s="77"/>
      <c r="P22" s="77"/>
      <c r="Q22" s="77"/>
      <c r="R22" s="77"/>
      <c r="S22" s="77"/>
    </row>
    <row r="23" spans="1:19" ht="8.1" customHeight="1">
      <c r="A23" s="69"/>
      <c r="N23" s="77"/>
      <c r="O23" s="77"/>
      <c r="P23" s="77"/>
      <c r="Q23" s="77"/>
      <c r="R23" s="77"/>
      <c r="S23" s="77"/>
    </row>
    <row r="24" spans="1:19">
      <c r="A24" s="12" t="s">
        <v>116</v>
      </c>
      <c r="B24" s="22">
        <v>59.782669999999996</v>
      </c>
      <c r="C24" s="22">
        <v>28.780549999999998</v>
      </c>
      <c r="D24" s="22">
        <v>174.24189000000001</v>
      </c>
      <c r="E24" s="22">
        <v>105.78822</v>
      </c>
      <c r="N24" s="77"/>
      <c r="O24" s="77"/>
      <c r="P24" s="77"/>
      <c r="Q24" s="77"/>
      <c r="R24" s="77"/>
      <c r="S24" s="77"/>
    </row>
    <row r="25" spans="1:19">
      <c r="A25" s="12" t="s">
        <v>117</v>
      </c>
      <c r="B25" s="22">
        <v>5229.3946103260896</v>
      </c>
      <c r="C25" s="22">
        <v>5214.1426031521805</v>
      </c>
      <c r="D25" s="22">
        <v>5221.4530700000005</v>
      </c>
      <c r="E25" s="22">
        <v>5213.4758600000005</v>
      </c>
      <c r="N25" s="77"/>
      <c r="O25" s="77"/>
      <c r="P25" s="77"/>
      <c r="Q25" s="77"/>
      <c r="R25" s="77"/>
      <c r="S25" s="77"/>
    </row>
    <row r="26" spans="1:19">
      <c r="A26" s="70" t="s">
        <v>118</v>
      </c>
      <c r="B26" s="58">
        <f>(B24/B25*B45/B44)*100</f>
        <v>4.5355392503819045</v>
      </c>
      <c r="C26" s="58">
        <f>(C24/C25*C45/C44)*100</f>
        <v>2.1898845600294612</v>
      </c>
      <c r="D26" s="58">
        <f t="shared" ref="D26:E26" si="4">(D24/D25*D45/D44)*100</f>
        <v>3.3370383237017203</v>
      </c>
      <c r="E26" s="58">
        <f t="shared" si="4"/>
        <v>2.0291303314867557</v>
      </c>
      <c r="N26" s="77"/>
      <c r="O26" s="77"/>
      <c r="P26" s="77"/>
      <c r="Q26" s="77"/>
      <c r="R26" s="77"/>
      <c r="S26" s="77"/>
    </row>
    <row r="27" spans="1:19" ht="8.1" customHeight="1">
      <c r="A27" s="69"/>
      <c r="B27" s="71"/>
      <c r="C27" s="71"/>
      <c r="D27" s="71"/>
      <c r="E27" s="71"/>
      <c r="N27" s="77"/>
      <c r="O27" s="77"/>
      <c r="P27" s="77"/>
      <c r="Q27" s="77"/>
      <c r="R27" s="77"/>
      <c r="S27" s="77"/>
    </row>
    <row r="28" spans="1:19">
      <c r="A28" s="70" t="s">
        <v>119</v>
      </c>
      <c r="B28" s="58">
        <f>(B18*B17+B22*B21+B26*B25)/(B17+B21+B25)</f>
        <v>3.4612117828853521</v>
      </c>
      <c r="C28" s="58">
        <f>(C18*C17+C22*C21+C26*C25)/(C17+C21+C25)</f>
        <v>1.1854436063600138</v>
      </c>
      <c r="D28" s="58">
        <f>(D18*D17+D22*D21+D26*D25)/(D17+D21+D25)</f>
        <v>2.3174783212489243</v>
      </c>
      <c r="E28" s="58">
        <f t="shared" ref="E28" si="5">(E18*E17+E22*E21+E26*E25)/(E17+E21+E25)</f>
        <v>1.0099030212531956</v>
      </c>
      <c r="N28" s="77"/>
      <c r="O28" s="77"/>
      <c r="P28" s="77"/>
      <c r="Q28" s="77"/>
      <c r="R28" s="77"/>
      <c r="S28" s="77"/>
    </row>
    <row r="29" spans="1:19" ht="8.1" customHeight="1">
      <c r="A29" s="69"/>
      <c r="B29" s="71"/>
      <c r="C29" s="71"/>
      <c r="D29" s="71"/>
      <c r="E29" s="71"/>
      <c r="N29" s="77"/>
      <c r="O29" s="77"/>
      <c r="P29" s="77"/>
      <c r="Q29" s="77"/>
      <c r="R29" s="77"/>
      <c r="S29" s="77"/>
    </row>
    <row r="30" spans="1:19">
      <c r="A30" s="70" t="s">
        <v>120</v>
      </c>
      <c r="B30" s="58">
        <f t="shared" ref="B30:E30" si="6">B14-B28</f>
        <v>3.6786547802135861E-2</v>
      </c>
      <c r="C30" s="58">
        <f t="shared" si="6"/>
        <v>0.64252159781164919</v>
      </c>
      <c r="D30" s="58">
        <f t="shared" si="6"/>
        <v>0.28511282796720572</v>
      </c>
      <c r="E30" s="58">
        <f t="shared" si="6"/>
        <v>0.76924149991162771</v>
      </c>
      <c r="N30" s="77"/>
      <c r="O30" s="77"/>
      <c r="P30" s="77"/>
      <c r="Q30" s="77"/>
      <c r="R30" s="77"/>
      <c r="S30" s="77"/>
    </row>
    <row r="31" spans="1:19">
      <c r="A31" s="12"/>
      <c r="B31" s="22"/>
      <c r="C31" s="22"/>
      <c r="D31" s="22"/>
      <c r="E31" s="22"/>
      <c r="N31" s="77"/>
      <c r="O31" s="77"/>
      <c r="P31" s="77"/>
      <c r="Q31" s="77"/>
      <c r="R31" s="77"/>
      <c r="S31" s="77"/>
    </row>
    <row r="32" spans="1:19" ht="35.25" customHeight="1">
      <c r="A32" s="91" t="s">
        <v>121</v>
      </c>
      <c r="B32" s="91"/>
      <c r="C32" s="91"/>
      <c r="D32" s="75"/>
      <c r="E32" s="75"/>
      <c r="N32" s="77"/>
      <c r="O32" s="77"/>
      <c r="P32" s="77"/>
      <c r="Q32" s="77"/>
      <c r="R32" s="77"/>
      <c r="S32" s="77"/>
    </row>
    <row r="33" spans="1:19" ht="7.5" customHeight="1">
      <c r="N33" s="77"/>
      <c r="O33" s="77"/>
      <c r="P33" s="77"/>
      <c r="Q33" s="77"/>
      <c r="R33" s="77"/>
      <c r="S33" s="77"/>
    </row>
    <row r="34" spans="1:19">
      <c r="A34" s="12" t="s">
        <v>73</v>
      </c>
      <c r="B34" s="22">
        <v>-7.3800699999999999</v>
      </c>
      <c r="C34" s="22">
        <v>3.27</v>
      </c>
      <c r="D34" s="22">
        <v>-24.73443</v>
      </c>
      <c r="E34" s="22">
        <v>4.7708599999999999</v>
      </c>
      <c r="N34" s="77"/>
      <c r="O34" s="77"/>
      <c r="P34" s="77"/>
      <c r="Q34" s="77"/>
      <c r="R34" s="77"/>
      <c r="S34" s="77"/>
    </row>
    <row r="35" spans="1:19">
      <c r="A35" s="15" t="s">
        <v>122</v>
      </c>
      <c r="B35" s="72">
        <v>687833.49689956498</v>
      </c>
      <c r="C35" s="72">
        <v>691116.26877739094</v>
      </c>
      <c r="D35" s="72">
        <v>685086.34062999999</v>
      </c>
      <c r="E35" s="72">
        <v>688923.2540800001</v>
      </c>
      <c r="N35" s="77"/>
      <c r="O35" s="77"/>
      <c r="P35" s="77"/>
      <c r="Q35" s="77"/>
      <c r="R35" s="77"/>
      <c r="S35" s="77"/>
    </row>
    <row r="36" spans="1:19">
      <c r="A36" s="15" t="s">
        <v>123</v>
      </c>
      <c r="B36" s="59">
        <f>(B34*(B45/B44)/B35)*100</f>
        <v>-4.2567897137108408E-3</v>
      </c>
      <c r="C36" s="59">
        <f>(C34*(C45/C44)/C35)*100</f>
        <v>1.8771616515651903E-3</v>
      </c>
      <c r="D36" s="59">
        <f t="shared" ref="D36:E36" si="7">(D34*(D45/D44)/D35)*100</f>
        <v>-3.6104106202518083E-3</v>
      </c>
      <c r="E36" s="59">
        <f t="shared" si="7"/>
        <v>6.9250964773588425E-4</v>
      </c>
      <c r="N36" s="77"/>
      <c r="O36" s="77"/>
      <c r="P36" s="77"/>
      <c r="Q36" s="77"/>
      <c r="R36" s="77"/>
      <c r="S36" s="77"/>
    </row>
    <row r="37" spans="1:19" ht="9.9499999999999993" customHeight="1">
      <c r="B37" s="25"/>
      <c r="C37" s="25"/>
      <c r="D37" s="25"/>
      <c r="E37" s="25"/>
      <c r="N37" s="77"/>
      <c r="O37" s="77"/>
      <c r="P37" s="77"/>
      <c r="Q37" s="77"/>
      <c r="R37" s="77"/>
      <c r="S37" s="77"/>
    </row>
    <row r="38" spans="1:19">
      <c r="A38" s="11" t="s">
        <v>124</v>
      </c>
      <c r="B38" s="24">
        <v>1708.8567900000003</v>
      </c>
      <c r="C38" s="24">
        <v>1659.6870500000002</v>
      </c>
      <c r="D38" s="24">
        <v>1708.8567900000003</v>
      </c>
      <c r="E38" s="24">
        <v>1659.6870500000002</v>
      </c>
      <c r="N38" s="77"/>
      <c r="O38" s="77"/>
      <c r="P38" s="77"/>
      <c r="Q38" s="77"/>
      <c r="R38" s="77"/>
      <c r="S38" s="77"/>
    </row>
    <row r="39" spans="1:19">
      <c r="A39" s="11" t="s">
        <v>78</v>
      </c>
      <c r="B39" s="24">
        <v>686603.62797999999</v>
      </c>
      <c r="C39" s="24">
        <v>689142.41501</v>
      </c>
      <c r="D39" s="24">
        <v>686603.62797999999</v>
      </c>
      <c r="E39" s="24">
        <v>689142.41501</v>
      </c>
      <c r="N39" s="77"/>
      <c r="O39" s="77"/>
      <c r="P39" s="77"/>
      <c r="Q39" s="77"/>
      <c r="R39" s="77"/>
      <c r="S39" s="77"/>
    </row>
    <row r="40" spans="1:19">
      <c r="A40" s="15" t="s">
        <v>125</v>
      </c>
      <c r="B40" s="59">
        <f>(B38/B39)*100</f>
        <v>0.24888548798197982</v>
      </c>
      <c r="C40" s="59">
        <f>(C38/C39)*100</f>
        <v>0.24083368166736871</v>
      </c>
      <c r="D40" s="59">
        <f t="shared" ref="D40:E40" si="8">(D38/D39)*100</f>
        <v>0.24888548798197982</v>
      </c>
      <c r="E40" s="59">
        <f t="shared" si="8"/>
        <v>0.24083368166736871</v>
      </c>
      <c r="N40" s="77"/>
      <c r="O40" s="77"/>
      <c r="P40" s="77"/>
      <c r="Q40" s="77"/>
      <c r="R40" s="77"/>
      <c r="S40" s="77"/>
    </row>
    <row r="41" spans="1:19" ht="9.9499999999999993" customHeight="1">
      <c r="B41" s="17"/>
      <c r="C41" s="17"/>
      <c r="D41" s="17"/>
      <c r="E41" s="17"/>
      <c r="N41" s="77"/>
      <c r="O41" s="77"/>
      <c r="P41" s="77"/>
      <c r="Q41" s="77"/>
      <c r="R41" s="77"/>
      <c r="S41" s="77"/>
    </row>
    <row r="42" spans="1:19" ht="15.75">
      <c r="A42"/>
      <c r="B42"/>
      <c r="C42"/>
      <c r="D42"/>
      <c r="E42"/>
      <c r="N42" s="77"/>
      <c r="O42" s="77"/>
      <c r="P42" s="77"/>
      <c r="Q42" s="77"/>
      <c r="R42" s="77"/>
      <c r="S42" s="77"/>
    </row>
    <row r="43" spans="1:19" ht="15.75">
      <c r="A43"/>
      <c r="B43"/>
      <c r="C43"/>
      <c r="D43"/>
      <c r="E43"/>
      <c r="N43" s="77"/>
      <c r="O43" s="77"/>
      <c r="P43" s="77"/>
      <c r="Q43" s="77"/>
      <c r="R43" s="77"/>
      <c r="S43" s="77"/>
    </row>
    <row r="44" spans="1:19">
      <c r="A44" s="29" t="s">
        <v>88</v>
      </c>
      <c r="B44" s="29">
        <v>92</v>
      </c>
      <c r="C44" s="29">
        <v>92</v>
      </c>
      <c r="D44" s="29">
        <v>365</v>
      </c>
      <c r="E44" s="29">
        <v>365</v>
      </c>
      <c r="N44" s="77"/>
      <c r="O44" s="77"/>
      <c r="P44" s="77"/>
      <c r="Q44" s="77"/>
      <c r="R44" s="77"/>
      <c r="S44" s="77"/>
    </row>
    <row r="45" spans="1:19">
      <c r="A45" s="29" t="s">
        <v>89</v>
      </c>
      <c r="B45" s="29">
        <v>365</v>
      </c>
      <c r="C45" s="29">
        <v>365</v>
      </c>
      <c r="D45" s="29">
        <v>365</v>
      </c>
      <c r="E45" s="29">
        <v>365</v>
      </c>
      <c r="N45" s="77"/>
      <c r="O45" s="77"/>
      <c r="P45" s="77"/>
      <c r="Q45" s="77"/>
      <c r="R45" s="77"/>
      <c r="S45" s="77"/>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6145" r:id="rId5" name="CustomMemberDispatchertb1">
          <controlPr defaultSize="0" autoLine="0" autoPict="0" r:id="rId6">
            <anchor moveWithCells="1" sizeWithCells="1">
              <from>
                <xdr:col>0</xdr:col>
                <xdr:colOff>0</xdr:colOff>
                <xdr:row>0</xdr:row>
                <xdr:rowOff>0</xdr:rowOff>
              </from>
              <to>
                <xdr:col>0</xdr:col>
                <xdr:colOff>914400</xdr:colOff>
                <xdr:row>0</xdr:row>
                <xdr:rowOff>0</xdr:rowOff>
              </to>
            </anchor>
          </controlPr>
        </control>
      </mc:Choice>
      <mc:Fallback>
        <control shapeId="6145" r:id="rId5" name="CustomMemberDispatcher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6" ma:contentTypeDescription="Opprett et nytt dokument." ma:contentTypeScope="" ma:versionID="d150c729efec68b07fe13cc83a067080">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51e360307d5c877cf3c9a4ba6871f911"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2ad4ea91-b3c7-4a27-b96a-3d0020faa270}" ma:internalName="TaxCatchAll" ma:showField="CatchAllData" ma:web="86a513d9-9f3b-4981-8f60-2f916567f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a513d9-9f3b-4981-8f60-2f916567fe08" xsi:nil="true"/>
    <lcf76f155ced4ddcb4097134ff3c332f xmlns="31646d07-fb8c-42b5-b229-38dd15be00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106B4-A75C-4126-B2C3-121097399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46d07-fb8c-42b5-b229-38dd15be0085"/>
    <ds:schemaRef ds:uri="86a513d9-9f3b-4981-8f60-2f916567f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BEC29-5959-46C3-984A-C745E93F4EC1}">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86a513d9-9f3b-4981-8f60-2f916567fe08"/>
    <ds:schemaRef ds:uri="http://schemas.microsoft.com/office/2006/documentManagement/types"/>
    <ds:schemaRef ds:uri="31646d07-fb8c-42b5-b229-38dd15be0085"/>
    <ds:schemaRef ds:uri="http://www.w3.org/XML/1998/namespace"/>
    <ds:schemaRef ds:uri="http://purl.org/dc/terms/"/>
  </ds:schemaRefs>
</ds:datastoreItem>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Swendgaard, Guro Husby</cp:lastModifiedBy>
  <cp:revision/>
  <dcterms:created xsi:type="dcterms:W3CDTF">2018-07-11T10:01:17Z</dcterms:created>
  <dcterms:modified xsi:type="dcterms:W3CDTF">2023-01-26T14:22:02Z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0x0101002161FBBF04BBCA44ABC4B4C04368AAF8</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