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1.bin" ContentType="application/vnd.ms-office.activeX"/>
  <Override PartName="/xl/activeX/activeX2.bin" ContentType="application/vnd.ms-office.activeX"/>
  <Override PartName="/xl/activeX/activeX3.bin" ContentType="application/vnd.ms-office.activeX"/>
  <Override PartName="/xl/activeX/activeX4.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11"/>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2/2022 3Q/Financial highlights/"/>
    </mc:Choice>
  </mc:AlternateContent>
  <xr:revisionPtr revIDLastSave="125" documentId="8_{0298862F-D82F-42F7-80F9-DB9ABEC6AB8A}" xr6:coauthVersionLast="47" xr6:coauthVersionMax="47" xr10:uidLastSave="{F41ED1D6-79BE-41B3-9377-0FFF832D0BF3}"/>
  <bookViews>
    <workbookView xWindow="18675" yWindow="1290" windowWidth="11400" windowHeight="15195" firstSheet="3" activeTab="3" xr2:uid="{00000000-000D-0000-FFFF-FFFF00000000}"/>
  </bookViews>
  <sheets>
    <sheet name="Definitions DNB Group" sheetId="1" r:id="rId1"/>
    <sheet name="DNB Group" sheetId="2" r:id="rId2"/>
    <sheet name="Definitions DNB Boligkreditt" sheetId="5" r:id="rId3"/>
    <sheet name="DNB Boligkreditt" sheetId="8" r:id="rId4"/>
  </sheets>
  <definedNames>
    <definedName name="_xlnm.Print_Area" localSheetId="0">'Definitions DNB Group'!$A$1:$A$38</definedName>
    <definedName name="_xlnm.Print_Area" localSheetId="1">'DNB Group'!$A$1:$F$99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8" l="1"/>
  <c r="E36" i="8"/>
  <c r="D36" i="8"/>
  <c r="C36" i="8"/>
  <c r="B36" i="8"/>
  <c r="F26" i="8"/>
  <c r="E26" i="8"/>
  <c r="D26" i="8"/>
  <c r="C26" i="8"/>
  <c r="B26" i="8"/>
  <c r="F22" i="8"/>
  <c r="E22" i="8"/>
  <c r="D22" i="8"/>
  <c r="C22" i="8"/>
  <c r="B22" i="8"/>
  <c r="F18" i="8"/>
  <c r="E18" i="8"/>
  <c r="D18" i="8"/>
  <c r="C18" i="8"/>
  <c r="B18" i="8"/>
  <c r="B28" i="8" s="1"/>
  <c r="F14" i="8"/>
  <c r="E14" i="8"/>
  <c r="D14" i="8"/>
  <c r="C14" i="8"/>
  <c r="B14" i="8"/>
  <c r="F8" i="8"/>
  <c r="E8" i="8"/>
  <c r="D8" i="8"/>
  <c r="C8" i="8"/>
  <c r="B8" i="8"/>
  <c r="F40" i="8"/>
  <c r="E40" i="8"/>
  <c r="D40" i="8"/>
  <c r="C40" i="8"/>
  <c r="B40" i="8"/>
  <c r="D97" i="2"/>
  <c r="E97" i="2"/>
  <c r="D91" i="2"/>
  <c r="E91" i="2"/>
  <c r="D78" i="2"/>
  <c r="E78" i="2"/>
  <c r="D72" i="2"/>
  <c r="E72" i="2"/>
  <c r="D68" i="2"/>
  <c r="E68" i="2"/>
  <c r="D64" i="2"/>
  <c r="E64" i="2"/>
  <c r="D7" i="2"/>
  <c r="D10" i="2" s="1"/>
  <c r="E7" i="2"/>
  <c r="E10" i="2" s="1"/>
  <c r="D14" i="2"/>
  <c r="E14" i="2"/>
  <c r="D84" i="2"/>
  <c r="E84" i="2"/>
  <c r="F82" i="2"/>
  <c r="E82" i="2"/>
  <c r="D82" i="2"/>
  <c r="C82" i="2"/>
  <c r="B82" i="2"/>
  <c r="D56" i="2"/>
  <c r="D54" i="2"/>
  <c r="E54" i="2"/>
  <c r="E56" i="2" s="1"/>
  <c r="E42" i="2"/>
  <c r="D48" i="2"/>
  <c r="D50" i="2" s="1"/>
  <c r="E48" i="2"/>
  <c r="E50" i="2" s="1"/>
  <c r="D40" i="2"/>
  <c r="D42" i="2" s="1"/>
  <c r="E40" i="2"/>
  <c r="D30" i="2"/>
  <c r="D32" i="2" s="1"/>
  <c r="E30" i="2"/>
  <c r="E32" i="2" s="1"/>
  <c r="D23" i="2"/>
  <c r="D25" i="2" s="1"/>
  <c r="E23" i="2"/>
  <c r="E25" i="2" s="1"/>
  <c r="D17" i="2"/>
  <c r="E17" i="2"/>
  <c r="F84" i="2"/>
  <c r="C84" i="2"/>
  <c r="B84" i="2"/>
  <c r="D28" i="8" l="1"/>
  <c r="C28" i="8"/>
  <c r="C30" i="8" s="1"/>
  <c r="F28" i="8"/>
  <c r="F30" i="8" s="1"/>
  <c r="E28" i="8"/>
  <c r="E30" i="8" s="1"/>
  <c r="B30" i="8"/>
  <c r="D30" i="8"/>
  <c r="E85" i="2"/>
  <c r="D85" i="2"/>
  <c r="D58" i="2"/>
  <c r="E58" i="2"/>
  <c r="F14" i="2"/>
  <c r="F17" i="2" s="1"/>
  <c r="F7" i="2"/>
  <c r="F10" i="2" s="1"/>
  <c r="F54" i="2"/>
  <c r="F56" i="2" s="1"/>
  <c r="C54" i="2"/>
  <c r="B54" i="2"/>
  <c r="F97" i="2"/>
  <c r="F91" i="2"/>
  <c r="F78" i="2"/>
  <c r="F72" i="2"/>
  <c r="F68" i="2"/>
  <c r="F64" i="2"/>
  <c r="F48" i="2"/>
  <c r="F50" i="2" s="1"/>
  <c r="F40" i="2"/>
  <c r="F42" i="2" s="1"/>
  <c r="F30" i="2"/>
  <c r="F32" i="2" s="1"/>
  <c r="F23" i="2"/>
  <c r="F25" i="2" s="1"/>
  <c r="F58" i="2" l="1"/>
  <c r="F85" i="2"/>
  <c r="C97" i="2" l="1"/>
  <c r="B97" i="2"/>
  <c r="C91" i="2"/>
  <c r="B91" i="2"/>
  <c r="C78" i="2"/>
  <c r="B78" i="2"/>
  <c r="C72" i="2"/>
  <c r="B72" i="2"/>
  <c r="C68" i="2"/>
  <c r="B68" i="2"/>
  <c r="C64" i="2"/>
  <c r="B64" i="2"/>
  <c r="C56" i="2"/>
  <c r="B56" i="2"/>
  <c r="C48" i="2"/>
  <c r="C50" i="2" s="1"/>
  <c r="B48" i="2"/>
  <c r="B50" i="2" s="1"/>
  <c r="C40" i="2"/>
  <c r="C42" i="2" s="1"/>
  <c r="B40" i="2"/>
  <c r="B42" i="2" s="1"/>
  <c r="C30" i="2"/>
  <c r="C32" i="2" s="1"/>
  <c r="B30" i="2"/>
  <c r="B32" i="2" s="1"/>
  <c r="C23" i="2"/>
  <c r="C25" i="2" s="1"/>
  <c r="B23" i="2"/>
  <c r="B25" i="2" s="1"/>
  <c r="C14" i="2"/>
  <c r="C17" i="2" s="1"/>
  <c r="B14" i="2"/>
  <c r="B17" i="2" s="1"/>
  <c r="C7" i="2"/>
  <c r="C10" i="2" s="1"/>
  <c r="B7" i="2"/>
  <c r="B10" i="2" s="1"/>
  <c r="B58" i="2" l="1"/>
  <c r="C58" i="2"/>
  <c r="B85" i="2"/>
  <c r="C85" i="2"/>
</calcChain>
</file>

<file path=xl/sharedStrings.xml><?xml version="1.0" encoding="utf-8"?>
<sst xmlns="http://schemas.openxmlformats.org/spreadsheetml/2006/main" count="157" uniqueCount="132">
  <si>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</si>
  <si>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</si>
  <si>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</si>
  <si>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</si>
  <si>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</si>
  <si>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</si>
  <si>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</si>
  <si>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</si>
  <si>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</si>
  <si>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</si>
  <si>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</si>
  <si>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</si>
  <si>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</si>
  <si>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</si>
  <si>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</si>
  <si>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</si>
  <si>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</si>
  <si>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</si>
  <si>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</si>
  <si>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Figures from 1 January 2020 are recognised excluding loans at fair value. Historical figures have been adjusted accordingly.</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</si>
  <si>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</si>
  <si>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</si>
  <si>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excluding DNB Liv portfolio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</si>
  <si>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</si>
  <si>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</si>
  <si>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</si>
  <si>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</si>
  <si>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</si>
  <si>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</si>
  <si>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3rd quarter</t>
  </si>
  <si>
    <t>January-September</t>
  </si>
  <si>
    <t>Full year</t>
  </si>
  <si>
    <t>Issued shares, opening balance</t>
  </si>
  <si>
    <t>Cancelled shares, end of period</t>
  </si>
  <si>
    <t>Issued shares</t>
  </si>
  <si>
    <t>Group portfolio, buy-back programme end of period</t>
  </si>
  <si>
    <t>Trading shares</t>
  </si>
  <si>
    <t>Outstanding shares, end of period, thousand</t>
  </si>
  <si>
    <t>Issued, opering balance</t>
  </si>
  <si>
    <t>Accumulated purchased shares</t>
  </si>
  <si>
    <t>Outstanding shares, opening balance</t>
  </si>
  <si>
    <t xml:space="preserve">Group portfolio, buy-back programme, average for the period </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</si>
  <si>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</si>
  <si>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</si>
  <si>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</si>
  <si>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</si>
  <si>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</si>
  <si>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</si>
  <si>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</si>
  <si>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</si>
  <si>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</si>
  <si>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</si>
  <si>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</si>
  <si>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</si>
  <si>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Average outstanding shares, thousand</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</si>
  <si>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</si>
  <si>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</si>
  <si>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</si>
  <si>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</si>
  <si>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</si>
  <si>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</si>
  <si>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</si>
  <si>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</si>
  <si>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</si>
  <si>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</si>
  <si>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</si>
  <si>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</si>
  <si>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</si>
  <si>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</si>
  <si>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</si>
  <si>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</si>
  <si>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</si>
  <si>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</si>
  <si>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</si>
  <si>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</si>
  <si>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</si>
  <si>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</si>
  <si>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</si>
  <si>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</si>
  <si>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</si>
  <si>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</si>
  <si>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</si>
  <si>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</si>
  <si>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customers deposits to net loans to customers at end of period</t>
  </si>
  <si>
    <t>Customer deposits excl. DNB Liv portfolio, end of period, NOK million1)</t>
  </si>
  <si>
    <t>Short-term money market deposits, end of period, NOK million</t>
  </si>
  <si>
    <t>Short-term lending, end of period, NOK million</t>
  </si>
  <si>
    <t>Ratio of customer deposits to net loans to customers at end of period, adjusted2)</t>
  </si>
  <si>
    <t>Total operating expenses, NOK million</t>
  </si>
  <si>
    <t>Total operating income, NOK million</t>
  </si>
  <si>
    <t xml:space="preserve">Cost income ratio, per cent </t>
  </si>
  <si>
    <t>Share price, end of period, NOK</t>
  </si>
  <si>
    <t>Days in the quarter</t>
  </si>
  <si>
    <t>Days in the year</t>
  </si>
  <si>
    <t xml:space="preserve">1) Figures from Q3 2021 are excluding DNB Liv portfolio. Comparative information has not been restated. </t>
  </si>
  <si>
    <t>2) Ratio to customer deposits, excluding short-term money market deposits and DNB Liv portfolio, to net loans to customers at end of period</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</si>
  <si>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</si>
  <si>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</si>
  <si>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</si>
  <si>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</si>
  <si>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</si>
  <si>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</si>
  <si>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</si>
  <si>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</si>
  <si>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</si>
  <si>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</si>
  <si>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</si>
  <si>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</si>
  <si>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January-Sept</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</si>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</sst>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 %"/>
    <numFmt numFmtId="176" formatCode="0.00;\(0.00\)"/>
    <numFmt numFmtId="177" formatCode="0.000"/>
    <numFmt numFmtId="178" formatCode="0.0_)\%;\(0.0\)\%;0.0_)\%;@_)_%"/>
    <numFmt numFmtId="179" formatCode="#,##0.0_)_%;\(#,##0.0\)_%;0.0_)_%;@_)_%"/>
    <numFmt numFmtId="180" formatCode="#,##0.0_);\(#,##0.0\)"/>
    <numFmt numFmtId="181" formatCode="#,##0.0_);\(#,##0.0\);#,##0.0_);@_)"/>
    <numFmt numFmtId="182" formatCode="&quot;£&quot;_(#,##0.00_);&quot;£&quot;\(#,##0.00\)"/>
    <numFmt numFmtId="183" formatCode="&quot;£&quot;_(#,##0.00_);&quot;£&quot;\(#,##0.00\);&quot;£&quot;_(0.00_);@_)"/>
    <numFmt numFmtId="184" formatCode="#,##0.00_);\(#,##0.00\);0.00_);@_)"/>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0\)"/>
    <numFmt numFmtId="193" formatCode="0\A"/>
    <numFmt numFmtId="194" formatCode="\£#,##0_);\(\£#,##0\)"/>
    <numFmt numFmtId="195" formatCode="_(* #,##0.0_);_(* \(#,##0.00\);_(* &quot;-&quot;??_);_(@_)"/>
    <numFmt numFmtId="196" formatCode="General_)"/>
    <numFmt numFmtId="197" formatCode="&quot;fl&quot;#,##0_);\(&quot;fl&quot;#,##0\)"/>
    <numFmt numFmtId="198" formatCode="&quot;fl&quot;#,##0_);[Red]\(&quot;fl&quot;#,##0\)"/>
    <numFmt numFmtId="199" formatCode="&quot;fl&quot;#,##0.00_);\(&quot;fl&quot;#,##0.00\)"/>
    <numFmt numFmtId="200" formatCode="#,###"/>
    <numFmt numFmtId="201" formatCode="#,###;\-#,###"/>
    <numFmt numFmtId="202" formatCode="0%;\(0\)%"/>
    <numFmt numFmtId="203" formatCode="###0.0;\(###0.0\)"/>
    <numFmt numFmtId="204" formatCode="0.0000000"/>
    <numFmt numFmtId="205" formatCode="#,##0_%_);\(#,##0\)_%;#,##0_%_);@_%_)"/>
    <numFmt numFmtId="206" formatCode="#,##0_%_);\(#,##0\)_%;**;@_%_)"/>
    <numFmt numFmtId="207" formatCode="#,##0.00_%_);\(#,##0.00\)_%;**;@_%_)"/>
    <numFmt numFmtId="208" formatCode="#,##0.00_%_);\(#,##0.00\)_%;#,##0.00_%_);@_%_)"/>
    <numFmt numFmtId="209" formatCode="#,##0.000_%_);\(#,##0.000\)_%;**;@_%_)"/>
    <numFmt numFmtId="210" formatCode="#,##0.0_%_);\(#,##0.0\)_%;**;@_%_)"/>
    <numFmt numFmtId="211" formatCode="&quot;$&quot;#,##0.0;\(&quot;$&quot;#,##0.0\);&quot;$&quot;#,##0.0"/>
    <numFmt numFmtId="212" formatCode="\£#,##0.0;\(\£#,##0.0\);\£#,##0.0"/>
    <numFmt numFmtId="213" formatCode="_-&quot;€&quot;* #,##0.00_-;\-&quot;€&quot;* #,##0.00_-;_-&quot;€&quot;* &quot;-&quot;??_-;_-@_-"/>
    <numFmt numFmtId="214" formatCode="&quot;$&quot;#,##0_%_);\(&quot;$&quot;#,##0\)_%;&quot;$&quot;#,##0_%_);@_%_)"/>
    <numFmt numFmtId="215" formatCode="&quot;$&quot;#,##0.00_%_);\(&quot;$&quot;#,##0.00\)_%;&quot;$&quot;#,##0.00_%_);@_%_)"/>
    <numFmt numFmtId="216" formatCode="&quot;$&quot;#,##0.00_%_);\(&quot;$&quot;#,##0.00\)_%;**;@_%_)"/>
    <numFmt numFmtId="217" formatCode="&quot;$&quot;#,##0.0_%_);\(&quot;$&quot;#,##0.0\)_%;**;@_%_)"/>
    <numFmt numFmtId="218" formatCode="0.000000"/>
    <numFmt numFmtId="219" formatCode="m/d/yy_%_)"/>
    <numFmt numFmtId="220" formatCode="yyyy\-mm\-dd"/>
    <numFmt numFmtId="221" formatCode="yyyy\-mm\-dd\ h:mm:ss"/>
    <numFmt numFmtId="222" formatCode="###0;\(###0\)"/>
    <numFmt numFmtId="223" formatCode="0.0000"/>
    <numFmt numFmtId="224" formatCode="_-* #,##0\ _€_-;\-* #,##0\ _€_-;_-* &quot;-&quot;\ _€_-;_-@_-"/>
    <numFmt numFmtId="225" formatCode="_-* #,##0.00\ _€_-;\-* #,##0.00\ _€_-;_-* &quot;-&quot;??\ _€_-;_-@_-"/>
    <numFmt numFmtId="226" formatCode="\$0.00;\(\$0.00\)"/>
    <numFmt numFmtId="227" formatCode="0_%_);\(0\)_%;0_%_);@_%_)"/>
    <numFmt numFmtId="228" formatCode="#,##0.0;\-#,##0.0;&quot;         -&quot;"/>
    <numFmt numFmtId="229" formatCode="_-* #,##0.00\ [$€-1]_-;\-* #,##0.00\ [$€-1]_-;_-* &quot;-&quot;??\ [$€-1]_-"/>
    <numFmt numFmtId="230" formatCode="_([$€-2]\ * #.##0.00_);_([$€-2]\ * \(#.##0.00\);_([$€-2]\ * &quot;-&quot;??_)"/>
    <numFmt numFmtId="231" formatCode="0.0&quot;  &quot;"/>
    <numFmt numFmtId="232" formatCode="#,##0;\-#,##0;&quot;&quot;"/>
  </numFmts>
  <fonts count="105">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7324">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8"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3" fontId="4"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9" fontId="4" fillId="0" borderId="0" applyFont="0" applyFill="0" applyBorder="0" applyProtection="0">
      <alignment horizontal="right"/>
    </xf>
    <xf numFmtId="188" fontId="9" fillId="0" borderId="0" applyFont="0" applyFill="0" applyBorder="0" applyAlignment="0" applyProtection="0"/>
    <xf numFmtId="18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14" fillId="0" borderId="0" applyFill="0" applyProtection="0">
      <alignment horizontal="center"/>
    </xf>
    <xf numFmtId="191" fontId="14" fillId="0" borderId="0" applyFill="0" applyProtection="0">
      <alignment horizontal="center"/>
    </xf>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80" fontId="9" fillId="0" borderId="0"/>
    <xf numFmtId="180"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2" fontId="44" fillId="30" borderId="0" applyNumberFormat="0" applyFont="0" applyBorder="0" applyAlignme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193"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4"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5" fontId="60" fillId="0" borderId="0" applyFill="0" applyBorder="0" applyAlignment="0"/>
    <xf numFmtId="196" fontId="60" fillId="0" borderId="0" applyFill="0" applyBorder="0" applyAlignment="0"/>
    <xf numFmtId="177" fontId="60" fillId="0" borderId="0" applyFill="0" applyBorder="0" applyAlignment="0"/>
    <xf numFmtId="197" fontId="60" fillId="0" borderId="0" applyFill="0" applyBorder="0" applyAlignment="0"/>
    <xf numFmtId="198"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200" fontId="9" fillId="33" borderId="0">
      <alignment horizontal="right" vertical="center" indent="1"/>
    </xf>
    <xf numFmtId="200" fontId="9" fillId="34" borderId="0">
      <alignment horizontal="right" vertical="center" indent="1"/>
    </xf>
    <xf numFmtId="201"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2" fontId="65" fillId="0" borderId="0" applyFont="0" applyFill="0" applyBorder="0" applyProtection="0">
      <alignment horizontal="center" vertical="center"/>
    </xf>
    <xf numFmtId="0" fontId="66" fillId="37" borderId="12" applyNumberFormat="0" applyAlignment="0" applyProtection="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3" fontId="9" fillId="0" borderId="0"/>
    <xf numFmtId="201" fontId="14" fillId="38" borderId="0">
      <alignment horizontal="right" vertical="center" indent="1"/>
    </xf>
    <xf numFmtId="201" fontId="9" fillId="39" borderId="0">
      <alignment horizontal="right" vertical="center" indent="1"/>
    </xf>
    <xf numFmtId="49" fontId="14" fillId="40" borderId="0">
      <alignment horizontal="right"/>
    </xf>
    <xf numFmtId="0" fontId="67" fillId="0" borderId="0">
      <alignment horizontal="right"/>
    </xf>
    <xf numFmtId="195"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4" fontId="65" fillId="0" borderId="0" applyFont="0" applyFill="0" applyBorder="0" applyProtection="0">
      <alignment horizontal="right"/>
    </xf>
    <xf numFmtId="205" fontId="68" fillId="0" borderId="0" applyFont="0" applyFill="0" applyBorder="0" applyAlignment="0" applyProtection="0">
      <alignment horizontal="right"/>
    </xf>
    <xf numFmtId="206" fontId="68" fillId="0" borderId="0" applyFont="0" applyFill="0" applyBorder="0" applyAlignment="0" applyProtection="0"/>
    <xf numFmtId="205"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7" fontId="68" fillId="0" borderId="0" applyFont="0" applyFill="0" applyBorder="0" applyAlignment="0" applyProtection="0"/>
    <xf numFmtId="208"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9"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10"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1"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1" fontId="58" fillId="0" borderId="0" applyFont="0" applyFill="0" applyBorder="0" applyAlignment="0" applyProtection="0">
      <protection locked="0"/>
    </xf>
    <xf numFmtId="212" fontId="58" fillId="0" borderId="0" applyFont="0" applyFill="0" applyBorder="0" applyAlignment="0" applyProtection="0">
      <protection locked="0"/>
    </xf>
    <xf numFmtId="196" fontId="60" fillId="0" borderId="0" applyFont="0" applyFill="0" applyBorder="0" applyAlignment="0" applyProtection="0"/>
    <xf numFmtId="213" fontId="9" fillId="0" borderId="0" applyFont="0" applyFill="0" applyBorder="0" applyProtection="0">
      <alignment horizontal="right"/>
    </xf>
    <xf numFmtId="213" fontId="9" fillId="0" borderId="0" applyFont="0" applyFill="0" applyBorder="0" applyProtection="0">
      <alignment horizontal="right"/>
    </xf>
    <xf numFmtId="214" fontId="68" fillId="0" borderId="0" applyFont="0" applyFill="0" applyBorder="0" applyAlignment="0" applyProtection="0">
      <alignment horizontal="right"/>
    </xf>
    <xf numFmtId="215" fontId="68" fillId="0" borderId="0" applyFont="0" applyFill="0" applyBorder="0" applyAlignment="0" applyProtection="0">
      <alignment horizontal="right"/>
    </xf>
    <xf numFmtId="216" fontId="79" fillId="0" borderId="0" applyFont="0" applyFill="0" applyBorder="0" applyAlignment="0" applyProtection="0"/>
    <xf numFmtId="215" fontId="68" fillId="0" borderId="0" applyFont="0" applyFill="0" applyBorder="0" applyAlignment="0" applyProtection="0">
      <alignment horizontal="right"/>
    </xf>
    <xf numFmtId="0" fontId="79" fillId="0" borderId="0" applyFont="0" applyFill="0" applyBorder="0" applyAlignment="0" applyProtection="0"/>
    <xf numFmtId="217"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8" fontId="65" fillId="45" borderId="0" applyFont="0" applyFill="0" applyBorder="0" applyAlignment="0" applyProtection="0">
      <alignment vertical="center"/>
    </xf>
    <xf numFmtId="14" fontId="82" fillId="0" borderId="0"/>
    <xf numFmtId="219" fontId="68" fillId="0" borderId="0" applyFont="0" applyFill="0" applyBorder="0" applyAlignment="0" applyProtection="0"/>
    <xf numFmtId="0" fontId="68" fillId="0" borderId="0" applyFont="0" applyFill="0" applyBorder="0" applyAlignment="0" applyProtection="0"/>
    <xf numFmtId="219" fontId="68" fillId="0" borderId="0" applyFont="0" applyFill="0" applyBorder="0" applyAlignment="0" applyProtection="0"/>
    <xf numFmtId="14" fontId="35" fillId="0" borderId="0" applyFill="0" applyBorder="0" applyAlignment="0"/>
    <xf numFmtId="196" fontId="58" fillId="0" borderId="0" applyFont="0" applyFill="0" applyBorder="0" applyProtection="0">
      <alignment horizontal="right"/>
    </xf>
    <xf numFmtId="220" fontId="9" fillId="0" borderId="0" applyFont="0" applyFill="0" applyBorder="0" applyAlignment="0" applyProtection="0"/>
    <xf numFmtId="221"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222" fontId="9" fillId="0" borderId="0"/>
    <xf numFmtId="38" fontId="84" fillId="0" borderId="14">
      <alignment vertical="center"/>
    </xf>
    <xf numFmtId="223" fontId="84" fillId="0" borderId="0"/>
    <xf numFmtId="224" fontId="9" fillId="0" borderId="0" applyFont="0" applyFill="0" applyBorder="0" applyAlignment="0" applyProtection="0"/>
    <xf numFmtId="225" fontId="9" fillId="0" borderId="0" applyFont="0" applyFill="0" applyBorder="0" applyAlignment="0" applyProtection="0"/>
    <xf numFmtId="0" fontId="85" fillId="0" borderId="0">
      <protection locked="0"/>
    </xf>
    <xf numFmtId="0" fontId="86" fillId="11" borderId="0" applyNumberFormat="0" applyBorder="0" applyAlignment="0" applyProtection="0"/>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6" fontId="60" fillId="0" borderId="0" applyFont="0" applyFill="0" applyBorder="0" applyAlignment="0" applyProtection="0">
      <alignment horizontal="right"/>
    </xf>
    <xf numFmtId="227" fontId="68" fillId="0" borderId="15" applyNumberFormat="0" applyFont="0" applyFill="0" applyAlignment="0" applyProtection="0"/>
    <xf numFmtId="164" fontId="87" fillId="0" borderId="0" applyFill="0" applyBorder="0" applyAlignment="0" applyProtection="0"/>
    <xf numFmtId="228"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5" fontId="60" fillId="0" borderId="0" applyFill="0" applyBorder="0" applyAlignment="0"/>
    <xf numFmtId="196" fontId="60" fillId="0" borderId="0" applyFill="0" applyBorder="0" applyAlignment="0"/>
    <xf numFmtId="195" fontId="60" fillId="0" borderId="0" applyFill="0" applyBorder="0" applyAlignment="0"/>
    <xf numFmtId="199" fontId="60" fillId="0" borderId="0" applyFill="0" applyBorder="0" applyAlignment="0"/>
    <xf numFmtId="196" fontId="60" fillId="0" borderId="0" applyFill="0" applyBorder="0" applyAlignment="0"/>
    <xf numFmtId="0" fontId="9" fillId="45" borderId="0">
      <protection locked="0"/>
    </xf>
    <xf numFmtId="229" fontId="92" fillId="0" borderId="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230" fontId="9" fillId="0" borderId="0" applyNumberFormat="0" applyFont="0" applyFill="0" applyBorder="0" applyAlignment="0" applyProtection="0"/>
    <xf numFmtId="0" fontId="47" fillId="0" borderId="0" applyNumberFormat="0" applyFill="0" applyBorder="0" applyAlignment="0" applyProtection="0"/>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231"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177"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2" fontId="95" fillId="0" borderId="0">
      <alignment horizontal="left" vertical="top" wrapText="1"/>
    </xf>
    <xf numFmtId="232"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173" fontId="10" fillId="2" borderId="0" xfId="7" applyNumberFormat="1" applyFont="1" applyFill="1" applyBorder="1" applyAlignment="1">
      <alignment vertical="top"/>
    </xf>
    <xf numFmtId="173" fontId="10" fillId="0" borderId="0" xfId="7" applyNumberFormat="1" applyFont="1" applyAlignment="1"/>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2" fillId="0" borderId="0" xfId="6" applyFont="1" applyAlignment="1"/>
    <xf numFmtId="0" fontId="9" fillId="0" borderId="0" xfId="6"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175"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2" fontId="16" fillId="0" borderId="1" xfId="0" applyNumberFormat="1" applyFont="1" applyBorder="1"/>
    <xf numFmtId="170" fontId="16" fillId="0" borderId="1" xfId="0" applyNumberFormat="1" applyFont="1" applyBorder="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2" fontId="16" fillId="0" borderId="0" xfId="1" applyNumberFormat="1" applyFont="1"/>
    <xf numFmtId="173" fontId="10" fillId="0" borderId="0" xfId="3" applyNumberFormat="1" applyFont="1" applyFill="1" applyBorder="1" applyAlignment="1"/>
    <xf numFmtId="172" fontId="13" fillId="0" borderId="0" xfId="1" applyNumberFormat="1" applyFont="1"/>
    <xf numFmtId="172" fontId="10" fillId="0" borderId="0" xfId="1" applyNumberFormat="1" applyFont="1" applyAlignment="1"/>
    <xf numFmtId="0" fontId="10" fillId="0" borderId="0" xfId="0" applyFo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0" fontId="16" fillId="0" borderId="1" xfId="0" applyFont="1" applyBorder="1" applyAlignment="1">
      <alignment wrapText="1"/>
    </xf>
    <xf numFmtId="166" fontId="16" fillId="0" borderId="0" xfId="1" applyFont="1" applyFill="1"/>
    <xf numFmtId="0" fontId="18" fillId="0" borderId="0" xfId="0" applyFont="1"/>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6" fontId="10" fillId="0" borderId="2" xfId="8" applyNumberFormat="1" applyFont="1" applyFill="1" applyBorder="1" applyAlignment="1">
      <alignment vertical="top"/>
    </xf>
    <xf numFmtId="0" fontId="10" fillId="2" borderId="2" xfId="4" applyFont="1" applyFill="1" applyBorder="1" applyAlignment="1">
      <alignment vertical="top" wrapText="1"/>
    </xf>
    <xf numFmtId="174"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7" fontId="10" fillId="0" borderId="0" xfId="6" applyNumberFormat="1" applyFont="1" applyAlignment="1"/>
    <xf numFmtId="173" fontId="10" fillId="0" borderId="2" xfId="6" applyNumberFormat="1" applyFont="1" applyBorder="1" applyAlignment="1"/>
    <xf numFmtId="173" fontId="10" fillId="2" borderId="0" xfId="10" applyNumberFormat="1" applyFont="1" applyFill="1" applyBorder="1" applyAlignment="1">
      <alignment vertical="top"/>
    </xf>
    <xf numFmtId="173" fontId="10" fillId="0" borderId="0" xfId="10" applyNumberFormat="1" applyFont="1" applyAlignment="1"/>
    <xf numFmtId="173" fontId="10" fillId="0" borderId="0" xfId="10" applyNumberFormat="1" applyFont="1" applyFill="1" applyAlignment="1">
      <alignment vertical="top"/>
    </xf>
    <xf numFmtId="167"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167" fontId="104" fillId="0" borderId="0" xfId="5046" applyNumberFormat="1" applyFont="1" applyAlignment="1">
      <alignment horizontal="right"/>
    </xf>
    <xf numFmtId="173" fontId="10" fillId="0" borderId="0" xfId="6" applyNumberFormat="1" applyFont="1" applyAlignment="1"/>
    <xf numFmtId="167" fontId="104" fillId="0" borderId="0" xfId="5046" applyNumberFormat="1" applyFont="1" applyAlignment="1">
      <alignment horizontal="right"/>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xf numFmtId="167" fontId="6" fillId="0" borderId="0" xfId="2" applyNumberFormat="1" applyFont="1" applyAlignment="1">
      <alignment horizontal="right" vertical="top"/>
    </xf>
  </cellXfs>
  <cellStyles count="7324">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ard_Blad1" xfId="6349" xr:uid="{00000000-0005-0000-0000-0000CC180000}"/>
    <cellStyle name="Standard_01d Geographische Märkte" xfId="6348" xr:uid="{00000000-0005-0000-0000-0000CD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control" Target="../activeX/activeX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zoomScaleNormal="100" workbookViewId="0">
      <selection activeCell="B3" sqref="B3"/>
    </sheetView>
  </sheetViews>
  <sheetFormatPr defaultColWidth="11.42578125" defaultRowHeight="14.25"/>
  <cols>
    <col min="1" max="1" width="100.7109375" style="34" customWidth="1"/>
    <col min="2" max="16384" width="11.42578125" style="28"/>
  </cols>
  <sheetData>
    <row r="1" spans="1:1">
      <c r="A1" s="1" t="s">
        <v>0</v>
      </c>
    </row>
    <row r="2" spans="1:1" ht="27">
      <c r="A2" s="2" t="s">
        <v>1</v>
      </c>
    </row>
    <row r="3" spans="1:1">
      <c r="A3" s="3"/>
    </row>
    <row r="4" spans="1:1" ht="45">
      <c r="A4" s="4" t="s">
        <v>2</v>
      </c>
    </row>
    <row r="5" spans="1:1">
      <c r="A5" s="5"/>
    </row>
    <row r="6" spans="1:1" ht="22.5">
      <c r="A6" s="4" t="s">
        <v>3</v>
      </c>
    </row>
    <row r="7" spans="1:1">
      <c r="A7" s="4"/>
    </row>
    <row r="8" spans="1:1" ht="15.75">
      <c r="A8" s="6" t="s">
        <v>4</v>
      </c>
    </row>
    <row r="9" spans="1:1" ht="15.75">
      <c r="A9" s="7"/>
    </row>
    <row r="10" spans="1:1">
      <c r="A10" s="8" t="s">
        <v>5</v>
      </c>
    </row>
    <row r="11" spans="1:1" ht="22.5">
      <c r="A11" s="4" t="s">
        <v>6</v>
      </c>
    </row>
    <row r="12" spans="1:1" ht="22.5">
      <c r="A12" s="9" t="s">
        <v>7</v>
      </c>
    </row>
    <row r="13" spans="1:1">
      <c r="A13" s="4"/>
    </row>
    <row r="14" spans="1:1">
      <c r="A14" s="8" t="s">
        <v>8</v>
      </c>
    </row>
    <row r="15" spans="1:1">
      <c r="A15" s="4" t="s">
        <v>9</v>
      </c>
    </row>
    <row r="16" spans="1:1">
      <c r="A16" s="4" t="s">
        <v>10</v>
      </c>
    </row>
    <row r="17" spans="1:4" ht="22.5">
      <c r="A17" s="9" t="s">
        <v>11</v>
      </c>
    </row>
    <row r="18" spans="1:4" ht="33.75">
      <c r="A18" s="9" t="s">
        <v>12</v>
      </c>
    </row>
    <row r="19" spans="1:4" ht="22.5">
      <c r="A19" s="9" t="s">
        <v>13</v>
      </c>
    </row>
    <row r="20" spans="1:4">
      <c r="A20" s="9"/>
    </row>
    <row r="21" spans="1:4" ht="22.5">
      <c r="A21" s="8" t="s">
        <v>14</v>
      </c>
      <c r="B21" s="8"/>
      <c r="C21" s="8"/>
      <c r="D21" s="8"/>
    </row>
    <row r="22" spans="1:4">
      <c r="A22" s="63" t="s">
        <v>15</v>
      </c>
    </row>
    <row r="23" spans="1:4">
      <c r="A23" s="9" t="s">
        <v>16</v>
      </c>
    </row>
    <row r="24" spans="1:4" s="9" customFormat="1" ht="22.5">
      <c r="A24" s="9" t="s">
        <v>17</v>
      </c>
    </row>
    <row r="25" spans="1:4" s="9" customFormat="1" ht="11.25">
      <c r="A25" s="9" t="s">
        <v>18</v>
      </c>
    </row>
    <row r="26" spans="1:4" s="9" customFormat="1" ht="11.25">
      <c r="A26" s="9" t="s">
        <v>19</v>
      </c>
    </row>
    <row r="27" spans="1:4">
      <c r="A27" s="4"/>
    </row>
    <row r="28" spans="1:4" ht="22.5">
      <c r="A28" s="8" t="s">
        <v>20</v>
      </c>
    </row>
    <row r="29" spans="1:4">
      <c r="A29" s="4" t="s">
        <v>21</v>
      </c>
    </row>
    <row r="30" spans="1:4" ht="22.5">
      <c r="A30" s="9" t="s">
        <v>22</v>
      </c>
    </row>
    <row r="31" spans="1:4">
      <c r="A31" s="4"/>
    </row>
    <row r="32" spans="1:4">
      <c r="A32" s="8" t="s">
        <v>23</v>
      </c>
    </row>
    <row r="33" spans="1:1" ht="22.5">
      <c r="A33" s="4" t="s">
        <v>24</v>
      </c>
    </row>
    <row r="34" spans="1:1">
      <c r="A34" s="9" t="s">
        <v>25</v>
      </c>
    </row>
    <row r="35" spans="1:1">
      <c r="A35" s="4"/>
    </row>
    <row r="36" spans="1:1">
      <c r="A36" s="8" t="s">
        <v>26</v>
      </c>
    </row>
    <row r="37" spans="1:1">
      <c r="A37" s="4" t="s">
        <v>27</v>
      </c>
    </row>
    <row r="38" spans="1:1" ht="33.75">
      <c r="A38" s="9" t="s">
        <v>28</v>
      </c>
    </row>
    <row r="39" spans="1:1">
      <c r="A39" s="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1025" r:id="rId4"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07"/>
  <sheetViews>
    <sheetView showGridLines="0" topLeftCell="A9" zoomScale="85" zoomScaleNormal="85" workbookViewId="0">
      <selection activeCell="A90" sqref="A90"/>
    </sheetView>
  </sheetViews>
  <sheetFormatPr defaultColWidth="11.42578125" defaultRowHeight="15"/>
  <cols>
    <col min="1" max="1" width="99" style="36" customWidth="1"/>
    <col min="2" max="6" width="14.5703125" style="36" customWidth="1"/>
    <col min="7" max="7" width="15.140625" style="36" customWidth="1"/>
    <col min="8" max="16384" width="11.42578125" style="36"/>
  </cols>
  <sheetData>
    <row r="1" spans="1:8" ht="15.75">
      <c r="A1" s="35" t="s">
        <v>0</v>
      </c>
    </row>
    <row r="2" spans="1:8" ht="15.75">
      <c r="B2" s="85" t="s">
        <v>29</v>
      </c>
      <c r="C2" s="85" t="s">
        <v>29</v>
      </c>
      <c r="D2" s="91" t="s">
        <v>30</v>
      </c>
      <c r="E2" s="91"/>
      <c r="F2" s="89" t="s">
        <v>31</v>
      </c>
    </row>
    <row r="3" spans="1:8" ht="15.75">
      <c r="B3" s="86">
        <v>2022</v>
      </c>
      <c r="C3" s="86">
        <v>2021</v>
      </c>
      <c r="D3" s="86">
        <v>2022</v>
      </c>
      <c r="E3" s="86">
        <v>2021</v>
      </c>
      <c r="F3" s="86">
        <v>2021</v>
      </c>
    </row>
    <row r="5" spans="1:8">
      <c r="A5" s="36" t="s">
        <v>32</v>
      </c>
      <c r="B5" s="37">
        <v>1550365.0209999999</v>
      </c>
      <c r="C5" s="37">
        <v>1550365.0209999999</v>
      </c>
      <c r="D5" s="37">
        <v>1550365.0209999999</v>
      </c>
      <c r="E5" s="37">
        <v>1550365.0209999999</v>
      </c>
      <c r="F5" s="37">
        <v>1550365.0209999999</v>
      </c>
    </row>
    <row r="6" spans="1:8">
      <c r="A6" s="38" t="s">
        <v>33</v>
      </c>
      <c r="B6" s="39">
        <v>0</v>
      </c>
      <c r="C6" s="39">
        <v>0</v>
      </c>
      <c r="D6" s="39">
        <v>0</v>
      </c>
      <c r="E6" s="39">
        <v>0</v>
      </c>
      <c r="F6" s="39">
        <v>0</v>
      </c>
    </row>
    <row r="7" spans="1:8">
      <c r="A7" s="36" t="s">
        <v>34</v>
      </c>
      <c r="B7" s="37">
        <f>B5-B6</f>
        <v>1550365.0209999999</v>
      </c>
      <c r="C7" s="37">
        <f>C5-C6</f>
        <v>1550365.0209999999</v>
      </c>
      <c r="D7" s="37">
        <f t="shared" ref="D7:E7" si="0">D5-D6</f>
        <v>1550365.0209999999</v>
      </c>
      <c r="E7" s="37">
        <f t="shared" si="0"/>
        <v>1550365.0209999999</v>
      </c>
      <c r="F7" s="37">
        <f t="shared" ref="F7" si="1">F5-F6</f>
        <v>1550365.0209999999</v>
      </c>
      <c r="H7" s="40"/>
    </row>
    <row r="8" spans="1:8">
      <c r="A8" s="36" t="s">
        <v>35</v>
      </c>
      <c r="B8" s="37">
        <v>0</v>
      </c>
      <c r="C8" s="37">
        <v>0</v>
      </c>
      <c r="D8" s="37">
        <v>0</v>
      </c>
      <c r="E8" s="37">
        <v>0</v>
      </c>
      <c r="F8" s="37">
        <v>0</v>
      </c>
    </row>
    <row r="9" spans="1:8">
      <c r="A9" s="38" t="s">
        <v>36</v>
      </c>
      <c r="B9" s="39">
        <v>0</v>
      </c>
      <c r="C9" s="39">
        <v>31</v>
      </c>
      <c r="D9" s="39">
        <v>0</v>
      </c>
      <c r="E9" s="39">
        <v>31</v>
      </c>
      <c r="F9" s="39">
        <v>14</v>
      </c>
    </row>
    <row r="10" spans="1:8">
      <c r="A10" s="38" t="s">
        <v>37</v>
      </c>
      <c r="B10" s="39">
        <f>B7-B8-B9</f>
        <v>1550365.0209999999</v>
      </c>
      <c r="C10" s="39">
        <f t="shared" ref="C10:F10" si="2">C7-C8-C9</f>
        <v>1550334.0209999999</v>
      </c>
      <c r="D10" s="39">
        <f t="shared" si="2"/>
        <v>1550365.0209999999</v>
      </c>
      <c r="E10" s="39">
        <f t="shared" si="2"/>
        <v>1550334.0209999999</v>
      </c>
      <c r="F10" s="39">
        <f t="shared" si="2"/>
        <v>1550351.0209999999</v>
      </c>
    </row>
    <row r="12" spans="1:8">
      <c r="A12" s="36" t="s">
        <v>38</v>
      </c>
      <c r="B12" s="37">
        <v>1550365.0209999999</v>
      </c>
      <c r="C12" s="37">
        <v>1550365.0209999999</v>
      </c>
      <c r="D12" s="37">
        <v>1550365.0209999999</v>
      </c>
      <c r="E12" s="37">
        <v>1550365.0209999999</v>
      </c>
      <c r="F12" s="37">
        <v>1550365.0209999999</v>
      </c>
    </row>
    <row r="13" spans="1:8">
      <c r="A13" s="38" t="s">
        <v>39</v>
      </c>
      <c r="B13" s="39">
        <v>0</v>
      </c>
      <c r="C13" s="39">
        <v>0</v>
      </c>
      <c r="D13" s="39">
        <v>0</v>
      </c>
      <c r="E13" s="39">
        <v>0</v>
      </c>
      <c r="F13" s="39">
        <v>0</v>
      </c>
    </row>
    <row r="14" spans="1:8">
      <c r="A14" s="36" t="s">
        <v>40</v>
      </c>
      <c r="B14" s="37">
        <f>B12-B13</f>
        <v>1550365.0209999999</v>
      </c>
      <c r="C14" s="37">
        <f t="shared" ref="C14:F14" si="3">C12-C13</f>
        <v>1550365.0209999999</v>
      </c>
      <c r="D14" s="37">
        <f t="shared" si="3"/>
        <v>1550365.0209999999</v>
      </c>
      <c r="E14" s="37">
        <f t="shared" si="3"/>
        <v>1550365.0209999999</v>
      </c>
      <c r="F14" s="37">
        <f t="shared" si="3"/>
        <v>1550365.0209999999</v>
      </c>
    </row>
    <row r="15" spans="1:8">
      <c r="A15" s="36" t="s">
        <v>41</v>
      </c>
      <c r="B15" s="37">
        <v>0</v>
      </c>
      <c r="C15" s="37">
        <v>0</v>
      </c>
      <c r="D15" s="37">
        <v>0</v>
      </c>
      <c r="E15" s="37">
        <v>0</v>
      </c>
      <c r="F15" s="37">
        <v>0</v>
      </c>
    </row>
    <row r="16" spans="1:8">
      <c r="A16" s="38" t="s">
        <v>42</v>
      </c>
      <c r="B16" s="39">
        <v>90.666666666666671</v>
      </c>
      <c r="C16" s="39">
        <v>82.710999999999999</v>
      </c>
      <c r="D16" s="39">
        <v>30.444444444444443</v>
      </c>
      <c r="E16" s="39">
        <v>98.349222222222224</v>
      </c>
      <c r="F16" s="39">
        <v>74.928583333333336</v>
      </c>
    </row>
    <row r="17" spans="1:6">
      <c r="A17" s="41" t="s">
        <v>43</v>
      </c>
      <c r="B17" s="39">
        <f t="shared" ref="B17:F17" si="4">B14-B15-B16</f>
        <v>1550274.3543333332</v>
      </c>
      <c r="C17" s="39">
        <f t="shared" si="4"/>
        <v>1550282.31</v>
      </c>
      <c r="D17" s="39">
        <f t="shared" si="4"/>
        <v>1550334.5765555555</v>
      </c>
      <c r="E17" s="39">
        <f t="shared" si="4"/>
        <v>1550266.6717777778</v>
      </c>
      <c r="F17" s="39">
        <f t="shared" si="4"/>
        <v>1550290.0924166667</v>
      </c>
    </row>
    <row r="18" spans="1:6" ht="9" customHeight="1"/>
    <row r="19" spans="1:6" ht="9.75" customHeight="1"/>
    <row r="20" spans="1:6">
      <c r="A20" s="36" t="s">
        <v>44</v>
      </c>
      <c r="B20" s="37">
        <v>251011.30721362901</v>
      </c>
      <c r="C20" s="37">
        <v>252497.362069316</v>
      </c>
      <c r="D20" s="37">
        <v>251011.30721362901</v>
      </c>
      <c r="E20" s="37">
        <v>252497.362069316</v>
      </c>
      <c r="F20" s="37">
        <v>243911.58865288697</v>
      </c>
    </row>
    <row r="21" spans="1:6">
      <c r="A21" s="36" t="s">
        <v>45</v>
      </c>
      <c r="B21" s="37">
        <v>14848.847779</v>
      </c>
      <c r="C21" s="37">
        <v>17136.138910000001</v>
      </c>
      <c r="D21" s="37">
        <v>14848.847779</v>
      </c>
      <c r="E21" s="37">
        <v>17136.138910000001</v>
      </c>
      <c r="F21" s="37">
        <v>16974.457190000001</v>
      </c>
    </row>
    <row r="22" spans="1:6">
      <c r="A22" s="38" t="s">
        <v>46</v>
      </c>
      <c r="B22" s="39">
        <v>421.15535945699997</v>
      </c>
      <c r="C22" s="39">
        <v>403.92305303399996</v>
      </c>
      <c r="D22" s="39">
        <v>421.15535945699997</v>
      </c>
      <c r="E22" s="39">
        <v>403.92305303399996</v>
      </c>
      <c r="F22" s="39">
        <v>265.83168359999996</v>
      </c>
    </row>
    <row r="23" spans="1:6">
      <c r="A23" s="38" t="s">
        <v>47</v>
      </c>
      <c r="B23" s="39">
        <f>B20-B21-B22</f>
        <v>235741.304075172</v>
      </c>
      <c r="C23" s="39">
        <f t="shared" ref="C23:E23" si="5">C20-C21-C22</f>
        <v>234957.300106282</v>
      </c>
      <c r="D23" s="39">
        <f t="shared" si="5"/>
        <v>235741.304075172</v>
      </c>
      <c r="E23" s="39">
        <f t="shared" si="5"/>
        <v>234957.300106282</v>
      </c>
      <c r="F23" s="39">
        <f t="shared" ref="F23" si="6">F20-F21-F22</f>
        <v>226671.29977928699</v>
      </c>
    </row>
    <row r="24" spans="1:6">
      <c r="A24" s="38" t="s">
        <v>48</v>
      </c>
      <c r="B24" s="39">
        <v>1550365.0209999999</v>
      </c>
      <c r="C24" s="39">
        <v>1550334.0209999999</v>
      </c>
      <c r="D24" s="39">
        <v>1550365.0209999999</v>
      </c>
      <c r="E24" s="39">
        <v>1550334.0209999999</v>
      </c>
      <c r="F24" s="39">
        <v>1550351.0209999999</v>
      </c>
    </row>
    <row r="25" spans="1:6">
      <c r="A25" s="38" t="s">
        <v>49</v>
      </c>
      <c r="B25" s="70">
        <f>B23*1000/B24</f>
        <v>152.0553552756993</v>
      </c>
      <c r="C25" s="70">
        <f>C23*1000/C24</f>
        <v>151.55269569246073</v>
      </c>
      <c r="D25" s="70">
        <f t="shared" ref="D25:E25" si="7">D23*1000/D24</f>
        <v>152.0553552756993</v>
      </c>
      <c r="E25" s="70">
        <f t="shared" si="7"/>
        <v>151.55269569246073</v>
      </c>
      <c r="F25" s="70">
        <f t="shared" ref="F25" si="8">F23*1000/F24</f>
        <v>146.206437580233</v>
      </c>
    </row>
    <row r="26" spans="1:6" ht="9" customHeight="1"/>
    <row r="27" spans="1:6">
      <c r="A27" s="36" t="s">
        <v>50</v>
      </c>
      <c r="B27" s="37">
        <v>7574.75750750524</v>
      </c>
      <c r="C27" s="37">
        <v>6883.1147253097606</v>
      </c>
      <c r="D27" s="37">
        <v>22914.3151712209</v>
      </c>
      <c r="E27" s="37">
        <v>19199.956347425599</v>
      </c>
      <c r="F27" s="37">
        <v>25354.981578429099</v>
      </c>
    </row>
    <row r="28" spans="1:6">
      <c r="A28" s="36" t="s">
        <v>51</v>
      </c>
      <c r="B28" s="37">
        <v>-171.717737</v>
      </c>
      <c r="C28" s="37">
        <v>-223.06824</v>
      </c>
      <c r="D28" s="37">
        <v>-535.65355599999998</v>
      </c>
      <c r="E28" s="37">
        <v>-697.15881000000002</v>
      </c>
      <c r="F28" s="37">
        <v>-921.69127000000003</v>
      </c>
    </row>
    <row r="29" spans="1:6">
      <c r="A29" s="38" t="s">
        <v>52</v>
      </c>
      <c r="B29" s="42">
        <v>-6.4481942370000001</v>
      </c>
      <c r="C29" s="42">
        <v>-2.7928576970000001</v>
      </c>
      <c r="D29" s="42">
        <v>-72.691692056999997</v>
      </c>
      <c r="E29" s="42">
        <v>29.410611020000001</v>
      </c>
      <c r="F29" s="42">
        <v>-26.450655099999999</v>
      </c>
    </row>
    <row r="30" spans="1:6">
      <c r="A30" s="38" t="s">
        <v>53</v>
      </c>
      <c r="B30" s="39">
        <f>B27+B28+B29</f>
        <v>7396.5915762682398</v>
      </c>
      <c r="C30" s="39">
        <f t="shared" ref="C30:E30" si="9">C27+C28+C29</f>
        <v>6657.2536276127612</v>
      </c>
      <c r="D30" s="39">
        <f t="shared" si="9"/>
        <v>22305.969923163899</v>
      </c>
      <c r="E30" s="39">
        <f t="shared" si="9"/>
        <v>18532.208148445599</v>
      </c>
      <c r="F30" s="39">
        <f t="shared" ref="F30" si="10">F27+F28+F29</f>
        <v>24406.839653329098</v>
      </c>
    </row>
    <row r="31" spans="1:6">
      <c r="A31" s="38" t="s">
        <v>54</v>
      </c>
      <c r="B31" s="39">
        <v>1550274.3543333332</v>
      </c>
      <c r="C31" s="39">
        <v>1550282.31</v>
      </c>
      <c r="D31" s="39">
        <v>1550334.5765555555</v>
      </c>
      <c r="E31" s="39">
        <v>1550266.6717777778</v>
      </c>
      <c r="F31" s="39">
        <v>1550290.0924166667</v>
      </c>
    </row>
    <row r="32" spans="1:6">
      <c r="A32" s="38" t="s">
        <v>55</v>
      </c>
      <c r="B32" s="43">
        <f>B30/B31*1000</f>
        <v>4.7711500584353059</v>
      </c>
      <c r="C32" s="43">
        <f>C30/C31*1000</f>
        <v>4.2942202105194385</v>
      </c>
      <c r="D32" s="43">
        <f t="shared" ref="D32:E32" si="11">D30/D31*1000</f>
        <v>14.387842637633758</v>
      </c>
      <c r="E32" s="43">
        <f t="shared" si="11"/>
        <v>11.954206644456644</v>
      </c>
      <c r="F32" s="43">
        <f t="shared" ref="F32" si="12">F30/F31*1000</f>
        <v>15.74340168508885</v>
      </c>
    </row>
    <row r="34" spans="1:6">
      <c r="B34" s="40"/>
      <c r="C34" s="40"/>
      <c r="D34" s="40"/>
      <c r="E34" s="40"/>
      <c r="F34" s="40"/>
    </row>
    <row r="35" spans="1:6" ht="15.75">
      <c r="A35" s="93" t="s">
        <v>56</v>
      </c>
      <c r="B35" s="93"/>
      <c r="C35" s="93"/>
      <c r="D35" s="93"/>
      <c r="E35" s="93"/>
      <c r="F35" s="93"/>
    </row>
    <row r="36" spans="1:6" ht="9.75" customHeight="1"/>
    <row r="37" spans="1:6">
      <c r="A37" s="36" t="s">
        <v>50</v>
      </c>
      <c r="B37" s="71">
        <v>7574.75750750524</v>
      </c>
      <c r="C37" s="71">
        <v>6883.1147253097606</v>
      </c>
      <c r="D37" s="71">
        <v>22914.3151712209</v>
      </c>
      <c r="E37" s="71">
        <v>19199.956347425599</v>
      </c>
      <c r="F37" s="71">
        <v>25354.981578429099</v>
      </c>
    </row>
    <row r="38" spans="1:6">
      <c r="A38" s="36" t="s">
        <v>51</v>
      </c>
      <c r="B38" s="72">
        <v>-171.717737</v>
      </c>
      <c r="C38" s="72">
        <v>-223.06824</v>
      </c>
      <c r="D38" s="72">
        <v>-535.65355599999998</v>
      </c>
      <c r="E38" s="72">
        <v>-697.15881000000002</v>
      </c>
      <c r="F38" s="72">
        <v>-921.69127000000003</v>
      </c>
    </row>
    <row r="39" spans="1:6">
      <c r="A39" s="36" t="s">
        <v>52</v>
      </c>
      <c r="B39" s="71">
        <v>-6.4481942370000001</v>
      </c>
      <c r="C39" s="71">
        <v>-2.7928576970000001</v>
      </c>
      <c r="D39" s="71">
        <v>-72.691692056999997</v>
      </c>
      <c r="E39" s="71">
        <v>29.410611020000001</v>
      </c>
      <c r="F39" s="71">
        <v>-26.450655099999999</v>
      </c>
    </row>
    <row r="40" spans="1:6">
      <c r="A40" s="41" t="s">
        <v>57</v>
      </c>
      <c r="B40" s="46">
        <f>B37+B38+B39</f>
        <v>7396.5915762682398</v>
      </c>
      <c r="C40" s="46">
        <f>C37+C38+C39</f>
        <v>6657.2536276127612</v>
      </c>
      <c r="D40" s="46">
        <f t="shared" ref="D40:E40" si="13">D37+D38+D39</f>
        <v>22305.969923163899</v>
      </c>
      <c r="E40" s="46">
        <f t="shared" si="13"/>
        <v>18532.208148445599</v>
      </c>
      <c r="F40" s="46">
        <f t="shared" ref="F40" si="14">F37+F38+F39</f>
        <v>24406.839653329098</v>
      </c>
    </row>
    <row r="41" spans="1:6">
      <c r="A41" s="38" t="s">
        <v>58</v>
      </c>
      <c r="B41" s="39">
        <v>230430.30006970264</v>
      </c>
      <c r="C41" s="39">
        <v>231749.07406008299</v>
      </c>
      <c r="D41" s="39">
        <v>230126.25709072439</v>
      </c>
      <c r="E41" s="39">
        <v>228870.3894687852</v>
      </c>
      <c r="F41" s="39">
        <v>228206.91043398133</v>
      </c>
    </row>
    <row r="42" spans="1:6">
      <c r="A42" s="38" t="s">
        <v>59</v>
      </c>
      <c r="B42" s="44">
        <f>(B40*(B102/B101)/B41)*100</f>
        <v>12.734945487907797</v>
      </c>
      <c r="C42" s="44">
        <f>(C40*(C102/C101)/C41)*100</f>
        <v>11.396779150099803</v>
      </c>
      <c r="D42" s="44">
        <f t="shared" ref="D42:E42" si="15">(D40*(D102/D101)/D41)*100</f>
        <v>12.959407786597446</v>
      </c>
      <c r="E42" s="44">
        <f t="shared" si="15"/>
        <v>10.825993903551575</v>
      </c>
      <c r="F42" s="44">
        <f>(F40*(F102/F101)/F41)*100</f>
        <v>10.695048457084225</v>
      </c>
    </row>
    <row r="44" spans="1:6" ht="15.75">
      <c r="A44" s="93" t="s">
        <v>60</v>
      </c>
      <c r="B44" s="93"/>
      <c r="C44" s="93"/>
      <c r="D44" s="93"/>
      <c r="E44" s="93"/>
      <c r="F44" s="93"/>
    </row>
    <row r="45" spans="1:6" ht="6.75" customHeight="1"/>
    <row r="46" spans="1:6">
      <c r="A46" s="36" t="s">
        <v>61</v>
      </c>
      <c r="B46" s="37">
        <v>15339.0992610046</v>
      </c>
      <c r="C46" s="37">
        <v>9449.5063237387803</v>
      </c>
      <c r="D46" s="37">
        <v>38648.514997441802</v>
      </c>
      <c r="E46" s="37">
        <v>28130.720004498398</v>
      </c>
      <c r="F46" s="37">
        <v>38109.874876523798</v>
      </c>
    </row>
    <row r="47" spans="1:6">
      <c r="A47" s="38" t="s">
        <v>62</v>
      </c>
      <c r="B47" s="45">
        <v>-9657.4221668208629</v>
      </c>
      <c r="C47" s="45">
        <v>-1498.0878852187207</v>
      </c>
      <c r="D47" s="45">
        <v>-18880.195841383953</v>
      </c>
      <c r="E47" s="45">
        <v>-4540.3053387112959</v>
      </c>
      <c r="F47" s="45">
        <v>-7219.8679724749963</v>
      </c>
    </row>
    <row r="48" spans="1:6">
      <c r="A48" s="41" t="s">
        <v>63</v>
      </c>
      <c r="B48" s="46">
        <f>B46+B47</f>
        <v>5681.6770941837367</v>
      </c>
      <c r="C48" s="46">
        <f t="shared" ref="C48:E48" si="16">C46+C47</f>
        <v>7951.4184385200597</v>
      </c>
      <c r="D48" s="46">
        <f t="shared" si="16"/>
        <v>19768.319156057849</v>
      </c>
      <c r="E48" s="46">
        <f t="shared" si="16"/>
        <v>23590.414665787102</v>
      </c>
      <c r="F48" s="46">
        <f t="shared" ref="F48" si="17">F46+F47</f>
        <v>30890.006904048802</v>
      </c>
    </row>
    <row r="49" spans="1:15">
      <c r="A49" s="41" t="s">
        <v>64</v>
      </c>
      <c r="B49" s="46">
        <v>1805069.3624176527</v>
      </c>
      <c r="C49" s="46">
        <v>1600049.6839912168</v>
      </c>
      <c r="D49" s="46">
        <v>1729344.499517082</v>
      </c>
      <c r="E49" s="46">
        <v>1585156.4173284499</v>
      </c>
      <c r="F49" s="46">
        <v>1592430.7561051899</v>
      </c>
    </row>
    <row r="50" spans="1:15">
      <c r="A50" s="41" t="s">
        <v>65</v>
      </c>
      <c r="B50" s="73">
        <f>B48/B49*B102/B101*100</f>
        <v>1.2487850476496645</v>
      </c>
      <c r="C50" s="73">
        <f>C48/C49*C102/C101*100</f>
        <v>1.9715880504113537</v>
      </c>
      <c r="D50" s="73">
        <f t="shared" ref="D50:E50" si="18">D48/D49*D102/D101*100</f>
        <v>1.5283345977394593</v>
      </c>
      <c r="E50" s="73">
        <f t="shared" si="18"/>
        <v>1.9897278055082162</v>
      </c>
      <c r="F50" s="73">
        <f>F48/F49*F102/F101*100</f>
        <v>1.9398022039966383</v>
      </c>
    </row>
    <row r="52" spans="1:15">
      <c r="A52" s="36" t="s">
        <v>66</v>
      </c>
      <c r="B52" s="47">
        <v>-3611.9170097724395</v>
      </c>
      <c r="C52" s="47">
        <v>-505.423751149152</v>
      </c>
      <c r="D52" s="47">
        <v>-6247.4355665004805</v>
      </c>
      <c r="E52" s="47">
        <v>-1615.5929464117598</v>
      </c>
      <c r="F52" s="47">
        <v>-2314.4277332667398</v>
      </c>
    </row>
    <row r="53" spans="1:15">
      <c r="A53" s="38" t="s">
        <v>62</v>
      </c>
      <c r="B53" s="39">
        <v>7351.3832724236181</v>
      </c>
      <c r="C53" s="39">
        <v>835.54063249207002</v>
      </c>
      <c r="D53" s="39">
        <v>13446.861868258289</v>
      </c>
      <c r="E53" s="39">
        <v>2363.7600029758296</v>
      </c>
      <c r="F53" s="39">
        <v>4008.6321173585698</v>
      </c>
    </row>
    <row r="54" spans="1:15">
      <c r="A54" s="41" t="s">
        <v>67</v>
      </c>
      <c r="B54" s="46">
        <f>+B52+B53</f>
        <v>3739.4662626511786</v>
      </c>
      <c r="C54" s="46">
        <f t="shared" ref="C54:F54" si="19">+C52+C53</f>
        <v>330.11688134291802</v>
      </c>
      <c r="D54" s="46">
        <f t="shared" si="19"/>
        <v>7199.4263017578087</v>
      </c>
      <c r="E54" s="46">
        <f t="shared" si="19"/>
        <v>748.16705656406975</v>
      </c>
      <c r="F54" s="46">
        <f t="shared" si="19"/>
        <v>1694.20438409183</v>
      </c>
    </row>
    <row r="55" spans="1:15">
      <c r="A55" s="41" t="s">
        <v>68</v>
      </c>
      <c r="B55" s="46">
        <v>1410125.7297692401</v>
      </c>
      <c r="C55" s="46">
        <v>1220935.4397871315</v>
      </c>
      <c r="D55" s="46">
        <v>1332197.8785647699</v>
      </c>
      <c r="E55" s="46">
        <v>1179962.6748236101</v>
      </c>
      <c r="F55" s="46">
        <v>1193977.88169483</v>
      </c>
    </row>
    <row r="56" spans="1:15">
      <c r="A56" s="41" t="s">
        <v>69</v>
      </c>
      <c r="B56" s="73">
        <f>B54/B55*B102/B101*100</f>
        <v>1.0520995128407573</v>
      </c>
      <c r="C56" s="73">
        <f>C54/C55*C102/C101*100</f>
        <v>0.10727044213629028</v>
      </c>
      <c r="D56" s="73">
        <f t="shared" ref="D56:E56" si="20">D54/D55*D102/D101*100</f>
        <v>0.72253579958371705</v>
      </c>
      <c r="E56" s="73">
        <f t="shared" si="20"/>
        <v>8.4773581014926991E-2</v>
      </c>
      <c r="F56" s="73">
        <f>F54/F55*F102/F101*100</f>
        <v>0.14189579305162148</v>
      </c>
    </row>
    <row r="57" spans="1:15" ht="9" customHeight="1">
      <c r="A57" s="48"/>
      <c r="B57" s="48"/>
      <c r="C57" s="48"/>
      <c r="D57" s="48"/>
      <c r="E57" s="48"/>
      <c r="F57" s="48"/>
    </row>
    <row r="58" spans="1:15" ht="19.5" customHeight="1">
      <c r="A58" s="49" t="s">
        <v>70</v>
      </c>
      <c r="B58" s="50">
        <f>((B49*B50)+(B56*B55))/(B49+B55)</f>
        <v>1.1625223714029127</v>
      </c>
      <c r="C58" s="50">
        <f t="shared" ref="C58:F58" si="21">((C49*C50)+(C56*C55))/(C49+C55)</f>
        <v>1.1647027464883346</v>
      </c>
      <c r="D58" s="50">
        <f t="shared" si="21"/>
        <v>1.1776997487370782</v>
      </c>
      <c r="E58" s="50">
        <f t="shared" si="21"/>
        <v>1.1768243437624799</v>
      </c>
      <c r="F58" s="50">
        <f t="shared" si="21"/>
        <v>1.1693981581203809</v>
      </c>
    </row>
    <row r="60" spans="1:15" ht="28.5" customHeight="1">
      <c r="A60" s="93" t="s">
        <v>71</v>
      </c>
      <c r="B60" s="93"/>
      <c r="C60" s="93"/>
      <c r="D60" s="93"/>
      <c r="E60" s="93"/>
      <c r="F60" s="93"/>
      <c r="G60" s="88"/>
      <c r="H60" s="88"/>
    </row>
    <row r="61" spans="1:15" ht="10.5" customHeight="1">
      <c r="H61" s="51"/>
      <c r="I61" s="51"/>
      <c r="J61" s="51"/>
      <c r="K61" s="51"/>
      <c r="L61" s="51"/>
      <c r="M61" s="51"/>
      <c r="N61" s="51"/>
      <c r="O61" s="51"/>
    </row>
    <row r="62" spans="1:15" s="55" customFormat="1">
      <c r="A62" s="11" t="s">
        <v>72</v>
      </c>
      <c r="B62" s="52">
        <v>163713.48816144303</v>
      </c>
      <c r="C62" s="52">
        <v>155283.08400996571</v>
      </c>
      <c r="D62" s="52">
        <v>163713.48816144303</v>
      </c>
      <c r="E62" s="52">
        <v>155283.08400996571</v>
      </c>
      <c r="F62" s="52">
        <v>141074.73366899652</v>
      </c>
      <c r="G62" s="36"/>
      <c r="H62" s="53"/>
      <c r="I62" s="54"/>
      <c r="J62" s="54"/>
      <c r="K62" s="53"/>
      <c r="L62" s="54"/>
      <c r="M62" s="54"/>
      <c r="N62" s="54"/>
      <c r="O62" s="54"/>
    </row>
    <row r="63" spans="1:15" s="55" customFormat="1">
      <c r="A63" s="11" t="s">
        <v>73</v>
      </c>
      <c r="B63" s="52">
        <v>1908639.32966114</v>
      </c>
      <c r="C63" s="52">
        <v>1673989.56012216</v>
      </c>
      <c r="D63" s="52">
        <v>1908639.32966114</v>
      </c>
      <c r="E63" s="52">
        <v>1673989.56012216</v>
      </c>
      <c r="F63" s="52">
        <v>1698720.6162038501</v>
      </c>
      <c r="H63" s="53"/>
      <c r="I63" s="54"/>
      <c r="J63" s="54"/>
      <c r="K63" s="53"/>
      <c r="L63" s="54"/>
      <c r="M63" s="54"/>
      <c r="N63" s="54"/>
      <c r="O63" s="54"/>
    </row>
    <row r="64" spans="1:15" s="55" customFormat="1" ht="30">
      <c r="A64" s="68" t="s">
        <v>74</v>
      </c>
      <c r="B64" s="69">
        <f>B62/B63*100</f>
        <v>8.5774973625063442</v>
      </c>
      <c r="C64" s="69">
        <f>C62/C63*100</f>
        <v>9.2762277441344292</v>
      </c>
      <c r="D64" s="69">
        <f t="shared" ref="D64:E64" si="22">D62/D63*100</f>
        <v>8.5774973625063442</v>
      </c>
      <c r="E64" s="69">
        <f t="shared" si="22"/>
        <v>9.2762277441344292</v>
      </c>
      <c r="F64" s="69">
        <f t="shared" ref="F64" si="23">F62/F63*100</f>
        <v>8.3047637335595414</v>
      </c>
      <c r="G64" s="36"/>
      <c r="H64" s="53"/>
      <c r="I64" s="54"/>
      <c r="J64" s="54"/>
      <c r="K64" s="54"/>
      <c r="L64" s="54"/>
      <c r="M64" s="54"/>
      <c r="N64" s="54"/>
      <c r="O64" s="54"/>
    </row>
    <row r="65" spans="1:11" s="55" customFormat="1">
      <c r="A65" s="11"/>
      <c r="B65" s="52"/>
      <c r="C65" s="52"/>
      <c r="D65" s="52"/>
      <c r="E65" s="52"/>
      <c r="F65" s="52"/>
      <c r="G65" s="36"/>
      <c r="H65" s="57"/>
    </row>
    <row r="66" spans="1:11" s="55" customFormat="1">
      <c r="A66" s="11" t="s">
        <v>75</v>
      </c>
      <c r="B66" s="52">
        <v>25234.157502184367</v>
      </c>
      <c r="C66" s="52">
        <v>27231.201957256431</v>
      </c>
      <c r="D66" s="52">
        <v>25234.157502184367</v>
      </c>
      <c r="E66" s="52">
        <v>27231.201957256431</v>
      </c>
      <c r="F66" s="52">
        <v>26413.560651640917</v>
      </c>
      <c r="G66" s="36"/>
      <c r="H66" s="57"/>
    </row>
    <row r="67" spans="1:11" s="55" customFormat="1">
      <c r="A67" s="11" t="s">
        <v>73</v>
      </c>
      <c r="B67" s="52">
        <v>1908639.32966114</v>
      </c>
      <c r="C67" s="52">
        <v>1673989.56012216</v>
      </c>
      <c r="D67" s="52">
        <v>1908639.32966114</v>
      </c>
      <c r="E67" s="52">
        <v>1673989.56012216</v>
      </c>
      <c r="F67" s="52">
        <v>1698720.6162038501</v>
      </c>
      <c r="H67" s="57"/>
      <c r="K67" s="57"/>
    </row>
    <row r="68" spans="1:11" s="55" customFormat="1" ht="30">
      <c r="A68" s="68" t="s">
        <v>76</v>
      </c>
      <c r="B68" s="69">
        <f>B66/B67*100</f>
        <v>1.322101934610372</v>
      </c>
      <c r="C68" s="69">
        <f>C66/C67*100</f>
        <v>1.6267247183590097</v>
      </c>
      <c r="D68" s="69">
        <f t="shared" ref="D68:E68" si="24">D66/D67*100</f>
        <v>1.322101934610372</v>
      </c>
      <c r="E68" s="69">
        <f t="shared" si="24"/>
        <v>1.6267247183590097</v>
      </c>
      <c r="F68" s="69">
        <f t="shared" ref="F68" si="25">F66/F67*100</f>
        <v>1.5549090533008068</v>
      </c>
      <c r="G68" s="36"/>
      <c r="H68" s="57"/>
    </row>
    <row r="69" spans="1:11" s="55" customFormat="1">
      <c r="A69" s="11"/>
      <c r="B69" s="52"/>
      <c r="C69" s="52"/>
      <c r="D69" s="52"/>
      <c r="E69" s="52"/>
      <c r="F69" s="52"/>
      <c r="G69" s="36"/>
      <c r="H69" s="36"/>
    </row>
    <row r="70" spans="1:11" s="58" customFormat="1">
      <c r="A70" s="11" t="s">
        <v>77</v>
      </c>
      <c r="B70" s="52">
        <v>147.6981516646</v>
      </c>
      <c r="C70" s="52">
        <v>200.229343809596</v>
      </c>
      <c r="D70" s="52">
        <v>946.11368901445803</v>
      </c>
      <c r="E70" s="52">
        <v>1143.2532686227801</v>
      </c>
      <c r="F70" s="52">
        <v>868.078819160281</v>
      </c>
      <c r="G70" s="36"/>
      <c r="H70" s="57"/>
    </row>
    <row r="71" spans="1:11" s="55" customFormat="1">
      <c r="A71" s="11" t="s">
        <v>78</v>
      </c>
      <c r="B71" s="52">
        <v>1868174.6765115899</v>
      </c>
      <c r="C71" s="52">
        <v>1663838.40555001</v>
      </c>
      <c r="D71" s="52">
        <v>1797878.1238289999</v>
      </c>
      <c r="E71" s="52">
        <v>1652165.0682399699</v>
      </c>
      <c r="F71" s="52">
        <v>1660786.7903217</v>
      </c>
      <c r="G71" s="36"/>
      <c r="H71" s="57"/>
    </row>
    <row r="72" spans="1:11" s="55" customFormat="1">
      <c r="A72" s="16" t="s">
        <v>79</v>
      </c>
      <c r="B72" s="56">
        <f>(B70*(B102/B101)/B71)*100</f>
        <v>3.1366251237093308E-2</v>
      </c>
      <c r="C72" s="56">
        <f>(C70*(C102/C101)/C71)*100</f>
        <v>4.7744309474745172E-2</v>
      </c>
      <c r="D72" s="56">
        <f t="shared" ref="D72:E72" si="26">(D70*(D102/D101)/D71)*100</f>
        <v>7.0357969198736076E-2</v>
      </c>
      <c r="E72" s="56">
        <f t="shared" si="26"/>
        <v>9.2516508295146599E-2</v>
      </c>
      <c r="F72" s="56">
        <f>(F70*(F102/F101)/F71)*100</f>
        <v>5.226913076495094E-2</v>
      </c>
      <c r="G72" s="36"/>
    </row>
    <row r="73" spans="1:11" s="55" customFormat="1">
      <c r="A73" s="12"/>
      <c r="B73" s="59"/>
      <c r="C73" s="59"/>
      <c r="D73" s="59"/>
      <c r="E73" s="59"/>
      <c r="F73" s="59"/>
      <c r="G73" s="36"/>
      <c r="H73" s="36"/>
    </row>
    <row r="74" spans="1:11" ht="16.5" customHeight="1">
      <c r="A74" s="93" t="s">
        <v>80</v>
      </c>
      <c r="B74" s="93"/>
      <c r="C74" s="93"/>
      <c r="D74" s="93"/>
      <c r="E74" s="93"/>
      <c r="F74" s="93"/>
    </row>
    <row r="75" spans="1:11" ht="6.75" customHeight="1"/>
    <row r="76" spans="1:11">
      <c r="A76" s="36" t="s">
        <v>81</v>
      </c>
      <c r="B76" s="37">
        <v>1470881.6589810802</v>
      </c>
      <c r="C76" s="37">
        <v>1233575.84003367</v>
      </c>
      <c r="D76" s="37">
        <v>1470881.6589810802</v>
      </c>
      <c r="E76" s="37">
        <v>1233575.84003367</v>
      </c>
      <c r="F76" s="37">
        <v>1247718.6679555299</v>
      </c>
    </row>
    <row r="77" spans="1:11">
      <c r="A77" s="38" t="s">
        <v>82</v>
      </c>
      <c r="B77" s="39">
        <v>1959267.9761051401</v>
      </c>
      <c r="C77" s="39">
        <v>1723213.6281305</v>
      </c>
      <c r="D77" s="39">
        <v>1959267.9761051401</v>
      </c>
      <c r="E77" s="39">
        <v>1723213.6281305</v>
      </c>
      <c r="F77" s="39">
        <v>1744922.3122408499</v>
      </c>
    </row>
    <row r="78" spans="1:11">
      <c r="A78" s="38" t="s">
        <v>83</v>
      </c>
      <c r="B78" s="60">
        <f>(B76/B77)*100</f>
        <v>75.073020991496492</v>
      </c>
      <c r="C78" s="60">
        <f t="shared" ref="C78:E78" si="27">(C76/C77)*100</f>
        <v>71.585775547281742</v>
      </c>
      <c r="D78" s="60">
        <f t="shared" si="27"/>
        <v>75.073020991496492</v>
      </c>
      <c r="E78" s="60">
        <f t="shared" si="27"/>
        <v>71.585775547281742</v>
      </c>
      <c r="F78" s="60">
        <f t="shared" ref="F78" si="28">(F76/F77)*100</f>
        <v>71.505685909488705</v>
      </c>
    </row>
    <row r="79" spans="1:11" ht="12" customHeight="1"/>
    <row r="80" spans="1:11">
      <c r="A80" s="36" t="s">
        <v>84</v>
      </c>
      <c r="B80" s="37">
        <v>1472837.2858355301</v>
      </c>
      <c r="C80" s="37">
        <v>1237242.3577427</v>
      </c>
      <c r="D80" s="37">
        <v>1472837.2858355301</v>
      </c>
      <c r="E80" s="37">
        <v>1237242.3577427</v>
      </c>
      <c r="F80" s="37">
        <v>1250347.63226763</v>
      </c>
    </row>
    <row r="81" spans="1:6">
      <c r="A81" s="38" t="s">
        <v>85</v>
      </c>
      <c r="B81" s="39">
        <v>14989.614285978001</v>
      </c>
      <c r="C81" s="39">
        <v>8219.1420520149986</v>
      </c>
      <c r="D81" s="39">
        <v>14989.614285978001</v>
      </c>
      <c r="E81" s="39">
        <v>8219.1420520149986</v>
      </c>
      <c r="F81" s="39">
        <v>3829.03126879</v>
      </c>
    </row>
    <row r="82" spans="1:6">
      <c r="A82" s="36" t="s">
        <v>81</v>
      </c>
      <c r="B82" s="37">
        <f>+B80-B81</f>
        <v>1457847.6715495521</v>
      </c>
      <c r="C82" s="37">
        <f t="shared" ref="C82:E82" si="29">+C80-C81</f>
        <v>1229023.215690685</v>
      </c>
      <c r="D82" s="37">
        <f t="shared" si="29"/>
        <v>1457847.6715495521</v>
      </c>
      <c r="E82" s="37">
        <f t="shared" si="29"/>
        <v>1229023.215690685</v>
      </c>
      <c r="F82" s="37">
        <f>+F80-F81</f>
        <v>1246518.6009988401</v>
      </c>
    </row>
    <row r="83" spans="1:6">
      <c r="A83" s="36" t="s">
        <v>86</v>
      </c>
      <c r="B83" s="37">
        <v>58252.373716239854</v>
      </c>
      <c r="C83" s="37">
        <v>60921.189700180075</v>
      </c>
      <c r="D83" s="37">
        <v>58252.373716239854</v>
      </c>
      <c r="E83" s="37">
        <v>60921.189700180075</v>
      </c>
      <c r="F83" s="37">
        <v>65195.615914400041</v>
      </c>
    </row>
    <row r="84" spans="1:6">
      <c r="A84" s="41" t="s">
        <v>82</v>
      </c>
      <c r="B84" s="46">
        <f>+B77-B83</f>
        <v>1901015.6023889002</v>
      </c>
      <c r="C84" s="46">
        <f>+C77-C83</f>
        <v>1662292.43843032</v>
      </c>
      <c r="D84" s="46">
        <f t="shared" ref="D84:E84" si="30">+D77-D83</f>
        <v>1901015.6023889002</v>
      </c>
      <c r="E84" s="46">
        <f t="shared" si="30"/>
        <v>1662292.43843032</v>
      </c>
      <c r="F84" s="46">
        <f>+F77-F83</f>
        <v>1679726.69632645</v>
      </c>
    </row>
    <row r="85" spans="1:6">
      <c r="A85" s="61" t="s">
        <v>87</v>
      </c>
      <c r="B85" s="60">
        <f>(B82/B84)*100</f>
        <v>76.687833057106758</v>
      </c>
      <c r="C85" s="60">
        <f>(C82/C84)*100</f>
        <v>73.93543923301695</v>
      </c>
      <c r="D85" s="60">
        <f t="shared" ref="D85:E85" si="31">(D82/D84)*100</f>
        <v>76.687833057106758</v>
      </c>
      <c r="E85" s="60">
        <f t="shared" si="31"/>
        <v>73.93543923301695</v>
      </c>
      <c r="F85" s="60">
        <f>(F82/F84)*100</f>
        <v>74.209608249066179</v>
      </c>
    </row>
    <row r="86" spans="1:6" ht="18.75" customHeight="1"/>
    <row r="87" spans="1:6" ht="15.75">
      <c r="A87" s="35" t="s">
        <v>23</v>
      </c>
    </row>
    <row r="88" spans="1:6" ht="9.75" customHeight="1"/>
    <row r="89" spans="1:6">
      <c r="A89" s="36" t="s">
        <v>88</v>
      </c>
      <c r="B89" s="47">
        <v>-6472.8206538443692</v>
      </c>
      <c r="C89" s="47">
        <v>-5751.7173230134204</v>
      </c>
      <c r="D89" s="47">
        <v>-18962.221633356399</v>
      </c>
      <c r="E89" s="47">
        <v>-17607.011170747897</v>
      </c>
      <c r="F89" s="47">
        <v>-24034.205761031099</v>
      </c>
    </row>
    <row r="90" spans="1:6">
      <c r="A90" s="38" t="s">
        <v>89</v>
      </c>
      <c r="B90" s="39">
        <v>16127.9238438624</v>
      </c>
      <c r="C90" s="39">
        <v>14342.534532888601</v>
      </c>
      <c r="D90" s="39">
        <v>47587.641709016803</v>
      </c>
      <c r="E90" s="39">
        <v>41281.404889333899</v>
      </c>
      <c r="F90" s="39">
        <v>55914.770968215897</v>
      </c>
    </row>
    <row r="91" spans="1:6">
      <c r="A91" s="38" t="s">
        <v>90</v>
      </c>
      <c r="B91" s="60">
        <f>(-B89/B90)*100</f>
        <v>40.134246146677143</v>
      </c>
      <c r="C91" s="60">
        <f>(-C89/C90)*100</f>
        <v>40.102516816844776</v>
      </c>
      <c r="D91" s="60">
        <f t="shared" ref="D91:E91" si="32">(-D89/D90)*100</f>
        <v>39.846945451309217</v>
      </c>
      <c r="E91" s="60">
        <f t="shared" si="32"/>
        <v>42.651191784650514</v>
      </c>
      <c r="F91" s="60">
        <f t="shared" ref="F91" si="33">(-F89/F90)*100</f>
        <v>42.983643400226143</v>
      </c>
    </row>
    <row r="93" spans="1:6" ht="15.75">
      <c r="A93" s="35" t="s">
        <v>26</v>
      </c>
    </row>
    <row r="94" spans="1:6" ht="9.75" customHeight="1"/>
    <row r="95" spans="1:6">
      <c r="A95" s="36" t="s">
        <v>91</v>
      </c>
      <c r="B95" s="62">
        <v>172.85</v>
      </c>
      <c r="C95" s="62">
        <v>199.95</v>
      </c>
      <c r="D95" s="62">
        <v>172.85</v>
      </c>
      <c r="E95" s="62">
        <v>199.95</v>
      </c>
      <c r="F95" s="62">
        <v>202</v>
      </c>
    </row>
    <row r="96" spans="1:6">
      <c r="A96" s="38" t="s">
        <v>49</v>
      </c>
      <c r="B96" s="50">
        <v>152.05535527569933</v>
      </c>
      <c r="C96" s="50">
        <v>151.5526956924607</v>
      </c>
      <c r="D96" s="50">
        <v>152.05535527569933</v>
      </c>
      <c r="E96" s="50">
        <v>151.5526956924607</v>
      </c>
      <c r="F96" s="50">
        <v>146.20643758023297</v>
      </c>
    </row>
    <row r="97" spans="1:7">
      <c r="A97" s="38" t="s">
        <v>26</v>
      </c>
      <c r="B97" s="70">
        <f>B95/B96</f>
        <v>1.1367570690726205</v>
      </c>
      <c r="C97" s="70">
        <f t="shared" ref="C97:E97" si="34">C95/C96</f>
        <v>1.3193430779070392</v>
      </c>
      <c r="D97" s="70">
        <f t="shared" si="34"/>
        <v>1.1367570690726205</v>
      </c>
      <c r="E97" s="70">
        <f t="shared" si="34"/>
        <v>1.3193430779070392</v>
      </c>
      <c r="F97" s="70">
        <f t="shared" ref="F97" si="35">F95/F96</f>
        <v>1.3816081107177616</v>
      </c>
    </row>
    <row r="99" spans="1:7">
      <c r="A99" s="92"/>
      <c r="B99" s="92"/>
      <c r="C99" s="92"/>
      <c r="D99" s="92"/>
      <c r="E99" s="92"/>
      <c r="F99" s="92"/>
    </row>
    <row r="100" spans="1:7">
      <c r="G100" s="65"/>
    </row>
    <row r="101" spans="1:7">
      <c r="A101" s="36" t="s">
        <v>92</v>
      </c>
      <c r="B101" s="36">
        <v>92</v>
      </c>
      <c r="C101" s="36">
        <v>92</v>
      </c>
      <c r="D101" s="36">
        <v>273</v>
      </c>
      <c r="E101" s="36">
        <v>273</v>
      </c>
      <c r="F101" s="36">
        <v>365</v>
      </c>
    </row>
    <row r="102" spans="1:7">
      <c r="A102" s="36" t="s">
        <v>93</v>
      </c>
      <c r="B102" s="36">
        <v>365</v>
      </c>
      <c r="C102" s="36">
        <v>365</v>
      </c>
      <c r="D102" s="36">
        <v>365</v>
      </c>
      <c r="E102" s="36">
        <v>365</v>
      </c>
      <c r="F102" s="36">
        <v>365</v>
      </c>
    </row>
    <row r="106" spans="1:7" ht="15" customHeight="1">
      <c r="A106" s="57" t="s">
        <v>94</v>
      </c>
    </row>
    <row r="107" spans="1:7" ht="15" customHeight="1">
      <c r="A107" s="57" t="s">
        <v>95</v>
      </c>
    </row>
  </sheetData>
  <mergeCells count="6">
    <mergeCell ref="D2:E2"/>
    <mergeCell ref="A99:F99"/>
    <mergeCell ref="A35:F35"/>
    <mergeCell ref="A44:F44"/>
    <mergeCell ref="A60:F60"/>
    <mergeCell ref="A74:F74"/>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A64" sqref="A64"/>
    </sheetView>
  </sheetViews>
  <sheetFormatPr defaultColWidth="11.42578125" defaultRowHeight="12.75"/>
  <cols>
    <col min="1" max="1" width="103" style="19" customWidth="1"/>
    <col min="2" max="16384" width="11.42578125" style="19"/>
  </cols>
  <sheetData>
    <row r="1" spans="1:1">
      <c r="A1" s="18" t="s">
        <v>96</v>
      </c>
    </row>
    <row r="2" spans="1:1" ht="27">
      <c r="A2" s="20" t="s">
        <v>1</v>
      </c>
    </row>
    <row r="3" spans="1:1">
      <c r="A3" s="21"/>
    </row>
    <row r="4" spans="1:1" ht="45">
      <c r="A4" s="22" t="s">
        <v>97</v>
      </c>
    </row>
    <row r="5" spans="1:1">
      <c r="A5" s="23"/>
    </row>
    <row r="6" spans="1:1" ht="33" customHeight="1">
      <c r="A6" s="64" t="s">
        <v>98</v>
      </c>
    </row>
    <row r="7" spans="1:1">
      <c r="A7" s="22"/>
    </row>
    <row r="8" spans="1:1" ht="15.75">
      <c r="A8" s="24" t="s">
        <v>99</v>
      </c>
    </row>
    <row r="9" spans="1:1" ht="15.75">
      <c r="A9" s="24"/>
    </row>
    <row r="10" spans="1:1">
      <c r="A10" s="25" t="s">
        <v>56</v>
      </c>
    </row>
    <row r="11" spans="1:1" ht="22.5">
      <c r="A11" s="22" t="s">
        <v>100</v>
      </c>
    </row>
    <row r="12" spans="1:1" s="26" customFormat="1" ht="11.25">
      <c r="A12" s="9" t="s">
        <v>101</v>
      </c>
    </row>
    <row r="13" spans="1:1">
      <c r="A13" s="22"/>
    </row>
    <row r="14" spans="1:1">
      <c r="A14" s="25" t="s">
        <v>8</v>
      </c>
    </row>
    <row r="15" spans="1:1" ht="22.5">
      <c r="A15" s="22" t="s">
        <v>102</v>
      </c>
    </row>
    <row r="16" spans="1:1" ht="31.5" customHeight="1">
      <c r="A16" s="64" t="s">
        <v>103</v>
      </c>
    </row>
    <row r="17" spans="1:1">
      <c r="A17" s="27"/>
    </row>
    <row r="18" spans="1:1" ht="22.5">
      <c r="A18" s="25" t="s">
        <v>104</v>
      </c>
    </row>
    <row r="19" spans="1:1">
      <c r="A19" s="22" t="s">
        <v>105</v>
      </c>
    </row>
    <row r="20" spans="1:1">
      <c r="A20" s="9" t="s">
        <v>106</v>
      </c>
    </row>
    <row r="21" spans="1:1">
      <c r="A21" s="9" t="s">
        <v>107</v>
      </c>
    </row>
    <row r="22" spans="1:1" s="28" customFormat="1" ht="14.25">
      <c r="A22" s="9"/>
    </row>
    <row r="23" spans="1:1">
      <c r="A23" s="22"/>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45"/>
  <sheetViews>
    <sheetView showGridLines="0" tabSelected="1" zoomScale="85" zoomScaleNormal="85" workbookViewId="0">
      <selection activeCell="H47" sqref="H47"/>
    </sheetView>
  </sheetViews>
  <sheetFormatPr defaultColWidth="11.42578125" defaultRowHeight="15"/>
  <cols>
    <col min="1" max="1" width="98.28515625" style="11" customWidth="1"/>
    <col min="2" max="6" width="14.5703125" style="11" customWidth="1"/>
    <col min="7" max="7" width="11.42578125" style="11"/>
    <col min="8" max="8" width="65.85546875" style="11" customWidth="1"/>
    <col min="9" max="16384" width="11.42578125" style="11"/>
  </cols>
  <sheetData>
    <row r="1" spans="1:20" ht="15.75">
      <c r="A1" s="10" t="s">
        <v>96</v>
      </c>
    </row>
    <row r="2" spans="1:20" ht="15.75">
      <c r="B2" s="85" t="s">
        <v>29</v>
      </c>
      <c r="C2" s="85" t="s">
        <v>29</v>
      </c>
      <c r="D2" s="95" t="s">
        <v>108</v>
      </c>
      <c r="E2" s="95"/>
      <c r="F2" s="74" t="s">
        <v>109</v>
      </c>
    </row>
    <row r="3" spans="1:20" ht="15.75">
      <c r="B3" s="75">
        <v>2022</v>
      </c>
      <c r="C3" s="75">
        <v>2021</v>
      </c>
      <c r="D3" s="75">
        <v>2022</v>
      </c>
      <c r="E3" s="75">
        <v>2021</v>
      </c>
      <c r="F3" s="75">
        <v>2021</v>
      </c>
    </row>
    <row r="4" spans="1:20" ht="15.75">
      <c r="A4" s="76" t="s">
        <v>5</v>
      </c>
    </row>
    <row r="5" spans="1:20" ht="7.5" customHeight="1">
      <c r="A5" s="76"/>
    </row>
    <row r="6" spans="1:20">
      <c r="A6" s="12" t="s">
        <v>110</v>
      </c>
      <c r="B6" s="13">
        <v>1830.55972</v>
      </c>
      <c r="C6" s="13">
        <v>1018.05927</v>
      </c>
      <c r="D6" s="13">
        <v>4309.2024700000002</v>
      </c>
      <c r="E6" s="13">
        <v>1792.9421399999999</v>
      </c>
      <c r="F6" s="82">
        <v>2844.1045199999999</v>
      </c>
      <c r="O6" s="90"/>
      <c r="P6" s="90"/>
      <c r="Q6" s="90"/>
      <c r="R6" s="90"/>
      <c r="S6" s="90"/>
      <c r="T6" s="90"/>
    </row>
    <row r="7" spans="1:20">
      <c r="A7" s="77" t="s">
        <v>111</v>
      </c>
      <c r="B7" s="14">
        <v>39467.349223333316</v>
      </c>
      <c r="C7" s="14">
        <v>43387.785891666637</v>
      </c>
      <c r="D7" s="14">
        <v>39218.237987555556</v>
      </c>
      <c r="E7" s="14">
        <v>45142.071239999997</v>
      </c>
      <c r="F7" s="83">
        <v>43485.000114166673</v>
      </c>
      <c r="O7" s="90"/>
      <c r="P7" s="90"/>
      <c r="Q7" s="90"/>
      <c r="R7" s="90"/>
      <c r="S7" s="90"/>
      <c r="T7" s="90"/>
    </row>
    <row r="8" spans="1:20">
      <c r="A8" s="15" t="s">
        <v>112</v>
      </c>
      <c r="B8" s="30">
        <f>(B6*(B45/B44)/B7)*100</f>
        <v>18.401404852707294</v>
      </c>
      <c r="C8" s="30">
        <f>(C6*(C45/C44)/C7)*100</f>
        <v>9.3091625029994027</v>
      </c>
      <c r="D8" s="30">
        <f>(D6*(D45/D44)/D7)*100</f>
        <v>14.690583293399689</v>
      </c>
      <c r="E8" s="30">
        <f t="shared" ref="E8" si="0">(E6*(E45/E44)/E7)*100</f>
        <v>5.3102505219172871</v>
      </c>
      <c r="F8" s="30">
        <f>(F6*(F45/F44)/F7)*100</f>
        <v>6.5404266127009603</v>
      </c>
      <c r="O8" s="90"/>
      <c r="P8" s="90"/>
      <c r="Q8" s="90"/>
      <c r="R8" s="90"/>
      <c r="S8" s="90"/>
      <c r="T8" s="90"/>
    </row>
    <row r="9" spans="1:20">
      <c r="B9" s="33"/>
      <c r="C9" s="33"/>
      <c r="D9" s="33"/>
      <c r="E9" s="33"/>
      <c r="F9" s="33"/>
      <c r="O9" s="90"/>
      <c r="P9" s="90"/>
      <c r="Q9" s="90"/>
      <c r="R9" s="90"/>
      <c r="S9" s="90"/>
      <c r="T9" s="90"/>
    </row>
    <row r="10" spans="1:20" ht="15.75">
      <c r="A10" s="78" t="s">
        <v>8</v>
      </c>
      <c r="O10" s="90"/>
      <c r="P10" s="90"/>
      <c r="Q10" s="90"/>
      <c r="R10" s="90"/>
      <c r="S10" s="90"/>
      <c r="T10" s="90"/>
    </row>
    <row r="11" spans="1:20" ht="7.5" customHeight="1">
      <c r="A11" s="78"/>
      <c r="O11" s="90"/>
      <c r="P11" s="90"/>
      <c r="Q11" s="90"/>
      <c r="R11" s="90"/>
      <c r="S11" s="90"/>
      <c r="T11" s="90"/>
    </row>
    <row r="12" spans="1:20">
      <c r="A12" s="12" t="s">
        <v>113</v>
      </c>
      <c r="B12" s="29">
        <v>4434.8529500000004</v>
      </c>
      <c r="C12" s="29">
        <v>3024.2039900000004</v>
      </c>
      <c r="D12" s="29">
        <v>11747.282039999998</v>
      </c>
      <c r="E12" s="29">
        <v>9034.6801899999991</v>
      </c>
      <c r="F12" s="84">
        <v>12211.91101</v>
      </c>
      <c r="O12" s="90"/>
      <c r="P12" s="90"/>
      <c r="Q12" s="90"/>
      <c r="R12" s="90"/>
      <c r="S12" s="90"/>
      <c r="T12" s="90"/>
    </row>
    <row r="13" spans="1:20">
      <c r="A13" s="12" t="s">
        <v>114</v>
      </c>
      <c r="B13" s="29">
        <v>683882.24921195698</v>
      </c>
      <c r="C13" s="29">
        <v>688209.614405</v>
      </c>
      <c r="D13" s="29">
        <v>683125.43040999991</v>
      </c>
      <c r="E13" s="29">
        <v>685317.40364000003</v>
      </c>
      <c r="F13" s="84">
        <v>686392.30061000003</v>
      </c>
      <c r="O13" s="90"/>
      <c r="P13" s="90"/>
      <c r="Q13" s="90"/>
      <c r="R13" s="90"/>
      <c r="S13" s="90"/>
      <c r="T13" s="90"/>
    </row>
    <row r="14" spans="1:20">
      <c r="A14" s="79" t="s">
        <v>115</v>
      </c>
      <c r="B14" s="66">
        <f>(B12/B13*B45/B44)*100</f>
        <v>2.5727816521288469</v>
      </c>
      <c r="C14" s="66">
        <f>(C12/C13*C45/C44)*100</f>
        <v>1.7433933443189675</v>
      </c>
      <c r="D14" s="66">
        <f t="shared" ref="D14:F14" si="1">(D12/D13*D45/D44)*100</f>
        <v>2.2991492276486247</v>
      </c>
      <c r="E14" s="66">
        <f t="shared" si="1"/>
        <v>1.7625897512313422</v>
      </c>
      <c r="F14" s="66">
        <f t="shared" si="1"/>
        <v>1.7791445211648234</v>
      </c>
      <c r="O14" s="90"/>
      <c r="P14" s="90"/>
      <c r="Q14" s="90"/>
      <c r="R14" s="90"/>
      <c r="S14" s="90"/>
      <c r="T14" s="90"/>
    </row>
    <row r="15" spans="1:20" ht="8.1" customHeight="1">
      <c r="A15" s="78"/>
      <c r="O15" s="90"/>
      <c r="P15" s="90"/>
      <c r="Q15" s="90"/>
      <c r="R15" s="90"/>
      <c r="S15" s="90"/>
      <c r="T15" s="90"/>
    </row>
    <row r="16" spans="1:20">
      <c r="A16" s="12" t="s">
        <v>116</v>
      </c>
      <c r="B16" s="29">
        <v>2055.7956100000001</v>
      </c>
      <c r="C16" s="29">
        <v>440.89724999999999</v>
      </c>
      <c r="D16" s="29">
        <v>4465.3701700000001</v>
      </c>
      <c r="E16" s="29">
        <v>1255.59349</v>
      </c>
      <c r="F16" s="29">
        <v>1984.36492</v>
      </c>
      <c r="O16" s="90"/>
      <c r="P16" s="90"/>
      <c r="Q16" s="90"/>
      <c r="R16" s="90"/>
      <c r="S16" s="90"/>
      <c r="T16" s="90"/>
    </row>
    <row r="17" spans="1:20">
      <c r="A17" s="12" t="s">
        <v>117</v>
      </c>
      <c r="B17" s="29">
        <v>274065.16076478199</v>
      </c>
      <c r="C17" s="29">
        <v>183534.68382587002</v>
      </c>
      <c r="D17" s="29">
        <v>267982.96133999998</v>
      </c>
      <c r="E17" s="29">
        <v>168200.67731</v>
      </c>
      <c r="F17" s="29">
        <v>179747.11853000001</v>
      </c>
      <c r="O17" s="90"/>
      <c r="P17" s="90"/>
      <c r="Q17" s="90"/>
      <c r="R17" s="90"/>
      <c r="S17" s="90"/>
      <c r="T17" s="90"/>
    </row>
    <row r="18" spans="1:20">
      <c r="A18" s="79" t="s">
        <v>118</v>
      </c>
      <c r="B18" s="66">
        <f>(B16/B17*B45/B44)*100</f>
        <v>2.9759877555653618</v>
      </c>
      <c r="C18" s="66">
        <f>(C16/C17*C45/C44)*100</f>
        <v>0.95306885832023347</v>
      </c>
      <c r="D18" s="66">
        <f>(D16/D17*D45/D44)*100</f>
        <v>2.2278220715115227</v>
      </c>
      <c r="E18" s="66">
        <f t="shared" ref="E18:F18" si="2">(E16/E17*E45/E44)*100</f>
        <v>0.99804823841018031</v>
      </c>
      <c r="F18" s="66">
        <f t="shared" si="2"/>
        <v>1.1039759280863279</v>
      </c>
      <c r="O18" s="90"/>
      <c r="P18" s="90"/>
      <c r="Q18" s="90"/>
      <c r="R18" s="90"/>
      <c r="S18" s="90"/>
      <c r="T18" s="90"/>
    </row>
    <row r="19" spans="1:20" ht="8.1" customHeight="1">
      <c r="A19" s="78"/>
      <c r="O19" s="90"/>
      <c r="P19" s="90"/>
      <c r="Q19" s="90"/>
      <c r="R19" s="90"/>
      <c r="S19" s="90"/>
      <c r="T19" s="90"/>
    </row>
    <row r="20" spans="1:20">
      <c r="A20" s="12" t="s">
        <v>119</v>
      </c>
      <c r="B20" s="29">
        <v>1958.39842</v>
      </c>
      <c r="C20" s="29">
        <v>958.95813999999996</v>
      </c>
      <c r="D20" s="29">
        <v>4839.2094100000004</v>
      </c>
      <c r="E20" s="29">
        <v>3246.89327</v>
      </c>
      <c r="F20" s="29">
        <v>4451.2183700000005</v>
      </c>
      <c r="O20" s="90"/>
      <c r="P20" s="90"/>
      <c r="Q20" s="90"/>
      <c r="R20" s="90"/>
      <c r="S20" s="90"/>
      <c r="T20" s="90"/>
    </row>
    <row r="21" spans="1:20">
      <c r="A21" s="12" t="s">
        <v>120</v>
      </c>
      <c r="B21" s="29">
        <v>375831.90210815199</v>
      </c>
      <c r="C21" s="29">
        <v>461708.53930032597</v>
      </c>
      <c r="D21" s="29">
        <v>382234.51514999999</v>
      </c>
      <c r="E21" s="29">
        <v>471319.72619999998</v>
      </c>
      <c r="F21" s="29">
        <v>462762.14455999999</v>
      </c>
      <c r="O21" s="90"/>
      <c r="P21" s="90"/>
      <c r="Q21" s="90"/>
      <c r="R21" s="90"/>
      <c r="S21" s="90"/>
      <c r="T21" s="90"/>
    </row>
    <row r="22" spans="1:20">
      <c r="A22" s="79" t="s">
        <v>121</v>
      </c>
      <c r="B22" s="66">
        <f>(B20/B21*B45/B44)*100</f>
        <v>2.0673425588338294</v>
      </c>
      <c r="C22" s="66">
        <f>(C20/C21*C45/C44)*100</f>
        <v>0.82401815475083173</v>
      </c>
      <c r="D22" s="66">
        <f t="shared" ref="D22:F22" si="3">(D20/D21*D45/D44)*100</f>
        <v>1.6926794935274714</v>
      </c>
      <c r="E22" s="66">
        <f t="shared" si="3"/>
        <v>0.92104874192470376</v>
      </c>
      <c r="F22" s="66">
        <f t="shared" si="3"/>
        <v>0.96188040061752977</v>
      </c>
      <c r="O22" s="90"/>
      <c r="P22" s="90"/>
      <c r="Q22" s="90"/>
      <c r="R22" s="90"/>
      <c r="S22" s="90"/>
      <c r="T22" s="90"/>
    </row>
    <row r="23" spans="1:20" ht="8.1" customHeight="1">
      <c r="A23" s="78"/>
      <c r="O23" s="90"/>
      <c r="P23" s="90"/>
      <c r="Q23" s="90"/>
      <c r="R23" s="90"/>
      <c r="S23" s="90"/>
      <c r="T23" s="90"/>
    </row>
    <row r="24" spans="1:20">
      <c r="A24" s="12" t="s">
        <v>122</v>
      </c>
      <c r="B24" s="29">
        <v>43.259660000000004</v>
      </c>
      <c r="C24" s="29">
        <v>24.939779999999999</v>
      </c>
      <c r="D24" s="29">
        <v>114.45922</v>
      </c>
      <c r="E24" s="29">
        <v>77.007670000000005</v>
      </c>
      <c r="F24" s="29">
        <v>105.78822</v>
      </c>
      <c r="O24" s="90"/>
      <c r="P24" s="90"/>
      <c r="Q24" s="90"/>
      <c r="R24" s="90"/>
      <c r="S24" s="90"/>
      <c r="T24" s="90"/>
    </row>
    <row r="25" spans="1:20">
      <c r="A25" s="12" t="s">
        <v>123</v>
      </c>
      <c r="B25" s="29">
        <v>5220.1633583695602</v>
      </c>
      <c r="C25" s="29">
        <v>5212.8306991304398</v>
      </c>
      <c r="D25" s="29">
        <v>5218.7767999999996</v>
      </c>
      <c r="E25" s="29">
        <v>5213.2511699999995</v>
      </c>
      <c r="F25" s="29">
        <v>5213.4758600000005</v>
      </c>
      <c r="O25" s="90"/>
      <c r="P25" s="90"/>
      <c r="Q25" s="90"/>
      <c r="R25" s="90"/>
      <c r="S25" s="90"/>
      <c r="T25" s="90"/>
    </row>
    <row r="26" spans="1:20">
      <c r="A26" s="79" t="s">
        <v>124</v>
      </c>
      <c r="B26" s="66">
        <f>(B24/B25*B45/B44)*100</f>
        <v>3.2877898090654565</v>
      </c>
      <c r="C26" s="66">
        <f>(C24/C25*C45/C44)*100</f>
        <v>1.8981216159744672</v>
      </c>
      <c r="D26" s="66">
        <f t="shared" ref="D26:F26" si="4">(D24/D25*D45/D44)*100</f>
        <v>2.9323261702906676</v>
      </c>
      <c r="E26" s="66">
        <f t="shared" si="4"/>
        <v>1.9749474819687756</v>
      </c>
      <c r="F26" s="66">
        <f t="shared" si="4"/>
        <v>2.0291303314867557</v>
      </c>
      <c r="O26" s="90"/>
      <c r="P26" s="90"/>
      <c r="Q26" s="90"/>
      <c r="R26" s="90"/>
      <c r="S26" s="90"/>
      <c r="T26" s="90"/>
    </row>
    <row r="27" spans="1:20" ht="8.1" customHeight="1">
      <c r="A27" s="78"/>
      <c r="B27" s="80"/>
      <c r="C27" s="80"/>
      <c r="D27" s="80"/>
      <c r="E27" s="80"/>
      <c r="F27" s="80"/>
      <c r="O27" s="90"/>
      <c r="P27" s="90"/>
      <c r="Q27" s="90"/>
      <c r="R27" s="90"/>
      <c r="S27" s="90"/>
      <c r="T27" s="90"/>
    </row>
    <row r="28" spans="1:20">
      <c r="A28" s="79" t="s">
        <v>125</v>
      </c>
      <c r="B28" s="66">
        <f>(B18*B17+B22*B21+B26*B25)/(B17+B21+B25)</f>
        <v>2.4571948107828301</v>
      </c>
      <c r="C28" s="66">
        <f>(C18*C17+C22*C21+C26*C25)/(C17+C21+C25)</f>
        <v>0.86903948924622731</v>
      </c>
      <c r="D28" s="66">
        <f>(D18*D17+D22*D21+D26*D25)/(D17+D21+D25)</f>
        <v>1.9213493776723487</v>
      </c>
      <c r="E28" s="66">
        <f t="shared" ref="E28:F28" si="5">(E18*E17+E22*E21+E26*E25)/(E17+E21+E25)</f>
        <v>0.9496583951777785</v>
      </c>
      <c r="F28" s="66">
        <f t="shared" si="5"/>
        <v>1.0099030212531956</v>
      </c>
      <c r="O28" s="90"/>
      <c r="P28" s="90"/>
      <c r="Q28" s="90"/>
      <c r="R28" s="90"/>
      <c r="S28" s="90"/>
      <c r="T28" s="90"/>
    </row>
    <row r="29" spans="1:20" ht="8.1" customHeight="1">
      <c r="A29" s="78"/>
      <c r="B29" s="80"/>
      <c r="C29" s="80"/>
      <c r="D29" s="80"/>
      <c r="E29" s="80"/>
      <c r="F29" s="80"/>
      <c r="O29" s="90"/>
      <c r="P29" s="90"/>
      <c r="Q29" s="90"/>
      <c r="R29" s="90"/>
      <c r="S29" s="90"/>
      <c r="T29" s="90"/>
    </row>
    <row r="30" spans="1:20">
      <c r="A30" s="79" t="s">
        <v>126</v>
      </c>
      <c r="B30" s="66">
        <f t="shared" ref="B30:F30" si="6">B14-B28</f>
        <v>0.11558684134601682</v>
      </c>
      <c r="C30" s="66">
        <f t="shared" si="6"/>
        <v>0.87435385507274022</v>
      </c>
      <c r="D30" s="66">
        <f t="shared" si="6"/>
        <v>0.37779984997627603</v>
      </c>
      <c r="E30" s="66">
        <f t="shared" si="6"/>
        <v>0.8129313560535637</v>
      </c>
      <c r="F30" s="66">
        <f t="shared" si="6"/>
        <v>0.76924149991162771</v>
      </c>
      <c r="O30" s="90"/>
      <c r="P30" s="90"/>
      <c r="Q30" s="90"/>
      <c r="R30" s="90"/>
      <c r="S30" s="90"/>
      <c r="T30" s="90"/>
    </row>
    <row r="31" spans="1:20">
      <c r="A31" s="12"/>
      <c r="B31" s="29"/>
      <c r="C31" s="29"/>
      <c r="D31" s="29"/>
      <c r="E31" s="29"/>
      <c r="F31" s="29"/>
      <c r="O31" s="90"/>
      <c r="P31" s="90"/>
      <c r="Q31" s="90"/>
      <c r="R31" s="90"/>
      <c r="S31" s="90"/>
      <c r="T31" s="90"/>
    </row>
    <row r="32" spans="1:20" ht="35.25" customHeight="1">
      <c r="A32" s="94" t="s">
        <v>127</v>
      </c>
      <c r="B32" s="94"/>
      <c r="C32" s="94"/>
      <c r="D32" s="87"/>
      <c r="E32" s="87"/>
      <c r="F32" s="87"/>
      <c r="O32" s="90"/>
      <c r="P32" s="90"/>
      <c r="Q32" s="90"/>
      <c r="R32" s="90"/>
      <c r="S32" s="90"/>
      <c r="T32" s="90"/>
    </row>
    <row r="33" spans="1:20" ht="7.5" customHeight="1">
      <c r="O33" s="90"/>
      <c r="P33" s="90"/>
      <c r="Q33" s="90"/>
      <c r="R33" s="90"/>
      <c r="S33" s="90"/>
      <c r="T33" s="90"/>
    </row>
    <row r="34" spans="1:20">
      <c r="A34" s="12" t="s">
        <v>77</v>
      </c>
      <c r="B34" s="29">
        <v>-16.02739</v>
      </c>
      <c r="C34" s="29">
        <v>-12.41732</v>
      </c>
      <c r="D34" s="29">
        <v>-17.35436</v>
      </c>
      <c r="E34" s="29">
        <v>1.5008599999999999</v>
      </c>
      <c r="F34" s="29">
        <v>4.7708599999999999</v>
      </c>
      <c r="O34" s="90"/>
      <c r="P34" s="90"/>
      <c r="Q34" s="90"/>
      <c r="R34" s="90"/>
      <c r="S34" s="90"/>
      <c r="T34" s="90"/>
    </row>
    <row r="35" spans="1:20">
      <c r="A35" s="15" t="s">
        <v>128</v>
      </c>
      <c r="B35" s="81">
        <v>684424.42769619601</v>
      </c>
      <c r="C35" s="81">
        <v>691682.672731956</v>
      </c>
      <c r="D35" s="81">
        <v>684160.55903</v>
      </c>
      <c r="E35" s="81">
        <v>688184.21615999995</v>
      </c>
      <c r="F35" s="81">
        <v>688923.2540800001</v>
      </c>
      <c r="O35" s="90"/>
      <c r="P35" s="90"/>
      <c r="Q35" s="90"/>
      <c r="R35" s="90"/>
      <c r="S35" s="90"/>
      <c r="T35" s="90"/>
    </row>
    <row r="36" spans="1:20">
      <c r="A36" s="15" t="s">
        <v>129</v>
      </c>
      <c r="B36" s="67">
        <f>(B34*(B45/B44)/B35)*100</f>
        <v>-9.2905695858091757E-3</v>
      </c>
      <c r="C36" s="67">
        <f>(C34*(C45/C44)/C35)*100</f>
        <v>-7.1223943194534088E-3</v>
      </c>
      <c r="D36" s="67">
        <f t="shared" ref="D36:F36" si="7">(D34*(D45/D44)/D35)*100</f>
        <v>-3.3914138201436902E-3</v>
      </c>
      <c r="E36" s="67">
        <f t="shared" si="7"/>
        <v>2.915853452061425E-4</v>
      </c>
      <c r="F36" s="67">
        <f t="shared" si="7"/>
        <v>6.9250964773588425E-4</v>
      </c>
      <c r="O36" s="90"/>
      <c r="P36" s="90"/>
      <c r="Q36" s="90"/>
      <c r="R36" s="90"/>
      <c r="S36" s="90"/>
      <c r="T36" s="90"/>
    </row>
    <row r="37" spans="1:20" ht="9.9499999999999993" customHeight="1">
      <c r="B37" s="32"/>
      <c r="C37" s="32"/>
      <c r="D37" s="32"/>
      <c r="E37" s="32"/>
      <c r="F37" s="32"/>
      <c r="O37" s="90"/>
      <c r="P37" s="90"/>
      <c r="Q37" s="90"/>
      <c r="R37" s="90"/>
      <c r="S37" s="90"/>
      <c r="T37" s="90"/>
    </row>
    <row r="38" spans="1:20">
      <c r="A38" s="11" t="s">
        <v>130</v>
      </c>
      <c r="B38" s="31">
        <v>1647.9957599999998</v>
      </c>
      <c r="C38" s="31">
        <v>2011.4554900000001</v>
      </c>
      <c r="D38" s="31">
        <v>1647.9957599999998</v>
      </c>
      <c r="E38" s="31">
        <v>2011.4554900000001</v>
      </c>
      <c r="F38" s="31">
        <v>1659.6870500000002</v>
      </c>
      <c r="O38" s="90"/>
      <c r="P38" s="90"/>
      <c r="Q38" s="90"/>
      <c r="R38" s="90"/>
      <c r="S38" s="90"/>
      <c r="T38" s="90"/>
    </row>
    <row r="39" spans="1:20">
      <c r="A39" s="11" t="s">
        <v>82</v>
      </c>
      <c r="B39" s="31">
        <v>686503.88766000001</v>
      </c>
      <c r="C39" s="31">
        <v>692210.53586000006</v>
      </c>
      <c r="D39" s="31">
        <v>686503.88766000001</v>
      </c>
      <c r="E39" s="31">
        <v>692210.53586000006</v>
      </c>
      <c r="F39" s="31">
        <v>689142.41501</v>
      </c>
      <c r="O39" s="90"/>
      <c r="P39" s="90"/>
      <c r="Q39" s="90"/>
      <c r="R39" s="90"/>
      <c r="S39" s="90"/>
      <c r="T39" s="90"/>
    </row>
    <row r="40" spans="1:20">
      <c r="A40" s="15" t="s">
        <v>131</v>
      </c>
      <c r="B40" s="67">
        <f>(B38/B39)*100</f>
        <v>0.24005628950147928</v>
      </c>
      <c r="C40" s="67">
        <f>(C38/C39)*100</f>
        <v>0.290584350540255</v>
      </c>
      <c r="D40" s="67">
        <f t="shared" ref="D40:F40" si="8">(D38/D39)*100</f>
        <v>0.24005628950147928</v>
      </c>
      <c r="E40" s="67">
        <f t="shared" si="8"/>
        <v>0.290584350540255</v>
      </c>
      <c r="F40" s="67">
        <f t="shared" si="8"/>
        <v>0.24083368166736871</v>
      </c>
      <c r="O40" s="90"/>
      <c r="P40" s="90"/>
      <c r="Q40" s="90"/>
      <c r="R40" s="90"/>
      <c r="S40" s="90"/>
      <c r="T40" s="90"/>
    </row>
    <row r="41" spans="1:20" ht="9.9499999999999993" customHeight="1">
      <c r="B41" s="17"/>
      <c r="C41" s="17"/>
      <c r="D41" s="17"/>
      <c r="E41" s="17"/>
      <c r="F41" s="17"/>
      <c r="O41" s="90"/>
      <c r="P41" s="90"/>
      <c r="Q41" s="90"/>
      <c r="R41" s="90"/>
      <c r="S41" s="90"/>
      <c r="T41" s="90"/>
    </row>
    <row r="42" spans="1:20" ht="15.75">
      <c r="A42"/>
      <c r="B42"/>
      <c r="C42"/>
      <c r="D42"/>
      <c r="E42"/>
      <c r="F42"/>
      <c r="O42" s="90"/>
      <c r="P42" s="90"/>
      <c r="Q42" s="90"/>
      <c r="R42" s="90"/>
      <c r="S42" s="90"/>
      <c r="T42" s="90"/>
    </row>
    <row r="43" spans="1:20" ht="15.75">
      <c r="A43"/>
      <c r="B43"/>
      <c r="C43"/>
      <c r="D43"/>
      <c r="E43"/>
      <c r="F43"/>
      <c r="O43" s="90"/>
      <c r="P43" s="90"/>
      <c r="Q43" s="90"/>
      <c r="R43" s="90"/>
      <c r="S43" s="90"/>
      <c r="T43" s="90"/>
    </row>
    <row r="44" spans="1:20">
      <c r="A44" s="36" t="s">
        <v>92</v>
      </c>
      <c r="B44" s="36">
        <v>92</v>
      </c>
      <c r="C44" s="36">
        <v>92</v>
      </c>
      <c r="D44" s="36">
        <v>273</v>
      </c>
      <c r="E44" s="36">
        <v>273</v>
      </c>
      <c r="F44" s="36">
        <v>365</v>
      </c>
      <c r="O44" s="90"/>
      <c r="P44" s="90"/>
      <c r="Q44" s="90"/>
      <c r="R44" s="90"/>
      <c r="S44" s="90"/>
      <c r="T44" s="90"/>
    </row>
    <row r="45" spans="1:20">
      <c r="A45" s="36" t="s">
        <v>93</v>
      </c>
      <c r="B45" s="36">
        <v>365</v>
      </c>
      <c r="C45" s="36">
        <v>365</v>
      </c>
      <c r="D45" s="36">
        <v>365</v>
      </c>
      <c r="E45" s="36">
        <v>365</v>
      </c>
      <c r="F45" s="36">
        <v>365</v>
      </c>
      <c r="O45" s="90"/>
      <c r="P45" s="90"/>
      <c r="Q45" s="90"/>
      <c r="R45" s="90"/>
      <c r="S45" s="90"/>
      <c r="T45" s="90"/>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6145" r:id="rId4" name="CustomMemberDispatchertb1">
          <controlPr defaultSize="0" autoLine="0" autoPict="0" r:id="rId5">
            <anchor moveWithCells="1" sizeWithCells="1">
              <from>
                <xdr:col>0</xdr:col>
                <xdr:colOff>0</xdr:colOff>
                <xdr:row>0</xdr:row>
                <xdr:rowOff>0</xdr:rowOff>
              </from>
              <to>
                <xdr:col>0</xdr:col>
                <xdr:colOff>914400</xdr:colOff>
                <xdr:row>0</xdr:row>
                <xdr:rowOff>0</xdr:rowOff>
              </to>
            </anchor>
          </controlPr>
        </control>
      </mc:Choice>
      <mc:Fallback>
        <control shapeId="6145" r:id="rId4" name="CustomMemberDispatcher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6a513d9-9f3b-4981-8f60-2f916567fe08" xsi:nil="true"/>
    <lcf76f155ced4ddcb4097134ff3c332f xmlns="31646d07-fb8c-42b5-b229-38dd15be00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6" ma:contentTypeDescription="Opprett et nytt dokument." ma:contentTypeScope="" ma:versionID="d150c729efec68b07fe13cc83a067080">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51e360307d5c877cf3c9a4ba6871f911"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2ad4ea91-b3c7-4a27-b96a-3d0020faa270}" ma:internalName="TaxCatchAll" ma:showField="CatchAllData" ma:web="86a513d9-9f3b-4981-8f60-2f916567f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02A28-2A88-4804-9F63-14EC00371756}"/>
</file>

<file path=customXml/itemProps2.xml><?xml version="1.0" encoding="utf-8"?>
<ds:datastoreItem xmlns:ds="http://schemas.openxmlformats.org/officeDocument/2006/customXml" ds:itemID="{3EBBEC29-5959-46C3-984A-C745E93F4EC1}"/>
</file>

<file path=customXml/itemProps3.xml><?xml version="1.0" encoding="utf-8"?>
<ds:datastoreItem xmlns:ds="http://schemas.openxmlformats.org/officeDocument/2006/customXml" ds:itemID="{F57106B4-A75C-4126-B2C3-121097399355}"/>
</file>

<file path=docProps/app.xml><?xml version="1.0" encoding="utf-8"?>
<Properties xmlns="http://schemas.openxmlformats.org/officeDocument/2006/extended-properties" xmlns:vt="http://schemas.openxmlformats.org/officeDocument/2006/docPropsVTypes">
  <Application>Microsoft Excel Online</Application>
  <Manager/>
  <Company>DnB NOR ASA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Arntzen, Gro</cp:lastModifiedBy>
  <cp:revision/>
  <dcterms:created xsi:type="dcterms:W3CDTF">2018-07-11T10:01:17Z</dcterms:created>
  <dcterms:modified xsi:type="dcterms:W3CDTF">2022-10-18T09:26:32Z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y fmtid="{D5CDD505-2E9C-101B-9397-08002B2CF9AE}" pid="10" name="MediaServiceImageTags">
    <vt:lpwstr/>
  </property>
</Properties>
</file>