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codeName="ThisWorkbook" defaultThemeVersion="124226"/>
  <xr:revisionPtr revIDLastSave="2428" documentId="8_{19AC0DF7-3B79-4523-9B6F-8D6F134EB111}" xr6:coauthVersionLast="47" xr6:coauthVersionMax="47" xr10:uidLastSave="{EE1EE064-9F84-4BF0-BD2D-2F45A89BB766}"/>
  <bookViews>
    <workbookView xWindow="-120" yWindow="-120" windowWidth="29040" windowHeight="15840" tabRatio="836" xr2:uid="{00000000-000D-0000-FFFF-FFFF00000000}"/>
  </bookViews>
  <sheets>
    <sheet name="COVER" sheetId="119" r:id="rId1"/>
    <sheet name="CONTACT INFORMATION" sheetId="15" r:id="rId2"/>
    <sheet name="CONTENTS" sheetId="198" r:id="rId3"/>
    <sheet name="A00" sheetId="167" r:id="rId4"/>
    <sheet name="EU CC1" sheetId="145" r:id="rId5"/>
    <sheet name="EU CC2" sheetId="154" r:id="rId6"/>
    <sheet name="A01" sheetId="168" r:id="rId7"/>
    <sheet name="A03" sheetId="170" r:id="rId8"/>
    <sheet name="EU OV1" sheetId="9" r:id="rId9"/>
    <sheet name="EU KM1" sheetId="202" r:id="rId10"/>
    <sheet name="EU INS1" sheetId="146" r:id="rId11"/>
    <sheet name="EU INS2" sheetId="147" r:id="rId12"/>
    <sheet name="A02" sheetId="169" r:id="rId13"/>
    <sheet name="A04" sheetId="171" r:id="rId14"/>
    <sheet name="EU LI1" sheetId="69" r:id="rId15"/>
    <sheet name="EU LI2" sheetId="70" r:id="rId16"/>
    <sheet name="EU LI3" sheetId="71" r:id="rId17"/>
    <sheet name="EU PV1" sheetId="150" r:id="rId18"/>
    <sheet name="EU CQ1" sheetId="157" r:id="rId19"/>
    <sheet name="EU CQ3" sheetId="158" r:id="rId20"/>
    <sheet name="EU CQ4" sheetId="163" r:id="rId21"/>
    <sheet name="EU CQ5" sheetId="164" r:id="rId22"/>
    <sheet name="EU CQ7" sheetId="161" r:id="rId23"/>
    <sheet name="EU CR1" sheetId="159" r:id="rId24"/>
    <sheet name="EU CR1-A" sheetId="210" r:id="rId25"/>
    <sheet name="CR2A" sheetId="172" r:id="rId26"/>
    <sheet name="CR2B" sheetId="205" r:id="rId27"/>
    <sheet name="EU CR3" sheetId="110" r:id="rId28"/>
    <sheet name="EU CR4" sheetId="33" r:id="rId29"/>
    <sheet name="EU CR5" sheetId="34" r:id="rId30"/>
    <sheet name="EU CR6" sheetId="203" r:id="rId31"/>
    <sheet name="EU CR8" sheetId="13" r:id="rId32"/>
    <sheet name="EU CR9" sheetId="204" r:id="rId33"/>
    <sheet name="IRB A1" sheetId="209" r:id="rId34"/>
    <sheet name="IRB A2" sheetId="108" r:id="rId35"/>
    <sheet name="IRB A3" sheetId="59" r:id="rId36"/>
    <sheet name="IRB A4" sheetId="60" r:id="rId37"/>
    <sheet name="IRB A5" sheetId="61" r:id="rId38"/>
    <sheet name="IRB A6" sheetId="62" r:id="rId39"/>
    <sheet name="EU CCR1" sheetId="37" r:id="rId40"/>
    <sheet name="EU CCR2" sheetId="38" r:id="rId41"/>
    <sheet name="EU CCR3" sheetId="40" r:id="rId42"/>
    <sheet name="EU CCR4" sheetId="41" r:id="rId43"/>
    <sheet name="EU CCR5-A" sheetId="183" r:id="rId44"/>
    <sheet name="EU CCR5-B" sheetId="208" r:id="rId45"/>
    <sheet name="EU CCR8" sheetId="39" r:id="rId46"/>
    <sheet name="EU MR1" sheetId="107" r:id="rId47"/>
    <sheet name="EU KM2" sheetId="148" r:id="rId48"/>
    <sheet name="EU TLAC1" sheetId="149" r:id="rId49"/>
    <sheet name="EU TLAC3" sheetId="197" r:id="rId50"/>
    <sheet name="EU CCyB1 " sheetId="165" r:id="rId51"/>
    <sheet name="EU CCyB2" sheetId="166" r:id="rId52"/>
    <sheet name="EU LR1" sheetId="6" r:id="rId53"/>
    <sheet name="EU LR2" sheetId="11" r:id="rId54"/>
    <sheet name="EU LR3" sheetId="155" r:id="rId55"/>
    <sheet name="EU LIQ1" sheetId="8" r:id="rId56"/>
    <sheet name="EU AE1" sheetId="105" r:id="rId57"/>
    <sheet name="EU AE2" sheetId="181" r:id="rId58"/>
    <sheet name="EU AE3" sheetId="180" r:id="rId59"/>
    <sheet name="EU OR1" sheetId="186" r:id="rId60"/>
    <sheet name="EU IRRBB1" sheetId="199" r:id="rId61"/>
    <sheet name="EU CCA" sheetId="120" r:id="rId62"/>
    <sheet name="CCA Footnotes" sheetId="121" r:id="rId63"/>
    <sheet name="BACK" sheetId="17"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ccounting">[1]Parameters!$C$109:$C$112</definedName>
    <definedName name="AP">'[2]Lists-Aux'!$D:$D</definedName>
    <definedName name="App">[3]Lists!$A$27:$A$29</definedName>
    <definedName name="AT">'[4]Lists-Aux'!$B:$B</definedName>
    <definedName name="BankType">[1]Parameters!$C$113:$C$115</definedName>
    <definedName name="BAS">'[2]Lists-Aux'!$A:$A</definedName>
    <definedName name="Basel">[5]Parameters!$C$32:$C$33</definedName>
    <definedName name="BT">'[2]Lists-Aux'!$E:$E</definedName>
    <definedName name="COF">'[4]Lists-Aux'!$G:$G</definedName>
    <definedName name="COI">'[2]Lists-Aux'!$H:$H</definedName>
    <definedName name="Control_Globals">'[6]Control sheet'!$A$2:$A$9</definedName>
    <definedName name="CP">'[2]Lists-Aux'!$I:$I</definedName>
    <definedName name="CQS">'[2]Lists-Aux'!$J:$J</definedName>
    <definedName name="CT">'[2]Lists-Aux'!$K:$K</definedName>
    <definedName name="DimensionsNames">[4]Dimensions!$B$2:$B$79</definedName>
    <definedName name="edc">[7]Members!$D$3:E$2477</definedName>
    <definedName name="ER">'[2]Lists-Aux'!$N:$N</definedName>
    <definedName name="Frequency">[3]Lists!$A$21:$A$25</definedName>
    <definedName name="GA">'[2]Lists-Aux'!$P:$P</definedName>
    <definedName name="Group">[1]Parameters!$C$93:$C$94</definedName>
    <definedName name="Group2">[8]Parameters!$C$42:$C$43</definedName>
    <definedName name="IM">'[2]Lists-Aux'!$Q:$Q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kk">'[9]List details'!$C$5:$C$8</definedName>
    <definedName name="ll">'[9]List details'!$C$5:$C$8</definedName>
    <definedName name="MC">'[4]Lists-Aux'!$C:$C</definedName>
    <definedName name="Members">[4]Members!$D$3:E$2992</definedName>
    <definedName name="MemberStatereporting">[10]Lists!$B$2:$B$29</definedName>
    <definedName name="PCT">'[2]Lists-Aux'!$U:$U</definedName>
    <definedName name="PI">'[2]Lists-Aux'!$V:$V</definedName>
    <definedName name="PL">'[2]Lists-Aux'!$W:$W</definedName>
    <definedName name="PR">'[2]Lists-Aux'!$X:$X</definedName>
    <definedName name="RP">'[2]Lists-Aux'!$Z:$Z</definedName>
    <definedName name="rrr">[7]Members!$D$3:E$2477</definedName>
    <definedName name="RSP">'[2]Lists-Aux'!$AA:$AA</definedName>
    <definedName name="RT">'[2]Lists-Aux'!$AB:$AB</definedName>
    <definedName name="RTT">'[2]Lists-Aux'!$AC:$AC</definedName>
    <definedName name="ST">'[2]Lists-Aux'!$AD:$AD</definedName>
    <definedName name="TA">'[4]Lists-Aux'!$AE:$AE</definedName>
    <definedName name="TD">'[2]Lists-Aux'!$AI:$AI</definedName>
    <definedName name="TI">'[2]Lists-Aux'!$AF:$AF</definedName>
    <definedName name="UES">'[2]Lists-Aux'!$AG:$AG</definedName>
    <definedName name="_xlnm.Print_Area" localSheetId="6">'A01'!$A$1:$F$52</definedName>
    <definedName name="_xlnm.Print_Area" localSheetId="12">'A02'!$A$4:$I$49</definedName>
    <definedName name="_xlnm.Print_Area" localSheetId="7">'A03'!$A$1:$I$52</definedName>
    <definedName name="_xlnm.Print_Area" localSheetId="13">'A04'!$A$4:$S$52</definedName>
    <definedName name="_xlnm.Print_Area" localSheetId="62">'CCA Footnotes'!$A$1:$CA$18</definedName>
    <definedName name="_xlnm.Print_Area" localSheetId="2">CONTENTS!$A$1:$G$88</definedName>
    <definedName name="_xlnm.Print_Area" localSheetId="0">COVER!$A$1:$K$18</definedName>
    <definedName name="_xlnm.Print_Area" localSheetId="25">CR2A!$A$4:$F$20</definedName>
    <definedName name="_xlnm.Print_Area" localSheetId="56">'EU AE1'!$A$4:$O$26</definedName>
    <definedName name="_xlnm.Print_Area" localSheetId="57">'EU AE2'!$A$4:$O$28</definedName>
    <definedName name="_xlnm.Print_Area" localSheetId="58">'EU AE3'!$A$4:$O$16</definedName>
    <definedName name="_xlnm.Print_Area" localSheetId="61">'EU CCA'!$B$4:$Y$54</definedName>
    <definedName name="_xlnm.Print_Area" localSheetId="39">'EU CCR1'!$A$4:$J$26</definedName>
    <definedName name="_xlnm.Print_Area" localSheetId="40">'EU CCR2'!$A$4:$I$19</definedName>
    <definedName name="_xlnm.Print_Area" localSheetId="41">'EU CCR3'!$A$4:$Q$24</definedName>
    <definedName name="_xlnm.Print_Area" localSheetId="42">'EU CCR4'!$A$4:$K$33</definedName>
    <definedName name="_xlnm.Print_Area" localSheetId="43">'EU CCR5-A'!$A$4:$H$16</definedName>
    <definedName name="_xlnm.Print_Area" localSheetId="45">'EU CCR8'!$A$4:$I$32</definedName>
    <definedName name="_xlnm.Print_Area" localSheetId="50">'EU CCyB1 '!$B$4:$J$16</definedName>
    <definedName name="_xlnm.Print_Area" localSheetId="51">'EU CCyB2'!$A$4:$G$9</definedName>
    <definedName name="_xlnm.Print_Area" localSheetId="24">'EU CR1-A'!$A$4:$L$11</definedName>
    <definedName name="_xlnm.Print_Area" localSheetId="27">'EU CR3'!$A$4:$H$22</definedName>
    <definedName name="_xlnm.Print_Area" localSheetId="28">'EU CR4'!$A$4:$L$53</definedName>
    <definedName name="_xlnm.Print_Area" localSheetId="29">'EU CR5'!$A$4:$V$49</definedName>
    <definedName name="_xlnm.Print_Area" localSheetId="31">'EU CR8'!$A$4:$H$21</definedName>
    <definedName name="_xlnm.Print_Area" localSheetId="9">'EU KM1'!$A$4:$H$42</definedName>
    <definedName name="_xlnm.Print_Area" localSheetId="14">'EU LI1'!$A$4:$L$18</definedName>
    <definedName name="_xlnm.Print_Area" localSheetId="15">'EU LI2'!$B$4:$I$23</definedName>
    <definedName name="_xlnm.Print_Area" localSheetId="16">'EU LI3'!$A$4:$L$55</definedName>
    <definedName name="_xlnm.Print_Area" localSheetId="55">'EU LIQ1'!$A$4:$J$40</definedName>
    <definedName name="_xlnm.Print_Area" localSheetId="52">'EU LR1'!$A$4:$F$19</definedName>
    <definedName name="_xlnm.Print_Area" localSheetId="53">'EU LR2'!$A$4:$F$11</definedName>
    <definedName name="_xlnm.Print_Area" localSheetId="54">'EU LR3'!$A$4:$G$23</definedName>
    <definedName name="_xlnm.Print_Area" localSheetId="46">'EU MR1'!$A$4:$I$24</definedName>
    <definedName name="_xlnm.Print_Area" localSheetId="59">'EU OR1'!$A$4:$I$58</definedName>
    <definedName name="_xlnm.Print_Area" localSheetId="8">'EU OV1'!$A$4:$I$50</definedName>
    <definedName name="_xlnm.Print_Area" localSheetId="49">'EU TLAC3'!$B$7:$I$18</definedName>
    <definedName name="_xlnm.Print_Area" localSheetId="33">'IRB A1'!$A$4:$I$42</definedName>
    <definedName name="_xlnm.Print_Area" localSheetId="34">'IRB A2'!$A$4:$Q$40</definedName>
    <definedName name="_xlnm.Print_Area" localSheetId="35">'IRB A3'!$A$4:$T$41</definedName>
    <definedName name="_xlnm.Print_Area" localSheetId="36">'IRB A4'!$A$4:$I$64</definedName>
    <definedName name="_xlnm.Print_Area" localSheetId="37">'IRB A5'!$A$1:$J$216</definedName>
    <definedName name="_xlnm.Print_Area" localSheetId="38">'IRB A6'!$A$4:$O$108</definedName>
    <definedName name="_xlnm.Print_Area">#N/A</definedName>
    <definedName name="_xlnm.Print_Titles" localSheetId="61">'EU CCA'!$B:$B</definedName>
    <definedName name="x" localSheetId="61">'EU CCA'!$B:$B</definedName>
    <definedName name="XBRL">[3]Lists!$A$17:$A$19</definedName>
    <definedName name="XX">[2]Dimensions!$B$2:$B$78</definedName>
    <definedName name="YesNo">[1]Parameters!$C$90:$C$91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70" l="1"/>
  <c r="I87" i="61"/>
  <c r="I86" i="61"/>
  <c r="I85" i="61"/>
  <c r="I84" i="61"/>
  <c r="I83" i="61"/>
  <c r="I82" i="61"/>
  <c r="I81" i="61"/>
  <c r="I80" i="61"/>
  <c r="I79" i="61"/>
  <c r="I78" i="61"/>
  <c r="I77" i="61"/>
  <c r="I76" i="61"/>
  <c r="I75" i="61"/>
  <c r="I74" i="61"/>
  <c r="I73" i="61"/>
  <c r="I72" i="61"/>
  <c r="I71" i="61"/>
  <c r="I70" i="61"/>
  <c r="I13" i="61"/>
  <c r="I12" i="61"/>
  <c r="I11" i="61"/>
  <c r="I10" i="61"/>
  <c r="M12" i="108" l="1"/>
  <c r="P15" i="108"/>
  <c r="P14" i="108"/>
  <c r="P13" i="108"/>
  <c r="O15" i="108"/>
  <c r="O14" i="108"/>
  <c r="O13" i="108"/>
  <c r="M15" i="108"/>
  <c r="M14" i="108"/>
  <c r="M13" i="108"/>
  <c r="L15" i="108"/>
  <c r="L14" i="108"/>
  <c r="L13" i="108"/>
  <c r="J15" i="108"/>
  <c r="J14" i="108"/>
  <c r="J13" i="108"/>
  <c r="I15" i="108"/>
  <c r="I14" i="108"/>
  <c r="I13" i="108"/>
  <c r="G15" i="108"/>
  <c r="G14" i="108"/>
  <c r="G13" i="108"/>
  <c r="F15" i="108"/>
  <c r="F14" i="108"/>
  <c r="F13" i="108"/>
  <c r="D15" i="108"/>
  <c r="D14" i="108"/>
  <c r="D13" i="108"/>
  <c r="C15" i="108"/>
  <c r="C14" i="108"/>
  <c r="C13" i="108"/>
  <c r="E19" i="70"/>
  <c r="F14" i="210" l="1"/>
  <c r="G14" i="210"/>
  <c r="H14" i="210"/>
  <c r="I14" i="210"/>
  <c r="J14" i="210"/>
  <c r="E14" i="210"/>
  <c r="E40" i="159" l="1"/>
  <c r="U40" i="159"/>
  <c r="T40" i="159"/>
  <c r="R40" i="159"/>
  <c r="P40" i="159"/>
  <c r="N40" i="159"/>
  <c r="M40" i="159"/>
  <c r="L40" i="159"/>
  <c r="J40" i="159"/>
  <c r="H40" i="159"/>
  <c r="F40" i="159"/>
  <c r="D40" i="159"/>
  <c r="P37" i="158" l="1"/>
  <c r="O37" i="158"/>
  <c r="N37" i="158"/>
  <c r="M37" i="158"/>
  <c r="L37" i="158"/>
  <c r="K37" i="158"/>
  <c r="J37" i="158"/>
  <c r="I37" i="158"/>
  <c r="H37" i="158"/>
  <c r="F37" i="158"/>
  <c r="E37" i="158"/>
  <c r="D37" i="158"/>
  <c r="I14" i="37" l="1"/>
  <c r="D16" i="149" l="1"/>
  <c r="D12" i="166"/>
  <c r="H28" i="9" l="1"/>
  <c r="H27" i="9"/>
  <c r="H26" i="9"/>
  <c r="H24" i="9"/>
  <c r="H23" i="9"/>
  <c r="D45" i="154"/>
  <c r="C45" i="154"/>
  <c r="D48" i="145" l="1"/>
  <c r="D49" i="145" s="1"/>
  <c r="D69" i="145" s="1"/>
  <c r="D88" i="145" s="1"/>
  <c r="Q22" i="150"/>
  <c r="E22" i="150"/>
  <c r="F22" i="150"/>
  <c r="G22" i="150"/>
  <c r="H22" i="150"/>
  <c r="M22" i="150"/>
  <c r="N22" i="150"/>
  <c r="P22" i="150"/>
  <c r="R22" i="150"/>
  <c r="D22" i="150"/>
  <c r="G46" i="9"/>
  <c r="D41" i="186"/>
  <c r="E41" i="186"/>
  <c r="C41" i="186"/>
  <c r="G52" i="186"/>
  <c r="H52" i="186" s="1"/>
  <c r="G40" i="186"/>
  <c r="H40" i="186" s="1"/>
  <c r="G39" i="186"/>
  <c r="H39" i="186" s="1"/>
  <c r="G38" i="186"/>
  <c r="H38" i="186" s="1"/>
  <c r="G37" i="186"/>
  <c r="H37" i="186" s="1"/>
  <c r="G36" i="186"/>
  <c r="H36" i="186" s="1"/>
  <c r="G35" i="186"/>
  <c r="H35" i="186" s="1"/>
  <c r="G34" i="186"/>
  <c r="H34" i="186"/>
  <c r="G33" i="186"/>
  <c r="H33" i="186" s="1"/>
  <c r="G23" i="186"/>
  <c r="H23" i="186" s="1"/>
  <c r="G22" i="186"/>
  <c r="H22" i="186" s="1"/>
  <c r="G21" i="186"/>
  <c r="H21" i="186" s="1"/>
  <c r="G20" i="186"/>
  <c r="H20" i="186" s="1"/>
  <c r="G19" i="186"/>
  <c r="H19" i="186" s="1"/>
  <c r="G18" i="186"/>
  <c r="H18" i="186" s="1"/>
  <c r="G17" i="186"/>
  <c r="H17" i="186" s="1"/>
  <c r="G16" i="186"/>
  <c r="H16" i="186" s="1"/>
  <c r="G58" i="186" l="1"/>
  <c r="G41" i="186"/>
  <c r="H41" i="186" s="1"/>
  <c r="G24" i="186"/>
  <c r="H24" i="186" l="1"/>
  <c r="H58" i="186"/>
</calcChain>
</file>

<file path=xl/sharedStrings.xml><?xml version="1.0" encoding="utf-8"?>
<sst xmlns="http://schemas.openxmlformats.org/spreadsheetml/2006/main" count="5561" uniqueCount="2053">
  <si>
    <t>DNB Group</t>
  </si>
  <si>
    <t>Risk and capital management</t>
  </si>
  <si>
    <t>Disclosure according to Pillar 3</t>
  </si>
  <si>
    <t>Contact information</t>
  </si>
  <si>
    <t>Group Chief Executive Officer</t>
  </si>
  <si>
    <t>Kjerstin R. Braathen</t>
  </si>
  <si>
    <t>For further information, please contact</t>
  </si>
  <si>
    <t>Sverre Krog, Chief Risk Officer</t>
  </si>
  <si>
    <t>sverre.krog@dnb.no</t>
  </si>
  <si>
    <t>+47 93 42 03 02</t>
  </si>
  <si>
    <t>Rune Helland, Investor Relations</t>
  </si>
  <si>
    <t>rune.helland@dnb.no</t>
  </si>
  <si>
    <t>+47 23 26 84 00</t>
  </si>
  <si>
    <t>Mathias Bruvik, head of Group Financial Reporting</t>
  </si>
  <si>
    <t>mathias.bruvik@dnb.no</t>
  </si>
  <si>
    <t>+47 91 75 87 74</t>
  </si>
  <si>
    <t>Address</t>
  </si>
  <si>
    <t>DNB Bank ASA, P.O.Box 1600 Sentrum, N-0021 Oslo</t>
  </si>
  <si>
    <t>Visiting address: Dronning Eufemias gate 30, Bjørvika, 0191 Oslo</t>
  </si>
  <si>
    <t>Telephone numbers</t>
  </si>
  <si>
    <t>From outside Norway: +47 91 50 48 00</t>
  </si>
  <si>
    <t>In Norway: 91 50 48 00</t>
  </si>
  <si>
    <t>Investor Relations</t>
  </si>
  <si>
    <t>E-mail: investor.relations@dnb.no</t>
  </si>
  <si>
    <t>Information on the Internet</t>
  </si>
  <si>
    <t>DNB's Investor Relations page: dnb.no/ir</t>
  </si>
  <si>
    <t>DNB Risk and capital management / Pillar 3 additional disclosures</t>
  </si>
  <si>
    <t>Appendixes</t>
  </si>
  <si>
    <t xml:space="preserve">31 December 2021
</t>
  </si>
  <si>
    <t>Unless otherwise stated, figures in the templates are figures for DNB Group - regulatory consolidation</t>
  </si>
  <si>
    <t>Article in CRR/BRRD</t>
  </si>
  <si>
    <t>Updated</t>
  </si>
  <si>
    <t>A00</t>
  </si>
  <si>
    <t>Regulatory framework and implementation in Norway</t>
  </si>
  <si>
    <t>Disclosure of own funds</t>
  </si>
  <si>
    <t>EU CC1</t>
  </si>
  <si>
    <t>Composition of regulatory own funds</t>
  </si>
  <si>
    <t>Points (a), (d), (e) and (f) of Article 437</t>
  </si>
  <si>
    <t>Semi-Annually</t>
  </si>
  <si>
    <t>EU CC2</t>
  </si>
  <si>
    <t>Reconciliation of regulatory own funds to balance sheet in the audited financial statements</t>
  </si>
  <si>
    <t>Point (a) of Article 437</t>
  </si>
  <si>
    <t>A01</t>
  </si>
  <si>
    <t>Own funds and capital ratios,  DNB Bank ASA and DNB Group</t>
  </si>
  <si>
    <t>Article 437</t>
  </si>
  <si>
    <t>Quarterly</t>
  </si>
  <si>
    <t>A03</t>
  </si>
  <si>
    <t>Own funds and capital ratios, DNB Boligkreditt AS</t>
  </si>
  <si>
    <t>Disclosure of key metrics and overview of risk exposure amounts</t>
  </si>
  <si>
    <t>EU OV1</t>
  </si>
  <si>
    <t>Overview of risk exposure amounts</t>
  </si>
  <si>
    <t xml:space="preserve">Point (d) of Article 438 </t>
  </si>
  <si>
    <t>EU KM1</t>
  </si>
  <si>
    <t>Key metrics (at consolidated group level)</t>
  </si>
  <si>
    <t xml:space="preserve">Points (a) to (g) of Article 447 and point (b) of Article 438 </t>
  </si>
  <si>
    <t>EU INS1</t>
  </si>
  <si>
    <t>Insurance participations</t>
  </si>
  <si>
    <t>Point (f) of Article 438</t>
  </si>
  <si>
    <t>Annually</t>
  </si>
  <si>
    <t>EU INS2</t>
  </si>
  <si>
    <t>Financial conglomerates information on own funds and capital adequacy ratio</t>
  </si>
  <si>
    <t>Points (g) of Article 438</t>
  </si>
  <si>
    <t>A02</t>
  </si>
  <si>
    <t>Specification of risk exosure amounts and capital requirements, DNB Group</t>
  </si>
  <si>
    <t>Article 438</t>
  </si>
  <si>
    <t>Specification of risk exposure amounts and capital requirements, DNB Bank ASA</t>
  </si>
  <si>
    <t xml:space="preserve">Specification of risk exposure amounts and capital requirements, DNB Boligkreditt AS </t>
  </si>
  <si>
    <t>A04</t>
  </si>
  <si>
    <t>Specification of risk exposure amounts and capital requirements subsidiaries and associated companies</t>
  </si>
  <si>
    <t>Disclosure of the scope of application</t>
  </si>
  <si>
    <t>EU LI1</t>
  </si>
  <si>
    <t>Differences between accounting and regulatory scopes of consolidation and the mapping of financial statement categories with regulatory risk categories</t>
  </si>
  <si>
    <t>Point (c) of Article 436</t>
  </si>
  <si>
    <t>EU LI2</t>
  </si>
  <si>
    <t>Main sources of differences between regulatory exposure amounts and carrying values in financial statements</t>
  </si>
  <si>
    <t>Point (d) of Article 436</t>
  </si>
  <si>
    <t>EU LI3</t>
  </si>
  <si>
    <t>Outline of the differences in the scopes of consolidation (entity by entity)</t>
  </si>
  <si>
    <t>Point (b) of Article 436</t>
  </si>
  <si>
    <t>EU PV1</t>
  </si>
  <si>
    <t>Prudent valuation adjustments (PVA)</t>
  </si>
  <si>
    <t>Point (e) of Article 436</t>
  </si>
  <si>
    <t>Disclosure of credit risk quality</t>
  </si>
  <si>
    <t>EU CQ1</t>
  </si>
  <si>
    <t>Credit quality of forborne exposures (Template 1)</t>
  </si>
  <si>
    <t xml:space="preserve">Point (c) of Article 442 </t>
  </si>
  <si>
    <t>EU CQ3</t>
  </si>
  <si>
    <t>Credit quality of performing and non-performing exposures by past due days (Template 3)</t>
  </si>
  <si>
    <t>Points (c) and (d) of Article 442</t>
  </si>
  <si>
    <t>EU CQ4</t>
  </si>
  <si>
    <t>Quality of non-performing exposures by geography (Template 5)</t>
  </si>
  <si>
    <t>Points (c) and (e) of Article 442</t>
  </si>
  <si>
    <t>EU CQ5</t>
  </si>
  <si>
    <t>Credit quality of loans and advances by industry (Template 6)</t>
  </si>
  <si>
    <t xml:space="preserve">Points (c) and (e) of Article 442 </t>
  </si>
  <si>
    <t>EU CQ7</t>
  </si>
  <si>
    <t>Collateral obtained by taking possession and execution processes (Template 9)</t>
  </si>
  <si>
    <t xml:space="preserve">EU CR1 </t>
  </si>
  <si>
    <t>Performing and non-performing exposures and related provisions (Template 4)</t>
  </si>
  <si>
    <t xml:space="preserve">Points (c) and (f) of Article 442 </t>
  </si>
  <si>
    <t>EU CR1-A</t>
  </si>
  <si>
    <t>Maturity of exposures</t>
  </si>
  <si>
    <t xml:space="preserve">Point (g) of Article 442 </t>
  </si>
  <si>
    <t>CR2A</t>
  </si>
  <si>
    <t>Changes in the stock of general and specific credit risk adjustments</t>
  </si>
  <si>
    <t>Points (c) and (f) of Article 442 and point(g) of article 452</t>
  </si>
  <si>
    <t>CR2B</t>
  </si>
  <si>
    <t>Changes in the stock of defaulted and impaired loans and debt securities</t>
  </si>
  <si>
    <t xml:space="preserve">Point (i) of article 442 </t>
  </si>
  <si>
    <t>Disclosure of the use of credit risk mitigation techniques</t>
  </si>
  <si>
    <t>EU CR3</t>
  </si>
  <si>
    <t>Point (f) of Article 453</t>
  </si>
  <si>
    <t>Disclosure of the use of standardised approach</t>
  </si>
  <si>
    <t>EU CR4</t>
  </si>
  <si>
    <t>Standardised approach – Credit risk exposure and CRM effects</t>
  </si>
  <si>
    <t>Points (g), (h) and (i)  of Article 453 CRR and point (e) of Article 444</t>
  </si>
  <si>
    <t>EU CR5</t>
  </si>
  <si>
    <t>Standardised approach</t>
  </si>
  <si>
    <t>Point (e) of Article 444</t>
  </si>
  <si>
    <t>Disclosure of the use of the IRB approach to credit risk</t>
  </si>
  <si>
    <t>EU CR6</t>
  </si>
  <si>
    <t>IRB approach – Credit risk exposures by exposure class and PD range</t>
  </si>
  <si>
    <t>Point (g) of Article 452</t>
  </si>
  <si>
    <t>EU CR8</t>
  </si>
  <si>
    <t xml:space="preserve">REA flow statements of credit risk exposures under the IRB approach </t>
  </si>
  <si>
    <t xml:space="preserve">Article 438 point (h) </t>
  </si>
  <si>
    <t>EU CR9</t>
  </si>
  <si>
    <t>IRB approach – Back-testing of PD per exposure class (fixed PD scale)</t>
  </si>
  <si>
    <t>Point (h) of Article 452</t>
  </si>
  <si>
    <t>IRB Additional information</t>
  </si>
  <si>
    <t>IRB A1</t>
  </si>
  <si>
    <t>Models used in IRB reporting in DNB in 2021</t>
  </si>
  <si>
    <t>Article 452</t>
  </si>
  <si>
    <t>IRB A2</t>
  </si>
  <si>
    <t>IRB portfolio, comparison of risk parameters versus actual outcome</t>
  </si>
  <si>
    <t>Article 452 (h)</t>
  </si>
  <si>
    <t>IRB A3</t>
  </si>
  <si>
    <t>IRB portfolio, value adjustments</t>
  </si>
  <si>
    <t>Article 452 (i)</t>
  </si>
  <si>
    <t>IRB A4</t>
  </si>
  <si>
    <t>IRB portfolio, by industry segments</t>
  </si>
  <si>
    <t>IRB A5</t>
  </si>
  <si>
    <t>IRB portfolio, additional information about corporate exposures</t>
  </si>
  <si>
    <t>Article 452 (j-i)</t>
  </si>
  <si>
    <t>IRB A6</t>
  </si>
  <si>
    <t>IRB portfolio, by principal customer sectors and geographical location  (CR6 template format)</t>
  </si>
  <si>
    <t>Disclosure of exposures to counterparty credit risk</t>
  </si>
  <si>
    <t>EU CCR1</t>
  </si>
  <si>
    <t>Analysis of CCR exposure by approach</t>
  </si>
  <si>
    <t>Points (f), (g), (k) and (m) of Article 439</t>
  </si>
  <si>
    <t>EU CCR2</t>
  </si>
  <si>
    <t>Transactions subject to own funds requirements for CVA risk</t>
  </si>
  <si>
    <t xml:space="preserve">Point (h) of Article 439  </t>
  </si>
  <si>
    <t>EU CCR3</t>
  </si>
  <si>
    <t>Standardised approach – CCR exposures by regulatory exposure class and risk weights</t>
  </si>
  <si>
    <t xml:space="preserve">Point (l) of Article 439 referring to point (e) of Article 444   </t>
  </si>
  <si>
    <t>EU CCR4</t>
  </si>
  <si>
    <t>IRB approach – CCR exposures by exposure class and PD scale</t>
  </si>
  <si>
    <t xml:space="preserve">Point (l) of Article 439  referring to point (g) of Article 452  </t>
  </si>
  <si>
    <t>EU CCR5-A</t>
  </si>
  <si>
    <t>Impact of netting and collateral held on exposure values</t>
  </si>
  <si>
    <t xml:space="preserve">Point (i) of Article 439  </t>
  </si>
  <si>
    <t>EU CCR5-B</t>
  </si>
  <si>
    <t>Composition of collateral for exposures to CCR</t>
  </si>
  <si>
    <t xml:space="preserve">Point (e) of article 439 </t>
  </si>
  <si>
    <t>EU CCR8</t>
  </si>
  <si>
    <t>Exposures to Central Counterparties, CCPs</t>
  </si>
  <si>
    <t xml:space="preserve">Point (i) of Article 439 </t>
  </si>
  <si>
    <t>Disclosure of the use of standardised approach for market risk</t>
  </si>
  <si>
    <t>EU MR1</t>
  </si>
  <si>
    <t>Market risk under the standardised approach</t>
  </si>
  <si>
    <t>Article 445</t>
  </si>
  <si>
    <t>Key Metrics</t>
  </si>
  <si>
    <t>EU KM2</t>
  </si>
  <si>
    <t>Key metrics  - MREL</t>
  </si>
  <si>
    <t>Article 45 BRRD</t>
  </si>
  <si>
    <t>EU TLAC1</t>
  </si>
  <si>
    <t xml:space="preserve">Composition - MREL </t>
  </si>
  <si>
    <t>EU TLAC3</t>
  </si>
  <si>
    <t>Creditor ranking - resolution entity</t>
  </si>
  <si>
    <t>EU CCyB1</t>
  </si>
  <si>
    <t>Geographical distribution of credit exposures relevant for the calculation of the countercyclical buffer</t>
  </si>
  <si>
    <t>Point (a) of Article 440</t>
  </si>
  <si>
    <t>EU CCyB2</t>
  </si>
  <si>
    <t>Amount of institution-specific countercyclical capital buffer</t>
  </si>
  <si>
    <t>Point (b) of Article 440</t>
  </si>
  <si>
    <t>Disclosure of leverage ratio</t>
  </si>
  <si>
    <t>EU LR1</t>
  </si>
  <si>
    <t>Summary comparison of accounting assets and leverage ratio exposure</t>
  </si>
  <si>
    <t>Point (b) of Article 451(1)</t>
  </si>
  <si>
    <t>EU LR2</t>
  </si>
  <si>
    <t>Leverage ratio common disclosure</t>
  </si>
  <si>
    <t>EU LR3</t>
  </si>
  <si>
    <t>Split up of on-balance sheet exposures (excluding deratives, SFTs and exempted exposures)</t>
  </si>
  <si>
    <t>Disclosure of liquidity requirements</t>
  </si>
  <si>
    <t>EU LIQ1</t>
  </si>
  <si>
    <t>Quantitative information of LCR</t>
  </si>
  <si>
    <t>Article 451a(2)</t>
  </si>
  <si>
    <t>Disclosure of encumbered and unencumbered assets</t>
  </si>
  <si>
    <t>EU AE1</t>
  </si>
  <si>
    <t>Encumbered and unencumbered assets</t>
  </si>
  <si>
    <t>Article 443</t>
  </si>
  <si>
    <t>EU AE2</t>
  </si>
  <si>
    <t>Collateral received and own debt securities issued</t>
  </si>
  <si>
    <t>EU AE3</t>
  </si>
  <si>
    <t>Sources of encumbrance</t>
  </si>
  <si>
    <t>Disclosure of operational risk</t>
  </si>
  <si>
    <t>EU OR1</t>
  </si>
  <si>
    <t>Operational risk own funds requirements and risk exposure amounts</t>
  </si>
  <si>
    <t xml:space="preserve">Articles 446 and 454 </t>
  </si>
  <si>
    <t>Disclosure of interest rate risk in the banking book</t>
  </si>
  <si>
    <t>EU IRRBB1</t>
  </si>
  <si>
    <t>Interest rate risks of non-trading book activities</t>
  </si>
  <si>
    <t>Article 448 (1)</t>
  </si>
  <si>
    <t>EU CCA</t>
  </si>
  <si>
    <t>Disclosure of main features of regulatory capital instruments as at 31 December 2021</t>
  </si>
  <si>
    <t>Points (b) and (c) of Article 437</t>
  </si>
  <si>
    <t>Ad-hoc</t>
  </si>
  <si>
    <t>CCA footnotes</t>
  </si>
  <si>
    <t>Disclosure of main features of regulatory capital instruments  -  footnotes</t>
  </si>
  <si>
    <t>The following EU templates are not applicable for DNB as at 31 December 2021</t>
  </si>
  <si>
    <t>EU CR7</t>
  </si>
  <si>
    <t>IRB approach – Effect on the REAs of credit derivatives used as CRM techniques</t>
  </si>
  <si>
    <t>DNB has no credit derivatives as at December 31 2021</t>
  </si>
  <si>
    <t>EU-CR10</t>
  </si>
  <si>
    <t>Specialised lending and equity exposures under the simple riskweighted approach</t>
  </si>
  <si>
    <t>DNB uses the standardised apporach for calculating REA for equities and does not use the slotting approach for SL</t>
  </si>
  <si>
    <t xml:space="preserve">MR2-A </t>
  </si>
  <si>
    <t>Market risk under the internal Model Approach (IMA)</t>
  </si>
  <si>
    <t xml:space="preserve">MR2-B </t>
  </si>
  <si>
    <t>REA flow statements of market risk exposures under the IMA</t>
  </si>
  <si>
    <t>DNB does not calculate market risk according to IMA</t>
  </si>
  <si>
    <t>EU MR3</t>
  </si>
  <si>
    <t>IMA values for trading portfolios</t>
  </si>
  <si>
    <t>EU MR4</t>
  </si>
  <si>
    <t>Comparison of VaR estimates with gains/losses</t>
  </si>
  <si>
    <t>EU CCR6</t>
  </si>
  <si>
    <t>Credit derivatives exposures</t>
  </si>
  <si>
    <t>EU CCR7</t>
  </si>
  <si>
    <t>REA flow statements of CCR exposures under the IMM</t>
  </si>
  <si>
    <t>DNB does not calculate CCR exposures according to IMM as at December 31 2021</t>
  </si>
  <si>
    <t>EU SEC1</t>
  </si>
  <si>
    <t>Securitisation exposures in the non-trading book</t>
  </si>
  <si>
    <t>EU SEC2</t>
  </si>
  <si>
    <t>Securitisation exposures in the trading book</t>
  </si>
  <si>
    <t>EU SEC3</t>
  </si>
  <si>
    <t>Securitisation exposures in the non-trading book and associated regulatory capital requirements</t>
  </si>
  <si>
    <t>DNB does not have any securitisation exposures as at December 31 2021</t>
  </si>
  <si>
    <t>EU SEC4</t>
  </si>
  <si>
    <t xml:space="preserve"> Securitisation exposures in the non-trading book and associated regulatory capital requirements </t>
  </si>
  <si>
    <t>EU SEC5</t>
  </si>
  <si>
    <t>Exposures securitised by the institution - Exposures in default and specific credit risk adjustments</t>
  </si>
  <si>
    <t>EU REM1</t>
  </si>
  <si>
    <t xml:space="preserve">Remuneration awarded for the financial year </t>
  </si>
  <si>
    <t>EU REM2</t>
  </si>
  <si>
    <t xml:space="preserve">Special payments  to staff whose professional activities have a material impact on institutions’ risk profile </t>
  </si>
  <si>
    <t>EU REM3</t>
  </si>
  <si>
    <t>Deferred remuneration</t>
  </si>
  <si>
    <t>Information about remuneration and remuneration policy can be found in the annual report</t>
  </si>
  <si>
    <t>EU REM4</t>
  </si>
  <si>
    <t>Remuneration of 1 million EUR or more per year</t>
  </si>
  <si>
    <t>EU REM5</t>
  </si>
  <si>
    <t xml:space="preserve">Information on remuneration of staff whose professional activities have a material impact on institutions’ risk profile </t>
  </si>
  <si>
    <t>EU CQ2</t>
  </si>
  <si>
    <t>Quality of forbearance</t>
  </si>
  <si>
    <t>EU CQ6</t>
  </si>
  <si>
    <t xml:space="preserve">Collateral valuation - loans and advances </t>
  </si>
  <si>
    <t>EU CQ8</t>
  </si>
  <si>
    <t>Collateral obtained by taking possession and execution processes – vintage breakdown</t>
  </si>
  <si>
    <t xml:space="preserve">EU CR2 </t>
  </si>
  <si>
    <t xml:space="preserve">Changes in the stock of non-performing loans and advances </t>
  </si>
  <si>
    <t>EU CR2a</t>
  </si>
  <si>
    <t>Changes in the stock of non-performing loans and advances and related net accumulated recoveries</t>
  </si>
  <si>
    <t>EU CR6-A</t>
  </si>
  <si>
    <t>Scope of the use of IRB and SA approaches</t>
  </si>
  <si>
    <t>These templates will not be disclosed until the Norwegian implementation of the EU Banking Package later in 2022</t>
  </si>
  <si>
    <t>EU CR7-A</t>
  </si>
  <si>
    <t>IRB approach – Disclosure of the extent of the use of CRM techniques</t>
  </si>
  <si>
    <t>EU CR9.1</t>
  </si>
  <si>
    <t>IRB approach – Back-testing of PD per exposure class (only for PD estimates according to point (f) of Article 180(1) CRR)</t>
  </si>
  <si>
    <t>EU CCR5</t>
  </si>
  <si>
    <t>Composition of collateral for CCR exposures</t>
  </si>
  <si>
    <t>LIQ2</t>
  </si>
  <si>
    <t>Net Stable Funding Ratio</t>
  </si>
  <si>
    <t>Back to contents page</t>
  </si>
  <si>
    <t>New regulatory framework</t>
  </si>
  <si>
    <t>Norwegian implementation of the EU Banking Package</t>
  </si>
  <si>
    <t xml:space="preserve">On 9 April 2021, the Norwegian Ministry of Finance presented draft legislation on the implementation of the EU Banking Package. The package was adopted in the EU in 2019 and consists of amendments to the Capital Requirements Regulation (CRR II), to the Capital Requirements Directive (CRD V) and to the Bank Recovery and Resolution Directive (BRRD II). </t>
  </si>
  <si>
    <t xml:space="preserve">The Storting (Norwegian parliament) has passed a bill on the implementation of the EU Banking Package in Norwegian law. However, there is some uncertainty as to when this legislation will be incorporated into the EEA Agreement and made applicable in Norway. The entry into force in the EEA Agreement depends on when constitutional reservations regarding the individual legislative acts can be lifted in all three EEA/EFTA member states. This is not expected to happen until the first half of 2022 at the earliest.    </t>
  </si>
  <si>
    <t xml:space="preserve">Implementing the CRR II will in particular involve making significant amendments to the banking rules and legislation. Among other things, there will be a requirement concerning a net stable funding ratio (NSFR), new calculation methods for counterparty risk, a tightening of the rules on consolidation and large exposures, and new rules on reporting and the disclosure of information. The CRR II also involves an extension of the current reduction of banks’ capital requirements for lending to small and medium-sized enterprises (the SME supporting factor). In addition, a new reduction of the capital requirements for lending to certain infrastructure projects will be introduced. Moreover, changes will be made to the banks’ minimum leverage ratio requirement. Most of the rules in the Banking Package will be laid down in a set of regulations.   </t>
  </si>
  <si>
    <t>New rules on securitization</t>
  </si>
  <si>
    <t xml:space="preserve">On 23 March 2021, the Storting (Norwegian parliament) adopted new statutory provisions on securitisation. These provisions implement the EU’s securitisation regulation and are, among other things, intended to give banks more flexibility in their risk management and financing of lending activities. The regulation was incorporated in the EEA agreement in the spring and was implemented in Norwegian law in late April. </t>
  </si>
  <si>
    <t>EU CC1 - Composition of regulatory own funds</t>
  </si>
  <si>
    <t>31 December 2021</t>
  </si>
  <si>
    <t xml:space="preserve">Regulation (EU) No </t>
  </si>
  <si>
    <t xml:space="preserve">575/2013 article </t>
  </si>
  <si>
    <t>Amounts in NOK million</t>
  </si>
  <si>
    <t>Amounts</t>
  </si>
  <si>
    <t>Ref. template CC2</t>
  </si>
  <si>
    <t>reference</t>
  </si>
  <si>
    <t xml:space="preserve">Common Equity Tier 1 (CET1) capital:  instruments and reserves                                                                                       </t>
  </si>
  <si>
    <t xml:space="preserve">Capital instruments and the related share premium accounts </t>
  </si>
  <si>
    <t>a,b</t>
  </si>
  <si>
    <t>26 (1), 27, 28, 29</t>
  </si>
  <si>
    <t>of which: share capital</t>
  </si>
  <si>
    <t>a</t>
  </si>
  <si>
    <t>EBA list 26 (3)</t>
  </si>
  <si>
    <t xml:space="preserve">of which: share premium accounts </t>
  </si>
  <si>
    <t>b</t>
  </si>
  <si>
    <t xml:space="preserve">Retained earnings </t>
  </si>
  <si>
    <t>c</t>
  </si>
  <si>
    <t>26 (1) c</t>
  </si>
  <si>
    <t>Accumulated other comprehensive income (and other reserves)</t>
  </si>
  <si>
    <t>d</t>
  </si>
  <si>
    <t>26 (1)</t>
  </si>
  <si>
    <t>3a</t>
  </si>
  <si>
    <t>Funds for general banking risk</t>
  </si>
  <si>
    <t>Amount of qualifying items referred to in Article 484(3) CRR and the related share premium accounts subject to phase out from CET1</t>
  </si>
  <si>
    <t>Minority interests (amount allowed in consolidated CET1)</t>
  </si>
  <si>
    <t>e</t>
  </si>
  <si>
    <t>5a</t>
  </si>
  <si>
    <t xml:space="preserve">Independently reviewed interim profits net of any foreseeable charge or dividend </t>
  </si>
  <si>
    <t>26 (2)</t>
  </si>
  <si>
    <t>Common Equity Tier 1 (CET1) capital before regulatory adjustments</t>
  </si>
  <si>
    <t>Common Equity Tier 1 (CET1) capital: regulatory adjustments </t>
  </si>
  <si>
    <t>Additional value adjustments (negative amount)</t>
  </si>
  <si>
    <t>34, 105</t>
  </si>
  <si>
    <t>Intangible assets (net of related tax liability) (negative amount)</t>
  </si>
  <si>
    <t>f</t>
  </si>
  <si>
    <t>36 (1) b, 37</t>
  </si>
  <si>
    <t>Deferred tax assets that rely on future profitability excluding those arising from temporary differences 
  (net of related tax liability where the conditions in Article 38 (3) are met) (negative amount)</t>
  </si>
  <si>
    <t>g</t>
  </si>
  <si>
    <t>36 (1) (c), 38</t>
  </si>
  <si>
    <t>Fair value reserves related to gains or losses on cash flow hedges of financial instruments that are not valued at fair value</t>
  </si>
  <si>
    <t>33 (1) (a)</t>
  </si>
  <si>
    <t xml:space="preserve">Negative amounts resulting from the calculation of expected loss amounts </t>
  </si>
  <si>
    <t>36 (1) (d), 40, 159</t>
  </si>
  <si>
    <t>Any increase in equity that results from securitised assets (negative amount)</t>
  </si>
  <si>
    <t>Gains or losses on liabilities valued at fair value resulting from changes in own credit standing</t>
  </si>
  <si>
    <t>h</t>
  </si>
  <si>
    <t>33 (1) (b)</t>
  </si>
  <si>
    <t>Defined-benefit pension fund assets (negative amount)</t>
  </si>
  <si>
    <t>36 (1) (e), 41</t>
  </si>
  <si>
    <t>Direct and indirect holdings by an institution of own CET1 instruments (negative amount)</t>
  </si>
  <si>
    <t>36 (1) (f), 42</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</si>
  <si>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</si>
  <si>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</si>
  <si>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</si>
  <si>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i</t>
  </si>
  <si>
    <t>36 (1) i, 43, 45, 47, 48 (1) b, 49 (1-3), 79</t>
  </si>
  <si>
    <t>20a</t>
  </si>
  <si>
    <t>Exposure amount of the following items which qualify for a RW of 1250%,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</si>
  <si>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</si>
  <si>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</si>
  <si>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</si>
  <si>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</si>
  <si>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</si>
  <si>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</si>
  <si>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threshold, net of related tax liability where the conditions in Article 38 (3) are met) (negative amount)</t>
  </si>
  <si>
    <t>36 (1) (c), 38, 48 (1) (a)</t>
  </si>
  <si>
    <t>Amount exceeding the 17,65% threshold (negative amount)</t>
  </si>
  <si>
    <t>48 (1)</t>
  </si>
  <si>
    <t>of which: direct, indirect and synthetic holdings by the institution of the CET1 instruments of financial sector entities where the institution has a significant 
  investment in those entities</t>
  </si>
  <si>
    <t>36 (1) (i), 48 (1) (b)</t>
  </si>
  <si>
    <t>of which: deferred tax assets arising from temporary differences</t>
  </si>
  <si>
    <t>25a</t>
  </si>
  <si>
    <t>Losses for the current financial year (negative amount)</t>
  </si>
  <si>
    <t>36 (1) (a)</t>
  </si>
  <si>
    <t>25b</t>
  </si>
  <si>
    <t>Foreseeable tax charges relating to CET1 items except where the institution suitably adjusts the amount of CET1 items insofar as such tax charges reduce the amount up to which those items may be used to cover risks or losses (negative amount)</t>
  </si>
  <si>
    <t>36 (1) (l)</t>
  </si>
  <si>
    <t>Qualifying AT1 deductions that exceed the AT1 items of the institution (negative amount)</t>
  </si>
  <si>
    <t>36 (1) j</t>
  </si>
  <si>
    <t>27a</t>
  </si>
  <si>
    <t>Other regulatory adjustments</t>
  </si>
  <si>
    <t>Total regulatory adjustments to Common Equity Tier 1 (CET1)</t>
  </si>
  <si>
    <t xml:space="preserve">Common Equity Tier 1 (CET1) capital </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</si>
  <si>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</si>
  <si>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</si>
  <si>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</si>
  <si>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</si>
  <si>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486(3) of CRR</t>
  </si>
  <si>
    <t>486 (3)</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</si>
  <si>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</si>
  <si>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</si>
  <si>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</si>
  <si>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</si>
  <si>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</si>
  <si>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j</t>
  </si>
  <si>
    <t xml:space="preserve">of which: instruments issued by subsidiaries subject to phase out </t>
  </si>
  <si>
    <t>85, 86</t>
  </si>
  <si>
    <t>Additional Tier 1 (AT1) capital before regulatory adjustments</t>
  </si>
  <si>
    <t>Additional Tier 1 (AT1) capital: regulatory adjustments</t>
  </si>
  <si>
    <t>Direct and indirect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</si>
  <si>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</si>
  <si>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</si>
  <si>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</si>
  <si>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</si>
  <si>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</si>
  <si>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</si>
  <si>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</si>
  <si>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</si>
  <si>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</si>
  <si>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</si>
  <si>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</si>
  <si>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</si>
  <si>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</si>
  <si>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</si>
  <si>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62, 63</t>
  </si>
  <si>
    <t>Amount of qualifying  items referred to in Article 484 (5) CRR and the related share premium accounts subject to phase out from T2 as described in Article 486(4) CRR</t>
  </si>
  <si>
    <t>486 (4)</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</si>
  <si>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</si>
  <si>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</si>
  <si>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</si>
  <si>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</si>
  <si>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</si>
  <si>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k</t>
  </si>
  <si>
    <t>87, 88</t>
  </si>
  <si>
    <t>of which: instruments issued by subsidiaries subject to phase out</t>
  </si>
  <si>
    <t>Credit risk adjustments</t>
  </si>
  <si>
    <t>62 c &amp; d</t>
  </si>
  <si>
    <t>Tier 2 (T2) capital before regulatory adjustments</t>
  </si>
  <si>
    <t>Tier 2 (T2) capital: regulatory adjustments </t>
  </si>
  <si>
    <t>Direct and indirect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</si>
  <si>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</si>
  <si>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</si>
  <si>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</si>
  <si>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</si>
  <si>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66 (c), 69, 70, 79</t>
  </si>
  <si>
    <t>Direct and indirect holdings by the institution of the T2 instruments and subordinated loans of financial sector entities where the institution has a significant
  investment in those entities (net of eligible short positions) (negative amount)</t>
  </si>
  <si>
    <t>66 (d), 69, 79</t>
  </si>
  <si>
    <r>
      <t>56a</t>
    </r>
    <r>
      <rPr>
        <sz val="8"/>
        <rFont val="Arial"/>
        <family val="2"/>
      </rPr>
      <t> </t>
    </r>
  </si>
  <si>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</si>
  <si>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</si>
  <si>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</si>
  <si>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</si>
  <si>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</si>
  <si>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</si>
  <si>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weighted assets</t>
  </si>
  <si>
    <t>Capital ratios including buffers </t>
  </si>
  <si>
    <t>Common Equity Tier 1 (as a percentage of total risk exposure amount)</t>
  </si>
  <si>
    <t>92 (2) (a)</t>
  </si>
  <si>
    <t>Tier 1 (as a percentage of total risk exposure amount)</t>
  </si>
  <si>
    <t>92 (2) (b)</t>
  </si>
  <si>
    <t>Total capital (as a percentage of total risk exposure amount)</t>
  </si>
  <si>
    <t>92 (2) (c)</t>
  </si>
  <si>
    <t>Institution CET1 overall capital requirement (CET1 requirement in accordance with article 92 (1) of Regulation (EU) No 575/2013, plus additional CET1
  requirement which the institution is required to hold in accordance with Article 104(1)(a) of Directive 2013/36/EU,  plus combined buffer requirement in
  accordance with Article 128(6) of Directive 2013/36/EU) expressed as a percentage of risk exposure amount)</t>
  </si>
  <si>
    <t>CRD 128, 129, 130, 131, 133</t>
  </si>
  <si>
    <t xml:space="preserve">of which: capital conservation buffer requirement </t>
  </si>
  <si>
    <t xml:space="preserve">of which: countercyclical buffer requirement </t>
  </si>
  <si>
    <t xml:space="preserve">of which: systemic risk buffer requirement </t>
  </si>
  <si>
    <t>67a</t>
  </si>
  <si>
    <t>of which: Global Systemically Important Institution (G-SII) or Other Systemically Important Institution (O-SII) buffer</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</si>
  <si>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</si>
  <si>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</si>
  <si>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</si>
  <si>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CRD 128</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</si>
  <si>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</si>
  <si>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and 17.65% thresholds and net of eligible short positions)   </t>
  </si>
  <si>
    <t>36 (1) h, 46, 45,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</si>
  <si>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</si>
  <si>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</si>
  <si>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10% threshold, net of related tax liability where the conditions in Article 38 (3) are met)</t>
  </si>
  <si>
    <t>36 (1) (c), 38, 48</t>
  </si>
  <si>
    <t>Applicable caps on the inclusion of provisions in Tier 2 </t>
  </si>
  <si>
    <t>Credit risk adjustments included in T2 in respect of exposures subject to standardised approach (prior to the application of the cap)</t>
  </si>
  <si>
    <t>62</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</si>
  <si>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</si>
  <si>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</si>
  <si>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</si>
  <si>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</si>
  <si>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 DNB has no capital instruments subject to phase-out arrangements</t>
  </si>
  <si>
    <t>Current cap on CET1 instruments subject to phase out arrangements</t>
  </si>
  <si>
    <t>I/A</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</si>
  <si>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</si>
  <si>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</si>
  <si>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</si>
  <si>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</si>
  <si>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</si>
  <si>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</si>
  <si>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</si>
  <si>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</si>
  <si>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EU CC2 -  Reconciliation of regulatory own funds to balance sheet in the audited financial statements</t>
  </si>
  <si>
    <t>DNB prepares its consolidated financial statements in accordance with the international accounting standards IFRS. A description of the accounting principles is presented in the Group’s annual report. When the consolidated financial statements are prepared, intragroup transactions and balances as well as unrealised gains or losses on these transactions between Group units are eliminated. The consolidation rules under the capital requirements regulations for banks and investment firms (CRR/CRD IV) deviate from the consolidation of the annual financial statements for the DNB Group, and the differences between the accounting and regulatory scopes of consolidation are shown in this table.</t>
  </si>
  <si>
    <t>Balance sheet as in</t>
  </si>
  <si>
    <t>Balance sheet under</t>
  </si>
  <si>
    <t>published financial</t>
  </si>
  <si>
    <t>regulatory scope of</t>
  </si>
  <si>
    <t>statements</t>
  </si>
  <si>
    <t>consolidation</t>
  </si>
  <si>
    <t>Reference CC1</t>
  </si>
  <si>
    <t>Assets</t>
  </si>
  <si>
    <t>Cash and balances at central banks</t>
  </si>
  <si>
    <t>Due from credit institutions</t>
  </si>
  <si>
    <t>Loans to customers</t>
  </si>
  <si>
    <t>Commercial paper and bonds at fair value</t>
  </si>
  <si>
    <t>Shares at fair value</t>
  </si>
  <si>
    <t>Fincial assets, customers bearing the risk</t>
  </si>
  <si>
    <t>Financial derivatives</t>
  </si>
  <si>
    <t>Investment property</t>
  </si>
  <si>
    <t>Investments in associated companies</t>
  </si>
  <si>
    <t>Investments in subsidiaries</t>
  </si>
  <si>
    <t>Intangible assets</t>
  </si>
  <si>
    <t>Deferred tax assets</t>
  </si>
  <si>
    <t>Fixed assets</t>
  </si>
  <si>
    <t>Assets, discontinuing operations</t>
  </si>
  <si>
    <t>Other assets</t>
  </si>
  <si>
    <t>Total assets</t>
  </si>
  <si>
    <t>Due to credit institutions</t>
  </si>
  <si>
    <t>Deposits from customers</t>
  </si>
  <si>
    <t>Debt securities issued</t>
  </si>
  <si>
    <t>Insurance liabilities, customers bearing the risk</t>
  </si>
  <si>
    <t>Liabilities to life insurance policyholders</t>
  </si>
  <si>
    <t>Payable taxes</t>
  </si>
  <si>
    <t>Deferred taxes</t>
  </si>
  <si>
    <t>Other liabilities</t>
  </si>
  <si>
    <t>Liabilities held for sale</t>
  </si>
  <si>
    <t>Provisions</t>
  </si>
  <si>
    <t>Pension commitments</t>
  </si>
  <si>
    <t>Senior non-preferred bonds</t>
  </si>
  <si>
    <t>Subordinated loan capital</t>
  </si>
  <si>
    <t>Total liabilities</t>
  </si>
  <si>
    <t>Equity</t>
  </si>
  <si>
    <t>Total minority interests</t>
  </si>
  <si>
    <t>Share capital</t>
  </si>
  <si>
    <t>Share premium</t>
  </si>
  <si>
    <t>Additional Tier 1 capital</t>
  </si>
  <si>
    <t>Other equity</t>
  </si>
  <si>
    <t>c,d,h</t>
  </si>
  <si>
    <t>Total equity</t>
  </si>
  <si>
    <t>Total liabilities and equity</t>
  </si>
  <si>
    <t>A01 - Own funds and capital ratios, DNB Bank ASA and DNB Group</t>
  </si>
  <si>
    <t>The table below gives an overview of the capital situation for DNB Bank ASA and DNB Group.</t>
  </si>
  <si>
    <t xml:space="preserve">The merger of DNB ASA and DNB Bank ASA, with DNB Bank ASA as the surviving company, was completed on 1 July 2021. The merger was completed with accounting and tax continuity. The DNB Bank ASA shares that were owned by DNB ASA were issued as merger consideration to the shareholders of DNB ASA, and there was therefore no capital increase in DNB Bank ASA as a result of the merger. No additional consideration has been paid. As part of the merger, DNB ASA’s ownership of the wholly owned subsidiaries DNB Livsforsikring AS and DNB Asset Management AS, as well as its 35 per cent ownership interest in Fremtind Forsikring AS, were transferred to DNB Bank ASA . </t>
  </si>
  <si>
    <t>Own funds</t>
  </si>
  <si>
    <t xml:space="preserve">DNB Bank ASA </t>
  </si>
  <si>
    <t xml:space="preserve">DNB Group </t>
  </si>
  <si>
    <t xml:space="preserve">31 Dec. </t>
  </si>
  <si>
    <t xml:space="preserve">Total equity </t>
  </si>
  <si>
    <t>Effect from regulatory consolidation</t>
  </si>
  <si>
    <t xml:space="preserve"> </t>
  </si>
  <si>
    <t>Additional Tier 1 capital instruments included in total equity</t>
  </si>
  <si>
    <t>Net accrued interest on additional Tier 1
  capital instruments</t>
  </si>
  <si>
    <t>Common equity Tier 1 capital instruments</t>
  </si>
  <si>
    <t>Regulatory adjustments</t>
  </si>
  <si>
    <t>Goodwill</t>
  </si>
  <si>
    <t>Deferred tax assets that rely on future profitability, excluding 
  temporary differences</t>
  </si>
  <si>
    <t xml:space="preserve">Other intangible assets </t>
  </si>
  <si>
    <r>
      <t xml:space="preserve">Proposed dividends and group contributions </t>
    </r>
    <r>
      <rPr>
        <vertAlign val="superscript"/>
        <sz val="8"/>
        <rFont val="Arial"/>
        <family val="2"/>
      </rPr>
      <t>1)</t>
    </r>
  </si>
  <si>
    <r>
      <t xml:space="preserve">Deduction for investments in insurance companies </t>
    </r>
    <r>
      <rPr>
        <vertAlign val="superscript"/>
        <sz val="8"/>
        <rFont val="Arial"/>
        <family val="2"/>
      </rPr>
      <t>2)</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</si>
  <si>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</si>
  <si>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</si>
  <si>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</si>
  <si>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</si>
  <si>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</si>
  <si>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</si>
  <si>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</si>
  <si>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8"/>
        <rFont val="Arial"/>
        <family val="2"/>
      </rPr>
      <t>3)</t>
    </r>
    <r>
      <rPr>
        <sz val="8"/>
        <rFont val="Arial"/>
        <family val="2"/>
      </rPr>
      <t xml:space="preserve">
  in insurance companies 3)</t>
    </r>
  </si>
  <si>
    <r>
      <t>Non-eligible Tier 1 capital, DNB Group</t>
    </r>
    <r>
      <rPr>
        <vertAlign val="superscript"/>
        <sz val="8"/>
        <rFont val="Arial"/>
        <family val="2"/>
      </rPr>
      <t xml:space="preserve"> 4)</t>
    </r>
  </si>
  <si>
    <t>Tier 1 capital</t>
  </si>
  <si>
    <t xml:space="preserve">Perpetual subordinated loan capital </t>
  </si>
  <si>
    <t>Term subordinated loan capital</t>
  </si>
  <si>
    <r>
      <t xml:space="preserve">Deduction of holdings of Tier 2 instruments in </t>
    </r>
    <r>
      <rPr>
        <vertAlign val="superscript"/>
        <sz val="8"/>
        <rFont val="Arial"/>
        <family val="2"/>
      </rPr>
      <t>3)</t>
    </r>
    <r>
      <rPr>
        <sz val="8"/>
        <rFont val="Arial"/>
        <family val="2"/>
      </rPr>
      <t xml:space="preserve">
  insurance companies 3)</t>
    </r>
  </si>
  <si>
    <r>
      <t xml:space="preserve">Non-eligible Tier 2 capital, DNB Group </t>
    </r>
    <r>
      <rPr>
        <vertAlign val="superscript"/>
        <sz val="8"/>
        <rFont val="Arial"/>
        <family val="2"/>
      </rPr>
      <t>4)</t>
    </r>
  </si>
  <si>
    <t>Additional Tier 2 capital instruments</t>
  </si>
  <si>
    <t>Total risk exposure amount</t>
  </si>
  <si>
    <t>Minimum capital requirement</t>
  </si>
  <si>
    <t>Capital ratios</t>
  </si>
  <si>
    <t>Common equity Tier 1 capital ratio</t>
  </si>
  <si>
    <t>Tier 1 capital ratio</t>
  </si>
  <si>
    <t>Total capital ratio</t>
  </si>
  <si>
    <t>1) The Board proposes a dividend of NOK 9.75 per share for 2021.</t>
  </si>
  <si>
    <t xml:space="preserve">2) Deductions are made for significant investments in financial sector entities when the total value of the investments exceeds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</si>
  <si>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</si>
  <si>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4) Deductions of capital in accordance with Articles 85-88 of the CRR are not applicable after the merger between DNB Bank and DNB ASA.</t>
  </si>
  <si>
    <t>A03 – Own funds and capital ratios DNB Boligkreditt AS</t>
  </si>
  <si>
    <t xml:space="preserve">                   DNB Boligkreditt AS  </t>
  </si>
  <si>
    <t xml:space="preserve">Other equity </t>
  </si>
  <si>
    <t>Deductions</t>
  </si>
  <si>
    <t>Expected losses exceeding actual losses, IRB-portfolios</t>
  </si>
  <si>
    <t>Value adjustments due to the requirements for prudent valuation (AVA)</t>
  </si>
  <si>
    <t>Group contributions</t>
  </si>
  <si>
    <t xml:space="preserve">Common equity Tier 1 capital </t>
  </si>
  <si>
    <t>Tier 2 capital</t>
  </si>
  <si>
    <t>Common equity Tier 1 capital ratio, (in per cent)</t>
  </si>
  <si>
    <t>Capital ratio (in per cent)</t>
  </si>
  <si>
    <t xml:space="preserve">A03 – Specification of risk exposure amounts and capital requirements, DNB Boligkreditt AS </t>
  </si>
  <si>
    <t>Specification of risk exposure amounts and capital requirements</t>
  </si>
  <si>
    <t>DNB Boligkreditt AS</t>
  </si>
  <si>
    <t xml:space="preserve">Original </t>
  </si>
  <si>
    <t xml:space="preserve">Exposure at </t>
  </si>
  <si>
    <t xml:space="preserve">Average risk </t>
  </si>
  <si>
    <t xml:space="preserve">Risk exposure </t>
  </si>
  <si>
    <t xml:space="preserve">Capital </t>
  </si>
  <si>
    <t xml:space="preserve">exposure </t>
  </si>
  <si>
    <t xml:space="preserve">default EAD </t>
  </si>
  <si>
    <t xml:space="preserve">weights in per cent </t>
  </si>
  <si>
    <t xml:space="preserve">amount REA </t>
  </si>
  <si>
    <t xml:space="preserve">requirements </t>
  </si>
  <si>
    <t>IRB approach</t>
  </si>
  <si>
    <t>Corporate</t>
  </si>
  <si>
    <t>Retail - residential property</t>
  </si>
  <si>
    <t>Total credit risk, IRB approach</t>
  </si>
  <si>
    <t>Institutions</t>
  </si>
  <si>
    <t xml:space="preserve">Retail </t>
  </si>
  <si>
    <t>Retail - secured by immovable property</t>
  </si>
  <si>
    <t>Total credit risk, standardised approach</t>
  </si>
  <si>
    <t>Total credit risk</t>
  </si>
  <si>
    <t>Credit value adjustment (CVA)</t>
  </si>
  <si>
    <t>Operational risk</t>
  </si>
  <si>
    <t xml:space="preserve">Total risk exposure amounts and capital requirements </t>
  </si>
  <si>
    <t>EU OV1 – Overview of risk exposure amounts</t>
  </si>
  <si>
    <t xml:space="preserve">Risk exposure amounts were reduced by NOK 8.9 billion from end-September to NOK 973 billion at end-December. The main driver behind the reduction in REA for credit risk and credit counterparty risk was exchange rate effects. Deferred tax assets with a risk-weight of 250 % decreased by 8 billion and operational risk increased by 3 billion. </t>
  </si>
  <si>
    <t xml:space="preserve">The table shows REAs for credit, counterparty, market and operational risk at the end of the previous and current period. </t>
  </si>
  <si>
    <t xml:space="preserve">As Norway has not yet implemented the EU banking package, some reporting items are still reported according to CRR </t>
  </si>
  <si>
    <t>Risk weighted exposure amounts (REAs)</t>
  </si>
  <si>
    <t>Total own funds requirements</t>
  </si>
  <si>
    <t>31 Dec.</t>
  </si>
  <si>
    <t>30 Sept.</t>
  </si>
  <si>
    <r>
      <t>Credit risk (excluding CCR)</t>
    </r>
    <r>
      <rPr>
        <b/>
        <vertAlign val="superscript"/>
        <sz val="8"/>
        <color theme="1"/>
        <rFont val="Arial"/>
        <family val="2"/>
      </rPr>
      <t xml:space="preserve"> 1)</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</si>
  <si>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</si>
  <si>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</si>
  <si>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</si>
  <si>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</si>
  <si>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</si>
  <si>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</si>
  <si>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</si>
  <si>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</si>
  <si>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7a*</t>
  </si>
  <si>
    <t>Of which mark to market</t>
  </si>
  <si>
    <t>7b*</t>
  </si>
  <si>
    <t>Of which: financial collateral comprehensive method (for SFTs)</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</si>
  <si>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</si>
  <si>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</si>
  <si>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</si>
  <si>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</si>
  <si>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</si>
  <si>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</si>
  <si>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</si>
  <si>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</si>
  <si>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</si>
  <si>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</si>
  <si>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</si>
  <si>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</si>
  <si>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deduction</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</si>
  <si>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</si>
  <si>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</si>
  <si>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</si>
  <si>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</si>
  <si>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</si>
  <si>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</si>
  <si>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</si>
  <si>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</si>
  <si>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</si>
  <si>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</si>
  <si>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r>
      <t xml:space="preserve">Amounts below the thresholds for deduction (subject 
   to 250% risk weight) </t>
    </r>
    <r>
      <rPr>
        <vertAlign val="superscript"/>
        <sz val="8"/>
        <color theme="1"/>
        <rFont val="Arial"/>
        <family val="2"/>
      </rPr>
      <t>2)</t>
    </r>
  </si>
  <si>
    <t>Total</t>
  </si>
  <si>
    <t xml:space="preserve">1) Excluding amounts below the thresholds for deduction (subject to 250 per cent risk weight). </t>
  </si>
  <si>
    <t>2) Includes equity exposures and deferred tax assets.</t>
  </si>
  <si>
    <t>EU KM1 – Key metrics (at consolidated group level)</t>
  </si>
  <si>
    <t>At the end of December 2021, the CET1 capital ratio was 19.45 per cent, up from 18.73 per cent a year earlier and 18.29 at end-September. The non-risk based leverage ratio was 7.33 per cent at end-December, up from 7.07 per cent the previous year, and up from 6.47 per cent at end-September.</t>
  </si>
  <si>
    <t>The combined buffer requirement is the sum of the capital conservation buffer, the systemic risk buffer, the buffer for systemically important institutions and the counter-cyclical buffer. These buffer requirements must be met by CET1 capital. If the combined buffer requirements are not being met, the institution cannot pay dividends to shareholders, interest on Additional Tier 1 (AT1) instruments or variable renumeration to employees without the consent of Finanstilsynet. The institution-specific countercyclical buffer requirement amounted to 0.77 per cent by year-end 2021. This requirement is set as a weighted average of the prevailing countercyclical buffer requirements in the countries in which the bank operates. As a measure from the authorities after the outbreak of the COVID-19 pandemic, most countries where DNB has exposures reduced the countercyclical buffer to 0 per cent. The countercyclical buffer requirement in Norway was reduced from 2.5 per cent to 1.0 per cent, on 13 March 2020. On 17 June 2021 it was decided that the buffer rate will increase to 1.5 percent effective from 30 June 2022, and on 16 December it was decided to further increase the buffer rate to 2.0 per cent effective from 31 December 2022. In the latter decision Norges Bank, based on the prevailing economic developments and expectations for losses and credit expansion in the banking sector, expects to increase the buffer rate to 2.5 per cent in the first half of 2022, effective one year later.</t>
  </si>
  <si>
    <t xml:space="preserve">a </t>
  </si>
  <si>
    <t>30 June</t>
  </si>
  <si>
    <t>31 March</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</si>
  <si>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</si>
  <si>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</si>
  <si>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</si>
  <si>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</si>
  <si>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</si>
  <si>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</si>
  <si>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</si>
  <si>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</si>
  <si>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</si>
  <si>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 xml:space="preserve">Additional own funds requirements based on SREP (as a percentage of risk-weighted exposure amount)				</t>
  </si>
  <si>
    <t>7a</t>
  </si>
  <si>
    <t xml:space="preserve">Additional own funds requirements to address risks other than the risk of excessive leverage (%) </t>
  </si>
  <si>
    <t>7b</t>
  </si>
  <si>
    <t xml:space="preserve">     of which: to be made up of CET1 capital (percentage points)</t>
  </si>
  <si>
    <t>7c</t>
  </si>
  <si>
    <t xml:space="preserve">     of which: to be made up of Tier 1 capital (percentage points)</t>
  </si>
  <si>
    <t>7d</t>
  </si>
  <si>
    <t>Total SREP own funds requirements (%)</t>
  </si>
  <si>
    <t xml:space="preserve">Combined buffer and overall capital requirement (as a percentage of risk-weighted exposure amount)					</t>
  </si>
  <si>
    <t>Capital conservation buffer (%)</t>
  </si>
  <si>
    <t>Conservation buffer due to macro-prudential or systemic risk identified at the level of a Member State (%)</t>
  </si>
  <si>
    <t>Institution specific countercyclical capital buffer (%)</t>
  </si>
  <si>
    <t>9a</t>
  </si>
  <si>
    <t>Systemic risk buffer (%)</t>
  </si>
  <si>
    <t>Global Systemically Important Institution buffer (%)</t>
  </si>
  <si>
    <t>10a</t>
  </si>
  <si>
    <t>Other Systemically Important Institution buffer</t>
  </si>
  <si>
    <t>Combined buffer requirement (%)</t>
  </si>
  <si>
    <t>11a</t>
  </si>
  <si>
    <t>Overall capital requirements (%)</t>
  </si>
  <si>
    <t>CET1 available after meeting the total SREP own funds requirements (%)</t>
  </si>
  <si>
    <t>Leverage ratio</t>
  </si>
  <si>
    <t>Total exposure measure</t>
  </si>
  <si>
    <t>Leverage ratio (%)</t>
  </si>
  <si>
    <t>Liquidity Coverage Ratio</t>
  </si>
  <si>
    <t>Total high-quality liquid assets (HQLA) (Weighted value - average)</t>
  </si>
  <si>
    <t>Total net cash outflows (adjusted value)</t>
  </si>
  <si>
    <t>Liquidity coverage ratio (%)</t>
  </si>
  <si>
    <t>Total available stable funding</t>
  </si>
  <si>
    <t>Total required stable funding</t>
  </si>
  <si>
    <t>NSFR ratio (%)</t>
  </si>
  <si>
    <t>EU 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</si>
  <si>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</si>
  <si>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 amount</t>
  </si>
  <si>
    <t>Exposure value</t>
  </si>
  <si>
    <t xml:space="preserve">Own fund instruments held in insurance or re-insurance undertakings or 
   insurance holding company not deducted from own funds                      </t>
  </si>
  <si>
    <t>EU INS2-  Financial conglomerates information on own funds and capital adequacy ratio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</si>
  <si>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</si>
  <si>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</si>
  <si>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</si>
  <si>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</si>
  <si>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</si>
  <si>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</si>
  <si>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</si>
  <si>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</si>
  <si>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</si>
  <si>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Capital adequacy ratio of the financial conglomerate (%)</t>
  </si>
  <si>
    <t>A02 – Specification of risk exposure amounts and capital requirements, DNB Group</t>
  </si>
  <si>
    <t xml:space="preserve">Capital  </t>
  </si>
  <si>
    <t>Of which: Specialised Lending (SL)</t>
  </si>
  <si>
    <t>Of which: SME</t>
  </si>
  <si>
    <t>Of which: Other Corporates</t>
  </si>
  <si>
    <t>Retail</t>
  </si>
  <si>
    <t>Of which: Secured by mortgages on immovable property</t>
  </si>
  <si>
    <t>Of which: Other retail</t>
  </si>
  <si>
    <t>Central governments and central banks</t>
  </si>
  <si>
    <t>Regional governments or local authorities</t>
  </si>
  <si>
    <t>Public sector entities</t>
  </si>
  <si>
    <t>Multilateral development banks</t>
  </si>
  <si>
    <t>International organisations</t>
  </si>
  <si>
    <t>Corporates</t>
  </si>
  <si>
    <t>Secured by mortgages on immovable property</t>
  </si>
  <si>
    <t>Exposures in default</t>
  </si>
  <si>
    <t>Items associated with particular high risk</t>
  </si>
  <si>
    <t>Covered bonds</t>
  </si>
  <si>
    <t>Collective investment undertakings</t>
  </si>
  <si>
    <t>Equity positions</t>
  </si>
  <si>
    <t>Market risk</t>
  </si>
  <si>
    <t>Position and general risk, debt instruments</t>
  </si>
  <si>
    <t>Position and general risk, equity instruments</t>
  </si>
  <si>
    <t>Currency risk</t>
  </si>
  <si>
    <t>Commodity risk</t>
  </si>
  <si>
    <t>Total market risk</t>
  </si>
  <si>
    <t>Credit value adjustment risk (CVA)</t>
  </si>
  <si>
    <t xml:space="preserve">A02 – Specification of risk exposure amounts and capital requirements, DNB Bank ASA </t>
  </si>
  <si>
    <t>A04 – Specification of risk exposure amounts and capital requirements, subsidiaries and associated companies</t>
  </si>
  <si>
    <t>Specification of risk exposure amounts and capital requirements, 31 December 2021</t>
  </si>
  <si>
    <t>Specification of risk exposure amounts and capital requirements, 31 December 2020</t>
  </si>
  <si>
    <t>DNB Poland</t>
  </si>
  <si>
    <t>DNB Luxembourg</t>
  </si>
  <si>
    <t>EAD</t>
  </si>
  <si>
    <t>Central government</t>
  </si>
  <si>
    <t>Retail - other exposures</t>
  </si>
  <si>
    <t>Retail - mortgage loans</t>
  </si>
  <si>
    <t>Luminor 19.95%</t>
  </si>
  <si>
    <t>Eksportfinans 40%</t>
  </si>
  <si>
    <t>EU 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</si>
  <si>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IV).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</si>
  <si>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</si>
  <si>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</si>
  <si>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</si>
  <si>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</si>
  <si>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</si>
  <si>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</si>
  <si>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</si>
  <si>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</si>
  <si>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</si>
  <si>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</si>
  <si>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</si>
  <si>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 xml:space="preserve">deduction from </t>
  </si>
  <si>
    <t>financial statements</t>
  </si>
  <si>
    <t>Credit risk framework</t>
  </si>
  <si>
    <t>CCR framework</t>
  </si>
  <si>
    <t>framework</t>
  </si>
  <si>
    <t>own funds</t>
  </si>
  <si>
    <t xml:space="preserve">Liabilities </t>
  </si>
  <si>
    <t>EU 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</si>
  <si>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</si>
  <si>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</si>
  <si>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</si>
  <si>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Securitisation</t>
  </si>
  <si>
    <t>CCR</t>
  </si>
  <si>
    <t xml:space="preserve">Market risk </t>
  </si>
  <si>
    <t xml:space="preserve">framework </t>
  </si>
  <si>
    <t>Differences due to consideration of provisions</t>
  </si>
  <si>
    <t>Other differences</t>
  </si>
  <si>
    <t>31 December 2020</t>
  </si>
  <si>
    <t>EU 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</si>
  <si>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</si>
  <si>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</si>
  <si>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</si>
  <si>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</si>
  <si>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</si>
  <si>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</si>
  <si>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</si>
  <si>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</si>
  <si>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</si>
  <si>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t>deducted</t>
  </si>
  <si>
    <t>Deducted</t>
  </si>
  <si>
    <t>Description of the entity</t>
  </si>
  <si>
    <t>DNB Asset Management Holding AS</t>
  </si>
  <si>
    <t>Full consolidation</t>
  </si>
  <si>
    <t>X</t>
  </si>
  <si>
    <t>Asset management company</t>
  </si>
  <si>
    <t>DNB ASIA Ltd</t>
  </si>
  <si>
    <t>Financial institution</t>
  </si>
  <si>
    <t>DNB Auto Finance Oy</t>
  </si>
  <si>
    <t>DNB Bank ASA</t>
  </si>
  <si>
    <t>Credit institution</t>
  </si>
  <si>
    <t>DNB Bank Polska S.A.</t>
  </si>
  <si>
    <t>Credit institution, SPV</t>
  </si>
  <si>
    <t xml:space="preserve">DNB Capital LLC, New York </t>
  </si>
  <si>
    <t>DNB Eiendom AS</t>
  </si>
  <si>
    <t>Real estate broking</t>
  </si>
  <si>
    <t>DNB Gjenstandsadministrasjon AS</t>
  </si>
  <si>
    <t>Financial services</t>
  </si>
  <si>
    <t>DNB Invest Denmark AS</t>
  </si>
  <si>
    <t>Investment company</t>
  </si>
  <si>
    <t>DNB Invest Holding</t>
  </si>
  <si>
    <t>DNB Invest Sweden AB</t>
  </si>
  <si>
    <t>DNB Livsforsikring AS</t>
  </si>
  <si>
    <r>
      <t xml:space="preserve">Life insurance company </t>
    </r>
    <r>
      <rPr>
        <vertAlign val="superscript"/>
        <sz val="8"/>
        <color theme="1"/>
        <rFont val="Arial"/>
        <family val="2"/>
      </rPr>
      <t>1)</t>
    </r>
  </si>
  <si>
    <t>DNB Luxembourg S.A.</t>
  </si>
  <si>
    <t>DNB Markets Inc. / USA subsiduary</t>
  </si>
  <si>
    <t>DNB Næringsmegling</t>
  </si>
  <si>
    <t>DNB Sweden AB</t>
  </si>
  <si>
    <t>DNB UK</t>
  </si>
  <si>
    <t>DNB Ventures AS</t>
  </si>
  <si>
    <t>Investment services</t>
  </si>
  <si>
    <t>B&amp;R Holding AS (UniMicro)</t>
  </si>
  <si>
    <t>Ancillary company</t>
  </si>
  <si>
    <t>Fremtind AS</t>
  </si>
  <si>
    <r>
      <t xml:space="preserve">Insurance company </t>
    </r>
    <r>
      <rPr>
        <vertAlign val="superscript"/>
        <sz val="8"/>
        <color theme="1"/>
        <rFont val="Arial"/>
        <family val="2"/>
      </rPr>
      <t>1)</t>
    </r>
  </si>
  <si>
    <t>Eksportfinans ASA</t>
  </si>
  <si>
    <t>Credit Institution, SPV</t>
  </si>
  <si>
    <t>DNB Baltic Invest AB</t>
  </si>
  <si>
    <t>Luminor Group AB</t>
  </si>
  <si>
    <t>Financial Holding Company</t>
  </si>
  <si>
    <t xml:space="preserve">Vipps AS </t>
  </si>
  <si>
    <t>Vipps Holding AS</t>
  </si>
  <si>
    <t>DNB Eiendomsutvikling</t>
  </si>
  <si>
    <r>
      <t xml:space="preserve">Non-financial </t>
    </r>
    <r>
      <rPr>
        <vertAlign val="superscript"/>
        <sz val="8"/>
        <color theme="1"/>
        <rFont val="Arial"/>
        <family val="2"/>
      </rPr>
      <t>2)</t>
    </r>
  </si>
  <si>
    <t>Caravan AS</t>
  </si>
  <si>
    <t>Eiendomsverdi AS</t>
  </si>
  <si>
    <t>Godfjellet AS</t>
  </si>
  <si>
    <t>Godgata AS</t>
  </si>
  <si>
    <t>IOS Tubular Management AS</t>
  </si>
  <si>
    <t>Kongsberg Industrieiendom</t>
  </si>
  <si>
    <t>Mosetertoppen AS</t>
  </si>
  <si>
    <t>Norsk gjeldsinformasjon AS</t>
  </si>
  <si>
    <t>Ocean Holding AS</t>
  </si>
  <si>
    <t>Pearl Holdco AS</t>
  </si>
  <si>
    <t xml:space="preserve">Rental Group Mobility AS </t>
  </si>
  <si>
    <t>Autolease</t>
  </si>
  <si>
    <t>RQ Invest AS</t>
  </si>
  <si>
    <t>Skandinaviske Handelsparker AS</t>
  </si>
  <si>
    <t>Tøcksfors Handelspark AB</t>
  </si>
  <si>
    <t>1) Method according to articles 36 and 48 of the CRR. Significant investments in financial sector entities above the threshold of 10 per cent of own Common 
    (CET1), are deducted from capital and the amount below the threshold is risk weighted 250 per cent Equity Tier 1.</t>
  </si>
  <si>
    <t>2) The non-financial companies that are neither consolidated nor deducted mainly represent repossessed assets through restructuring of financial commitments.</t>
  </si>
  <si>
    <t>EU PV1: Prudent valuation adjustments (PVA)</t>
  </si>
  <si>
    <t xml:space="preserve">The table below provides a granular breakdown of the Prudent Valuation Adjustment (PVA). PVA is a Common Equity Tier 1 capital deduction. CRR Articles 34 &amp;105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</si>
  <si>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2021</t>
  </si>
  <si>
    <t>EU e1</t>
  </si>
  <si>
    <t>EU e2</t>
  </si>
  <si>
    <t>EU f1</t>
  </si>
  <si>
    <t>EU f2</t>
  </si>
  <si>
    <t>Category level AVA - Valuation uncertainty</t>
  </si>
  <si>
    <t>Core approach</t>
  </si>
  <si>
    <t>Unearned</t>
  </si>
  <si>
    <t xml:space="preserve">Investment and </t>
  </si>
  <si>
    <t xml:space="preserve">Total category </t>
  </si>
  <si>
    <t>Total category</t>
  </si>
  <si>
    <t>Of which: in</t>
  </si>
  <si>
    <t>Risk category</t>
  </si>
  <si>
    <t>credit spreads</t>
  </si>
  <si>
    <t>funding costs AVA</t>
  </si>
  <si>
    <t>level pre-</t>
  </si>
  <si>
    <t>Diversification</t>
  </si>
  <si>
    <t>level post</t>
  </si>
  <si>
    <t>the trading</t>
  </si>
  <si>
    <t>the banking</t>
  </si>
  <si>
    <t>Category level AVA</t>
  </si>
  <si>
    <t>Interest rates</t>
  </si>
  <si>
    <t>Foreign exchange</t>
  </si>
  <si>
    <t>Credit</t>
  </si>
  <si>
    <t>Commodities</t>
  </si>
  <si>
    <t>AVA</t>
  </si>
  <si>
    <t>diversification</t>
  </si>
  <si>
    <t>effects (-)</t>
  </si>
  <si>
    <t>book</t>
  </si>
  <si>
    <t>Market price uncertainty</t>
  </si>
  <si>
    <t>Close-out cost</t>
  </si>
  <si>
    <t>Concentrated positions</t>
  </si>
  <si>
    <t>Early termination</t>
  </si>
  <si>
    <t>Model risk</t>
  </si>
  <si>
    <t>Future administrative costs</t>
  </si>
  <si>
    <t>Portfolios under the fall-back
   approach</t>
  </si>
  <si>
    <t>Total Additional Valuation    
   Adjustments (AVAs)</t>
  </si>
  <si>
    <t xml:space="preserve"> 31 December 2020</t>
  </si>
  <si>
    <t>Total Additional Valuation
   Adjustments (AVAs)</t>
  </si>
  <si>
    <t>EU CQ1: Credit quality of forborne exposures (T1)</t>
  </si>
  <si>
    <t>Forborne exposures are defined as credit exposures where the loan terms have been changed as a result of the customer having financial problems. Forborne exposures include both defaulted and performing exposures. The objective of forbearance is to assist the customer through a financially challenging period. It is a prerequisite that customers must be expected to be able to meet their obligations at a later date. The most common forms of forbearance are changing the term of the loan, refinancing, debt forgiveness (including forgiveness of overdue interest payments) and deferment of overdue interest payments. Forbearance is an element of DNB's strategy for limiting losses. Procedures for handling these exposures have been incorporated in the credit process. DNB has operative guidelines describing how business units should identify, analyse and approve forbearance cases. The gross carrying amount of exposures with forbearance measury amounted to NOK 48 645 million at end-December 2021, down from NOK 49 734 million in the second quarter of 2021. The decrease is due to non-performing forborne loans and advances to non-financial corporations.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</si>
  <si>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</si>
  <si>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</si>
  <si>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</si>
  <si>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</si>
  <si>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</si>
  <si>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</si>
  <si>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</si>
  <si>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</si>
  <si>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</si>
  <si>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</si>
  <si>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</si>
  <si>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 xml:space="preserve">On performing </t>
  </si>
  <si>
    <t xml:space="preserve">On non-performing </t>
  </si>
  <si>
    <t xml:space="preserve">exposures with </t>
  </si>
  <si>
    <t>Of which</t>
  </si>
  <si>
    <t>forborne</t>
  </si>
  <si>
    <t>forbearance</t>
  </si>
  <si>
    <t xml:space="preserve">Performing forborne </t>
  </si>
  <si>
    <t>defaulted</t>
  </si>
  <si>
    <t>impaired</t>
  </si>
  <si>
    <t>exposures</t>
  </si>
  <si>
    <t>measures</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</si>
  <si>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</si>
  <si>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</si>
  <si>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</si>
  <si>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</si>
  <si>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</si>
  <si>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</si>
  <si>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</si>
  <si>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</si>
  <si>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</si>
  <si>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</si>
  <si>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</si>
  <si>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</si>
  <si>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</si>
  <si>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</si>
  <si>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</si>
  <si>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</si>
  <si>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</si>
  <si>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</si>
  <si>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</si>
  <si>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</si>
  <si>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30 June 2021</t>
  </si>
  <si>
    <t>EU CQ3: Credit quality of performing and non-performing exposures by past due days (T3)</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</si>
  <si>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</si>
  <si>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</si>
  <si>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</si>
  <si>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</si>
  <si>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</si>
  <si>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</si>
  <si>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</si>
  <si>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</si>
  <si>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</si>
  <si>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</si>
  <si>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</si>
  <si>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</si>
  <si>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</si>
  <si>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</si>
  <si>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</si>
  <si>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</si>
  <si>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</si>
  <si>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</si>
  <si>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</si>
  <si>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</si>
  <si>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</si>
  <si>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</si>
  <si>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</si>
  <si>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</si>
  <si>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</si>
  <si>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</si>
  <si>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</si>
  <si>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</si>
  <si>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</si>
  <si>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</si>
  <si>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</si>
  <si>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</si>
  <si>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</si>
  <si>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</si>
  <si>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</si>
  <si>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</si>
  <si>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</si>
  <si>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</si>
  <si>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</si>
  <si>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</si>
  <si>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EU CQ4: Quality of non-performing exposures by geography (T5)</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</si>
  <si>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36 823 million at end-December 2021, down from NOK 38 537 million in the second quarter of 2021. The geographical area with the highest volume of non-performing exposures is Norway, while the areas with the highest share of non-performing exposures in relation to total exposures are Other countries (4 per cent) followed by Great Britain (2 per cent). Other countries are exposures to geographical areas that are not deemed material.
</t>
  </si>
  <si>
    <t>Provisions on</t>
  </si>
  <si>
    <t>Accumulated</t>
  </si>
  <si>
    <t>off-balance</t>
  </si>
  <si>
    <t>negative changes</t>
  </si>
  <si>
    <t>Gross carrying/Nominal amount</t>
  </si>
  <si>
    <t>sheet</t>
  </si>
  <si>
    <t>in fair value due</t>
  </si>
  <si>
    <t>Of which: Non-performing</t>
  </si>
  <si>
    <t>Of which:</t>
  </si>
  <si>
    <t>commitments</t>
  </si>
  <si>
    <t>to credit risk on</t>
  </si>
  <si>
    <t>Subject to</t>
  </si>
  <si>
    <t>and financial</t>
  </si>
  <si>
    <t>non-performing</t>
  </si>
  <si>
    <t>Defaulted</t>
  </si>
  <si>
    <t>impairment</t>
  </si>
  <si>
    <t>guarantee given</t>
  </si>
  <si>
    <t>On balance sheet exposures</t>
  </si>
  <si>
    <t>Norway</t>
  </si>
  <si>
    <t>Germany</t>
  </si>
  <si>
    <t>Sweden</t>
  </si>
  <si>
    <t>Great Britain</t>
  </si>
  <si>
    <t>USA</t>
  </si>
  <si>
    <t>Other countries</t>
  </si>
  <si>
    <t>Off balance sheet exposures</t>
  </si>
  <si>
    <t>Denmark</t>
  </si>
  <si>
    <t>EU CQ5: Credit quality of loans and advances by industry (T6)</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</si>
  <si>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</si>
  <si>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</si>
  <si>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</si>
  <si>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</si>
  <si>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</si>
  <si>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</si>
  <si>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</si>
  <si>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</si>
  <si>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on non-performing exposures</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</si>
  <si>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</si>
  <si>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</si>
  <si>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</si>
  <si>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</si>
  <si>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</si>
  <si>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</si>
  <si>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</si>
  <si>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</si>
  <si>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</si>
  <si>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</si>
  <si>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</si>
  <si>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</si>
  <si>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</si>
  <si>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</si>
  <si>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</si>
  <si>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</si>
  <si>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</si>
  <si>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</si>
  <si>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</si>
  <si>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EU CQ7: Collateral obtained by taking possession and execution processes (T9)</t>
  </si>
  <si>
    <t xml:space="preserve">Collateral obtained by taking possession amounted to NOK 2 351 million at end-December 2021, down from NOK 3 083 million in the second quarter of 2021. The change is mainly due to decrease in residential immovable property.	</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</si>
  <si>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</si>
  <si>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</si>
  <si>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</si>
  <si>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</si>
  <si>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</si>
  <si>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</si>
  <si>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</si>
  <si>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</si>
  <si>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</si>
  <si>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EU CR1: Performing and non-performing exposures and related provisions (T4)</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</si>
  <si>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3 066 275 million at end-December 2021. Gross carrying amount of non-performing exposures amounted to NOK 36 823 million at end-December 2021, down from NOK 38 537 million in the second quarter of 2021. Related provisions are down primarily related to lower stage 3 impairments. The decrease is due to improved underlying credit quality, gradually improved macro prognosis and the economic situation.</t>
  </si>
  <si>
    <t>m</t>
  </si>
  <si>
    <t>n</t>
  </si>
  <si>
    <t>o</t>
  </si>
  <si>
    <t xml:space="preserve">Accumulated impairment, accumulated negative changes in fair value </t>
  </si>
  <si>
    <t xml:space="preserv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</si>
  <si>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</si>
  <si>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</si>
  <si>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</si>
  <si>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</si>
  <si>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</si>
  <si>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</si>
  <si>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</si>
  <si>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Of which </t>
  </si>
  <si>
    <t xml:space="preserve">stage 1 </t>
  </si>
  <si>
    <t xml:space="preserve">stage 2 </t>
  </si>
  <si>
    <t xml:space="preserve">stage 3 </t>
  </si>
  <si>
    <t xml:space="preserve">partial write-off </t>
  </si>
  <si>
    <t xml:space="preserve">exposures </t>
  </si>
  <si>
    <t>Cash balances at central banks</t>
  </si>
  <si>
    <t>and other demand deposits</t>
  </si>
  <si>
    <t>EU CR1-A – Maturity of exposures</t>
  </si>
  <si>
    <t>Net exposure value</t>
  </si>
  <si>
    <t>On demand</t>
  </si>
  <si>
    <t>&lt;= 1 year</t>
  </si>
  <si>
    <t>&gt; 1 year &lt;= 5 years</t>
  </si>
  <si>
    <t>No stated maturity</t>
  </si>
  <si>
    <t>CR2A – Changes in the stock of general and specific credit risk adjustments</t>
  </si>
  <si>
    <t xml:space="preserve">Accumulated specific </t>
  </si>
  <si>
    <t xml:space="preserve">Accumulated general </t>
  </si>
  <si>
    <t xml:space="preserve">credit risk adjustment </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</si>
  <si>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</si>
  <si>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</si>
  <si>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</si>
  <si>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</si>
  <si>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</si>
  <si>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</si>
  <si>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</si>
  <si>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</si>
  <si>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</si>
  <si>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</si>
  <si>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</si>
  <si>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 xml:space="preserve">30 June 2021 </t>
  </si>
  <si>
    <t>CR2B – Changes in the stock of defaulted and impaired loans and debt securities</t>
  </si>
  <si>
    <t xml:space="preserve">1 January 2021 DNB introduced a new definition of default and customers in probation after default. The table shows the changes in gross carrying value of defaulted exposures. Gross carrying value of defaulted exposures amounted to NOK 36 823 million at end-December 2021, down from NOK 38 537 million in the second quarter of 2021. The decrease is due to exposures returned to non-defaulted status and amounts written off. The changes are explained by the macro forecasts which have gradually been improved during the year, and the stabel credit quality. </t>
  </si>
  <si>
    <t xml:space="preserve">Gross carrying value </t>
  </si>
  <si>
    <t xml:space="preserve">defaulted exposures </t>
  </si>
  <si>
    <t xml:space="preserve">31 December 2021 </t>
  </si>
  <si>
    <t>Loans and debt securities that have defaulted or impaired since the last reporting period</t>
  </si>
  <si>
    <t>Returned to non-defaulted status</t>
  </si>
  <si>
    <t>Amounts written off</t>
  </si>
  <si>
    <t>Other changes</t>
  </si>
  <si>
    <t>EU CR3 – Disclosure of the use of credit risk mitigation techniques</t>
  </si>
  <si>
    <t>Exposures</t>
  </si>
  <si>
    <t>Exposure</t>
  </si>
  <si>
    <t>secured by</t>
  </si>
  <si>
    <t xml:space="preserve">unsecured - </t>
  </si>
  <si>
    <t>Exposures to</t>
  </si>
  <si>
    <t xml:space="preserve">financial </t>
  </si>
  <si>
    <t>credit</t>
  </si>
  <si>
    <t>Carrying amount</t>
  </si>
  <si>
    <t>be secured</t>
  </si>
  <si>
    <t>collateral</t>
  </si>
  <si>
    <t>guarantees</t>
  </si>
  <si>
    <t>derivatives</t>
  </si>
  <si>
    <t>Total exposures</t>
  </si>
  <si>
    <t>EU-5</t>
  </si>
  <si>
    <t>Of which defaulted</t>
  </si>
  <si>
    <t>EU CR4 – Standardised approach – Credit risk exposure and CRM effects</t>
  </si>
  <si>
    <t>Exposures before CCF and CRM</t>
  </si>
  <si>
    <t>Exposures post CCF and CRM</t>
  </si>
  <si>
    <t>REAs and REA density</t>
  </si>
  <si>
    <t xml:space="preserve">On-balance- </t>
  </si>
  <si>
    <t xml:space="preserve">Off-balance- </t>
  </si>
  <si>
    <t>REA density,</t>
  </si>
  <si>
    <t>Exposure classes</t>
  </si>
  <si>
    <t xml:space="preserve">sheet amount </t>
  </si>
  <si>
    <t xml:space="preserve">REAs </t>
  </si>
  <si>
    <t>in per cent</t>
  </si>
  <si>
    <t>Central governments or central banks</t>
  </si>
  <si>
    <t>Claims on institutions and corporates with a  
  short-term credit assessment</t>
  </si>
  <si>
    <t>Equity exposures</t>
  </si>
  <si>
    <t>Other exposures</t>
  </si>
  <si>
    <t>Total standardised approach</t>
  </si>
  <si>
    <t>EU 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</si>
  <si>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</si>
  <si>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Risk weight</t>
  </si>
  <si>
    <t>0</t>
  </si>
  <si>
    <t>2</t>
  </si>
  <si>
    <t>4</t>
  </si>
  <si>
    <t>10</t>
  </si>
  <si>
    <t>20</t>
  </si>
  <si>
    <t>35</t>
  </si>
  <si>
    <t>50</t>
  </si>
  <si>
    <t>70</t>
  </si>
  <si>
    <t>75</t>
  </si>
  <si>
    <t>250</t>
  </si>
  <si>
    <t>370</t>
  </si>
  <si>
    <t>1 250</t>
  </si>
  <si>
    <t>Others</t>
  </si>
  <si>
    <t xml:space="preserve">Total </t>
  </si>
  <si>
    <t>unrated</t>
  </si>
  <si>
    <t>Corporations</t>
  </si>
  <si>
    <t>Claims on institutions and corporates with a short-term credit assessment</t>
  </si>
  <si>
    <t>EU CR6 - IRB approach – Credit risk exposures by exposure class and PD range</t>
  </si>
  <si>
    <t xml:space="preserve">Original on- </t>
  </si>
  <si>
    <t xml:space="preserve">Off- balance </t>
  </si>
  <si>
    <t xml:space="preserve">balance sheet </t>
  </si>
  <si>
    <t xml:space="preserve">sheet </t>
  </si>
  <si>
    <t xml:space="preserve">Value adjust- </t>
  </si>
  <si>
    <t xml:space="preserve">gross </t>
  </si>
  <si>
    <t xml:space="preserve">Average CCF </t>
  </si>
  <si>
    <t xml:space="preserve">Average PD </t>
  </si>
  <si>
    <t xml:space="preserve">Number of </t>
  </si>
  <si>
    <t xml:space="preserve">Average LGD </t>
  </si>
  <si>
    <t xml:space="preserve">Average </t>
  </si>
  <si>
    <t xml:space="preserve">REA density </t>
  </si>
  <si>
    <t xml:space="preserve">ments and </t>
  </si>
  <si>
    <t>PD scale</t>
  </si>
  <si>
    <t xml:space="preserve">pre CCF </t>
  </si>
  <si>
    <t xml:space="preserve">in per cent </t>
  </si>
  <si>
    <t xml:space="preserve">EAD </t>
  </si>
  <si>
    <t xml:space="preserve">obligors </t>
  </si>
  <si>
    <t xml:space="preserve">maturity </t>
  </si>
  <si>
    <t xml:space="preserve">EL </t>
  </si>
  <si>
    <t xml:space="preserve">provisions </t>
  </si>
  <si>
    <t>Sub-total</t>
  </si>
  <si>
    <t>Specialised Lending (SL)</t>
  </si>
  <si>
    <t xml:space="preserve">Retail - other exposures </t>
  </si>
  <si>
    <t>Total (all portfolios)</t>
  </si>
  <si>
    <t xml:space="preserve"> 30 June 2021</t>
  </si>
  <si>
    <t xml:space="preserve">sheet exposures pre CCF </t>
  </si>
  <si>
    <t xml:space="preserve">EU CR8 – REA flow statements of credit risk exposures under the IRB approach  </t>
  </si>
  <si>
    <t xml:space="preserve">Asset size: Increase in REA due to reclassification of exposures from the Standard- to the IRB-portfolio, as well as restructuring of some large corporate exposures.
Methodology and policy: Increase in REA caused by approval from the FSA to apply IRB-models to assign risk weights to residential mortgages in Private Banking.
Foreign exchange movements: Decrease in REA due to appreciation of the Norwegian Krone relative to USD and EUR.
</t>
  </si>
  <si>
    <t xml:space="preserve">30 Sept. </t>
  </si>
  <si>
    <t xml:space="preserve">30 June </t>
  </si>
  <si>
    <t xml:space="preserve">31 March </t>
  </si>
  <si>
    <t>Risk exposure amount as at the end of the
   previous reporting period</t>
  </si>
  <si>
    <t>Asset size (+/-)</t>
  </si>
  <si>
    <t>Asset quality (+/-)</t>
  </si>
  <si>
    <t>Model updates (+/-)</t>
  </si>
  <si>
    <t>Methodology and policy (+/-)</t>
  </si>
  <si>
    <t>Acquisitions and disposals (+/-)</t>
  </si>
  <si>
    <t>Foreign exchange movements (+/-)</t>
  </si>
  <si>
    <t>Other (+/-)</t>
  </si>
  <si>
    <t>Risk exposure amount as at the end of the
   reporting period</t>
  </si>
  <si>
    <t>EU CR9 - IRB approach – Backtesting of PD per exposure class (fixed PD scale)</t>
  </si>
  <si>
    <t>Information presented in the table below reflects the results for the year 2020.
Columns "End of previous year" , "End of the year" will thus refer to years 2019 and 2020.</t>
  </si>
  <si>
    <t>Arithmetic</t>
  </si>
  <si>
    <t>Average</t>
  </si>
  <si>
    <t>Weighted</t>
  </si>
  <si>
    <t>average PD</t>
  </si>
  <si>
    <t>historical annual</t>
  </si>
  <si>
    <t>PD range</t>
  </si>
  <si>
    <t>External rating</t>
  </si>
  <si>
    <t>by obligors</t>
  </si>
  <si>
    <t>End of</t>
  </si>
  <si>
    <t>obligors in</t>
  </si>
  <si>
    <t>Of which new</t>
  </si>
  <si>
    <t>default rate</t>
  </si>
  <si>
    <t>Exposure class</t>
  </si>
  <si>
    <t>equivalent</t>
  </si>
  <si>
    <t>previous year</t>
  </si>
  <si>
    <t>End of year</t>
  </si>
  <si>
    <t>the year</t>
  </si>
  <si>
    <t>obligors</t>
  </si>
  <si>
    <t>in per cant</t>
  </si>
  <si>
    <r>
      <t>Retail - mortgage loans</t>
    </r>
    <r>
      <rPr>
        <vertAlign val="superscript"/>
        <sz val="8"/>
        <color indexed="8"/>
        <rFont val="Arial"/>
        <family val="2"/>
      </rPr>
      <t xml:space="preserve"> 1)</t>
    </r>
  </si>
  <si>
    <t>BB+</t>
  </si>
  <si>
    <r>
      <t>Retail - other exposures</t>
    </r>
    <r>
      <rPr>
        <vertAlign val="superscript"/>
        <sz val="8"/>
        <color indexed="8"/>
        <rFont val="Arial"/>
        <family val="2"/>
      </rPr>
      <t xml:space="preserve"> 1)</t>
    </r>
  </si>
  <si>
    <t>BB</t>
  </si>
  <si>
    <r>
      <t>Corporate: SME</t>
    </r>
    <r>
      <rPr>
        <vertAlign val="superscript"/>
        <sz val="8"/>
        <color indexed="8"/>
        <rFont val="Arial"/>
        <family val="2"/>
      </rPr>
      <t xml:space="preserve"> 2)</t>
    </r>
  </si>
  <si>
    <r>
      <t>Corporate: Large corporates</t>
    </r>
    <r>
      <rPr>
        <vertAlign val="superscript"/>
        <sz val="8"/>
        <color indexed="8"/>
        <rFont val="Arial"/>
        <family val="2"/>
      </rPr>
      <t xml:space="preserve"> 3)</t>
    </r>
  </si>
  <si>
    <r>
      <t>Specialised Lending</t>
    </r>
    <r>
      <rPr>
        <vertAlign val="superscript"/>
        <sz val="8"/>
        <color indexed="8"/>
        <rFont val="Arial"/>
        <family val="2"/>
      </rPr>
      <t xml:space="preserve"> 2)</t>
    </r>
  </si>
  <si>
    <t>1) By agreements.</t>
  </si>
  <si>
    <t>2) By obligors.</t>
  </si>
  <si>
    <t>3) By risk points.</t>
  </si>
  <si>
    <t>IRB A1 – Models used in IRB reporting in DNB in 2021</t>
  </si>
  <si>
    <t>PD models approved for capital requirements calculations (IRB)</t>
  </si>
  <si>
    <t>REA,</t>
  </si>
  <si>
    <t>Number of</t>
  </si>
  <si>
    <t>Asset</t>
  </si>
  <si>
    <t>NOK</t>
  </si>
  <si>
    <t>Number</t>
  </si>
  <si>
    <t>years of</t>
  </si>
  <si>
    <t>(commitment category</t>
  </si>
  <si>
    <t xml:space="preserve"> billion</t>
  </si>
  <si>
    <t>of models</t>
  </si>
  <si>
    <t>Model description and method</t>
  </si>
  <si>
    <t>loss data</t>
  </si>
  <si>
    <t>Limit from the Norwegian FSA</t>
  </si>
  <si>
    <t>Corporate, large corporates scorecard</t>
  </si>
  <si>
    <t>Scorecard models based on expert evaluations combined with a statistical approach. The models are  divided by industry segments. The Norwegian banking crisis  during the early 90s is taken into account when calculating the long-term calibration levels.</t>
  </si>
  <si>
    <t>&gt;10 years</t>
  </si>
  <si>
    <t xml:space="preserve">Calibration level determined based on a formula 
from the Norwegian FSA (Finanstilsynet) </t>
  </si>
  <si>
    <t>Corporate, large corporates simulation</t>
  </si>
  <si>
    <t>Simulation models are used for spezialiced lending and companies where the main source of debt servicing is  income generated by the entity's assets. The models are based on industry segments. The Norwegian banking crisis during the early 90s is taken into account when calculating the  long-term calibration level.</t>
  </si>
  <si>
    <t>6-10 years</t>
  </si>
  <si>
    <t>Corporate, SME</t>
  </si>
  <si>
    <t>Statistical scorcard models based on industry segment and size. The Norwegian banking crisis during the early 90s is taken into account when calculating the long-term calibration level.</t>
  </si>
  <si>
    <t>Retail, residential mortgages</t>
  </si>
  <si>
    <t>Statical regression models using information regarding the customer's financial position, demography, and payment record. The calibration level is set by the Norwegian FSA (Finanstilsynet), with minimum requirements to IRB parameters  for retail mortgage portfolios</t>
  </si>
  <si>
    <t xml:space="preserve">Level limit (floor) determined by the Norwegian FSA (Finanstilsynet). Calibration level based on  a formula from the Norwegian FSA.  </t>
  </si>
  <si>
    <t>Object  financing</t>
  </si>
  <si>
    <t>1</t>
  </si>
  <si>
    <t xml:space="preserve">Statistical regression model based on information on the customer's financial position, demography, and payment record. The Norwegian banking crisis  during the early 90s is taken into account when calculating the  long-term calibration level. Private customers only. </t>
  </si>
  <si>
    <t>&gt; 10 years</t>
  </si>
  <si>
    <t>Unsecured credit</t>
  </si>
  <si>
    <t>Statistical regression models based on information on the customer's financial position, demography and payment record.  The Norwegian banking crisis  during the early 90s is taken into account when calculating the  long-term calibration level</t>
  </si>
  <si>
    <t>LGD models approved for capital adequacy calculations (IRB)</t>
  </si>
  <si>
    <t>Corporate, large corporates general</t>
  </si>
  <si>
    <t>Scorecard models based on expert evaluations combined with a statistical approach. The downturn period is set by the Norwegian FSA  (Finanstilsynet). The models are  divided by industry segments.</t>
  </si>
  <si>
    <t>Calibration level set by the Norwegian FSA</t>
  </si>
  <si>
    <t>Corporate, large corporates SPV (Single Purpose Vehicle)</t>
  </si>
  <si>
    <t>Simulation models are used for spezialiced lending and on companies like SPVs  where the main source of debt servicing is the income that is generated by the entity's assets. The models are  divided by industry segments.</t>
  </si>
  <si>
    <t xml:space="preserve">Calibration level set by the Norwegian FSA. 
Limit (floor) set by the Norwegian FSA (Finanstilsynet) </t>
  </si>
  <si>
    <t>Statical scorecard models where collateralisation is a key explanatory variable. The models are  divided by industry segments.</t>
  </si>
  <si>
    <t>Classification model based on demographic information and  collateral values</t>
  </si>
  <si>
    <t xml:space="preserve">Calibration level (floor) determined based on a formula from the Norwegian FSA (Finanstilsynet) </t>
  </si>
  <si>
    <t>Object financing</t>
  </si>
  <si>
    <t xml:space="preserve">Classification model with demographic infomation combined with regression analysis of collateral values and actual losses. </t>
  </si>
  <si>
    <t xml:space="preserve">Regression model based on information on the customer's financial position, demography and payment record. </t>
  </si>
  <si>
    <t>EAD models approved for capital adequacy calculations (IRB)</t>
  </si>
  <si>
    <t>Model combining expert evaluations and a statistical approach to determine credit conversion factors. The models are  divided by size.</t>
  </si>
  <si>
    <t>Factors set by the Norwegian FSA for certain product types</t>
  </si>
  <si>
    <t xml:space="preserve">Credit conversion factors estimated using statistical methods. </t>
  </si>
  <si>
    <t xml:space="preserve">Credit conversion factor  estimated using statistical methodes. </t>
  </si>
  <si>
    <t>Credit conversion factor set by regulation</t>
  </si>
  <si>
    <t>IRB A2 – IRB portfolio, comparison of risk parameters versus actual outcome</t>
  </si>
  <si>
    <t>PD models</t>
  </si>
  <si>
    <t>Amounts in per cent</t>
  </si>
  <si>
    <t>Category</t>
  </si>
  <si>
    <t>Predicted</t>
  </si>
  <si>
    <t>Observed</t>
  </si>
  <si>
    <r>
      <t>Retail - mortgage loans</t>
    </r>
    <r>
      <rPr>
        <vertAlign val="superscript"/>
        <sz val="8"/>
        <rFont val="Arial"/>
        <family val="2"/>
      </rPr>
      <t xml:space="preserve"> </t>
    </r>
  </si>
  <si>
    <r>
      <t>Retail - other exposures</t>
    </r>
    <r>
      <rPr>
        <vertAlign val="superscript"/>
        <sz val="8"/>
        <rFont val="Arial"/>
        <family val="2"/>
      </rPr>
      <t xml:space="preserve"> </t>
    </r>
  </si>
  <si>
    <r>
      <t>Corporate: SME</t>
    </r>
    <r>
      <rPr>
        <vertAlign val="superscript"/>
        <sz val="8"/>
        <rFont val="Arial"/>
        <family val="2"/>
      </rPr>
      <t xml:space="preserve"> 1)</t>
    </r>
  </si>
  <si>
    <r>
      <t>Corporate: Large corporate</t>
    </r>
    <r>
      <rPr>
        <vertAlign val="superscript"/>
        <sz val="8"/>
        <rFont val="Arial"/>
        <family val="2"/>
      </rPr>
      <t xml:space="preserve"> </t>
    </r>
  </si>
  <si>
    <t xml:space="preserve">EAD models </t>
  </si>
  <si>
    <t>Observed/predicted</t>
  </si>
  <si>
    <r>
      <t>Corporate: SME</t>
    </r>
    <r>
      <rPr>
        <vertAlign val="superscript"/>
        <sz val="8"/>
        <rFont val="Arial"/>
        <family val="2"/>
      </rPr>
      <t xml:space="preserve"> 1) </t>
    </r>
  </si>
  <si>
    <r>
      <t xml:space="preserve">LGD models </t>
    </r>
    <r>
      <rPr>
        <b/>
        <vertAlign val="superscript"/>
        <sz val="9"/>
        <rFont val="Arial"/>
        <family val="2"/>
      </rPr>
      <t>2)</t>
    </r>
  </si>
  <si>
    <t>Corporate: Large corporates</t>
  </si>
  <si>
    <t>1) The presentation includes corporations, sole proprietorship and responsible companies in DNB Finance related to equipment finance.</t>
  </si>
  <si>
    <t>2) Predicted LGD is presented for the defaulted portfolio, unless for large corporates, where it is predicted LGD for the whole portfolio.</t>
  </si>
  <si>
    <t>IRB A3 – IRB portfolio, value adjustments</t>
  </si>
  <si>
    <r>
      <rPr>
        <b/>
        <sz val="8"/>
        <color theme="1"/>
        <rFont val="Arial"/>
        <family val="2"/>
      </rPr>
      <t>Expected and actual value adjustments according to risk parameters</t>
    </r>
    <r>
      <rPr>
        <sz val="8"/>
        <color theme="1"/>
        <rFont val="Arial"/>
        <family val="2"/>
      </rPr>
      <t xml:space="preserve">
The tables compares expected loss for the performing portfolio as of the beginning of the year, with the actual impairment losses for the  exposures that defaulted during the year. 
The information allows to compare expected and experienced losses for the approved IRB portfolios. CCR exposures are excluded from the figures.</t>
    </r>
  </si>
  <si>
    <t>Expected loss (EL), year-start</t>
  </si>
  <si>
    <t>Impairment losses, year-end</t>
  </si>
  <si>
    <t xml:space="preserve">Expected loss(EL) at year-start, in per cent </t>
  </si>
  <si>
    <t>Impairment losses on new defaulted
  commitments in per cent of
  year-start EAD</t>
  </si>
  <si>
    <t xml:space="preserve"> Other retail </t>
  </si>
  <si>
    <t>Impairment losses on new defaulted
   commitments in per cent of year-start EAD</t>
  </si>
  <si>
    <t xml:space="preserve"> Corporates </t>
  </si>
  <si>
    <t xml:space="preserve"> Corporates, SL </t>
  </si>
  <si>
    <t xml:space="preserve">Of which,  
Corporates -  other </t>
  </si>
  <si>
    <t>Of which, 
Corporates - SME</t>
  </si>
  <si>
    <t>IRB A4 – IRB portfolio, by industry segments</t>
  </si>
  <si>
    <t xml:space="preserve">The volumes presented here do not include CCR exposures, which are found specified separately in CCR4 sheet. 
</t>
  </si>
  <si>
    <t>Used in calculation of capital requirements, December 2021</t>
  </si>
  <si>
    <t>Risk grade 1 to 10</t>
  </si>
  <si>
    <t>Of which, EAD</t>
  </si>
  <si>
    <t>for defaulted</t>
  </si>
  <si>
    <t>PD in 
per cent</t>
  </si>
  <si>
    <t>LGD on</t>
  </si>
  <si>
    <t>in NOK million</t>
  </si>
  <si>
    <t>loans in per cent</t>
  </si>
  <si>
    <t>per cent</t>
  </si>
  <si>
    <t>Average maturity</t>
  </si>
  <si>
    <t>Commercial real estate</t>
  </si>
  <si>
    <t>Shipping</t>
  </si>
  <si>
    <t>Oil, gas and offshore</t>
  </si>
  <si>
    <t>Power and renewables</t>
  </si>
  <si>
    <t>Healthcare</t>
  </si>
  <si>
    <t>Public sector</t>
  </si>
  <si>
    <t>Fishing, fish farming and farming</t>
  </si>
  <si>
    <t>Retail industries</t>
  </si>
  <si>
    <t>Technology, media and telecom</t>
  </si>
  <si>
    <t>Hotel, cruise and tourism</t>
  </si>
  <si>
    <t>Services</t>
  </si>
  <si>
    <t>Residential property</t>
  </si>
  <si>
    <t>Transport road/rail</t>
  </si>
  <si>
    <t>Bank, insurance and portfolio management</t>
  </si>
  <si>
    <t>Total corporate portfolio</t>
  </si>
  <si>
    <t>Mortgages</t>
  </si>
  <si>
    <t>Other exposures, personal customers</t>
  </si>
  <si>
    <t>Total portfolio</t>
  </si>
  <si>
    <t>Used in calculation of capital requirements, December 2020</t>
  </si>
  <si>
    <t>IRB A5 – IRB portfolio, additional information about corporate exposures</t>
  </si>
  <si>
    <t>PD in per cent</t>
  </si>
  <si>
    <t>Rest of Europe</t>
  </si>
  <si>
    <t>North America</t>
  </si>
  <si>
    <t>Total 2021</t>
  </si>
  <si>
    <t xml:space="preserve">Total 2020 </t>
  </si>
  <si>
    <t>Low risk (Risk grade 1-4)</t>
  </si>
  <si>
    <t>Moderate risk (Risk grade 5-7)</t>
  </si>
  <si>
    <t>High risk (Risk grade 8-10, excl. defaulted)</t>
  </si>
  <si>
    <t>EAD in NOK million</t>
  </si>
  <si>
    <t>Total 2020</t>
  </si>
  <si>
    <t>Performing corporate IRB portfolio by principal customer sector and risk class, 31 December 2021</t>
  </si>
  <si>
    <t xml:space="preserve">  Low risk 
(Risk grade 1-4)</t>
  </si>
  <si>
    <t>Moderate risk 
(Risk grade 5-7)</t>
  </si>
  <si>
    <t xml:space="preserve">  High risk (Risk grade 8-10, excl. defaulted)</t>
  </si>
  <si>
    <t>Oil, gas &amp; offshore</t>
  </si>
  <si>
    <t>Power &amp; Renewables</t>
  </si>
  <si>
    <t>Hotel, cruise &amp; tourism</t>
  </si>
  <si>
    <r>
      <t xml:space="preserve">Performing IRB corporate portfolio by principal customer sector and geographical location, 31 December 2021 </t>
    </r>
    <r>
      <rPr>
        <b/>
        <vertAlign val="superscript"/>
        <sz val="9"/>
        <color theme="1"/>
        <rFont val="Arial"/>
        <family val="2"/>
      </rPr>
      <t>1)</t>
    </r>
  </si>
  <si>
    <t>1) Geographical location is based on the customer’s address.</t>
  </si>
  <si>
    <t>Performing IRB corporate portfolio by risk class and geographical location, 31 December 2020</t>
  </si>
  <si>
    <t>Total 2019</t>
  </si>
  <si>
    <t>Performing corporate IRB portfolio by principal customer sector and risk class, 31 December 2020</t>
  </si>
  <si>
    <r>
      <t xml:space="preserve">Performing IRB corporate portfolio by principal customer sector and geographical location, 31 December 2020 </t>
    </r>
    <r>
      <rPr>
        <b/>
        <vertAlign val="superscript"/>
        <sz val="9"/>
        <color theme="1"/>
        <rFont val="Arial"/>
        <family val="2"/>
      </rPr>
      <t>1)</t>
    </r>
  </si>
  <si>
    <t>IRB A6 – IRB portfolio, by principal customer sectors and geographical location  (CR6 template format)</t>
  </si>
  <si>
    <t>Original on-balance sheet exposure</t>
  </si>
  <si>
    <t>Off- balance sheet exposures pre CCF</t>
  </si>
  <si>
    <t>Average CCF
in per cent</t>
  </si>
  <si>
    <t>EAD post CRM 
and post- CCF</t>
  </si>
  <si>
    <t>Average PD
in per cent</t>
  </si>
  <si>
    <t>Number of obligors</t>
  </si>
  <si>
    <t>Average LGD
in per cent</t>
  </si>
  <si>
    <t>EL</t>
  </si>
  <si>
    <t>Retail, mortgage loans</t>
  </si>
  <si>
    <t>Other exposures to personal customers</t>
  </si>
  <si>
    <t>Original on- balance sheet exposure</t>
  </si>
  <si>
    <t>Average maturity (corporate 
portfolio only)</t>
  </si>
  <si>
    <t>REA</t>
  </si>
  <si>
    <t>REA density
in per cent</t>
  </si>
  <si>
    <t>Other Countries</t>
  </si>
  <si>
    <t>Corporate IRB portfolio by geographical location (includes defaulted portfolio).</t>
  </si>
  <si>
    <t>Original on- balance sheet gross exposure</t>
  </si>
  <si>
    <t>Total IRB portfolio by principal customer sectors (includes defaulted portfolio)</t>
  </si>
  <si>
    <t>Original on-balance sheet gross exposure</t>
  </si>
  <si>
    <t xml:space="preserve">Corporate IRB portfolio by geographical location (includes defaulted portfolio) </t>
  </si>
  <si>
    <t>EU CCR1 – Analysis of CCR exposure by approach</t>
  </si>
  <si>
    <t>Replacement</t>
  </si>
  <si>
    <t xml:space="preserve">cost/current </t>
  </si>
  <si>
    <t xml:space="preserve">Potential future </t>
  </si>
  <si>
    <t>Notional</t>
  </si>
  <si>
    <t>market value</t>
  </si>
  <si>
    <t>credit exposure</t>
  </si>
  <si>
    <t>EEPE</t>
  </si>
  <si>
    <t>Multiplier</t>
  </si>
  <si>
    <t>EAD post CRM</t>
  </si>
  <si>
    <t>REAs</t>
  </si>
  <si>
    <t>Mark to market</t>
  </si>
  <si>
    <t>Original exposure</t>
  </si>
  <si>
    <t>IMM (for derivatives and SFTs)</t>
  </si>
  <si>
    <t xml:space="preserve">  Of which securities financing transactions</t>
  </si>
  <si>
    <t xml:space="preserve">  Of which derivatives and long settlement transactions</t>
  </si>
  <si>
    <t xml:space="preserve">  Of which from contractual cross- product netting</t>
  </si>
  <si>
    <t>Financial collateral simple method (for SFTs)</t>
  </si>
  <si>
    <t>Financial collateral comprehensive method (for SFTs)</t>
  </si>
  <si>
    <t>VaR for SFTs</t>
  </si>
  <si>
    <t>EU CCR2 – Transactions subject to own funds requirements for CVA risk</t>
  </si>
  <si>
    <t>The CVA measures the risk from MTM losses due to deterioration in the credit quality of a counterparty to over-the-counter derivative transactions with DNB. It is a complement to the counterparty credit risk charge, that accounts for the risk of outright default of a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</si>
  <si>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</si>
  <si>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(i) VaR component (including the 3× multiplier)</t>
  </si>
  <si>
    <t>(ii) stressed VaR component (including the 3× multiplier)</t>
  </si>
  <si>
    <t>Transactions subject to the Standardised method</t>
  </si>
  <si>
    <t>EU4</t>
  </si>
  <si>
    <t>Transactions subject to the Alternative approach</t>
  </si>
  <si>
    <t>Transactions subject to the Alternative approach (Based on the Original Exposure Method)</t>
  </si>
  <si>
    <t xml:space="preserve">Total transactions subject to own funds requirements for CVA risk </t>
  </si>
  <si>
    <t>EU CCR3 – Standardised approach – CCR exposures by regulatory portfolio and risk weights</t>
  </si>
  <si>
    <t>This table shows exposure at default, broken down by exposure class and risk weight. This table includes exposures subject to the standardised approach only.</t>
  </si>
  <si>
    <t>Total exposure value</t>
  </si>
  <si>
    <t>Institutions and corporates with a short-term credit assessment</t>
  </si>
  <si>
    <t>Other items</t>
  </si>
  <si>
    <t>31 June 2021</t>
  </si>
  <si>
    <t>EU CCR4 – IRB approach – CCR exposures by exposure class and PD scale</t>
  </si>
  <si>
    <t>The following tables show counterparty credit risk exposure at default post-CRM for the advanced IRB approach.</t>
  </si>
  <si>
    <t>Exposure weighted average PD (%)</t>
  </si>
  <si>
    <t>Exposure weighted average LGD (%)</t>
  </si>
  <si>
    <t>Exposure weighted average maturity (years)</t>
  </si>
  <si>
    <t>Density of risk weighted exposure amounts</t>
  </si>
  <si>
    <t/>
  </si>
  <si>
    <t>Sub-total corporate</t>
  </si>
  <si>
    <t>Sub-total specialised lending</t>
  </si>
  <si>
    <t>Total (all CCR relevant exposure classes)</t>
  </si>
  <si>
    <t xml:space="preserve"> 30 June 2020</t>
  </si>
  <si>
    <t>EU CCR5-A – Impact of netting and collateral held on exposure values</t>
  </si>
  <si>
    <t>This table shows the impact on exposures from netting and collateral held for derivatives and SFTs.</t>
  </si>
  <si>
    <t xml:space="preserve">Gross positive fair value </t>
  </si>
  <si>
    <t>Netted current</t>
  </si>
  <si>
    <t>or net carrying amount</t>
  </si>
  <si>
    <t>Netting benefits</t>
  </si>
  <si>
    <t>Collateral held</t>
  </si>
  <si>
    <t>Net credit exposure</t>
  </si>
  <si>
    <t>Derivatives</t>
  </si>
  <si>
    <t>SFTs</t>
  </si>
  <si>
    <t>Cross-product netting</t>
  </si>
  <si>
    <t>EU CCR5-B – Composition of collateral for exposures to CCR</t>
  </si>
  <si>
    <t>This table shows the types of collateral posted or received to support or reduce CCR exposures relating to derivative transactions or SFTs.</t>
  </si>
  <si>
    <t>Collateral used in derivative transactions</t>
  </si>
  <si>
    <t>Collateral used in SFTs</t>
  </si>
  <si>
    <t>Fair value of collateral received</t>
  </si>
  <si>
    <t>Fair value of posted collateral</t>
  </si>
  <si>
    <t>Fair value of 
collateral received</t>
  </si>
  <si>
    <t>Fair value of 
posted collateral</t>
  </si>
  <si>
    <t>Segregated</t>
  </si>
  <si>
    <t>Unsegregated</t>
  </si>
  <si>
    <t>Cash – domestic currency</t>
  </si>
  <si>
    <t>Cash – other currencies</t>
  </si>
  <si>
    <t>Domestic sovereign debt</t>
  </si>
  <si>
    <t>Other sovereign debt</t>
  </si>
  <si>
    <t>Corporate bonds</t>
  </si>
  <si>
    <t>Equity securities</t>
  </si>
  <si>
    <t>Other collateral</t>
  </si>
  <si>
    <t>EU CCR8 – Exposures to Central Counterparties, CCPs</t>
  </si>
  <si>
    <t>This table provides a breakdown of DNBs’ exposures and REAs to CCPs.</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</si>
  <si>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</si>
  <si>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</si>
  <si>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</si>
  <si>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</si>
  <si>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</si>
  <si>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</si>
  <si>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</si>
  <si>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</si>
  <si>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</si>
  <si>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</si>
  <si>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</si>
  <si>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</si>
  <si>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EU MR1 – Market risk under the standardised approach</t>
  </si>
  <si>
    <t>requirements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</si>
  <si>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</si>
  <si>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</si>
  <si>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</si>
  <si>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</si>
  <si>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</si>
  <si>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</si>
  <si>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</si>
  <si>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</si>
  <si>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</si>
  <si>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 xml:space="preserve">EU KM2: Key metrics - MREL </t>
  </si>
  <si>
    <t xml:space="preserve">The resolution entity is the Group parent entity. MREL shall be measured as a percentage of an adjusted total risk exposure amount, and shall at all times be met by own funds instruments or debt instruments with lower priority than senior unsecured debt (subordination requirement) and should be issued from the Group parent to external investors.     </t>
  </si>
  <si>
    <t xml:space="preserve">The subordination requirement is subject to a transitional period and shall be met by 1 January 2024. This means that up until that date, ordinary unsecured senior debt with a residual maturity of at least one year may be included as eligible debt.     </t>
  </si>
  <si>
    <t>The covered-bond entities are excluded from the MREL-requirement. The Group's risk exposure amount, which includes the risk exposure amount in the covered bond-entity DNB Boligkreditt AS and DNB Bank ASA's exposure to DNB Boligkreditt AS, is therefore adjusted. Likewise, when calculating own funds to be included in the fulfillment of MREL, The Group's own funds in DNB Boligkreditt AS is excluded.</t>
  </si>
  <si>
    <t>This table shows the key metrics for the Group’s own funds and eligible liabilities.</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</si>
  <si>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</si>
  <si>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</si>
  <si>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</si>
  <si>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</si>
  <si>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</si>
  <si>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Risk exposure amount of the resolution group (REA)</t>
  </si>
  <si>
    <t>3</t>
  </si>
  <si>
    <t>Own funds and eligible liabilities as a percentage of 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</si>
  <si>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</si>
  <si>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</si>
  <si>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</si>
  <si>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</si>
  <si>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</si>
  <si>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</si>
  <si>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</si>
  <si>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EU-7</t>
  </si>
  <si>
    <t>MREL requirement expressed as percentage of the total risk exposure amount</t>
  </si>
  <si>
    <t>EU-8</t>
  </si>
  <si>
    <t>EU-9</t>
  </si>
  <si>
    <t>MREL requirement expressed as percentage of the total exposure measure</t>
  </si>
  <si>
    <t>EU-10</t>
  </si>
  <si>
    <t>Other eligible liabilities (not subordinated) consists of ordinary senior debt &gt; 1 year residual maturity.</t>
  </si>
  <si>
    <t>EU TLAC1 - Composition - MREL</t>
  </si>
  <si>
    <t>This table shows the composition of the Group’s own funds and eligible liabilities and ratios.</t>
  </si>
  <si>
    <t>Own funds and eligible liabilities and adjustments</t>
  </si>
  <si>
    <t>Common Equity Tier 1 capital (CET1)</t>
  </si>
  <si>
    <t xml:space="preserve">Additional Tier 1 capital (AT1) </t>
  </si>
  <si>
    <t xml:space="preserve">Tier 2 capital (T2) </t>
  </si>
  <si>
    <t>Adjusted own funds for the purpose of Article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</si>
  <si>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</si>
  <si>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</si>
  <si>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</si>
  <si>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</si>
  <si>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</si>
  <si>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</si>
  <si>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</si>
  <si>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</si>
  <si>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</si>
  <si>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</si>
  <si>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</si>
  <si>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</si>
  <si>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</si>
  <si>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</si>
  <si>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</si>
  <si>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</si>
  <si>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</si>
  <si>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</si>
  <si>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</si>
  <si>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</si>
  <si>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EU-22a</t>
  </si>
  <si>
    <t>Of which own funds and subordinated</t>
  </si>
  <si>
    <t xml:space="preserve">Risk exposure amount and leverage exposure measure of the resolution group </t>
  </si>
  <si>
    <t>Risk exposure amount DNB Group (REA)</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</si>
  <si>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</si>
  <si>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</si>
  <si>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</si>
  <si>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</si>
  <si>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</si>
  <si>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</si>
  <si>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REA) available after meeting the resolution group’s requirements</t>
  </si>
  <si>
    <t>EU TLAC3 - Creditor ranking - resolution entity</t>
  </si>
  <si>
    <t>Insolvency ranking</t>
  </si>
  <si>
    <t>Sum of 1 to 5</t>
  </si>
  <si>
    <t>(most junior)</t>
  </si>
  <si>
    <t>(most senior)</t>
  </si>
  <si>
    <t xml:space="preserve">Description of insolvency rank </t>
  </si>
  <si>
    <t>CET1 capital</t>
  </si>
  <si>
    <t>Tier 2 capital instruments</t>
  </si>
  <si>
    <t>Non-preferred senior debt</t>
  </si>
  <si>
    <t>Unsecured and unsubordinated debt</t>
  </si>
  <si>
    <t xml:space="preserve">Total capital and liabilites, CRD IV </t>
  </si>
  <si>
    <t>Capital and liabilites in Boligkreditt, not eligible</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</si>
  <si>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</si>
  <si>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</si>
  <si>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</si>
  <si>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</si>
  <si>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</si>
  <si>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</si>
  <si>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CCyB1 - Geographical distribution of credit exposures relevant for the calculation of the countercyclical buffer</t>
  </si>
  <si>
    <t>The countercyclical buffer in Norway was 1.0 per cent at year end. The requirement for DNB is the weighted average of the buffer rates for the countries where the bank has credit exposures. Several countries in which DNB has exposures have set the requriement to zero per cent, and as a result, DNB's effective countercyclical buffer rat at year end 2021 was 0.77 per cent.</t>
  </si>
  <si>
    <t>General credit exposures</t>
  </si>
  <si>
    <t xml:space="preserve">Own fund requirements			
			</t>
  </si>
  <si>
    <t>Breakdown by country:</t>
  </si>
  <si>
    <t>United Kingdom</t>
  </si>
  <si>
    <t>Poland</t>
  </si>
  <si>
    <t>Luxembourg</t>
  </si>
  <si>
    <t>Finland</t>
  </si>
  <si>
    <t>Lithuania</t>
  </si>
  <si>
    <t>EU CCyB2 - Amount of institution-specific countercyclical capital buffer</t>
  </si>
  <si>
    <t>Institution specific countercyclical capital buffer rate</t>
  </si>
  <si>
    <t>Institution specific countercyclical capital buffer requirement</t>
  </si>
  <si>
    <t>EU 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</si>
  <si>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The Norwegian leverage ratio requirement consists of a minimum requirement of 3 per cent that will apply to all credit institutions, a mandatory 2 per cent buffer for banks and an additional mandatory buffer of 1 per cent for systematically important banks. DNB is the only institution in Norway that will be required to have a leverage ratio of 6 per cent. </t>
  </si>
  <si>
    <t>Total consolidated assets as per published financial statements</t>
  </si>
  <si>
    <t>Adjustment for investments in banking, financial, insurance or commercial entities that are consolidated
   for accounting purposes but outside the scope of regulatory consolidation</t>
  </si>
  <si>
    <t>Adjustment for fiduciary assets recognised on the balance sheet pursuant to the operative accounting
   framework but excluded from the leverage ratio exposure measure</t>
  </si>
  <si>
    <t>Adjustments for derivative financial instruments</t>
  </si>
  <si>
    <t>Adjustment for securities financing transactions (ie repos and similar secured lending)</t>
  </si>
  <si>
    <t>Adjustment for off-balance sheet items (ie conversion to credit equivalent amounts of off-balance 
   sheet exposures)</t>
  </si>
  <si>
    <t>Leverage ratio exposure measure</t>
  </si>
  <si>
    <t>EU LR2 – LRCom: Leverage ratio common disclosure</t>
  </si>
  <si>
    <t>This table shows quarterly leverage ratio calculations and includes additional breakdowns for the leverage exposure measure.</t>
  </si>
  <si>
    <t>On-balance sheet exposures</t>
  </si>
  <si>
    <t>On-balance sheet exposures (excluding derivatives and securities financing transactions (SFTs), but
   sheet exposures)</t>
  </si>
  <si>
    <t>1a</t>
  </si>
  <si>
    <t>Of which deposits with central banks</t>
  </si>
  <si>
    <t>(Asset amounts deducted in determining Basel III Tier 1 capital)</t>
  </si>
  <si>
    <t>Total on-balance sheet exposures (excluding derivatives and SFTs) (sum of rows 1 and 2)</t>
  </si>
  <si>
    <t>Derivative exposures</t>
  </si>
  <si>
    <t>Replacement cost associated with all derivatives transactions (where applicable net of eligible cash 
  variation margin and/or with bilateral netting)</t>
  </si>
  <si>
    <t>Add-on amounts for PFE associated with all derivatives transactions</t>
  </si>
  <si>
    <t>Gross-up for derivatives collateral provided where deducted from the balance sheet assets pursuant to the 
  operative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</si>
  <si>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</si>
  <si>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</si>
  <si>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</si>
  <si>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</si>
  <si>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rows 4 to 10)</t>
  </si>
  <si>
    <t>Securities financing transaction exposures</t>
  </si>
  <si>
    <t>Gross SFT assets (with no recognition of netting), after adjusting for sale accounting transactions</t>
  </si>
  <si>
    <t>(Netted amounts of cash payables and cash receivables of gross SFT assets)</t>
  </si>
  <si>
    <t>CCR exposure for SFT assets</t>
  </si>
  <si>
    <t>Agent transaction exposures</t>
  </si>
  <si>
    <t>Total securities financing transaction exposures (sum of rows 12 to 15)</t>
  </si>
  <si>
    <t>Other off-balance sheet exposures</t>
  </si>
  <si>
    <t>Off-balance sheet exposure at gross notional amount</t>
  </si>
  <si>
    <t>(Adjustments for conversion to credit equivalent amounts)</t>
  </si>
  <si>
    <t>Off-balance sheet items (sum of rows 17 and 18)</t>
  </si>
  <si>
    <t>Capital and total exposures</t>
  </si>
  <si>
    <t>Tier 1 capital including eligible YTD results</t>
  </si>
  <si>
    <t>Total exposures (sum of rows 3, 11, 16 and 19)</t>
  </si>
  <si>
    <t>Basel III leverage ratio in per cent  including eligible YTD results</t>
  </si>
  <si>
    <t>EU LR3 – LRSpl: Split-up of on balance sheet exposures (excluding derivatives, SFTs and exempted exposures)</t>
  </si>
  <si>
    <t>The table shows a breakdown of the on-balance sheet exposures excluding derivatives, SFTs and exempted exposures, by regulatory asset class.</t>
  </si>
  <si>
    <t>EU-1</t>
  </si>
  <si>
    <t>Total on-balance sheet exposures (excluding derivatives, SFTs, and exempted exposures), of which:</t>
  </si>
  <si>
    <t>EU-2</t>
  </si>
  <si>
    <t>Trading book exposures</t>
  </si>
  <si>
    <t>EU-3</t>
  </si>
  <si>
    <t>Banking book exposures, of which:</t>
  </si>
  <si>
    <t>EU-4</t>
  </si>
  <si>
    <t>Exposures treated as sovereigns</t>
  </si>
  <si>
    <t>EU-6</t>
  </si>
  <si>
    <r>
      <t xml:space="preserve">Exposures to regional governments, MDB, international organisations and PSE </t>
    </r>
    <r>
      <rPr>
        <b/>
        <sz val="8"/>
        <rFont val="Arial"/>
        <family val="2"/>
      </rPr>
      <t xml:space="preserve">not </t>
    </r>
    <r>
      <rPr>
        <sz val="8"/>
        <rFont val="Arial"/>
        <family val="2"/>
      </rPr>
      <t>treated as sovereigns</t>
    </r>
  </si>
  <si>
    <t>Secured by mortgages of immovable properties</t>
  </si>
  <si>
    <t>Retail exposures</t>
  </si>
  <si>
    <t>EU-11</t>
  </si>
  <si>
    <t>EU-12</t>
  </si>
  <si>
    <t>Other exposures (eg equity, securitisations, and other non-credit obligation assets)</t>
  </si>
  <si>
    <t>EU LIQ1 - Quantitative information of LCR</t>
  </si>
  <si>
    <t>Total unweighted value (average)</t>
  </si>
  <si>
    <t>Total weighted value (average)</t>
  </si>
  <si>
    <t>High-quality liquid assets</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</si>
  <si>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</si>
  <si>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</si>
  <si>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</si>
  <si>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</si>
  <si>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</si>
  <si>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</si>
  <si>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</si>
  <si>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</si>
  <si>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</si>
  <si>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</si>
  <si>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</si>
  <si>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</si>
  <si>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</si>
  <si>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</si>
  <si>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</si>
  <si>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</si>
  <si>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</si>
  <si>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</si>
  <si>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</si>
  <si>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</si>
  <si>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Total cash inflows</t>
  </si>
  <si>
    <t>Total adjusted value</t>
  </si>
  <si>
    <t>Total HQLA</t>
  </si>
  <si>
    <t>Total net cash outflows</t>
  </si>
  <si>
    <t>Liquidity Coverage Ratio (in per cent)</t>
  </si>
  <si>
    <t>EU AE1 – Encumbered and unencumbered assets</t>
  </si>
  <si>
    <t>Carrying amount of encumbered assets</t>
  </si>
  <si>
    <t>Fair value of encumbered assets</t>
  </si>
  <si>
    <t>Carrying amount of unencumbered assets</t>
  </si>
  <si>
    <t>Fair value of unencumbered assets</t>
  </si>
  <si>
    <t>of which cental</t>
  </si>
  <si>
    <t>bank's eligible</t>
  </si>
  <si>
    <t>Assets of the reporting institution</t>
  </si>
  <si>
    <t>Equity instruments</t>
  </si>
  <si>
    <t>Of which: covered bonds</t>
  </si>
  <si>
    <t>Of which: asset-backed securities</t>
  </si>
  <si>
    <t>Of which: issued by general governments</t>
  </si>
  <si>
    <t>Of which: issued by financial corporations</t>
  </si>
  <si>
    <t>Of which: issued by non-financial corporations</t>
  </si>
  <si>
    <t>EU AE2 - Collateral received and own debt securities issued</t>
  </si>
  <si>
    <t>Unencumbered</t>
  </si>
  <si>
    <t>Fair value of encumbered collateral received</t>
  </si>
  <si>
    <t xml:space="preserve">Fair value of collateral received or own debt </t>
  </si>
  <si>
    <t>or own debt securities issued</t>
  </si>
  <si>
    <t>securities issued available for encumbrance</t>
  </si>
  <si>
    <t>Collateral received by the reporting institution</t>
  </si>
  <si>
    <t>Loans on demand</t>
  </si>
  <si>
    <t>of which: covered bonds</t>
  </si>
  <si>
    <t>of which: asset-backed securities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</si>
  <si>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</si>
  <si>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</si>
  <si>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</si>
  <si>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</si>
  <si>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</si>
  <si>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asset-
  backed securities</t>
  </si>
  <si>
    <t>Own covered bonds and asset-backed securities issued and not yet 
  pledged</t>
  </si>
  <si>
    <t xml:space="preserve">Total assets, collateral received and own debt securities issued  </t>
  </si>
  <si>
    <t>EU AE3 - Sources of encumbrance</t>
  </si>
  <si>
    <t xml:space="preserve">Assets, collateral </t>
  </si>
  <si>
    <t>received and own</t>
  </si>
  <si>
    <t>debt securities issued</t>
  </si>
  <si>
    <t>Matching liabilities,</t>
  </si>
  <si>
    <t xml:space="preserve"> other than covered bonds</t>
  </si>
  <si>
    <t>contingent liabilities or</t>
  </si>
  <si>
    <t>and securitisations</t>
  </si>
  <si>
    <t>securities lent</t>
  </si>
  <si>
    <t>encumbered</t>
  </si>
  <si>
    <t>Carrying amount of selected financial liabilities</t>
  </si>
  <si>
    <t>Assets, collateral</t>
  </si>
  <si>
    <t>other than covered bonds</t>
  </si>
  <si>
    <t>and ABSs encumbered</t>
  </si>
  <si>
    <t>EU 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</si>
  <si>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</si>
  <si>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</si>
  <si>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</si>
  <si>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</si>
  <si>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</si>
  <si>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</si>
  <si>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amount</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</si>
  <si>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</si>
  <si>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</si>
  <si>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</si>
  <si>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</si>
  <si>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</si>
  <si>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</si>
  <si>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</si>
  <si>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</si>
  <si>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</si>
  <si>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</si>
  <si>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EU IRRBB1 - Interest rate risks of non-trading book activities</t>
  </si>
  <si>
    <t>Supervisory shock scenarios</t>
  </si>
  <si>
    <t>Current period</t>
  </si>
  <si>
    <t>requirement</t>
  </si>
  <si>
    <t>Parallel up</t>
  </si>
  <si>
    <t xml:space="preserve">Parallel down </t>
  </si>
  <si>
    <t xml:space="preserve">Steepener </t>
  </si>
  <si>
    <t>Flattener</t>
  </si>
  <si>
    <t>Short rates up</t>
  </si>
  <si>
    <t>Short rates down</t>
  </si>
  <si>
    <t>EU CCA – Disclosure of main features of regulatory capital instruments as at 31 December 2021</t>
  </si>
  <si>
    <t>Ordinary shares</t>
  </si>
  <si>
    <t>Subordinated loans (part 1 of 3)</t>
  </si>
  <si>
    <t>Subordinated loans (part 2 of 3)</t>
  </si>
  <si>
    <t>Subordinated loans (part 3 of 3)</t>
  </si>
  <si>
    <t>Perpetual loans</t>
  </si>
  <si>
    <t>NOK Notes</t>
  </si>
  <si>
    <t>USD Notes</t>
  </si>
  <si>
    <t>NOK loan</t>
  </si>
  <si>
    <t>SEK loan</t>
  </si>
  <si>
    <t>EUR loan</t>
  </si>
  <si>
    <t>JPY loan</t>
  </si>
  <si>
    <t>USD loan</t>
  </si>
  <si>
    <t>Issuer</t>
  </si>
  <si>
    <t>Unique identifier (e.g. CUSIP, ISIN, or Bloomberg identifier for private placement)</t>
  </si>
  <si>
    <t>NO0010031479</t>
  </si>
  <si>
    <t>NO0010858749</t>
  </si>
  <si>
    <t>XS1506066676</t>
  </si>
  <si>
    <t>XS2075280995</t>
  </si>
  <si>
    <t>NO0010782386</t>
  </si>
  <si>
    <t>NO0010782394</t>
  </si>
  <si>
    <t>NO0010818446</t>
  </si>
  <si>
    <t>NO0010883341</t>
  </si>
  <si>
    <t>NO0011151672</t>
  </si>
  <si>
    <t>NO0011151680</t>
  </si>
  <si>
    <t>XS1551373985</t>
  </si>
  <si>
    <t>XS1551373639</t>
  </si>
  <si>
    <t>NO0010818453</t>
  </si>
  <si>
    <t>NO0010818479</t>
  </si>
  <si>
    <t>XS2180002409</t>
  </si>
  <si>
    <t>XS2408970759</t>
  </si>
  <si>
    <t>XS2408967375</t>
  </si>
  <si>
    <t>XS1571331955</t>
  </si>
  <si>
    <t>XS1794344827</t>
  </si>
  <si>
    <t>XS1551344705</t>
  </si>
  <si>
    <t>XS1755125868</t>
  </si>
  <si>
    <t>LU0001344653</t>
  </si>
  <si>
    <t>GB0040940875</t>
  </si>
  <si>
    <t>GB0042636166</t>
  </si>
  <si>
    <t>NA</t>
  </si>
  <si>
    <t>Governing law(s) of the instrument</t>
  </si>
  <si>
    <r>
      <t xml:space="preserve">English </t>
    </r>
    <r>
      <rPr>
        <vertAlign val="superscript"/>
        <sz val="20"/>
        <rFont val="Arial"/>
        <family val="2"/>
      </rPr>
      <t>7)</t>
    </r>
  </si>
  <si>
    <r>
      <t xml:space="preserve">English </t>
    </r>
    <r>
      <rPr>
        <vertAlign val="superscript"/>
        <sz val="20"/>
        <color theme="1"/>
        <rFont val="Arial"/>
        <family val="2"/>
      </rPr>
      <t>2)</t>
    </r>
  </si>
  <si>
    <t>English 2)</t>
  </si>
  <si>
    <t>Regulatory treatment:</t>
  </si>
  <si>
    <t>Current treatment taking into account, where applicable, transitional CRR rules</t>
  </si>
  <si>
    <t>Common Equity Tier 1</t>
  </si>
  <si>
    <t>Additional Tier 1</t>
  </si>
  <si>
    <t>Tier 2</t>
  </si>
  <si>
    <t>Post-transitional CRR rules</t>
  </si>
  <si>
    <t xml:space="preserve">Eligible at ind. company/group/group &amp; ind. company level </t>
  </si>
  <si>
    <t>Ind. company and group</t>
  </si>
  <si>
    <t>Instrument type</t>
  </si>
  <si>
    <t>Common shares</t>
  </si>
  <si>
    <t>Other additional Tier 1</t>
  </si>
  <si>
    <t>Tier 2 subordinated debt</t>
  </si>
  <si>
    <t>Amount recognised in regulatory capital or eligible liabilities  (Currency in million, as of most recent reporting date)</t>
  </si>
  <si>
    <t xml:space="preserve">Nominal amount of instrument </t>
  </si>
  <si>
    <t>N/A</t>
  </si>
  <si>
    <t>NOK 2 700</t>
  </si>
  <si>
    <t>USD 750, NOK 6 120</t>
  </si>
  <si>
    <t>USD 850, NOK 7 774</t>
  </si>
  <si>
    <t>NOK 1 400</t>
  </si>
  <si>
    <t>NOK 170</t>
  </si>
  <si>
    <t>NOK 900</t>
  </si>
  <si>
    <t>NOK 2 500</t>
  </si>
  <si>
    <t>NOK 2 350</t>
  </si>
  <si>
    <t>NOK 450</t>
  </si>
  <si>
    <t>SEK 750, NOK 789</t>
  </si>
  <si>
    <t>SEK 1 000, NOK 1 052</t>
  </si>
  <si>
    <t>SEK 700, NOK 736</t>
  </si>
  <si>
    <t>SEK 300, NOK 315</t>
  </si>
  <si>
    <t>SEK 1 500, NOK 1 544</t>
  </si>
  <si>
    <t>SEK 1 600, NOK 1 579</t>
  </si>
  <si>
    <t>SEK 500, NOK 494</t>
  </si>
  <si>
    <t>EUR 650, NOK 7 509</t>
  </si>
  <si>
    <t>EUR 600, NOK 6 931</t>
  </si>
  <si>
    <t>JPY 11 500, NOK 1 121</t>
  </si>
  <si>
    <t>JPY 25 000, NOK 2 436</t>
  </si>
  <si>
    <t>USD 215, NOK 2 267</t>
  </si>
  <si>
    <t>USD 200, NOK 2 109</t>
  </si>
  <si>
    <t>USD 150, NOK 1 582</t>
  </si>
  <si>
    <t>JPY 10 000, NOK 974</t>
  </si>
  <si>
    <t>Issue price</t>
  </si>
  <si>
    <t>Various</t>
  </si>
  <si>
    <t>99.841</t>
  </si>
  <si>
    <t>99.604</t>
  </si>
  <si>
    <t>99.15</t>
  </si>
  <si>
    <t>9b</t>
  </si>
  <si>
    <t>Redemption price</t>
  </si>
  <si>
    <t>Redemption at par</t>
  </si>
  <si>
    <t>Accounting classification</t>
  </si>
  <si>
    <t>Shareholder's equity</t>
  </si>
  <si>
    <t>Subordinated loan capital - amortised cost</t>
  </si>
  <si>
    <t>Perpetual subordinated loan capital - amortised cost</t>
  </si>
  <si>
    <t>Original date of issuance</t>
  </si>
  <si>
    <t>27 June 2019</t>
  </si>
  <si>
    <t>18 October 2016</t>
  </si>
  <si>
    <t>19 January 2017</t>
  </si>
  <si>
    <t>13 March 2018</t>
  </si>
  <si>
    <t>28 May 2020</t>
  </si>
  <si>
    <t>1 March 2017</t>
  </si>
  <si>
    <t>20 March 2018</t>
  </si>
  <si>
    <t>24 January 2018</t>
  </si>
  <si>
    <t>Perpetual or dated</t>
  </si>
  <si>
    <t>Perpetual</t>
  </si>
  <si>
    <t>Dated</t>
  </si>
  <si>
    <t>Original maturity date</t>
  </si>
  <si>
    <t>19 January 2027</t>
  </si>
  <si>
    <t>13 March 2028</t>
  </si>
  <si>
    <t>28 May 2030</t>
  </si>
  <si>
    <t>1 March 2027</t>
  </si>
  <si>
    <t>20 March 2028</t>
  </si>
  <si>
    <t>24 January 2028</t>
  </si>
  <si>
    <t>Issuer call subject to prior supervisory approval</t>
  </si>
  <si>
    <t>No</t>
  </si>
  <si>
    <t>Yes</t>
  </si>
  <si>
    <t>Optional call date, contingent call dates and redemption amount</t>
  </si>
  <si>
    <t>27 June 2024 at par</t>
  </si>
  <si>
    <t>26 March 2022 at par</t>
  </si>
  <si>
    <t>12 November 2024 at par</t>
  </si>
  <si>
    <t>The interest payment date falling in January 2022</t>
  </si>
  <si>
    <t>19 January 2022</t>
  </si>
  <si>
    <t>The interest payment date falling in (or nearest to) March 2023.</t>
  </si>
  <si>
    <t>The interest payment date falling in May 2025</t>
  </si>
  <si>
    <t>On any date from and including 17 November 2026 and ending on (and including) 17 February 2027</t>
  </si>
  <si>
    <t>13 March 2023</t>
  </si>
  <si>
    <t>1 March 2022</t>
  </si>
  <si>
    <t>20 March 2023</t>
  </si>
  <si>
    <t>24 January 2023</t>
  </si>
  <si>
    <t>November 1990</t>
  </si>
  <si>
    <t>August 1991</t>
  </si>
  <si>
    <t>5 years after issue</t>
  </si>
  <si>
    <t>February 2029</t>
  </si>
  <si>
    <t>Subsequent call dates, if applicable</t>
  </si>
  <si>
    <r>
      <t xml:space="preserve">The issuer has the right to call at every interest payment date  thereafter </t>
    </r>
    <r>
      <rPr>
        <vertAlign val="superscript"/>
        <sz val="20"/>
        <color theme="1"/>
        <rFont val="Arial"/>
        <family val="2"/>
      </rPr>
      <t>6)</t>
    </r>
    <r>
      <rPr>
        <sz val="20"/>
        <color theme="1"/>
        <rFont val="Arial"/>
        <family val="2"/>
      </rPr>
      <t xml:space="preserve">  </t>
    </r>
  </si>
  <si>
    <t>Any interest payment date thereafter</t>
  </si>
  <si>
    <t>Any interest payment date after 17 February 2027</t>
  </si>
  <si>
    <t>None</t>
  </si>
  <si>
    <t>Semiannual call thereafter</t>
  </si>
  <si>
    <t>Every 5 years thereafter</t>
  </si>
  <si>
    <t>Coupons/dividends:</t>
  </si>
  <si>
    <t>Fixed or floating dividend/coupon</t>
  </si>
  <si>
    <t>Floating</t>
  </si>
  <si>
    <t>Fixed</t>
  </si>
  <si>
    <t>Fixed to floating</t>
  </si>
  <si>
    <t>Coupon rate and any related index</t>
  </si>
  <si>
    <t>3-month NIBOR + 350 bps</t>
  </si>
  <si>
    <t>6.50%. Fixed interest reset every 5 years at 5y USD MS + 508 bps</t>
  </si>
  <si>
    <t>4.875%. Fixed interest reset every 5 years at 5y USD T + 314 bps</t>
  </si>
  <si>
    <t>3-month NIBOR + 175 bps</t>
  </si>
  <si>
    <t xml:space="preserve">Fixed 3.08%. 
Reset/ after first call date:
3-month NIBOR + 175 bps </t>
  </si>
  <si>
    <t>3-month NIBOR + 110 bps</t>
  </si>
  <si>
    <t>3-month NIBOR + 230 bps</t>
  </si>
  <si>
    <t>3-month NIBOR + 100 bps</t>
  </si>
  <si>
    <t>Fixed 2.72%. 
Reset after 17 February 2027: 3-month NIBOR + 100 bps</t>
  </si>
  <si>
    <t>3-month STIBOR + 170 bps</t>
  </si>
  <si>
    <t>Fixed 1.98%. 
Reset after first call date:
3-month STIBOR + 170 bps</t>
  </si>
  <si>
    <t>3-month STIBOR + 106 bps</t>
  </si>
  <si>
    <t>Fixed 1.61%. Reset after first call date: 3-month STIBOR + 106 bps</t>
  </si>
  <si>
    <t>3-month STIBOR + 235 bps</t>
  </si>
  <si>
    <t>3-month STIBOR + 95 bps</t>
  </si>
  <si>
    <t>Fixed 1.598%. 
Reset after 17 February 2027: 3-month STIBOR + 95 bps</t>
  </si>
  <si>
    <t>1.25%. Reset after first call date: 5-year EUR Mid-swap + 115 bps</t>
  </si>
  <si>
    <t>Fixed 1.125%. 
Reset after call date:
5-year EUR Mid-swap + 77 bps</t>
  </si>
  <si>
    <t>Fixed 1.04%. 
Reset after first call date:
6-month JPY LIBOR + 97 bps</t>
  </si>
  <si>
    <t>Fixed 0.75%. Reset after first call date: 5-year JPY Mid-Swap + 63.8 bps</t>
  </si>
  <si>
    <t>3-month USD Libor + 25 bps</t>
  </si>
  <si>
    <t>6-month USD Libor + 13 bps</t>
  </si>
  <si>
    <t>6-month USD Libor + 15 bps</t>
  </si>
  <si>
    <t>4.51%. From Feb. 2029 6-month YEN LIBOR + 165 bps</t>
  </si>
  <si>
    <t>Existence of a dividend stopper</t>
  </si>
  <si>
    <t>Fully discretionary, partially discretionary or mandatory (in terms of timing)</t>
  </si>
  <si>
    <t xml:space="preserve">Fully discretionary </t>
  </si>
  <si>
    <t>Fully discretionary</t>
  </si>
  <si>
    <t>Mandatory</t>
  </si>
  <si>
    <t>Partially discretionary</t>
  </si>
  <si>
    <t>Fully discretionary, partially discretionary or mandatory (in terms of amount)</t>
  </si>
  <si>
    <t>Existence of a step-up or other incentive to redeem</t>
  </si>
  <si>
    <r>
      <t xml:space="preserve">Yes </t>
    </r>
    <r>
      <rPr>
        <vertAlign val="superscript"/>
        <sz val="20"/>
        <color theme="1"/>
        <rFont val="Arial"/>
        <family val="2"/>
      </rPr>
      <t>5)</t>
    </r>
  </si>
  <si>
    <t>Non-cumulative or cumulative</t>
  </si>
  <si>
    <t>Non-cumulative</t>
  </si>
  <si>
    <t>Cumulative</t>
  </si>
  <si>
    <r>
      <t xml:space="preserve">Non-cumulative </t>
    </r>
    <r>
      <rPr>
        <vertAlign val="superscript"/>
        <sz val="20"/>
        <color theme="1"/>
        <rFont val="Arial"/>
        <family val="2"/>
      </rPr>
      <t>4)</t>
    </r>
  </si>
  <si>
    <t>Convertible or non-convertible:</t>
  </si>
  <si>
    <r>
      <t>Convertible or non-convertible</t>
    </r>
    <r>
      <rPr>
        <vertAlign val="superscript"/>
        <sz val="20"/>
        <color theme="1"/>
        <rFont val="Arial"/>
        <family val="2"/>
      </rPr>
      <t xml:space="preserve"> 3)</t>
    </r>
  </si>
  <si>
    <t>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</si>
  <si>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</si>
  <si>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</si>
  <si>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</si>
  <si>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</si>
  <si>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</si>
  <si>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</si>
  <si>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</si>
  <si>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 xml:space="preserve">If write-down, write-down trigger (s) </t>
  </si>
  <si>
    <t>If write-down, full or partial</t>
  </si>
  <si>
    <t>Either full or partial</t>
  </si>
  <si>
    <t>If write-down, permanent or temporary</t>
  </si>
  <si>
    <t>Temporary</t>
  </si>
  <si>
    <t>If temporary write-down, description of revaluation mechanism</t>
  </si>
  <si>
    <t>See footnote 8</t>
  </si>
  <si>
    <t>Position in subordination hierarchy in liquidation (specify
        instrument type immediately senior to instrument)</t>
  </si>
  <si>
    <t>Subordinated loans</t>
  </si>
  <si>
    <t>Senior bonds</t>
  </si>
  <si>
    <t>Non-compliant transitioned features</t>
  </si>
  <si>
    <t>If yes, specify non-compliant features</t>
  </si>
  <si>
    <t>See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</si>
  <si>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</si>
  <si>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</si>
  <si>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</si>
  <si>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</si>
  <si>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</si>
  <si>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</si>
  <si>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</si>
  <si>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8) Fully discretionary reinstatement pro rata with any written-down AT1 instruments that are to be reinstated out of the same profits. Subject to the maximum write-up amount and to the MDA.</t>
  </si>
  <si>
    <t>At year-end 2021, the Group’s leverage ratio was 7.3 per cent, compared to 7.1 per cent a year earlier. The leverage ratio is significantly influenced by the level of central bank deposits on the balance sheet.
The Group’s leverage ratio excluding all claims on central banks was 8.2 percent at year-end 2021 and was stable throughout the year. Central bank deposits were at year-end NOK 270 billion while the daily
average in 2021 was NOK 708 billion.</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</si>
  <si>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</si>
  <si>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</si>
  <si>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</si>
  <si>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</si>
  <si>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</si>
  <si>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</si>
  <si>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prudential filters</t>
  </si>
  <si>
    <t>Exposure amounts considered for regulatory purposes</t>
  </si>
  <si>
    <t>This table presents the breakdown of DNBs cash outflows and cash inflows, as well as its available high-quality liquid assets (HQLA). The average Liquidity Coverage Ratio (LCR) in the 4th quarter of 2021 is 130 per cent which is calculated based on daily observations over the quarter in the local currency NOK.</t>
  </si>
  <si>
    <t>Adjustments for unrealised losses/(gains) on 
  liabilites recorded at fair value</t>
  </si>
  <si>
    <t>Adjustments for unrealised losses/(gains) arising   
  from the  institution's own credit risk related to 
  derivative liabilities (DVA)</t>
  </si>
  <si>
    <t>Credit Risk Mitigation (CRM) is a common term for a range of techniques and strategies to mitigate credit risk. The table below shows carrying values net of allowances/impairments for on balance sheet exposures. All Collateral and financial guarantees are included.                                 
Guarantees by ECA's are used to mitigate credit risk in the corporate exposure classes. At year end 2021 DNB had direct or indirect exposures with Garantiinstituttet for eksportkreditt (GIEK), Exportkreditnämnden (EKN), Finnvera, Eksport kredit fonden (EKF), Euler Hermes,  Atradius, The Export-Import Bank of Korea (KEXIM), Export-Import Bank of the United States (EXIM) and Korporacja Ubezpieczén Kredytów Eksportowych (KUKE).</t>
  </si>
  <si>
    <t>under the</t>
  </si>
  <si>
    <t>standardised</t>
  </si>
  <si>
    <t>approach</t>
  </si>
  <si>
    <t>under the IRB</t>
  </si>
  <si>
    <t>Sum of long and</t>
  </si>
  <si>
    <t>short positions</t>
  </si>
  <si>
    <t>of trading book</t>
  </si>
  <si>
    <t>exposures for SA</t>
  </si>
  <si>
    <t>Value of trading</t>
  </si>
  <si>
    <t>book exposures</t>
  </si>
  <si>
    <t>for internal</t>
  </si>
  <si>
    <t>models</t>
  </si>
  <si>
    <t>Total exposure</t>
  </si>
  <si>
    <t>for non-trading</t>
  </si>
  <si>
    <t>value</t>
  </si>
  <si>
    <t>Relevant credit</t>
  </si>
  <si>
    <t>risk exposures</t>
  </si>
  <si>
    <t>- credit risk</t>
  </si>
  <si>
    <t>- market risk</t>
  </si>
  <si>
    <t>- securitisation</t>
  </si>
  <si>
    <t>positions in the</t>
  </si>
  <si>
    <t>non-trading</t>
  </si>
  <si>
    <t>exposure</t>
  </si>
  <si>
    <t>amounts</t>
  </si>
  <si>
    <t>Own fund</t>
  </si>
  <si>
    <t>weights</t>
  </si>
  <si>
    <t>Countercyclical</t>
  </si>
  <si>
    <t>buffer rate</t>
  </si>
  <si>
    <t>Relevant credit exposures</t>
  </si>
  <si>
    <t>Total high-quality liquid assets (HQLA), after application of haircuts in line with 
  Article 9 of regulation (EU) 2015/61</t>
  </si>
  <si>
    <t>As Norway has not yet implemented the EU banking package, some reporting items are still reported according to CRR.</t>
  </si>
  <si>
    <t>Changes of the economic</t>
  </si>
  <si>
    <t>value of equity (dEVE)</t>
  </si>
  <si>
    <t>Changes of the net interest</t>
  </si>
  <si>
    <t>income (dNII)</t>
  </si>
  <si>
    <r>
      <t xml:space="preserve">Performing IRB corporate portfolio by risk class and geographical location, 31 December 2021 </t>
    </r>
    <r>
      <rPr>
        <b/>
        <vertAlign val="superscript"/>
        <sz val="9"/>
        <color theme="1"/>
        <rFont val="Arial"/>
        <family val="2"/>
      </rPr>
      <t>1)</t>
    </r>
  </si>
  <si>
    <t>1) The geographical location is based on the customer’s address.</t>
  </si>
  <si>
    <t>Total IRB portfolio by geographical location (includes defaulted portfolio)</t>
  </si>
  <si>
    <t>All figures in the table are based on underlying positions and simulations as per December 31 2021.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</si>
  <si>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Basel III leverage ratio in per cent </t>
  </si>
  <si>
    <t>0,00 to &lt;0,15</t>
  </si>
  <si>
    <t>0,15 to &lt;0,25</t>
  </si>
  <si>
    <t>0,25 to &lt;0,50</t>
  </si>
  <si>
    <t>0,50 to &lt;0,75</t>
  </si>
  <si>
    <t>0,75 to &lt;2,50</t>
  </si>
  <si>
    <t>2,50 to &lt;10,00</t>
  </si>
  <si>
    <t>10,00 to &lt;100,00</t>
  </si>
  <si>
    <t>100,00 (Default)</t>
  </si>
  <si>
    <t>0,10 - 40</t>
  </si>
  <si>
    <t>0,03 - 40</t>
  </si>
  <si>
    <t>0,20 - 40</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</si>
  <si>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CCR4 sheet.
The proportion of the IRB retail mortgage loans portfolio that has a PD below 0,5 per cent is 43 per cent, and virtually unchanged from the previous year. Finanstilsynet does not allow agreements in the retail mortgage loans portfolio, to have a PD lower than 0,2 per cent. The exposure in the performing portfolio, measured in EAD, rose about 3 per cent and the proportion in default is virtually unchanged compared to the previous year. In the corporate portfolio the volume in the lowest PD interval is 10,0 per cent, which is unchanged from the previous year. About 43 per cent of the volume in the portfolio had a PD lower than 0,5 per cent, which is practically unchanged from the previous year. The exposure in the performing portfolio, measured in EAD, increased by about 2 per cent and the non performing portfolio decreased with 1 percent, compared to pervious year.</t>
  </si>
  <si>
    <t>Article 451(3) - Rows 28 to 31a Points (a), (b) and (c) of Article 451(1) and</t>
  </si>
  <si>
    <t>Article 451(2) - Rows up to row 28</t>
  </si>
  <si>
    <t>The reduction of on-balance sheet volumes from the 2nd to the 4th quarter was maninly due to a reduction in deposits from central banks by approximately 180 billion. 
Bonds and commercial papers with a government guarantee are now reported as public sector entities.</t>
  </si>
  <si>
    <t xml:space="preserve">Average maturity </t>
  </si>
  <si>
    <r>
      <t>The market value principle is used as the accounting principle for trading activities and the portfolios are valued daily. The capital requirement for currency risk is low as the total net currency position does not exceed 2 per cent of the primary capital (own funds). The total capital requirement for market risk was reduced by NOK</t>
    </r>
    <r>
      <rPr>
        <sz val="8"/>
        <color rgb="FFFF0000"/>
        <rFont val="Arial"/>
        <family val="2"/>
      </rPr>
      <t xml:space="preserve"> </t>
    </r>
    <r>
      <rPr>
        <sz val="8"/>
        <rFont val="Arial"/>
        <family val="2"/>
      </rPr>
      <t>65 million from the 2nd quarter.</t>
    </r>
  </si>
  <si>
    <t>Risk</t>
  </si>
  <si>
    <t>of which:</t>
  </si>
  <si>
    <t xml:space="preserve">   Derivatives</t>
  </si>
  <si>
    <t xml:space="preserve">   Repurchase agreements</t>
  </si>
  <si>
    <t xml:space="preserve">   Collateralised deposits other than repurchase agreements</t>
  </si>
  <si>
    <t xml:space="preserve">   Debt securities issued: covered bonds </t>
  </si>
  <si>
    <t xml:space="preserve">  Of which: Loans </t>
  </si>
  <si>
    <r>
      <t xml:space="preserve">Total </t>
    </r>
    <r>
      <rPr>
        <vertAlign val="superscript"/>
        <sz val="8"/>
        <color theme="1"/>
        <rFont val="Arial"/>
        <family val="2"/>
      </rPr>
      <t>1)</t>
    </r>
  </si>
  <si>
    <t xml:space="preserve">Accumulated amounts of specific and general credit risk adjustments for impaired and defaulted loans and debt securities (general credit risk adjustments may be related to non-defaulted or non-impaired loans and debt securities).
Accumulated specific credit risk adjustment are stage 3.
Accumulated general credit risk adjustment are stage 1 and 2.
Accumulated amounts of specific and general credit risk adjustments amounted to NOK 10 180 million at end-December 2021, down from NOK 12 394 million in the second quarter of 2021. Lower general and specific credit risk adjustments from the second quarter of 2021 to end-December 2021 is explained by the improved underlying credit quality and gradually improved macro forecast since the second quarter of 2021. Lower specific credit risk adjustment are mainly due to decreases due to amounts reversed for estimated loan losses during the period. The reversals is due to the corporate customers segments and spreads across different industry segments. </t>
  </si>
  <si>
    <t>The table below shows the components of regulatory capital with reference to the balance sheet in template EU CC2 and to the articles in Regulation (EU) No 575/2013.</t>
  </si>
  <si>
    <t xml:space="preserve">As Norway has not yet implemented the EU banking package, some reporting items are still reported according to CRR. </t>
  </si>
  <si>
    <t>1) Column (a) does not equal the sum of columns (b)-(e) due to assets being risk-weighted more than once (see Template LI1).</t>
  </si>
  <si>
    <t>All tables below are excluding counterparty credit risk (CCR). The Geographical location is based on the customers address.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</si>
  <si>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</si>
  <si>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2021, pledged assets amounted to NOK 483 billion, corresponding to 19 per cent of the DNB Bank Group’s balance sheet.</t>
  </si>
  <si>
    <t>The table shows regulatory exposures, REAs and parameters used for REA calculations for all exposures subject to the CCR framework (excluding CVA charges or exposures cleared through a CCP).</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</si>
  <si>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3 066 275 million at end-December 2021. Non-performing exposures amounted to NOK 36 823 million at end-December 2021, down from NOK 39 981 million at end-December 2020. The decrease is explained by gradually improved underlying credit quality and improved macro forecast since the fourth quarter of last year.</t>
  </si>
  <si>
    <t>The table shows credit quality of loans and advances to non-financial corporations broken down by NACE codes. The total of non-performing loans and advances to non-financial corporations amounted to NOK 26 613 at end-December 2021, down from 28 172 in the second quarter of 2021.The industry with the highest share of non-performing loans and advances is Transport and storage industry, which includes DNBs internal industry segment oil, gas and offshore. The industry Transport and storage amounted to NOK 10 311 at end-December 2021, down  from 12 120 in the second quarter of 2021. The areas with the highest share of non-performing loans and advances in relation to total loans and advances are Mining and quarrying (24 per cent), followed by Transport and storage (12 per cent) and Education (12 per cent).</t>
  </si>
  <si>
    <t>Of which to be met with own funds, subordinated liabilities or other eligible liabilities (per 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</si>
</sst>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8">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quot;£&quot;* #,##0.00_-;\-&quot;£&quot;* #,##0.00_-;_-&quot;£&quot;* &quot;-&quot;??_-;_-@_-"/>
    <numFmt numFmtId="165" formatCode="&quot;kr&quot;\ #,##0.00;[Red]&quot;kr&quot;\ \-#,##0.00"/>
    <numFmt numFmtId="166" formatCode="_ * #,##0.00_ ;_ * \-#,##0.00_ ;_ * &quot;-&quot;??_ ;_ @_ "/>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 %"/>
    <numFmt numFmtId="179" formatCode="#,##0.0_);\(#,##0.0\)"/>
    <numFmt numFmtId="180" formatCode="&quot;£&quot;_(#,##0.00_);&quot;£&quot;\(#,##0.00\)"/>
    <numFmt numFmtId="181" formatCode="#,##0.0_)\x;\(#,##0.0\)\x"/>
    <numFmt numFmtId="182" formatCode="#,##0.0_)_x;\(#,##0.0\)_x"/>
    <numFmt numFmtId="183" formatCode="0.0_)\%;\(0.0\)\%"/>
    <numFmt numFmtId="184" formatCode="#,##0.0_)_%;\(#,##0.0\)_%"/>
    <numFmt numFmtId="185" formatCode="#,##0;\(#,##0\)"/>
    <numFmt numFmtId="186" formatCode="0\A"/>
    <numFmt numFmtId="187" formatCode="_(* #,##0.0_);_(* \(#,##0.0\);_(* &quot;-&quot;?_);@_)"/>
    <numFmt numFmtId="188" formatCode="0.0%"/>
    <numFmt numFmtId="189" formatCode="_(* #,##0.0_);_(* \(#,##0.00\);_(* &quot;-&quot;??_);_(@_)"/>
    <numFmt numFmtId="190" formatCode="General_)"/>
    <numFmt numFmtId="191" formatCode="0.000"/>
    <numFmt numFmtId="192" formatCode="&quot;fl&quot;#,##0_);\(&quot;fl&quot;#,##0\)"/>
    <numFmt numFmtId="193" formatCode="&quot;fl&quot;#,##0_);[Red]\(&quot;fl&quot;#,##0\)"/>
    <numFmt numFmtId="194" formatCode="&quot;fl&quot;#,##0.00_);\(&quot;fl&quot;#,##0.00\)"/>
    <numFmt numFmtId="195" formatCode="###0.0;\(###0.0\)"/>
    <numFmt numFmtId="196" formatCode="_-* #,##0.00\ _L_t_-;\-* #,##0.00\ _L_t_-;_-* &quot;-&quot;??\ _L_t_-;_-@_-"/>
    <numFmt numFmtId="197" formatCode="_(&quot;kr&quot;* #,##0.00_);_(&quot;kr&quot;* \(#,##0.00\);_(&quot;kr&quot;* &quot;-&quot;??_);_(@_)"/>
    <numFmt numFmtId="198" formatCode="_(&quot;kr&quot;* #,##0_);_(&quot;kr&quot;* \(#,##0\);_(&quot;kr&quot;* &quot;-&quot;_);_(@_)"/>
    <numFmt numFmtId="199" formatCode="m/d/yy\ h:mm"/>
    <numFmt numFmtId="200" formatCode="dd/mm/yyyy;@"/>
    <numFmt numFmtId="201" formatCode="###0;\(###0\)"/>
    <numFmt numFmtId="202" formatCode="_-* #,##0\ _€_-;\-* #,##0\ _€_-;_-* &quot;-&quot;\ _€_-;_-@_-"/>
    <numFmt numFmtId="203" formatCode="_-* #,##0.00\ _€_-;\-* #,##0.00\ _€_-;_-* &quot;-&quot;??\ _€_-;_-@_-"/>
    <numFmt numFmtId="204" formatCode="\$0.00;\(\$0.00\)"/>
    <numFmt numFmtId="205" formatCode="_-* #,##0.00\ [$€-1]_-;\-* #,##0.00\ [$€-1]_-;_-* &quot;-&quot;??\ [$€-1]_-"/>
    <numFmt numFmtId="206" formatCode="0.0&quot;  &quot;"/>
    <numFmt numFmtId="207" formatCode="_-* #,##0_-;\(#,##0\);_-* &quot;–&quot;_-;_-@_-"/>
    <numFmt numFmtId="208" formatCode="_-&quot;$&quot;* #,##0.00_-;\-&quot;$&quot;* #,##0.00_-;_-&quot;$&quot;* &quot;-&quot;??_-;_-@_-"/>
    <numFmt numFmtId="209" formatCode="_-&quot;$&quot;* #,##0_-;\-&quot;$&quot;* #,##0_-;_-&quot;$&quot;* &quot;-&quot;_-;_-@_-"/>
    <numFmt numFmtId="210" formatCode="yyyy\-mm\-dd;@"/>
    <numFmt numFmtId="211" formatCode="0.0000"/>
    <numFmt numFmtId="212" formatCode="0.0000%"/>
    <numFmt numFmtId="213" formatCode="_-* #,##0.00_-;\-* #,##0.00_-;_-* \-??_-;_-@_-"/>
    <numFmt numFmtId="214" formatCode="_-* #,##0\ &quot;€&quot;_-;\-* #,##0\ &quot;€&quot;_-;_-* &quot;-&quot;\ &quot;€&quot;_-;_-@_-"/>
    <numFmt numFmtId="215" formatCode="_-* #,##0.00\ &quot;€&quot;_-;\-* #,##0.00\ &quot;€&quot;_-;_-* &quot;-&quot;??\ &quot;€&quot;_-;_-@_-"/>
    <numFmt numFmtId="216" formatCode="###0.0&quot;x&quot;;\(###0.0\)&quot;x&quot;"/>
    <numFmt numFmtId="217" formatCode="###0.0_x;\(###0.0\)_x"/>
    <numFmt numFmtId="218" formatCode="0.00%;\(0.00\)%"/>
    <numFmt numFmtId="219" formatCode="&quot;Yes&quot;;[Red]&quot;No&quot;"/>
    <numFmt numFmtId="220" formatCode="0.00000"/>
    <numFmt numFmtId="221" formatCode="[&gt;0]General"/>
    <numFmt numFmtId="222" formatCode="\_x0000_\_x0000__ * #,##0.00_ ;_ * \-#,##0.00_ ;_ * &quot;-&quot;??_ ;_ @"/>
    <numFmt numFmtId="223" formatCode="\_x0000_\_x0000__ &quot;kr&quot;\ * #,##0_ ;_ &quot;kr&quot;\ * \-#,##0_ ;_ &quot;kr&quot;\ * &quot;-&quot;_ ;_ @"/>
    <numFmt numFmtId="224" formatCode="\_x0000_\_x0000__ &quot;kr&quot;\ * #,##0.00_ ;_ &quot;kr&quot;\ * \-#,##0.00_ ;_ &quot;kr&quot;\ * &quot;-&quot;??_ ;_ @"/>
    <numFmt numFmtId="225" formatCode="\_x0000_\_x0000__(* #,##0.00_);_(* \(#,##0.00\);_(* &quot;-&quot;??_);_(@"/>
    <numFmt numFmtId="226" formatCode="mmm\ dd\,\ yyyy"/>
    <numFmt numFmtId="227" formatCode="mmm\-yyyy"/>
    <numFmt numFmtId="228" formatCode="yyyy"/>
    <numFmt numFmtId="229" formatCode="&quot;£&quot;\ #,##0.00_);[Red]\(&quot;£&quot;\ #,##0.00\)"/>
    <numFmt numFmtId="230" formatCode="#,##0;\(#,##0\);\–;@"/>
    <numFmt numFmtId="231" formatCode="0.0_)\%;\(0.0\)\%;0.0_)\%;@_)_%"/>
    <numFmt numFmtId="232" formatCode="#,##0.0_)_%;\(#,##0.0\)_%;0.0_)_%;@_)_%"/>
    <numFmt numFmtId="233" formatCode="#,##0.0_);\(#,##0.0\);#,##0.0_);@_)"/>
    <numFmt numFmtId="234" formatCode="&quot;£&quot;_(#,##0.00_);&quot;£&quot;\(#,##0.00\);&quot;£&quot;_(0.00_);@_)"/>
    <numFmt numFmtId="235" formatCode="#,##0.00_);\(#,##0.00\);0.00_);@_)"/>
    <numFmt numFmtId="236" formatCode="\€_(#,##0.00_);\€\(#,##0.00\);\€_(0.00_);@_)"/>
    <numFmt numFmtId="237" formatCode="#,##0_)\x;\(#,##0\)\x;0_)\x;@_)_x"/>
    <numFmt numFmtId="238" formatCode="#,##0_)_x;\(#,##0\)_x;0_)_x;@_)_x"/>
    <numFmt numFmtId="239" formatCode="_([$€-2]* #,##0.00_);_([$€-2]* \(#,##0.00\);_([$€-2]* &quot;-&quot;??_)"/>
    <numFmt numFmtId="240" formatCode="#,##0.0"/>
    <numFmt numFmtId="241" formatCode="#,##0_ ;\-#,##0\ "/>
    <numFmt numFmtId="242" formatCode="[$-809]d\ mmmm\ yyyy;@"/>
    <numFmt numFmtId="243" formatCode="#,##0,,,"/>
    <numFmt numFmtId="244" formatCode="@&quot;%&quot;"/>
    <numFmt numFmtId="245" formatCode="_-* #,##0_-;\-* #,##0_-;_-* &quot;-&quot;??_-;_-@_-"/>
    <numFmt numFmtId="246" formatCode="_ * #,##0_ ;_ * \(#,##0\)_ ;_ * &quot;-&quot;??_ ;_ @_ "/>
    <numFmt numFmtId="247" formatCode="yyyy\-mm\-dd\ h:mm:ss"/>
    <numFmt numFmtId="248" formatCode="0000"/>
    <numFmt numFmtId="249" formatCode="_-* #,##0.00_р_._-;\-* #,##0.00_р_._-;_-* &quot;-&quot;??_р_._-;_-@_-"/>
    <numFmt numFmtId="250" formatCode="###0_);\(###0\);&quot;&quot;\ "/>
    <numFmt numFmtId="251" formatCode="#,##0.00_%_);\(#,##0.00\)_%;#,##0.00_%_);@_%_)"/>
    <numFmt numFmtId="252" formatCode="_-[$€-2]* #,##0.00_-;\-[$€-2]* #,##0.00_-;_-[$€-2]* &quot;-&quot;??_-"/>
    <numFmt numFmtId="253" formatCode="_([$€]* #,##0.00_);_([$€]* \(#,##0.00\);_([$€]* &quot;-&quot;??_);_(@_)"/>
    <numFmt numFmtId="254" formatCode="_([$€-2]\ * #.##0.00_);_([$€-2]\ * \(#.##0.00\);_([$€-2]\ * &quot;-&quot;??_)"/>
    <numFmt numFmtId="255" formatCode="#,##0;\-#,##0;&quot;&quot;"/>
    <numFmt numFmtId="256" formatCode="#,##0\x_);\(#,##0\x\)"/>
    <numFmt numFmtId="257" formatCode="#,##0_);\(#,##0\)"/>
    <numFmt numFmtId="258" formatCode="#,##0.0\%_);\(#,##0.0\%\);#,##0.0\%_);@_)"/>
    <numFmt numFmtId="259" formatCode="_-* #,##0.00\ _k_r_-;\-* #,##0.00\ _k_r_-;_-* &quot;-&quot;??\ _k_r_-;_-@_-"/>
    <numFmt numFmtId="260" formatCode="#,##0.000_);\(#,##0.000\);&quot;&quot;\ "/>
    <numFmt numFmtId="261" formatCode="0\.00_);\(0\.00\);&quot; &quot;"/>
    <numFmt numFmtId="262" formatCode="0\.0_);\(0\.0\);&quot; &quot;"/>
    <numFmt numFmtId="263" formatCode="#,##0;\(#,##0\);&quot;&quot;\ "/>
    <numFmt numFmtId="264" formatCode="#,##0.00_);\(#,##0.00\);&quot;&quot;\ "/>
    <numFmt numFmtId="265" formatCode="#,##0.000"/>
    <numFmt numFmtId="266" formatCode="#,##0.00;\(#,##0.00\);&quot;&quot;\ "/>
    <numFmt numFmtId="267" formatCode="#,##0.0_);\(#,##0.0\);&quot;&quot;\ "/>
  </numFmts>
  <fonts count="3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sz val="20"/>
      <color indexed="21"/>
      <name val="Arial"/>
      <family val="2"/>
    </font>
    <font>
      <u/>
      <sz val="10"/>
      <color indexed="21"/>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sz val="20"/>
      <color theme="1"/>
      <name val="Arial"/>
      <family val="2"/>
    </font>
    <font>
      <u/>
      <sz val="8"/>
      <color theme="1"/>
      <name val="Arial"/>
      <family val="2"/>
    </font>
    <font>
      <b/>
      <sz val="20"/>
      <name val="Arial"/>
      <family val="2"/>
    </font>
    <font>
      <sz val="9"/>
      <color indexed="9"/>
      <name val="Arial"/>
      <family val="2"/>
    </font>
    <font>
      <sz val="11"/>
      <color indexed="55"/>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u/>
      <sz val="12"/>
      <name val="Arial"/>
      <family val="2"/>
    </font>
    <font>
      <b/>
      <sz val="14"/>
      <color theme="1"/>
      <name val="Arial"/>
      <family val="2"/>
    </font>
    <font>
      <b/>
      <sz val="11"/>
      <color theme="1"/>
      <name val="Arial"/>
      <family val="2"/>
    </font>
    <font>
      <b/>
      <sz val="11"/>
      <color theme="0"/>
      <name val="Arial"/>
      <family val="2"/>
    </font>
    <font>
      <b/>
      <sz val="20"/>
      <color theme="1"/>
      <name val="Arial"/>
      <family val="2"/>
    </font>
    <font>
      <strike/>
      <sz val="8"/>
      <name val="Arial"/>
      <family val="2"/>
    </font>
    <font>
      <sz val="8"/>
      <color theme="1"/>
      <name val="Calibri"/>
      <family val="2"/>
      <scheme val="minor"/>
    </font>
    <font>
      <vertAlign val="superscript"/>
      <sz val="8"/>
      <color theme="1"/>
      <name val="Arial"/>
      <family val="2"/>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b/>
      <sz val="13"/>
      <color theme="1"/>
      <name val="Arial"/>
      <family val="2"/>
    </font>
    <font>
      <sz val="20"/>
      <name val="Arial"/>
      <family val="2"/>
    </font>
    <font>
      <vertAlign val="superscript"/>
      <sz val="20"/>
      <name val="Arial"/>
      <family val="2"/>
    </font>
    <font>
      <vertAlign val="superscript"/>
      <sz val="20"/>
      <color theme="1"/>
      <name val="Arial"/>
      <family val="2"/>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b/>
      <sz val="20"/>
      <color rgb="FF007272"/>
      <name val="Arial"/>
      <family val="2"/>
    </font>
    <font>
      <sz val="15"/>
      <color rgb="FF333333"/>
      <name val="Arial"/>
      <family val="2"/>
    </font>
    <font>
      <sz val="15"/>
      <color theme="1"/>
      <name val="Arial"/>
      <family val="2"/>
    </font>
    <font>
      <sz val="15"/>
      <color rgb="FF000000"/>
      <name val="Arial"/>
      <family val="2"/>
    </font>
    <font>
      <sz val="28"/>
      <name val="Arial"/>
      <family val="2"/>
    </font>
    <font>
      <b/>
      <u/>
      <sz val="28"/>
      <color indexed="21"/>
      <name val="Arial"/>
      <family val="2"/>
    </font>
    <font>
      <sz val="28"/>
      <color theme="1"/>
      <name val="Calibri"/>
      <family val="2"/>
      <scheme val="minor"/>
    </font>
    <font>
      <u/>
      <sz val="20"/>
      <name val="Arial"/>
      <family val="2"/>
    </font>
    <font>
      <b/>
      <sz val="20"/>
      <color rgb="FF008080"/>
      <name val="Arial"/>
      <family val="2"/>
    </font>
    <font>
      <b/>
      <u/>
      <sz val="20"/>
      <color rgb="FF008080"/>
      <name val="Arial"/>
      <family val="2"/>
    </font>
    <font>
      <sz val="26"/>
      <color rgb="FF008080"/>
      <name val="Arial"/>
      <family val="2"/>
    </font>
    <font>
      <sz val="14"/>
      <color theme="1"/>
      <name val="Arial"/>
      <family val="2"/>
    </font>
    <font>
      <sz val="18"/>
      <color theme="1"/>
      <name val="Arial"/>
      <family val="2"/>
    </font>
    <font>
      <sz val="9"/>
      <color rgb="FF008080"/>
      <name val="Arial"/>
      <family val="2"/>
    </font>
    <font>
      <sz val="200"/>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b/>
      <i/>
      <sz val="8"/>
      <color rgb="FF000000"/>
      <name val="Arial"/>
      <family val="2"/>
    </font>
    <font>
      <sz val="8"/>
      <color theme="1"/>
      <name val="Arial"/>
      <family val="2"/>
    </font>
    <font>
      <sz val="10"/>
      <color theme="1"/>
      <name val="Calibri"/>
      <family val="2"/>
      <scheme val="minor"/>
    </font>
    <font>
      <sz val="8"/>
      <color rgb="FF333333"/>
      <name val="Arial"/>
      <family val="2"/>
    </font>
    <font>
      <b/>
      <sz val="9"/>
      <name val="Arial"/>
      <family val="2"/>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vertAlign val="superscript"/>
      <sz val="9"/>
      <color theme="1"/>
      <name val="Arial"/>
      <family val="2"/>
    </font>
    <font>
      <b/>
      <vertAlign val="superscript"/>
      <sz val="9"/>
      <name val="Arial"/>
      <family val="2"/>
    </font>
    <font>
      <b/>
      <sz val="9"/>
      <color theme="1"/>
      <name val="Calibri"/>
      <family val="2"/>
      <scheme val="minor"/>
    </font>
    <font>
      <b/>
      <sz val="8"/>
      <color theme="1"/>
      <name val="Calibri"/>
      <family val="2"/>
      <scheme val="minor"/>
    </font>
    <font>
      <b/>
      <sz val="12"/>
      <color theme="1"/>
      <name val="Arial"/>
      <family val="2"/>
    </font>
    <font>
      <sz val="7"/>
      <color rgb="FFFF0000"/>
      <name val="Arial"/>
      <family val="2"/>
    </font>
    <font>
      <sz val="4.5"/>
      <color rgb="FFFF0000"/>
      <name val="Arial"/>
      <family val="2"/>
    </font>
    <font>
      <b/>
      <vertAlign val="superscript"/>
      <sz val="8"/>
      <color theme="1"/>
      <name val="Arial"/>
      <family val="2"/>
    </font>
    <font>
      <vertAlign val="superscript"/>
      <sz val="8"/>
      <color indexed="8"/>
      <name val="Arial"/>
      <family val="2"/>
    </font>
    <font>
      <sz val="8"/>
      <color theme="1"/>
      <name val="Arial"/>
      <family val="2"/>
    </font>
    <font>
      <sz val="10"/>
      <name val="Arial"/>
      <family val="2"/>
    </font>
    <font>
      <sz val="8"/>
      <name val="Arial"/>
      <family val="2"/>
    </font>
    <font>
      <sz val="8"/>
      <color rgb="FFFF0000"/>
      <name val="Arial"/>
      <family val="2"/>
    </font>
    <font>
      <sz val="10"/>
      <color rgb="FFFF0000"/>
      <name val="Arial"/>
      <family val="2"/>
    </font>
    <font>
      <b/>
      <u/>
      <sz val="8"/>
      <color indexed="21"/>
      <name val="Arial"/>
      <family val="2"/>
    </font>
    <font>
      <i/>
      <sz val="8"/>
      <color rgb="FFFF0000"/>
      <name val="Arial"/>
      <family val="2"/>
    </font>
    <font>
      <i/>
      <strike/>
      <sz val="8"/>
      <name val="Arial"/>
      <family val="2"/>
    </font>
    <font>
      <sz val="8"/>
      <name val="Verdana"/>
      <family val="2"/>
    </font>
    <font>
      <sz val="7"/>
      <color theme="1"/>
      <name val="Arial"/>
      <family val="2"/>
    </font>
    <font>
      <i/>
      <sz val="9"/>
      <name val="Verdana"/>
      <family val="2"/>
    </font>
    <font>
      <i/>
      <sz val="9"/>
      <color theme="1"/>
      <name val="Verdana"/>
      <family val="2"/>
    </font>
    <font>
      <sz val="9"/>
      <color theme="1"/>
      <name val="Verdana"/>
      <family val="2"/>
    </font>
    <font>
      <sz val="8"/>
      <name val="Arial"/>
      <family val="2"/>
    </font>
    <font>
      <sz val="8"/>
      <color theme="1"/>
      <name val="Arial"/>
      <family val="2"/>
    </font>
    <font>
      <i/>
      <sz val="8"/>
      <name val="Arial"/>
      <family val="2"/>
    </font>
    <font>
      <sz val="9"/>
      <name val="Verdana"/>
      <family val="2"/>
    </font>
    <font>
      <sz val="8"/>
      <color indexed="10"/>
      <name val="Arial"/>
      <family val="2"/>
    </font>
    <font>
      <sz val="12"/>
      <color theme="1"/>
      <name val="Arial"/>
      <family val="2"/>
    </font>
    <font>
      <b/>
      <sz val="8"/>
      <name val="Arial"/>
      <family val="2"/>
    </font>
    <font>
      <sz val="11"/>
      <color theme="1"/>
      <name val="Arial"/>
      <family val="2"/>
    </font>
    <font>
      <b/>
      <sz val="20"/>
      <color theme="1"/>
      <name val="Arial"/>
      <family val="2"/>
    </font>
    <font>
      <sz val="20"/>
      <color theme="1"/>
      <name val="Arial"/>
      <family val="2"/>
    </font>
    <font>
      <sz val="20"/>
      <name val="Arial"/>
      <family val="2"/>
    </font>
    <font>
      <sz val="15"/>
      <color rgb="FF000000"/>
      <name val="Arial"/>
      <family val="2"/>
    </font>
    <font>
      <sz val="15"/>
      <color rgb="FF333333"/>
      <name val="Arial"/>
      <family val="2"/>
    </font>
    <font>
      <sz val="8"/>
      <color theme="1"/>
      <name val="Arial"/>
      <family val="2"/>
    </font>
  </fonts>
  <fills count="1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14999847407452621"/>
        <bgColor rgb="FF000000"/>
      </patternFill>
    </fill>
  </fills>
  <borders count="1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style="thin">
        <color rgb="FF000000"/>
      </top>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thin">
        <color auto="1"/>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hair">
        <color indexed="8"/>
      </top>
      <bottom style="hair">
        <color indexed="8"/>
      </bottom>
      <diagonal/>
    </border>
    <border>
      <left/>
      <right/>
      <top style="thin">
        <color auto="1"/>
      </top>
      <bottom/>
      <diagonal/>
    </border>
    <border>
      <left/>
      <right/>
      <top style="thin">
        <color indexed="21"/>
      </top>
      <bottom/>
      <diagonal/>
    </border>
    <border>
      <left/>
      <right/>
      <top/>
      <bottom style="thin">
        <color indexed="21"/>
      </bottom>
      <diagonal/>
    </border>
    <border>
      <left/>
      <right/>
      <top/>
      <bottom style="thin">
        <color indexed="64"/>
      </bottom>
      <diagonal/>
    </border>
    <border>
      <left style="hair">
        <color indexed="64"/>
      </left>
      <right style="hair">
        <color indexed="64"/>
      </right>
      <top style="hair">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top style="thin">
        <color auto="1"/>
      </top>
      <bottom style="thin">
        <color indexed="64"/>
      </bottom>
      <diagonal/>
    </border>
  </borders>
  <cellStyleXfs count="55786">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30" fillId="0" borderId="0" applyFill="0" applyProtection="0">
      <alignment horizontal="center"/>
    </xf>
    <xf numFmtId="184" fontId="28" fillId="0" borderId="0" applyFont="0" applyFill="0" applyBorder="0" applyAlignment="0" applyProtection="0"/>
    <xf numFmtId="184"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5" fontId="43" fillId="91" borderId="0" applyNumberFormat="0" applyFont="0" applyBorder="0" applyAlignment="0">
      <alignment horizontal="right"/>
    </xf>
    <xf numFmtId="185" fontId="43" fillId="91" borderId="0" applyNumberFormat="0" applyFont="0" applyBorder="0" applyAlignme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186"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7" fontId="30" fillId="0" borderId="0" applyAlignment="0" applyProtection="0"/>
    <xf numFmtId="188"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93" fontId="59" fillId="0" borderId="0" applyFill="0" applyBorder="0" applyAlignment="0"/>
    <xf numFmtId="189" fontId="59" fillId="0" borderId="0" applyFill="0" applyBorder="0" applyAlignment="0"/>
    <xf numFmtId="194" fontId="59" fillId="0" borderId="0" applyFill="0" applyBorder="0" applyAlignment="0"/>
    <xf numFmtId="190"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5" fontId="28" fillId="0" borderId="0"/>
    <xf numFmtId="195" fontId="28" fillId="0" borderId="0"/>
    <xf numFmtId="167" fontId="28" fillId="0" borderId="0" applyFont="0" applyFill="0" applyBorder="0" applyAlignment="0" applyProtection="0"/>
    <xf numFmtId="167" fontId="28" fillId="0" borderId="0" applyFont="0" applyFill="0" applyBorder="0" applyAlignment="0" applyProtection="0"/>
    <xf numFmtId="189"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96"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6" fontId="73"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6"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7"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0" fontId="59"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4" fontId="36" fillId="0" borderId="0" applyFill="0" applyBorder="0" applyAlignment="0"/>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199" fontId="28" fillId="0" borderId="0" applyFont="0" applyFill="0" applyBorder="0" applyAlignment="0" applyProtection="0">
      <alignment wrapText="1"/>
    </xf>
    <xf numFmtId="200" fontId="37" fillId="0" borderId="0"/>
    <xf numFmtId="200" fontId="37" fillId="0" borderId="0"/>
    <xf numFmtId="201" fontId="28" fillId="0" borderId="0"/>
    <xf numFmtId="201" fontId="28" fillId="0" borderId="0"/>
    <xf numFmtId="0" fontId="14" fillId="55" borderId="0">
      <alignment vertical="center"/>
    </xf>
    <xf numFmtId="38" fontId="81" fillId="0" borderId="33">
      <alignment vertical="center"/>
    </xf>
    <xf numFmtId="202" fontId="28" fillId="0" borderId="0" applyFont="0" applyFill="0" applyBorder="0" applyAlignment="0" applyProtection="0"/>
    <xf numFmtId="203" fontId="28" fillId="0" borderId="0" applyFont="0" applyFill="0" applyBorder="0" applyAlignment="0" applyProtection="0"/>
    <xf numFmtId="0" fontId="82" fillId="0" borderId="0">
      <protection locked="0"/>
    </xf>
    <xf numFmtId="204" fontId="59" fillId="0" borderId="0" applyFont="0" applyFill="0" applyBorder="0" applyAlignment="0" applyProtection="0">
      <alignment horizontal="right"/>
    </xf>
    <xf numFmtId="204"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9" fontId="59" fillId="0" borderId="0" applyFill="0" applyBorder="0" applyAlignment="0"/>
    <xf numFmtId="190" fontId="59" fillId="0" borderId="0" applyFill="0" applyBorder="0" applyAlignment="0"/>
    <xf numFmtId="189" fontId="59" fillId="0" borderId="0" applyFill="0" applyBorder="0" applyAlignment="0"/>
    <xf numFmtId="194" fontId="59" fillId="0" borderId="0" applyFill="0" applyBorder="0" applyAlignment="0"/>
    <xf numFmtId="190"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5"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206" fontId="21" fillId="95" borderId="10" applyNumberFormat="0" applyFont="0" applyBorder="0" applyAlignment="0" applyProtection="0">
      <alignment horizontal="right"/>
    </xf>
    <xf numFmtId="0" fontId="34" fillId="0" borderId="0"/>
    <xf numFmtId="206"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1"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7"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7"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8" fontId="28" fillId="0" borderId="0" applyFont="0" applyFill="0" applyBorder="0" applyAlignment="0" applyProtection="0"/>
    <xf numFmtId="209"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10"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1"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2" fontId="28" fillId="100" borderId="17" applyFont="0">
      <alignment horizontal="right" vertical="center"/>
      <protection locked="0"/>
    </xf>
    <xf numFmtId="188"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6" fontId="76" fillId="0" borderId="0" applyFont="0" applyFill="0" applyBorder="0" applyAlignment="0" applyProtection="0"/>
    <xf numFmtId="166" fontId="3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00"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9" fontId="59" fillId="0" borderId="0" applyFill="0" applyBorder="0" applyAlignment="0"/>
    <xf numFmtId="190" fontId="59" fillId="0" borderId="0" applyFill="0" applyBorder="0" applyAlignment="0"/>
    <xf numFmtId="189" fontId="59" fillId="0" borderId="0" applyFill="0" applyBorder="0" applyAlignment="0"/>
    <xf numFmtId="194" fontId="59" fillId="0" borderId="0" applyFill="0" applyBorder="0" applyAlignment="0"/>
    <xf numFmtId="190"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3" fontId="28" fillId="0" borderId="0" applyFill="0" applyBorder="0" applyAlignment="0" applyProtection="0"/>
    <xf numFmtId="213"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14" fontId="28" fillId="0" borderId="0" applyFont="0" applyFill="0" applyBorder="0" applyAlignment="0" applyProtection="0"/>
    <xf numFmtId="215" fontId="28" fillId="0" borderId="0" applyFont="0" applyFill="0" applyBorder="0" applyAlignment="0" applyProtection="0"/>
    <xf numFmtId="216" fontId="28" fillId="0" borderId="0"/>
    <xf numFmtId="216"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217" fontId="28" fillId="0" borderId="0"/>
    <xf numFmtId="217"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4"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2" fontId="28" fillId="36" borderId="17" applyFont="0">
      <alignment horizontal="right" vertical="center"/>
      <protection locked="0"/>
    </xf>
    <xf numFmtId="188"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5" fillId="6" borderId="5" applyNumberFormat="0" applyAlignment="0" applyProtection="0"/>
    <xf numFmtId="0" fontId="10" fillId="6" borderId="5" applyNumberFormat="0" applyAlignment="0" applyProtection="0"/>
    <xf numFmtId="0" fontId="121" fillId="47" borderId="26" applyNumberFormat="0" applyAlignment="0" applyProtection="0"/>
    <xf numFmtId="0" fontId="135"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6" fillId="0" borderId="0" applyNumberFormat="0" applyFill="0" applyBorder="0">
      <alignment horizontal="left"/>
    </xf>
    <xf numFmtId="0" fontId="136"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7"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8"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8"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9"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8" fillId="107" borderId="0" applyNumberFormat="0" applyFont="0" applyBorder="0" applyAlignment="0">
      <alignment horizontal="left"/>
    </xf>
    <xf numFmtId="219" fontId="28" fillId="41" borderId="17" applyFont="0">
      <alignment horizontal="center" vertical="center"/>
    </xf>
    <xf numFmtId="3" fontId="28" fillId="41" borderId="17" applyFont="0">
      <alignment horizontal="right" vertical="center"/>
    </xf>
    <xf numFmtId="220"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1" fontId="28" fillId="41" borderId="17" applyFont="0">
      <alignment horizontal="center" vertical="center" wrapText="1"/>
    </xf>
    <xf numFmtId="0" fontId="28" fillId="64" borderId="42" applyNumberFormat="0" applyFont="0" applyBorder="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140"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1"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2"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2" fillId="0" borderId="0" applyNumberFormat="0" applyFont="0" applyBorder="0" applyAlignment="0" applyProtection="0"/>
    <xf numFmtId="0" fontId="142"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3" fillId="0" borderId="0"/>
    <xf numFmtId="0" fontId="143" fillId="0" borderId="0"/>
    <xf numFmtId="0" fontId="28" fillId="0" borderId="0"/>
    <xf numFmtId="0" fontId="28" fillId="0" borderId="0"/>
    <xf numFmtId="0" fontId="28" fillId="0" borderId="0"/>
    <xf numFmtId="0" fontId="28" fillId="0" borderId="0"/>
    <xf numFmtId="0" fontId="143" fillId="0" borderId="0"/>
    <xf numFmtId="0" fontId="28" fillId="0" borderId="0" applyNumberFormat="0" applyFill="0" applyBorder="0" applyAlignment="0" applyProtection="0"/>
    <xf numFmtId="0" fontId="143"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4" fillId="0" borderId="0" applyFont="0" applyFill="0" applyBorder="0" applyAlignment="0" applyProtection="0"/>
    <xf numFmtId="0" fontId="144" fillId="0" borderId="0" applyFont="0" applyFill="0" applyBorder="0" applyAlignment="0" applyProtection="0"/>
    <xf numFmtId="0" fontId="144" fillId="0" borderId="0" applyFont="0" applyFill="0" applyBorder="0" applyAlignment="0" applyProtection="0"/>
    <xf numFmtId="225" fontId="144"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229"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30" fontId="145" fillId="0" borderId="0" applyNumberFormat="0" applyFill="0" applyBorder="0" applyAlignment="0" applyProtection="0">
      <alignment horizontal="right" vertical="center" wrapText="1"/>
    </xf>
    <xf numFmtId="0" fontId="146" fillId="0" borderId="0" applyNumberFormat="0" applyFill="0" applyBorder="0" applyAlignment="0" applyProtection="0"/>
    <xf numFmtId="0" fontId="147" fillId="0" borderId="0" applyNumberFormat="0" applyFill="0" applyBorder="0" applyAlignment="0" applyProtection="0">
      <protection locked="0"/>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34" fillId="0" borderId="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34" fillId="0" borderId="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34" fillId="0" borderId="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34" fillId="0" borderId="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149" fillId="0" borderId="46" applyNumberFormat="0" applyFill="0" applyAlignment="0" applyProtection="0"/>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150" fillId="0" borderId="12" applyNumberFormat="0" applyFill="0" applyBorder="0">
      <alignment horizontal="left"/>
    </xf>
    <xf numFmtId="0" fontId="34" fillId="0" borderId="0"/>
    <xf numFmtId="0" fontId="150" fillId="0" borderId="12" applyNumberFormat="0" applyFill="0" applyBorder="0">
      <alignment horizontal="left"/>
    </xf>
    <xf numFmtId="210" fontId="28" fillId="111" borderId="17" applyFont="0">
      <alignment vertical="center"/>
    </xf>
    <xf numFmtId="1" fontId="28" fillId="111" borderId="17" applyFont="0">
      <alignment horizontal="right" vertical="center"/>
    </xf>
    <xf numFmtId="211" fontId="28" fillId="111" borderId="17" applyFont="0">
      <alignment vertical="center"/>
    </xf>
    <xf numFmtId="9" fontId="28" fillId="111" borderId="17" applyFont="0">
      <alignment horizontal="right" vertical="center"/>
    </xf>
    <xf numFmtId="212"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1" fontId="28" fillId="112" borderId="17" applyFont="0">
      <alignment vertical="center"/>
    </xf>
    <xf numFmtId="9" fontId="28" fillId="112" borderId="17" applyFont="0">
      <alignment horizontal="right" vertical="center"/>
    </xf>
    <xf numFmtId="210" fontId="28" fillId="35" borderId="17">
      <alignment vertical="center"/>
    </xf>
    <xf numFmtId="211" fontId="28" fillId="35" borderId="17" applyFont="0">
      <alignment horizontal="right" vertical="center"/>
    </xf>
    <xf numFmtId="1" fontId="28" fillId="35" borderId="17" applyFont="0">
      <alignment horizontal="right" vertical="center"/>
    </xf>
    <xf numFmtId="211"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2"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8" fillId="0" borderId="48" applyNumberFormat="0" applyProtection="0">
      <alignment horizontal="right"/>
    </xf>
    <xf numFmtId="0" fontId="148" fillId="0" borderId="48" applyNumberFormat="0" applyProtection="0">
      <alignment horizontal="right"/>
    </xf>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151" fillId="0" borderId="12" applyNumberFormat="0" applyFill="0" applyProtection="0"/>
    <xf numFmtId="0" fontId="34" fillId="0" borderId="0"/>
    <xf numFmtId="0" fontId="152" fillId="0" borderId="0">
      <alignment vertical="center"/>
    </xf>
    <xf numFmtId="0" fontId="152"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3"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4"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7" fillId="0" borderId="9" applyNumberFormat="0" applyFill="0" applyAlignment="0" applyProtection="0"/>
    <xf numFmtId="0" fontId="16" fillId="0" borderId="9" applyNumberFormat="0" applyFill="0" applyAlignment="0" applyProtection="0"/>
    <xf numFmtId="0" fontId="158" fillId="0" borderId="49" applyNumberFormat="0" applyFill="0" applyAlignment="0" applyProtection="0"/>
    <xf numFmtId="0" fontId="157" fillId="0" borderId="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168" fontId="28" fillId="0" borderId="0" applyFont="0" applyFill="0" applyBorder="0" applyAlignment="0" applyProtection="0"/>
    <xf numFmtId="166"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4" fontId="28" fillId="0" borderId="0" applyFont="0" applyFill="0" applyBorder="0" applyAlignment="0" applyProtection="0"/>
    <xf numFmtId="215" fontId="28" fillId="0" borderId="0" applyFont="0" applyFill="0" applyBorder="0" applyAlignment="0" applyProtection="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1" fontId="160" fillId="0" borderId="11" applyFill="0" applyProtection="0">
      <alignment horizontal="right"/>
    </xf>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34" fillId="0" borderId="0"/>
    <xf numFmtId="9" fontId="161" fillId="0" borderId="0">
      <alignment horizontal="right"/>
    </xf>
    <xf numFmtId="1" fontId="162" fillId="0" borderId="0" applyFont="0" applyFill="0" applyBorder="0" applyAlignment="0">
      <protection locked="0"/>
    </xf>
    <xf numFmtId="0" fontId="28" fillId="0" borderId="0"/>
    <xf numFmtId="0" fontId="28" fillId="0" borderId="0"/>
    <xf numFmtId="0" fontId="28" fillId="0" borderId="0"/>
    <xf numFmtId="231" fontId="21" fillId="0" borderId="0" applyFont="0" applyFill="0" applyBorder="0" applyAlignment="0" applyProtection="0"/>
    <xf numFmtId="231"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182" fontId="28" fillId="0" borderId="0" applyFont="0" applyFill="0" applyBorder="0" applyAlignment="0" applyProtection="0"/>
    <xf numFmtId="18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Protection="0">
      <alignment vertical="top"/>
    </xf>
    <xf numFmtId="0" fontId="164" fillId="0" borderId="0" applyNumberFormat="0" applyFill="0" applyBorder="0" applyProtection="0">
      <alignment vertical="top"/>
    </xf>
    <xf numFmtId="0" fontId="164" fillId="0" borderId="0" applyNumberFormat="0" applyFill="0" applyBorder="0" applyProtection="0">
      <alignment vertical="top"/>
    </xf>
    <xf numFmtId="0" fontId="164" fillId="0" borderId="0" applyNumberFormat="0" applyFill="0" applyBorder="0" applyProtection="0">
      <alignment vertical="top"/>
    </xf>
    <xf numFmtId="0" fontId="164"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5" fillId="0" borderId="53" applyNumberFormat="0" applyFill="0" applyProtection="0">
      <alignment horizontal="center"/>
    </xf>
    <xf numFmtId="0" fontId="165" fillId="0" borderId="0" applyNumberFormat="0" applyFill="0" applyBorder="0" applyProtection="0">
      <alignment horizontal="left"/>
    </xf>
    <xf numFmtId="0" fontId="166"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239"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204"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7"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9" fontId="28" fillId="0" borderId="0"/>
    <xf numFmtId="179"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9" fontId="34" fillId="54" borderId="0" applyNumberFormat="0" applyBorder="0" applyAlignment="0" applyProtection="0"/>
    <xf numFmtId="0" fontId="37" fillId="54" borderId="0" applyNumberFormat="0" applyBorder="0" applyAlignment="0" applyProtection="0"/>
    <xf numFmtId="239" fontId="34" fillId="54" borderId="0" applyNumberFormat="0" applyBorder="0" applyAlignment="0" applyProtection="0"/>
    <xf numFmtId="0" fontId="37" fillId="54" borderId="0" applyNumberFormat="0" applyBorder="0" applyAlignment="0" applyProtection="0"/>
    <xf numFmtId="239" fontId="34" fillId="54" borderId="0" applyNumberFormat="0" applyBorder="0" applyAlignment="0" applyProtection="0"/>
    <xf numFmtId="239" fontId="34" fillId="51"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1" borderId="0" applyNumberFormat="0" applyBorder="0" applyAlignment="0" applyProtection="0"/>
    <xf numFmtId="239" fontId="34" fillId="51" borderId="0" applyNumberFormat="0" applyBorder="0" applyAlignment="0" applyProtection="0"/>
    <xf numFmtId="239" fontId="34" fillId="51" borderId="0" applyNumberFormat="0" applyBorder="0" applyAlignment="0" applyProtection="0"/>
    <xf numFmtId="239" fontId="34" fillId="51"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9"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9"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39" fillId="52" borderId="0" applyNumberFormat="0" applyBorder="0" applyAlignment="0" applyProtection="0"/>
    <xf numFmtId="239" fontId="34" fillId="52" borderId="0" applyNumberFormat="0" applyBorder="0" applyAlignment="0" applyProtection="0"/>
    <xf numFmtId="239"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9"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6" fontId="1" fillId="0" borderId="0" applyFont="0" applyFill="0" applyBorder="0" applyAlignment="0" applyProtection="0"/>
    <xf numFmtId="9" fontId="1" fillId="0" borderId="0" applyFont="0" applyFill="0" applyBorder="0" applyAlignment="0" applyProtection="0"/>
    <xf numFmtId="0" fontId="180"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199" fontId="28" fillId="0" borderId="0" applyFont="0" applyFill="0" applyBorder="0" applyProtection="0"/>
    <xf numFmtId="204" fontId="59" fillId="0" borderId="0" applyFont="0" applyFill="0" applyBorder="0" applyProtection="0"/>
    <xf numFmtId="0" fontId="182" fillId="94" borderId="0" applyNumberFormat="0" applyBorder="0" applyAlignment="0" applyProtection="0"/>
    <xf numFmtId="0" fontId="185" fillId="0" borderId="0" applyNumberFormat="0" applyFill="0" applyBorder="0" applyAlignment="0" applyProtection="0"/>
    <xf numFmtId="0" fontId="90" fillId="0" borderId="0" applyNumberFormat="0" applyFill="0" applyBorder="0">
      <protection locked="0"/>
    </xf>
    <xf numFmtId="0" fontId="184"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6" fillId="116" borderId="0" applyNumberFormat="0" applyBorder="0" applyAlignment="0" applyProtection="0"/>
    <xf numFmtId="0" fontId="187" fillId="0" borderId="55" applyNumberFormat="0" applyFill="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189"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0"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2" fillId="0" borderId="17" applyNumberFormat="0" applyFill="0" applyBorder="0">
      <alignment horizontal="left"/>
    </xf>
    <xf numFmtId="0" fontId="193" fillId="0" borderId="41" applyNumberFormat="0" applyFill="0" applyAlignment="0" applyProtection="0"/>
    <xf numFmtId="0" fontId="194"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5" fillId="103" borderId="0" applyNumberFormat="0" applyBorder="0" applyAlignment="0" applyProtection="0"/>
    <xf numFmtId="0" fontId="28" fillId="0" borderId="0"/>
    <xf numFmtId="0" fontId="167" fillId="0" borderId="0"/>
    <xf numFmtId="0" fontId="167" fillId="0" borderId="0"/>
    <xf numFmtId="0" fontId="167" fillId="0" borderId="0"/>
    <xf numFmtId="0" fontId="167" fillId="0" borderId="0"/>
    <xf numFmtId="0" fontId="167" fillId="0" borderId="0"/>
    <xf numFmtId="0" fontId="88"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7" fillId="0" borderId="0"/>
    <xf numFmtId="0" fontId="167" fillId="0" borderId="0"/>
    <xf numFmtId="0" fontId="167" fillId="0" borderId="0"/>
    <xf numFmtId="0" fontId="167"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6"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6"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6"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25" fillId="0" borderId="78" applyNumberFormat="0" applyFill="0" applyBorder="0">
      <alignment horizontal="left"/>
    </xf>
    <xf numFmtId="0" fontId="148" fillId="0" borderId="83"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6" fontId="35" fillId="0" borderId="0" applyFont="0" applyFill="0" applyBorder="0" applyAlignment="0" applyProtection="0"/>
    <xf numFmtId="0" fontId="76"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 fontId="160" fillId="0" borderId="59" applyFill="0" applyProtection="0">
      <alignment horizontal="right"/>
    </xf>
    <xf numFmtId="1" fontId="160" fillId="0" borderId="59" applyFill="0" applyProtection="0">
      <alignment horizontal="right"/>
    </xf>
    <xf numFmtId="0" fontId="158" fillId="0" borderId="66"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48" fillId="0" borderId="61" applyNumberFormat="0" applyFill="0" applyProtection="0">
      <alignment horizontal="right"/>
    </xf>
    <xf numFmtId="0" fontId="140" fillId="47" borderId="60" applyNumberFormat="0" applyAlignment="0" applyProtection="0"/>
    <xf numFmtId="0" fontId="121" fillId="70" borderId="63" applyNumberFormat="0" applyAlignment="0" applyProtection="0"/>
    <xf numFmtId="0" fontId="81" fillId="45" borderId="62" applyNumberFormat="0" applyFon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28" fillId="45" borderId="62" applyNumberFormat="0" applyFont="0" applyAlignment="0" applyProtection="0"/>
    <xf numFmtId="0" fontId="28" fillId="101" borderId="62" applyNumberFormat="0" applyFont="0" applyAlignment="0" applyProtection="0"/>
    <xf numFmtId="0" fontId="95" fillId="0" borderId="0"/>
    <xf numFmtId="0" fontId="28" fillId="0" borderId="0"/>
    <xf numFmtId="0" fontId="28" fillId="0" borderId="0"/>
    <xf numFmtId="0" fontId="132" fillId="56" borderId="59" applyFont="0" applyBorder="0"/>
    <xf numFmtId="0" fontId="121" fillId="70" borderId="63" applyNumberFormat="0" applyAlignment="0" applyProtection="0"/>
    <xf numFmtId="0" fontId="28" fillId="101" borderId="62" applyNumberFormat="0" applyFont="0" applyAlignment="0" applyProtection="0"/>
    <xf numFmtId="0" fontId="28" fillId="101" borderId="62" applyNumberFormat="0" applyFont="0" applyAlignment="0" applyProtection="0"/>
    <xf numFmtId="0" fontId="51" fillId="43" borderId="60" applyNumberFormat="0" applyAlignment="0" applyProtection="0"/>
    <xf numFmtId="0" fontId="105" fillId="0" borderId="59">
      <alignment horizontal="left" vertical="center"/>
    </xf>
    <xf numFmtId="0" fontId="100" fillId="0" borderId="62" applyNumberFormat="0" applyFont="0" applyFill="0" applyAlignment="0" applyProtection="0"/>
    <xf numFmtId="206" fontId="21" fillId="95" borderId="61" applyNumberFormat="0" applyFont="0" applyBorder="0" applyAlignment="0" applyProtection="0">
      <alignment horizontal="right"/>
    </xf>
    <xf numFmtId="206" fontId="21" fillId="95" borderId="61" applyNumberFormat="0" applyFont="0" applyBorder="0" applyAlignment="0" applyProtection="0">
      <alignment horizontal="right"/>
    </xf>
    <xf numFmtId="0" fontId="51" fillId="39" borderId="60" applyNumberFormat="0" applyAlignment="0" applyProtection="0"/>
    <xf numFmtId="0" fontId="49" fillId="70" borderId="60" applyNumberFormat="0" applyAlignment="0" applyProtection="0"/>
    <xf numFmtId="0" fontId="49" fillId="47" borderId="60" applyNumberFormat="0" applyAlignment="0" applyProtection="0"/>
    <xf numFmtId="0" fontId="51" fillId="39" borderId="60" applyNumberFormat="0" applyAlignment="0" applyProtection="0"/>
    <xf numFmtId="0" fontId="49" fillId="64" borderId="60" applyNumberFormat="0" applyAlignment="0" applyProtection="0"/>
    <xf numFmtId="186" fontId="44" fillId="91" borderId="59" applyFont="0">
      <alignment horizontal="right"/>
    </xf>
    <xf numFmtId="186" fontId="44" fillId="91" borderId="59" applyFont="0">
      <alignment horizontal="right"/>
    </xf>
    <xf numFmtId="168" fontId="28" fillId="0" borderId="0" applyFont="0" applyFill="0" applyBorder="0" applyAlignment="0" applyProtection="0"/>
    <xf numFmtId="168" fontId="72" fillId="0" borderId="0" applyFont="0" applyFill="0" applyBorder="0" applyAlignment="0" applyProtection="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39"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6"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0" fontId="204" fillId="0" borderId="0" applyNumberFormat="0" applyBorder="0" applyAlignment="0"/>
    <xf numFmtId="0" fontId="35" fillId="0" borderId="0"/>
    <xf numFmtId="166" fontId="35" fillId="0" borderId="0" applyFont="0" applyFill="0" applyBorder="0" applyAlignment="0" applyProtection="0"/>
    <xf numFmtId="0" fontId="76" fillId="0" borderId="0"/>
    <xf numFmtId="166"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6" fontId="76" fillId="0" borderId="0" applyFont="0" applyFill="0" applyBorder="0" applyAlignment="0" applyProtection="0"/>
    <xf numFmtId="0" fontId="76" fillId="0" borderId="0"/>
    <xf numFmtId="0" fontId="205" fillId="0" borderId="0" applyNumberFormat="0" applyFill="0" applyBorder="0" applyAlignment="0" applyProtection="0"/>
    <xf numFmtId="166"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0" fontId="205" fillId="0" borderId="0" applyNumberFormat="0" applyFill="0" applyBorder="0" applyAlignment="0" applyProtection="0"/>
    <xf numFmtId="166" fontId="76" fillId="0" borderId="0" applyFont="0" applyFill="0" applyBorder="0" applyAlignment="0" applyProtection="0"/>
    <xf numFmtId="0" fontId="76" fillId="0" borderId="0"/>
    <xf numFmtId="166" fontId="76" fillId="0" borderId="0" applyFont="0" applyFill="0" applyBorder="0" applyAlignment="0" applyProtection="0"/>
    <xf numFmtId="0" fontId="21" fillId="0" borderId="0"/>
    <xf numFmtId="0" fontId="76" fillId="0" borderId="0"/>
    <xf numFmtId="166" fontId="76" fillId="0" borderId="0" applyFont="0" applyFill="0" applyBorder="0" applyAlignment="0" applyProtection="0"/>
    <xf numFmtId="0" fontId="21" fillId="0" borderId="0"/>
    <xf numFmtId="166" fontId="76" fillId="0" borderId="0" applyFont="0" applyFill="0" applyBorder="0" applyAlignment="0" applyProtection="0"/>
    <xf numFmtId="0" fontId="1" fillId="0" borderId="0"/>
    <xf numFmtId="166"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05"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4" fillId="0" borderId="0" applyNumberFormat="0" applyBorder="0" applyAlignment="0"/>
    <xf numFmtId="9" fontId="204"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5"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5"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8" fillId="0" borderId="61" applyNumberFormat="0" applyFill="0" applyProtection="0">
      <alignment horizontal="right"/>
    </xf>
    <xf numFmtId="0" fontId="1" fillId="0" borderId="0"/>
    <xf numFmtId="166" fontId="1" fillId="0" borderId="0" applyFont="0" applyFill="0" applyBorder="0" applyAlignment="0" applyProtection="0"/>
    <xf numFmtId="9" fontId="1" fillId="0" borderId="0" applyFont="0" applyFill="0" applyBorder="0" applyAlignment="0" applyProtection="0"/>
    <xf numFmtId="0" fontId="124" fillId="0" borderId="78"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0" fontId="158" fillId="0" borderId="66" applyNumberFormat="0" applyFill="0" applyAlignment="0" applyProtection="0"/>
    <xf numFmtId="0" fontId="121" fillId="64" borderId="63" applyNumberFormat="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49" fillId="70" borderId="60" applyNumberFormat="0" applyAlignment="0" applyProtection="0"/>
    <xf numFmtId="0" fontId="148" fillId="0" borderId="61" applyNumberFormat="0" applyFill="0" applyProtection="0">
      <alignment horizontal="right"/>
    </xf>
    <xf numFmtId="0" fontId="149" fillId="0" borderId="64" applyNumberFormat="0" applyFill="0" applyAlignment="0" applyProtection="0"/>
    <xf numFmtId="0" fontId="125" fillId="0" borderId="56" applyNumberFormat="0" applyFill="0" applyBorder="0">
      <alignment horizontal="left"/>
    </xf>
    <xf numFmtId="0" fontId="124" fillId="0" borderId="56" applyNumberFormat="0" applyFill="0" applyBorder="0">
      <alignment horizontal="center"/>
    </xf>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37" fillId="45" borderId="62" applyNumberFormat="0" applyFont="0" applyAlignment="0" applyProtection="0"/>
    <xf numFmtId="0" fontId="28" fillId="101" borderId="62" applyNumberFormat="0" applyFont="0" applyAlignment="0" applyProtection="0"/>
    <xf numFmtId="0" fontId="28" fillId="45" borderId="62" applyNumberFormat="0" applyFont="0" applyAlignment="0" applyProtection="0"/>
    <xf numFmtId="0" fontId="119" fillId="47" borderId="63" applyNumberFormat="0" applyAlignment="0" applyProtection="0"/>
    <xf numFmtId="0" fontId="120" fillId="62" borderId="60" applyNumberFormat="0" applyAlignment="0" applyProtection="0"/>
    <xf numFmtId="0" fontId="51" fillId="43" borderId="60" applyNumberFormat="0" applyAlignment="0" applyProtection="0"/>
    <xf numFmtId="3" fontId="28" fillId="100" borderId="56" applyFont="0">
      <alignment horizontal="right" vertical="center"/>
      <protection locked="0"/>
    </xf>
    <xf numFmtId="186" fontId="44" fillId="91" borderId="59" applyFont="0">
      <alignment horizontal="right"/>
    </xf>
    <xf numFmtId="186" fontId="44" fillId="91" borderId="59" applyFont="0">
      <alignment horizontal="right"/>
    </xf>
    <xf numFmtId="0" fontId="49" fillId="64" borderId="60" applyNumberFormat="0" applyAlignment="0" applyProtection="0"/>
    <xf numFmtId="0" fontId="51" fillId="39" borderId="60" applyNumberFormat="0" applyAlignment="0" applyProtection="0"/>
    <xf numFmtId="3" fontId="28" fillId="39" borderId="56" applyFont="0" applyProtection="0">
      <alignment horizontal="right" vertical="center"/>
    </xf>
    <xf numFmtId="0" fontId="49" fillId="47" borderId="60" applyNumberFormat="0" applyAlignment="0" applyProtection="0"/>
    <xf numFmtId="0" fontId="49" fillId="70" borderId="60" applyNumberFormat="0" applyAlignment="0" applyProtection="0"/>
    <xf numFmtId="3" fontId="21" fillId="0" borderId="56" applyBorder="0">
      <alignment horizontal="right" vertical="center" indent="1"/>
      <protection locked="0"/>
    </xf>
    <xf numFmtId="0" fontId="94" fillId="70" borderId="56">
      <alignment vertical="center"/>
    </xf>
    <xf numFmtId="0" fontId="93" fillId="97" borderId="56">
      <alignment horizontal="center" vertical="center" wrapText="1"/>
    </xf>
    <xf numFmtId="0" fontId="93" fillId="87" borderId="56">
      <alignment horizontal="center" vertical="center" wrapText="1"/>
    </xf>
    <xf numFmtId="3" fontId="21" fillId="36" borderId="56">
      <alignment horizontal="right" vertical="center" indent="1"/>
    </xf>
    <xf numFmtId="0" fontId="51" fillId="39" borderId="60" applyNumberFormat="0" applyAlignment="0" applyProtection="0"/>
    <xf numFmtId="206" fontId="21" fillId="95" borderId="61" applyNumberFormat="0" applyFont="0" applyBorder="0" applyAlignment="0" applyProtection="0">
      <alignment horizontal="right"/>
    </xf>
    <xf numFmtId="206" fontId="21" fillId="95" borderId="61" applyNumberFormat="0" applyFont="0" applyBorder="0" applyAlignment="0" applyProtection="0">
      <alignment horizontal="right"/>
    </xf>
    <xf numFmtId="0" fontId="100" fillId="0" borderId="62" applyNumberFormat="0" applyFont="0" applyFill="0" applyAlignment="0" applyProtection="0"/>
    <xf numFmtId="0" fontId="105" fillId="0" borderId="59">
      <alignment horizontal="left" vertical="center"/>
    </xf>
    <xf numFmtId="0" fontId="63" fillId="50" borderId="57" applyBorder="0"/>
    <xf numFmtId="0" fontId="28" fillId="39" borderId="58" applyNumberFormat="0" applyFont="0" applyBorder="0" applyProtection="0">
      <alignment horizontal="left" vertical="center"/>
    </xf>
    <xf numFmtId="0" fontId="51" fillId="43" borderId="60" applyNumberFormat="0" applyAlignment="0" applyProtection="0"/>
    <xf numFmtId="0" fontId="51" fillId="43" borderId="60" applyNumberFormat="0" applyAlignment="0" applyProtection="0"/>
    <xf numFmtId="0" fontId="119" fillId="47" borderId="63" applyNumberFormat="0" applyAlignment="0" applyProtection="0"/>
    <xf numFmtId="0" fontId="120" fillId="62" borderId="60" applyNumberFormat="0" applyAlignment="0" applyProtection="0"/>
    <xf numFmtId="0" fontId="28" fillId="101" borderId="62" applyNumberFormat="0" applyFont="0" applyAlignment="0" applyProtection="0"/>
    <xf numFmtId="0" fontId="121" fillId="70" borderId="63" applyNumberFormat="0" applyAlignment="0" applyProtection="0"/>
    <xf numFmtId="3" fontId="21" fillId="36" borderId="56">
      <alignment horizontal="right" vertical="center" indent="1"/>
    </xf>
    <xf numFmtId="0" fontId="93" fillId="87" borderId="56">
      <alignment horizontal="center" vertical="center" wrapText="1"/>
    </xf>
    <xf numFmtId="0" fontId="93" fillId="97" borderId="56">
      <alignment horizontal="center" vertical="center" wrapText="1"/>
    </xf>
    <xf numFmtId="0" fontId="94" fillId="70" borderId="56">
      <alignment vertical="center"/>
    </xf>
    <xf numFmtId="3" fontId="21" fillId="0" borderId="56" applyBorder="0">
      <alignment horizontal="right" vertical="center" indent="1"/>
      <protection locked="0"/>
    </xf>
    <xf numFmtId="0" fontId="28" fillId="70" borderId="56" applyNumberFormat="0" applyFont="0" applyBorder="0" applyProtection="0">
      <alignment horizontal="center" vertical="center"/>
    </xf>
    <xf numFmtId="0" fontId="28" fillId="45" borderId="62" applyNumberFormat="0" applyFont="0" applyAlignment="0" applyProtection="0"/>
    <xf numFmtId="3" fontId="28" fillId="39" borderId="56" applyFont="0" applyProtection="0">
      <alignment horizontal="right" vertical="center"/>
    </xf>
    <xf numFmtId="0" fontId="132" fillId="56" borderId="59" applyFont="0" applyBorder="0"/>
    <xf numFmtId="3" fontId="28" fillId="100" borderId="56" applyFont="0">
      <alignment horizontal="right" vertical="center"/>
      <protection locked="0"/>
    </xf>
    <xf numFmtId="0" fontId="124" fillId="0" borderId="56" applyNumberFormat="0" applyFill="0" applyBorder="0">
      <alignment horizontal="center"/>
    </xf>
    <xf numFmtId="166" fontId="1" fillId="0" borderId="0" applyFont="0" applyFill="0" applyBorder="0" applyAlignment="0" applyProtection="0"/>
    <xf numFmtId="0" fontId="125" fillId="0" borderId="56" applyNumberFormat="0" applyFill="0" applyBorder="0">
      <alignment horizontal="left"/>
    </xf>
    <xf numFmtId="0" fontId="28" fillId="101" borderId="62" applyNumberFormat="0" applyFont="0" applyAlignment="0" applyProtection="0"/>
    <xf numFmtId="0" fontId="28" fillId="101" borderId="62" applyNumberFormat="0" applyFont="0" applyAlignment="0" applyProtection="0"/>
    <xf numFmtId="0" fontId="28" fillId="45" borderId="62" applyNumberFormat="0" applyFont="0" applyAlignment="0" applyProtection="0"/>
    <xf numFmtId="0" fontId="37" fillId="45" borderId="62" applyNumberFormat="0" applyFon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121" fillId="47" borderId="63" applyNumberFormat="0" applyAlignment="0" applyProtection="0"/>
    <xf numFmtId="0" fontId="81" fillId="45" borderId="62" applyNumberFormat="0" applyFont="0" applyAlignment="0" applyProtection="0"/>
    <xf numFmtId="0" fontId="121" fillId="70" borderId="63" applyNumberFormat="0" applyAlignment="0" applyProtection="0"/>
    <xf numFmtId="0" fontId="140" fillId="47" borderId="60"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0" applyNumberFormat="0" applyAlignment="0" applyProtection="0"/>
    <xf numFmtId="0" fontId="148" fillId="0" borderId="61" applyNumberFormat="0" applyFill="0" applyProtection="0">
      <alignment horizontal="right"/>
    </xf>
    <xf numFmtId="0" fontId="149" fillId="0" borderId="64"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5" applyNumberFormat="0" applyFill="0" applyAlignment="0" applyProtection="0"/>
    <xf numFmtId="0" fontId="158" fillId="0" borderId="66" applyNumberFormat="0" applyFill="0" applyAlignment="0" applyProtection="0"/>
    <xf numFmtId="3" fontId="28" fillId="41" borderId="56" applyFont="0">
      <alignment horizontal="right" vertical="center"/>
    </xf>
    <xf numFmtId="0" fontId="121" fillId="64" borderId="63" applyNumberFormat="0" applyAlignment="0" applyProtection="0"/>
    <xf numFmtId="0" fontId="1" fillId="0" borderId="0"/>
    <xf numFmtId="1" fontId="160" fillId="0" borderId="59" applyFill="0" applyProtection="0">
      <alignment horizontal="right"/>
    </xf>
    <xf numFmtId="1" fontId="160" fillId="0" borderId="59" applyFill="0" applyProtection="0">
      <alignment horizontal="right"/>
    </xf>
    <xf numFmtId="0" fontId="158" fillId="0" borderId="66"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8" fillId="0" borderId="48" applyNumberFormat="0" applyProtection="0">
      <alignment horizontal="right"/>
    </xf>
    <xf numFmtId="0" fontId="148"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8" fillId="0" borderId="65" applyNumberFormat="0" applyFill="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6" applyNumberFormat="0" applyFont="0" applyBorder="0" applyProtection="0">
      <alignment horizontal="center" vertical="center"/>
    </xf>
    <xf numFmtId="0" fontId="28" fillId="101"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6"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8" fillId="0" borderId="65" applyNumberFormat="0" applyFill="0" applyAlignment="0" applyProtection="0"/>
    <xf numFmtId="3" fontId="28" fillId="100" borderId="78" applyFont="0">
      <alignment horizontal="right" vertical="center"/>
      <protection locked="0"/>
    </xf>
    <xf numFmtId="186" fontId="44" fillId="91" borderId="81" applyFont="0">
      <alignment horizontal="right"/>
    </xf>
    <xf numFmtId="186" fontId="44" fillId="91" borderId="81" applyFont="0">
      <alignment horizontal="right"/>
    </xf>
    <xf numFmtId="0" fontId="49" fillId="64" borderId="82" applyNumberFormat="0" applyAlignment="0" applyProtection="0"/>
    <xf numFmtId="0" fontId="51" fillId="39" borderId="82" applyNumberFormat="0" applyAlignment="0" applyProtection="0"/>
    <xf numFmtId="3" fontId="28" fillId="39" borderId="78" applyFont="0" applyProtection="0">
      <alignment horizontal="right" vertical="center"/>
    </xf>
    <xf numFmtId="0" fontId="49" fillId="47" borderId="82" applyNumberFormat="0" applyAlignment="0" applyProtection="0"/>
    <xf numFmtId="0" fontId="49" fillId="70" borderId="82" applyNumberFormat="0" applyAlignment="0" applyProtection="0"/>
    <xf numFmtId="3" fontId="21" fillId="0" borderId="78" applyBorder="0">
      <alignment horizontal="right" vertical="center" indent="1"/>
      <protection locked="0"/>
    </xf>
    <xf numFmtId="0" fontId="94" fillId="70" borderId="78">
      <alignment vertical="center"/>
    </xf>
    <xf numFmtId="0" fontId="93" fillId="97" borderId="78">
      <alignment horizontal="center" vertical="center" wrapText="1"/>
    </xf>
    <xf numFmtId="0" fontId="93" fillId="87" borderId="78">
      <alignment horizontal="center" vertical="center" wrapText="1"/>
    </xf>
    <xf numFmtId="3" fontId="21" fillId="36" borderId="78">
      <alignment horizontal="right" vertical="center" indent="1"/>
    </xf>
    <xf numFmtId="186" fontId="44" fillId="91" borderId="70" applyFont="0">
      <alignment horizontal="right"/>
    </xf>
    <xf numFmtId="186" fontId="44" fillId="91" borderId="70" applyFont="0">
      <alignment horizontal="right"/>
    </xf>
    <xf numFmtId="0" fontId="49" fillId="64" borderId="71" applyNumberFormat="0" applyAlignment="0" applyProtection="0"/>
    <xf numFmtId="0" fontId="51" fillId="39" borderId="71" applyNumberFormat="0" applyAlignment="0" applyProtection="0"/>
    <xf numFmtId="0" fontId="49" fillId="47" borderId="71" applyNumberFormat="0" applyAlignment="0" applyProtection="0"/>
    <xf numFmtId="0" fontId="49" fillId="70" borderId="71" applyNumberFormat="0" applyAlignment="0" applyProtection="0"/>
    <xf numFmtId="0" fontId="63" fillId="50" borderId="68" applyBorder="0"/>
    <xf numFmtId="0" fontId="51" fillId="39" borderId="82" applyNumberFormat="0" applyAlignment="0" applyProtection="0"/>
    <xf numFmtId="206" fontId="21" fillId="95" borderId="83" applyNumberFormat="0" applyFont="0" applyBorder="0" applyAlignment="0" applyProtection="0">
      <alignment horizontal="right"/>
    </xf>
    <xf numFmtId="206" fontId="21" fillId="95" borderId="83" applyNumberFormat="0" applyFont="0" applyBorder="0" applyAlignment="0" applyProtection="0">
      <alignment horizontal="right"/>
    </xf>
    <xf numFmtId="0" fontId="100" fillId="0" borderId="84" applyNumberFormat="0" applyFont="0" applyFill="0" applyAlignment="0" applyProtection="0"/>
    <xf numFmtId="0" fontId="105" fillId="0" borderId="81">
      <alignment horizontal="left" vertical="center"/>
    </xf>
    <xf numFmtId="0" fontId="63" fillId="50" borderId="79" applyBorder="0"/>
    <xf numFmtId="0" fontId="28" fillId="39" borderId="80" applyNumberFormat="0" applyFont="0" applyBorder="0" applyProtection="0">
      <alignment horizontal="left" vertical="center"/>
    </xf>
    <xf numFmtId="0" fontId="51" fillId="43" borderId="82" applyNumberFormat="0" applyAlignment="0" applyProtection="0"/>
    <xf numFmtId="0" fontId="51" fillId="43" borderId="82" applyNumberFormat="0" applyAlignment="0" applyProtection="0"/>
    <xf numFmtId="0" fontId="119" fillId="47" borderId="85" applyNumberFormat="0" applyAlignment="0" applyProtection="0"/>
    <xf numFmtId="0" fontId="120" fillId="62" borderId="82" applyNumberFormat="0" applyAlignment="0" applyProtection="0"/>
    <xf numFmtId="0" fontId="28" fillId="101" borderId="84" applyNumberFormat="0" applyFont="0" applyAlignment="0" applyProtection="0"/>
    <xf numFmtId="0" fontId="121" fillId="70" borderId="85" applyNumberFormat="0" applyAlignment="0" applyProtection="0"/>
    <xf numFmtId="0" fontId="51" fillId="39" borderId="71" applyNumberFormat="0" applyAlignment="0" applyProtection="0"/>
    <xf numFmtId="206" fontId="21" fillId="95" borderId="72" applyNumberFormat="0" applyFont="0" applyBorder="0" applyAlignment="0" applyProtection="0">
      <alignment horizontal="right"/>
    </xf>
    <xf numFmtId="206" fontId="21" fillId="95" borderId="72" applyNumberFormat="0" applyFont="0" applyBorder="0" applyAlignment="0" applyProtection="0">
      <alignment horizontal="right"/>
    </xf>
    <xf numFmtId="3" fontId="21" fillId="36" borderId="67">
      <alignment horizontal="right" vertical="center" indent="1"/>
    </xf>
    <xf numFmtId="0" fontId="93" fillId="87" borderId="67">
      <alignment horizontal="center" vertical="center" wrapText="1"/>
    </xf>
    <xf numFmtId="0" fontId="93" fillId="97" borderId="67">
      <alignment horizontal="center" vertical="center" wrapText="1"/>
    </xf>
    <xf numFmtId="0" fontId="94" fillId="70" borderId="67">
      <alignment vertical="center"/>
    </xf>
    <xf numFmtId="3" fontId="21" fillId="0" borderId="67" applyBorder="0">
      <alignment horizontal="right" vertical="center" indent="1"/>
      <protection locked="0"/>
    </xf>
    <xf numFmtId="0" fontId="28" fillId="70" borderId="67" applyNumberFormat="0" applyFont="0" applyBorder="0" applyProtection="0">
      <alignment horizontal="center" vertical="center"/>
    </xf>
    <xf numFmtId="0" fontId="100" fillId="0" borderId="73" applyNumberFormat="0" applyFont="0" applyFill="0" applyAlignment="0" applyProtection="0"/>
    <xf numFmtId="0" fontId="105" fillId="0" borderId="70">
      <alignment horizontal="left" vertical="center"/>
    </xf>
    <xf numFmtId="0" fontId="28" fillId="45" borderId="84" applyNumberFormat="0" applyFont="0" applyAlignment="0" applyProtection="0"/>
    <xf numFmtId="3" fontId="28" fillId="39" borderId="67" applyFont="0" applyProtection="0">
      <alignment horizontal="right" vertical="center"/>
    </xf>
    <xf numFmtId="0" fontId="28" fillId="39" borderId="69" applyNumberFormat="0" applyFont="0" applyBorder="0" applyProtection="0">
      <alignment horizontal="left" vertical="center"/>
    </xf>
    <xf numFmtId="0" fontId="132" fillId="56" borderId="81" applyFont="0" applyBorder="0"/>
    <xf numFmtId="0" fontId="51" fillId="43" borderId="71" applyNumberFormat="0" applyAlignment="0" applyProtection="0"/>
    <xf numFmtId="0" fontId="51" fillId="43" borderId="71" applyNumberFormat="0" applyAlignment="0" applyProtection="0"/>
    <xf numFmtId="3" fontId="28" fillId="100" borderId="67" applyFont="0">
      <alignment horizontal="right" vertical="center"/>
      <protection locked="0"/>
    </xf>
    <xf numFmtId="0" fontId="119" fillId="47" borderId="74" applyNumberFormat="0" applyAlignment="0" applyProtection="0"/>
    <xf numFmtId="0" fontId="120" fillId="62" borderId="71" applyNumberFormat="0" applyAlignment="0" applyProtection="0"/>
    <xf numFmtId="0" fontId="28" fillId="101" borderId="73" applyNumberFormat="0" applyFont="0" applyAlignment="0" applyProtection="0"/>
    <xf numFmtId="0" fontId="28" fillId="101" borderId="73" applyNumberFormat="0" applyFont="0" applyAlignment="0" applyProtection="0"/>
    <xf numFmtId="0" fontId="121" fillId="70" borderId="74" applyNumberFormat="0" applyAlignment="0" applyProtection="0"/>
    <xf numFmtId="0" fontId="124" fillId="0" borderId="67" applyNumberFormat="0" applyFill="0" applyBorder="0">
      <alignment horizontal="center"/>
    </xf>
    <xf numFmtId="0" fontId="125" fillId="0" borderId="67" applyNumberFormat="0" applyFill="0" applyBorder="0">
      <alignment horizontal="left"/>
    </xf>
    <xf numFmtId="0" fontId="28" fillId="45" borderId="73" applyNumberFormat="0" applyFont="0" applyAlignment="0" applyProtection="0"/>
    <xf numFmtId="0" fontId="132" fillId="56" borderId="70" applyFont="0" applyBorder="0"/>
    <xf numFmtId="0" fontId="28" fillId="101" borderId="84" applyNumberFormat="0" applyFont="0" applyAlignment="0" applyProtection="0"/>
    <xf numFmtId="0" fontId="28" fillId="101" borderId="84" applyNumberFormat="0" applyFont="0" applyAlignment="0" applyProtection="0"/>
    <xf numFmtId="0" fontId="28" fillId="45" borderId="84" applyNumberFormat="0" applyFont="0" applyAlignment="0" applyProtection="0"/>
    <xf numFmtId="0" fontId="37" fillId="45" borderId="84" applyNumberFormat="0" applyFon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121" fillId="47" borderId="85" applyNumberFormat="0" applyAlignment="0" applyProtection="0"/>
    <xf numFmtId="0" fontId="81" fillId="45" borderId="84" applyNumberFormat="0" applyFont="0" applyAlignment="0" applyProtection="0"/>
    <xf numFmtId="0" fontId="121" fillId="70" borderId="85" applyNumberFormat="0" applyAlignment="0" applyProtection="0"/>
    <xf numFmtId="0" fontId="140" fillId="47" borderId="82" applyNumberFormat="0" applyAlignment="0" applyProtection="0"/>
    <xf numFmtId="0" fontId="28" fillId="101" borderId="73" applyNumberFormat="0" applyFont="0" applyAlignment="0" applyProtection="0"/>
    <xf numFmtId="0" fontId="28" fillId="101" borderId="73" applyNumberFormat="0" applyFont="0" applyAlignment="0" applyProtection="0"/>
    <xf numFmtId="0" fontId="28" fillId="45" borderId="73" applyNumberFormat="0" applyFont="0" applyAlignment="0" applyProtection="0"/>
    <xf numFmtId="0" fontId="37" fillId="45" borderId="73" applyNumberFormat="0" applyFon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121" fillId="47" borderId="74" applyNumberFormat="0" applyAlignment="0" applyProtection="0"/>
    <xf numFmtId="0" fontId="81" fillId="45" borderId="73" applyNumberFormat="0" applyFont="0" applyAlignment="0" applyProtection="0"/>
    <xf numFmtId="0" fontId="49" fillId="70" borderId="82" applyNumberFormat="0" applyAlignment="0" applyProtection="0"/>
    <xf numFmtId="0" fontId="148" fillId="0" borderId="83" applyNumberFormat="0" applyFill="0" applyProtection="0">
      <alignment horizontal="right"/>
    </xf>
    <xf numFmtId="0" fontId="149" fillId="0" borderId="86"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8" applyNumberFormat="0" applyFill="0" applyAlignment="0" applyProtection="0"/>
    <xf numFmtId="0" fontId="121" fillId="70" borderId="74" applyNumberFormat="0" applyAlignment="0" applyProtection="0"/>
    <xf numFmtId="3" fontId="28" fillId="41" borderId="67" applyFont="0">
      <alignment horizontal="right" vertical="center"/>
    </xf>
    <xf numFmtId="0" fontId="140" fillId="47" borderId="71" applyNumberFormat="0" applyAlignment="0" applyProtection="0"/>
    <xf numFmtId="0" fontId="121" fillId="64" borderId="85" applyNumberFormat="0" applyAlignment="0" applyProtection="0"/>
    <xf numFmtId="1" fontId="160" fillId="0" borderId="81" applyFill="0" applyProtection="0">
      <alignment horizontal="right"/>
    </xf>
    <xf numFmtId="1" fontId="160" fillId="0" borderId="81" applyFill="0" applyProtection="0">
      <alignment horizontal="right"/>
    </xf>
    <xf numFmtId="0" fontId="158" fillId="0" borderId="88" applyNumberFormat="0" applyFill="0" applyAlignment="0" applyProtection="0"/>
    <xf numFmtId="0" fontId="148" fillId="0" borderId="72" applyNumberFormat="0" applyFill="0" applyProtection="0">
      <alignment horizontal="right"/>
    </xf>
    <xf numFmtId="0" fontId="148" fillId="0" borderId="72" applyNumberFormat="0" applyFill="0" applyProtection="0">
      <alignment horizontal="right"/>
    </xf>
    <xf numFmtId="0" fontId="149" fillId="0" borderId="75" applyNumberFormat="0" applyFill="0" applyAlignment="0" applyProtection="0"/>
    <xf numFmtId="0" fontId="49" fillId="70" borderId="71" applyNumberFormat="0" applyAlignment="0" applyProtection="0"/>
    <xf numFmtId="0" fontId="148" fillId="0" borderId="48" applyNumberFormat="0" applyProtection="0">
      <alignment horizontal="right"/>
    </xf>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7" applyNumberFormat="0" applyFill="0" applyAlignment="0" applyProtection="0"/>
    <xf numFmtId="0" fontId="121" fillId="64" borderId="74" applyNumberFormat="0" applyAlignment="0" applyProtection="0"/>
    <xf numFmtId="1" fontId="160" fillId="0" borderId="70" applyFill="0" applyProtection="0">
      <alignment horizontal="right"/>
    </xf>
    <xf numFmtId="1" fontId="160" fillId="0" borderId="70" applyFill="0" applyProtection="0">
      <alignment horizontal="right"/>
    </xf>
    <xf numFmtId="0" fontId="158" fillId="0" borderId="77" applyNumberFormat="0" applyFill="0" applyAlignment="0" applyProtection="0"/>
    <xf numFmtId="0" fontId="158" fillId="0" borderId="87" applyNumberFormat="0" applyFill="0" applyAlignment="0" applyProtection="0"/>
    <xf numFmtId="0" fontId="28" fillId="70" borderId="78" applyNumberFormat="0" applyFont="0" applyBorder="0" applyProtection="0">
      <alignment horizontal="center" vertical="center"/>
    </xf>
    <xf numFmtId="0" fontId="28" fillId="101" borderId="84" applyNumberFormat="0" applyFont="0" applyAlignment="0" applyProtection="0"/>
    <xf numFmtId="3" fontId="28" fillId="41" borderId="78" applyFont="0">
      <alignment horizontal="right" vertical="center"/>
    </xf>
    <xf numFmtId="0" fontId="158" fillId="0" borderId="87" applyNumberFormat="0" applyFill="0" applyAlignment="0" applyProtection="0"/>
    <xf numFmtId="0" fontId="207" fillId="0" borderId="0"/>
    <xf numFmtId="0" fontId="76" fillId="0" borderId="0"/>
    <xf numFmtId="9" fontId="76" fillId="0" borderId="0" applyFont="0" applyFill="0" applyBorder="0" applyAlignment="0" applyProtection="0"/>
    <xf numFmtId="166"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6" fontId="44" fillId="91" borderId="59" applyFont="0">
      <alignment horizontal="right"/>
    </xf>
    <xf numFmtId="186" fontId="44" fillId="91" borderId="59" applyFont="0">
      <alignment horizontal="right"/>
    </xf>
    <xf numFmtId="0" fontId="49" fillId="64" borderId="93"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6"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0" fontId="110" fillId="0" borderId="3" applyNumberFormat="0" applyFill="0" applyAlignment="0" applyProtection="0"/>
    <xf numFmtId="0" fontId="51" fillId="43" borderId="93" applyNumberFormat="0" applyAlignment="0" applyProtection="0"/>
    <xf numFmtId="0" fontId="119" fillId="47" borderId="95" applyNumberFormat="0" applyAlignment="0" applyProtection="0"/>
    <xf numFmtId="0" fontId="120" fillId="62" borderId="93"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2" fillId="0" borderId="0" applyFont="0" applyFill="0" applyBorder="0" applyAlignment="0" applyProtection="0"/>
    <xf numFmtId="166" fontId="76"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8" fillId="45" borderId="92"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2" applyNumberFormat="0" applyFont="0" applyAlignment="0" applyProtection="0"/>
    <xf numFmtId="0" fontId="121" fillId="47" borderId="95" applyNumberFormat="0" applyAlignment="0" applyProtection="0"/>
    <xf numFmtId="0" fontId="121" fillId="47" borderId="95" applyNumberFormat="0" applyAlignment="0" applyProtection="0"/>
    <xf numFmtId="0" fontId="121" fillId="47" borderId="95" applyNumberFormat="0" applyAlignment="0" applyProtection="0"/>
    <xf numFmtId="0" fontId="121" fillId="47" borderId="95" applyNumberFormat="0" applyAlignment="0" applyProtection="0"/>
    <xf numFmtId="0" fontId="121" fillId="47" borderId="95" applyNumberFormat="0" applyAlignment="0" applyProtection="0"/>
    <xf numFmtId="0" fontId="121" fillId="47" borderId="95" applyNumberFormat="0" applyAlignment="0" applyProtection="0"/>
    <xf numFmtId="0" fontId="121" fillId="47" borderId="95" applyNumberFormat="0" applyAlignment="0" applyProtection="0"/>
    <xf numFmtId="0" fontId="81" fillId="45" borderId="92"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0" fillId="47" borderId="93" applyNumberFormat="0" applyAlignment="0" applyProtection="0"/>
    <xf numFmtId="0" fontId="28" fillId="0" borderId="0"/>
    <xf numFmtId="0" fontId="148" fillId="0" borderId="94" applyNumberFormat="0" applyFill="0" applyProtection="0">
      <alignment horizontal="right"/>
    </xf>
    <xf numFmtId="0" fontId="148" fillId="0" borderId="94" applyNumberFormat="0" applyFill="0" applyProtection="0">
      <alignment horizontal="right"/>
    </xf>
    <xf numFmtId="0" fontId="149" fillId="0" borderId="96" applyNumberFormat="0" applyFill="0" applyAlignment="0" applyProtection="0"/>
    <xf numFmtId="0" fontId="150" fillId="0" borderId="89" applyNumberFormat="0" applyFill="0" applyBorder="0">
      <alignment horizontal="left"/>
    </xf>
    <xf numFmtId="0" fontId="151" fillId="0" borderId="89" applyNumberFormat="0" applyFill="0" applyProtection="0"/>
    <xf numFmtId="0" fontId="151" fillId="0" borderId="89" applyNumberFormat="0" applyFill="0" applyProtection="0"/>
    <xf numFmtId="0" fontId="2" fillId="0" borderId="0" applyNumberFormat="0" applyFill="0" applyBorder="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7" applyNumberFormat="0" applyFill="0" applyAlignment="0" applyProtection="0"/>
    <xf numFmtId="0" fontId="158" fillId="0" borderId="98"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0" fontId="121" fillId="64" borderId="95" applyNumberFormat="0" applyAlignment="0" applyProtection="0"/>
    <xf numFmtId="1" fontId="160" fillId="0" borderId="59" applyFill="0" applyProtection="0">
      <alignment horizontal="right"/>
    </xf>
    <xf numFmtId="1" fontId="160" fillId="0" borderId="59"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181"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238" fontId="21" fillId="0" borderId="0" applyFont="0" applyFill="0" applyBorder="0" applyProtection="0">
      <alignment horizontal="right"/>
    </xf>
    <xf numFmtId="238" fontId="21" fillId="0" borderId="0" applyFont="0" applyFill="0" applyBorder="0" applyProtection="0">
      <alignment horizontal="right"/>
    </xf>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238" fontId="21" fillId="0" borderId="0" applyFont="0" applyFill="0" applyBorder="0" applyProtection="0">
      <alignment horizontal="right"/>
    </xf>
    <xf numFmtId="238" fontId="21" fillId="0" borderId="0" applyFont="0" applyFill="0" applyBorder="0" applyProtection="0">
      <alignment horizontal="right"/>
    </xf>
    <xf numFmtId="18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Protection="0">
      <alignment vertical="top"/>
    </xf>
    <xf numFmtId="0" fontId="164"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xf numFmtId="179" fontId="28" fillId="0" borderId="0"/>
    <xf numFmtId="179"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7" fillId="34" borderId="0" applyNumberFormat="0" applyBorder="0" applyAlignment="0" applyProtection="0"/>
    <xf numFmtId="0" fontId="217" fillId="35" borderId="0" applyNumberFormat="0" applyBorder="0" applyAlignment="0" applyProtection="0"/>
    <xf numFmtId="0" fontId="217" fillId="36" borderId="0" applyNumberFormat="0" applyBorder="0" applyAlignment="0" applyProtection="0"/>
    <xf numFmtId="0" fontId="217" fillId="37" borderId="0" applyNumberFormat="0" applyBorder="0" applyAlignment="0" applyProtection="0"/>
    <xf numFmtId="0" fontId="217" fillId="38" borderId="0" applyNumberFormat="0" applyBorder="0" applyAlignment="0" applyProtection="0"/>
    <xf numFmtId="0" fontId="217"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8" fillId="0" borderId="0"/>
    <xf numFmtId="0" fontId="28" fillId="0" borderId="0"/>
    <xf numFmtId="0" fontId="219" fillId="0" borderId="0" applyNumberFormat="0" applyFill="0" applyBorder="0">
      <protection locked="0"/>
    </xf>
    <xf numFmtId="0" fontId="49" fillId="70" borderId="93" applyNumberFormat="0" applyAlignment="0" applyProtection="0"/>
    <xf numFmtId="0" fontId="220" fillId="70" borderId="93" applyNumberFormat="0" applyAlignment="0" applyProtection="0"/>
    <xf numFmtId="0" fontId="49" fillId="70" borderId="93" applyNumberFormat="0" applyAlignment="0" applyProtection="0"/>
    <xf numFmtId="0" fontId="220" fillId="70" borderId="93" applyNumberFormat="0" applyAlignment="0" applyProtection="0"/>
    <xf numFmtId="0" fontId="49" fillId="64" borderId="93"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7"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1" fontId="81" fillId="0" borderId="0"/>
    <xf numFmtId="211" fontId="81" fillId="0" borderId="0"/>
    <xf numFmtId="0" fontId="83" fillId="35" borderId="0" applyNumberFormat="0" applyBorder="0" applyAlignment="0" applyProtection="0"/>
    <xf numFmtId="0" fontId="221" fillId="35" borderId="0" applyNumberFormat="0" applyBorder="0" applyAlignment="0" applyProtection="0"/>
    <xf numFmtId="0" fontId="222" fillId="35" borderId="0" applyNumberFormat="0" applyBorder="0" applyAlignment="0" applyProtection="0"/>
    <xf numFmtId="0" fontId="83" fillId="35" borderId="0" applyNumberFormat="0" applyBorder="0" applyAlignment="0" applyProtection="0"/>
    <xf numFmtId="0" fontId="222" fillId="35" borderId="0" applyNumberFormat="0" applyBorder="0" applyAlignment="0" applyProtection="0"/>
    <xf numFmtId="0" fontId="221"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3" fillId="0" borderId="0" applyNumberFormat="0" applyFill="0" applyBorder="0" applyAlignment="0" applyProtection="0"/>
    <xf numFmtId="0" fontId="87" fillId="0" borderId="0" applyNumberFormat="0" applyFill="0" applyBorder="0" applyAlignment="0" applyProtection="0"/>
    <xf numFmtId="0" fontId="223" fillId="0" borderId="0" applyNumberFormat="0" applyFill="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5" fillId="36" borderId="0" applyNumberFormat="0" applyBorder="0" applyAlignment="0" applyProtection="0"/>
    <xf numFmtId="0" fontId="58" fillId="36" borderId="0" applyNumberFormat="0" applyBorder="0" applyAlignment="0" applyProtection="0"/>
    <xf numFmtId="0" fontId="225" fillId="36" borderId="0" applyNumberFormat="0" applyBorder="0" applyAlignment="0" applyProtection="0"/>
    <xf numFmtId="0" fontId="224"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3" applyNumberFormat="0" applyAlignment="0" applyProtection="0"/>
    <xf numFmtId="0" fontId="189" fillId="39" borderId="93" applyNumberFormat="0" applyAlignment="0" applyProtection="0"/>
    <xf numFmtId="0" fontId="51" fillId="39" borderId="93" applyNumberFormat="0" applyAlignment="0" applyProtection="0"/>
    <xf numFmtId="0" fontId="189" fillId="39" borderId="93" applyNumberFormat="0" applyAlignment="0" applyProtection="0"/>
    <xf numFmtId="0" fontId="51" fillId="43" borderId="93"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6" fillId="0" borderId="29" applyNumberFormat="0" applyFill="0" applyAlignment="0" applyProtection="0"/>
    <xf numFmtId="0" fontId="62" fillId="0" borderId="29" applyNumberFormat="0" applyFill="0" applyAlignment="0" applyProtection="0"/>
    <xf numFmtId="0" fontId="226"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3" fillId="94" borderId="28" applyNumberFormat="0" applyAlignment="0" applyProtection="0"/>
    <xf numFmtId="0" fontId="61" fillId="94" borderId="28" applyNumberFormat="0" applyAlignment="0" applyProtection="0"/>
    <xf numFmtId="0" fontId="183" fillId="94" borderId="28" applyNumberFormat="0" applyAlignment="0" applyProtection="0"/>
    <xf numFmtId="0" fontId="34" fillId="101" borderId="92" applyNumberFormat="0" applyFont="0" applyAlignment="0" applyProtection="0"/>
    <xf numFmtId="0" fontId="28" fillId="101" borderId="92" applyNumberFormat="0" applyFont="0" applyAlignment="0" applyProtection="0"/>
    <xf numFmtId="0" fontId="28" fillId="101" borderId="92" applyNumberFormat="0" applyFont="0" applyAlignment="0" applyProtection="0"/>
    <xf numFmtId="0" fontId="34" fillId="101" borderId="92" applyNumberFormat="0" applyFont="0" applyAlignment="0" applyProtection="0"/>
    <xf numFmtId="0" fontId="37" fillId="101" borderId="92" applyNumberFormat="0" applyFont="0" applyAlignment="0" applyProtection="0"/>
    <xf numFmtId="0" fontId="34" fillId="101" borderId="92" applyNumberFormat="0" applyFont="0" applyAlignment="0" applyProtection="0"/>
    <xf numFmtId="0" fontId="34" fillId="101" borderId="92"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2" applyNumberFormat="0" applyFont="0" applyAlignment="0" applyProtection="0"/>
    <xf numFmtId="0" fontId="130" fillId="103" borderId="0" applyNumberFormat="0" applyBorder="0" applyAlignment="0" applyProtection="0"/>
    <xf numFmtId="0" fontId="227" fillId="103" borderId="0" applyNumberFormat="0" applyBorder="0" applyAlignment="0" applyProtection="0"/>
    <xf numFmtId="0" fontId="130" fillId="103" borderId="0" applyNumberFormat="0" applyBorder="0" applyAlignment="0" applyProtection="0"/>
    <xf numFmtId="0" fontId="227" fillId="103" borderId="0" applyNumberFormat="0" applyBorder="0" applyAlignment="0" applyProtection="0"/>
    <xf numFmtId="0" fontId="121" fillId="64" borderId="95" applyNumberFormat="0" applyAlignment="0" applyProtection="0"/>
    <xf numFmtId="0" fontId="67" fillId="0" borderId="30" applyNumberFormat="0" applyFill="0" applyAlignment="0" applyProtection="0"/>
    <xf numFmtId="0" fontId="228" fillId="0" borderId="30" applyNumberFormat="0" applyFill="0" applyAlignment="0" applyProtection="0"/>
    <xf numFmtId="0" fontId="67" fillId="0" borderId="30" applyNumberFormat="0" applyFill="0" applyAlignment="0" applyProtection="0"/>
    <xf numFmtId="0" fontId="228" fillId="0" borderId="30" applyNumberFormat="0" applyFill="0" applyAlignment="0" applyProtection="0"/>
    <xf numFmtId="0" fontId="68" fillId="0" borderId="31" applyNumberFormat="0" applyFill="0" applyAlignment="0" applyProtection="0"/>
    <xf numFmtId="0" fontId="229" fillId="0" borderId="31" applyNumberFormat="0" applyFill="0" applyAlignment="0" applyProtection="0"/>
    <xf numFmtId="0" fontId="68" fillId="0" borderId="31" applyNumberFormat="0" applyFill="0" applyAlignment="0" applyProtection="0"/>
    <xf numFmtId="0" fontId="229" fillId="0" borderId="31" applyNumberFormat="0" applyFill="0" applyAlignment="0" applyProtection="0"/>
    <xf numFmtId="0" fontId="69" fillId="0" borderId="32" applyNumberFormat="0" applyFill="0" applyAlignment="0" applyProtection="0"/>
    <xf numFmtId="0" fontId="230" fillId="0" borderId="32" applyNumberFormat="0" applyFill="0" applyAlignment="0" applyProtection="0"/>
    <xf numFmtId="0" fontId="69" fillId="0" borderId="32" applyNumberFormat="0" applyFill="0" applyAlignment="0" applyProtection="0"/>
    <xf numFmtId="0" fontId="230" fillId="0" borderId="32" applyNumberFormat="0" applyFill="0" applyAlignment="0" applyProtection="0"/>
    <xf numFmtId="0" fontId="69" fillId="0" borderId="0" applyNumberFormat="0" applyFill="0" applyBorder="0" applyAlignment="0" applyProtection="0"/>
    <xf numFmtId="0" fontId="230" fillId="0" borderId="0" applyNumberFormat="0" applyFill="0" applyBorder="0" applyAlignment="0" applyProtection="0"/>
    <xf numFmtId="0" fontId="69" fillId="0" borderId="0" applyNumberFormat="0" applyFill="0" applyBorder="0" applyAlignment="0" applyProtection="0"/>
    <xf numFmtId="0" fontId="230"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8" fillId="0" borderId="98" applyNumberFormat="0" applyFill="0" applyAlignment="0" applyProtection="0"/>
    <xf numFmtId="0" fontId="158" fillId="0" borderId="98" applyNumberFormat="0" applyFill="0" applyAlignment="0" applyProtection="0"/>
    <xf numFmtId="0" fontId="231" fillId="0" borderId="98" applyNumberFormat="0" applyFill="0" applyAlignment="0" applyProtection="0"/>
    <xf numFmtId="0" fontId="158" fillId="0" borderId="98" applyNumberFormat="0" applyFill="0" applyAlignment="0" applyProtection="0"/>
    <xf numFmtId="0" fontId="231" fillId="0" borderId="98"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5" applyNumberFormat="0" applyAlignment="0" applyProtection="0"/>
    <xf numFmtId="0" fontId="232" fillId="70" borderId="95" applyNumberFormat="0" applyAlignment="0" applyProtection="0"/>
    <xf numFmtId="0" fontId="121" fillId="70" borderId="95" applyNumberFormat="0" applyAlignment="0" applyProtection="0"/>
    <xf numFmtId="0" fontId="232" fillId="70" borderId="95" applyNumberFormat="0" applyAlignment="0" applyProtection="0"/>
    <xf numFmtId="0" fontId="40" fillId="84" borderId="0" applyNumberFormat="0" applyBorder="0" applyAlignment="0" applyProtection="0"/>
    <xf numFmtId="0" fontId="181" fillId="84" borderId="0" applyNumberFormat="0" applyBorder="0" applyAlignment="0" applyProtection="0"/>
    <xf numFmtId="0" fontId="40" fillId="84" borderId="0" applyNumberFormat="0" applyBorder="0" applyAlignment="0" applyProtection="0"/>
    <xf numFmtId="0" fontId="181" fillId="84"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89" fillId="0" borderId="0" applyNumberFormat="0" applyFill="0" applyBorder="0" applyAlignment="0" applyProtection="0"/>
    <xf numFmtId="0" fontId="233" fillId="0" borderId="0" applyNumberFormat="0" applyFill="0" applyBorder="0" applyAlignment="0" applyProtection="0"/>
    <xf numFmtId="0" fontId="89" fillId="0" borderId="0" applyNumberFormat="0" applyFill="0" applyBorder="0" applyAlignment="0" applyProtection="0"/>
    <xf numFmtId="0" fontId="233" fillId="0" borderId="0" applyNumberFormat="0" applyFill="0" applyBorder="0" applyAlignment="0" applyProtection="0"/>
    <xf numFmtId="248" fontId="34" fillId="0" borderId="0" applyFont="0" applyFill="0" applyBorder="0" applyAlignment="0" applyProtection="0"/>
    <xf numFmtId="0" fontId="234" fillId="43" borderId="93" applyNumberFormat="0" applyAlignment="0" applyProtection="0"/>
    <xf numFmtId="0" fontId="34" fillId="0" borderId="0"/>
    <xf numFmtId="249" fontId="34"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166" fontId="1" fillId="0" borderId="0" applyFont="0" applyFill="0" applyBorder="0" applyAlignment="0" applyProtection="0"/>
    <xf numFmtId="0" fontId="28" fillId="0" borderId="0" applyFont="0" applyFill="0" applyBorder="0" applyAlignment="0" applyProtection="0"/>
    <xf numFmtId="0" fontId="28" fillId="0" borderId="0"/>
    <xf numFmtId="205" fontId="28" fillId="0" borderId="0"/>
    <xf numFmtId="205" fontId="28" fillId="0" borderId="0"/>
    <xf numFmtId="0" fontId="28" fillId="0" borderId="0"/>
    <xf numFmtId="0" fontId="28" fillId="0" borderId="0"/>
    <xf numFmtId="205" fontId="28" fillId="0" borderId="0"/>
    <xf numFmtId="205"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5"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238" fontId="21" fillId="0" borderId="0" applyFont="0" applyFill="0" applyBorder="0" applyProtection="0">
      <alignment horizontal="right"/>
    </xf>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238"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30" fillId="0" borderId="0" applyFill="0" applyProtection="0">
      <alignment horizontal="center"/>
    </xf>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37" fillId="0" borderId="100"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5" fillId="10"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5" fillId="10" borderId="0" applyNumberFormat="0" applyBorder="0" applyAlignment="0" applyProtection="0"/>
    <xf numFmtId="239"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9" fillId="39" borderId="0" applyNumberFormat="0" applyBorder="0" applyAlignment="0" applyProtection="0"/>
    <xf numFmtId="0" fontId="239"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9" fillId="101" borderId="0" applyNumberFormat="0" applyBorder="0" applyAlignment="0" applyProtection="0"/>
    <xf numFmtId="0" fontId="239"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9" fillId="119" borderId="0" applyNumberFormat="0" applyBorder="0" applyAlignment="0" applyProtection="0"/>
    <xf numFmtId="0" fontId="239"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40"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9" fillId="70" borderId="0" applyNumberFormat="0" applyBorder="0" applyAlignment="0" applyProtection="0"/>
    <xf numFmtId="0" fontId="239"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9" fillId="103" borderId="0" applyNumberFormat="0" applyBorder="0" applyAlignment="0" applyProtection="0"/>
    <xf numFmtId="0" fontId="239"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9" fillId="70" borderId="0" applyNumberFormat="0" applyBorder="0" applyAlignment="0" applyProtection="0"/>
    <xf numFmtId="0" fontId="239"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9" fillId="39" borderId="0" applyNumberFormat="0" applyBorder="0" applyAlignment="0" applyProtection="0"/>
    <xf numFmtId="0" fontId="239"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41"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41" fillId="120"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41"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1"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42" fillId="80" borderId="0" applyNumberFormat="0" applyBorder="0" applyAlignment="0" applyProtection="0"/>
    <xf numFmtId="0" fontId="242"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42" fillId="52" borderId="0" applyNumberFormat="0" applyBorder="0" applyAlignment="0" applyProtection="0"/>
    <xf numFmtId="0" fontId="242"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42" fillId="81" borderId="0" applyNumberFormat="0" applyBorder="0" applyAlignment="0" applyProtection="0"/>
    <xf numFmtId="0" fontId="242"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42" fillId="77" borderId="0" applyNumberFormat="0" applyBorder="0" applyAlignment="0" applyProtection="0"/>
    <xf numFmtId="0" fontId="242"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42" fillId="82" borderId="0" applyNumberFormat="0" applyBorder="0" applyAlignment="0" applyProtection="0"/>
    <xf numFmtId="0" fontId="242"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1"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1"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6" fontId="44" fillId="91" borderId="91" applyFont="0">
      <alignment horizontal="right"/>
    </xf>
    <xf numFmtId="0" fontId="34" fillId="0" borderId="0"/>
    <xf numFmtId="0" fontId="34" fillId="0" borderId="0"/>
    <xf numFmtId="186" fontId="44" fillId="91" borderId="91" applyFont="0">
      <alignment horizontal="right"/>
    </xf>
    <xf numFmtId="186" fontId="44" fillId="91" borderId="91"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1">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28" fillId="0" borderId="0"/>
    <xf numFmtId="0" fontId="34" fillId="0" borderId="0"/>
    <xf numFmtId="239" fontId="243" fillId="64" borderId="93" applyNumberFormat="0" applyAlignment="0" applyProtection="0"/>
    <xf numFmtId="0" fontId="34" fillId="0" borderId="0"/>
    <xf numFmtId="0" fontId="28" fillId="0" borderId="0"/>
    <xf numFmtId="0" fontId="154" fillId="92" borderId="28" applyNumberFormat="0" applyAlignment="0" applyProtection="0"/>
    <xf numFmtId="0" fontId="13" fillId="7" borderId="7" applyNumberFormat="0" applyAlignment="0" applyProtection="0"/>
    <xf numFmtId="0" fontId="61" fillId="92" borderId="28" applyNumberFormat="0" applyAlignment="0" applyProtection="0"/>
    <xf numFmtId="195" fontId="28" fillId="0" borderId="0"/>
    <xf numFmtId="195" fontId="28" fillId="0" borderId="0"/>
    <xf numFmtId="195" fontId="28" fillId="0" borderId="0"/>
    <xf numFmtId="195" fontId="28" fillId="0" borderId="0"/>
    <xf numFmtId="195" fontId="28" fillId="0" borderId="0"/>
    <xf numFmtId="0" fontId="34" fillId="0" borderId="0"/>
    <xf numFmtId="0" fontId="28" fillId="0" borderId="0"/>
    <xf numFmtId="195" fontId="28" fillId="0" borderId="0"/>
    <xf numFmtId="0" fontId="34" fillId="0" borderId="0"/>
    <xf numFmtId="0" fontId="28" fillId="0" borderId="0"/>
    <xf numFmtId="195" fontId="28" fillId="0" borderId="0"/>
    <xf numFmtId="195" fontId="28" fillId="0" borderId="0"/>
    <xf numFmtId="195" fontId="28" fillId="0" borderId="0"/>
    <xf numFmtId="0" fontId="34" fillId="0" borderId="0"/>
    <xf numFmtId="0" fontId="28" fillId="0" borderId="0"/>
    <xf numFmtId="0" fontId="28" fillId="0" borderId="0"/>
    <xf numFmtId="195" fontId="28" fillId="0" borderId="0"/>
    <xf numFmtId="0" fontId="34" fillId="0" borderId="0"/>
    <xf numFmtId="0" fontId="28" fillId="0" borderId="0"/>
    <xf numFmtId="0" fontId="28" fillId="0" borderId="0"/>
    <xf numFmtId="195" fontId="28" fillId="0" borderId="0"/>
    <xf numFmtId="195" fontId="28" fillId="0" borderId="0"/>
    <xf numFmtId="195" fontId="28" fillId="0" borderId="0"/>
    <xf numFmtId="195" fontId="28" fillId="0" borderId="0"/>
    <xf numFmtId="195" fontId="28" fillId="0" borderId="0"/>
    <xf numFmtId="0" fontId="34" fillId="0" borderId="0"/>
    <xf numFmtId="0" fontId="28" fillId="0" borderId="0"/>
    <xf numFmtId="195" fontId="28" fillId="0" borderId="0"/>
    <xf numFmtId="195" fontId="28" fillId="0" borderId="0"/>
    <xf numFmtId="195" fontId="28" fillId="0" borderId="0"/>
    <xf numFmtId="195" fontId="28" fillId="0" borderId="0"/>
    <xf numFmtId="195" fontId="28" fillId="0" borderId="0"/>
    <xf numFmtId="195" fontId="28" fillId="0" borderId="0"/>
    <xf numFmtId="195" fontId="28" fillId="0" borderId="0"/>
    <xf numFmtId="195" fontId="28" fillId="0" borderId="0"/>
    <xf numFmtId="195" fontId="28" fillId="0" borderId="0"/>
    <xf numFmtId="195" fontId="28" fillId="0" borderId="0"/>
    <xf numFmtId="0" fontId="28" fillId="0" borderId="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6" fontId="74" fillId="0" borderId="0" applyFont="0" applyFill="0" applyBorder="0" applyAlignment="0" applyProtection="0"/>
    <xf numFmtId="0" fontId="34" fillId="0" borderId="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51" fontId="244" fillId="0" borderId="0" applyFont="0" applyFill="0" applyBorder="0" applyAlignment="0" applyProtection="0">
      <alignment horizontal="right"/>
    </xf>
    <xf numFmtId="251" fontId="244"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0" fontId="34" fillId="0" borderId="0"/>
    <xf numFmtId="0" fontId="28" fillId="0" borderId="0"/>
    <xf numFmtId="0" fontId="28" fillId="0" borderId="0"/>
    <xf numFmtId="0" fontId="28" fillId="0" borderId="0"/>
    <xf numFmtId="14" fontId="245" fillId="0" borderId="0">
      <alignment horizontal="left"/>
    </xf>
    <xf numFmtId="201" fontId="28" fillId="0" borderId="0"/>
    <xf numFmtId="201" fontId="28" fillId="0" borderId="0"/>
    <xf numFmtId="201" fontId="28" fillId="0" borderId="0"/>
    <xf numFmtId="201" fontId="28" fillId="0" borderId="0"/>
    <xf numFmtId="201" fontId="28" fillId="0" borderId="0"/>
    <xf numFmtId="0" fontId="34" fillId="0" borderId="0"/>
    <xf numFmtId="0" fontId="28" fillId="0" borderId="0"/>
    <xf numFmtId="201" fontId="28" fillId="0" borderId="0"/>
    <xf numFmtId="0" fontId="34" fillId="0" borderId="0"/>
    <xf numFmtId="0" fontId="28" fillId="0" borderId="0"/>
    <xf numFmtId="201" fontId="28" fillId="0" borderId="0"/>
    <xf numFmtId="201" fontId="28" fillId="0" borderId="0"/>
    <xf numFmtId="201" fontId="28" fillId="0" borderId="0"/>
    <xf numFmtId="0" fontId="34" fillId="0" borderId="0"/>
    <xf numFmtId="0" fontId="28" fillId="0" borderId="0"/>
    <xf numFmtId="0" fontId="28" fillId="0" borderId="0"/>
    <xf numFmtId="201" fontId="28" fillId="0" borderId="0"/>
    <xf numFmtId="0" fontId="34" fillId="0" borderId="0"/>
    <xf numFmtId="0" fontId="28" fillId="0" borderId="0"/>
    <xf numFmtId="0" fontId="28" fillId="0" borderId="0"/>
    <xf numFmtId="201" fontId="28" fillId="0" borderId="0"/>
    <xf numFmtId="201" fontId="28" fillId="0" borderId="0"/>
    <xf numFmtId="201" fontId="28" fillId="0" borderId="0"/>
    <xf numFmtId="201" fontId="28" fillId="0" borderId="0"/>
    <xf numFmtId="201" fontId="28" fillId="0" borderId="0"/>
    <xf numFmtId="0" fontId="34" fillId="0" borderId="0"/>
    <xf numFmtId="0" fontId="28" fillId="0" borderId="0"/>
    <xf numFmtId="201" fontId="28" fillId="0" borderId="0"/>
    <xf numFmtId="201" fontId="28" fillId="0" borderId="0"/>
    <xf numFmtId="201" fontId="28" fillId="0" borderId="0"/>
    <xf numFmtId="201" fontId="28" fillId="0" borderId="0"/>
    <xf numFmtId="201" fontId="28" fillId="0" borderId="0"/>
    <xf numFmtId="201" fontId="28" fillId="0" borderId="0"/>
    <xf numFmtId="201" fontId="28" fillId="0" borderId="0"/>
    <xf numFmtId="201" fontId="28" fillId="0" borderId="0"/>
    <xf numFmtId="201" fontId="28" fillId="0" borderId="0"/>
    <xf numFmtId="201" fontId="28" fillId="0" borderId="0"/>
    <xf numFmtId="0" fontId="28" fillId="0" borderId="0"/>
    <xf numFmtId="0" fontId="34" fillId="0" borderId="0"/>
    <xf numFmtId="177" fontId="100" fillId="0" borderId="0" applyBorder="0"/>
    <xf numFmtId="177" fontId="100" fillId="0" borderId="14"/>
    <xf numFmtId="0" fontId="246"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52" fontId="28" fillId="0" borderId="0" applyFont="0" applyFill="0" applyBorder="0" applyAlignment="0" applyProtection="0"/>
    <xf numFmtId="0" fontId="34" fillId="0" borderId="0"/>
    <xf numFmtId="253" fontId="28" fillId="0" borderId="0" applyFont="0" applyFill="0" applyBorder="0" applyAlignment="0" applyProtection="0"/>
    <xf numFmtId="254" fontId="28" fillId="0" borderId="0" applyNumberFormat="0" applyFont="0" applyFill="0" applyBorder="0" applyAlignment="0" applyProtection="0"/>
    <xf numFmtId="0" fontId="34" fillId="0" borderId="0"/>
    <xf numFmtId="0" fontId="28" fillId="0" borderId="0"/>
    <xf numFmtId="0" fontId="28" fillId="0" borderId="0"/>
    <xf numFmtId="239" fontId="28" fillId="0" borderId="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0" fontId="34" fillId="0" borderId="0"/>
    <xf numFmtId="0" fontId="28" fillId="0" borderId="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254"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0" fontId="28" fillId="0" borderId="0"/>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206" fontId="21" fillId="95" borderId="94" applyNumberFormat="0" applyFont="0" applyBorder="0" applyAlignment="0" applyProtection="0">
      <alignment horizontal="right"/>
    </xf>
    <xf numFmtId="0" fontId="34" fillId="0" borderId="0"/>
    <xf numFmtId="0" fontId="34" fillId="0" borderId="0"/>
    <xf numFmtId="191" fontId="36" fillId="70" borderId="34">
      <protection locked="0"/>
    </xf>
    <xf numFmtId="191" fontId="36" fillId="70" borderId="34">
      <protection locked="0"/>
    </xf>
    <xf numFmtId="191" fontId="36" fillId="70" borderId="34">
      <protection locked="0"/>
    </xf>
    <xf numFmtId="191" fontId="36" fillId="70" borderId="34">
      <protection locked="0"/>
    </xf>
    <xf numFmtId="191" fontId="36" fillId="70" borderId="34">
      <protection locked="0"/>
    </xf>
    <xf numFmtId="191" fontId="36" fillId="70" borderId="34">
      <protection locked="0"/>
    </xf>
    <xf numFmtId="191" fontId="36" fillId="70" borderId="34">
      <protection locked="0"/>
    </xf>
    <xf numFmtId="0" fontId="34" fillId="0" borderId="0"/>
    <xf numFmtId="0" fontId="28" fillId="0" borderId="0"/>
    <xf numFmtId="191" fontId="36" fillId="70" borderId="34">
      <protection locked="0"/>
    </xf>
    <xf numFmtId="191" fontId="36" fillId="70" borderId="34">
      <protection locked="0"/>
    </xf>
    <xf numFmtId="191" fontId="36" fillId="70" borderId="34">
      <protection locked="0"/>
    </xf>
    <xf numFmtId="0" fontId="28" fillId="0" borderId="0"/>
    <xf numFmtId="191" fontId="36" fillId="70" borderId="34">
      <protection locked="0"/>
    </xf>
    <xf numFmtId="191" fontId="36" fillId="70" borderId="34">
      <protection locked="0"/>
    </xf>
    <xf numFmtId="191"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5" fontId="247" fillId="0" borderId="0">
      <alignment horizontal="left" vertical="top" wrapText="1"/>
    </xf>
    <xf numFmtId="255" fontId="248"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15" fillId="0" borderId="0" applyNumberFormat="0" applyFill="0" applyBorder="0" applyAlignment="0" applyProtection="0"/>
    <xf numFmtId="0" fontId="93" fillId="97" borderId="56">
      <alignment horizontal="center" vertical="center" wrapText="1"/>
    </xf>
    <xf numFmtId="3" fontId="21" fillId="0" borderId="56"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50" fillId="0" borderId="30" applyNumberFormat="0" applyFill="0" applyAlignment="0" applyProtection="0"/>
    <xf numFmtId="0" fontId="34" fillId="0" borderId="0"/>
    <xf numFmtId="0" fontId="75" fillId="0" borderId="0"/>
    <xf numFmtId="0" fontId="28" fillId="0" borderId="0"/>
    <xf numFmtId="0" fontId="251"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51" fillId="0" borderId="31" applyNumberFormat="0" applyFill="0" applyAlignment="0" applyProtection="0"/>
    <xf numFmtId="0" fontId="34" fillId="0" borderId="0"/>
    <xf numFmtId="0" fontId="75" fillId="0" borderId="0"/>
    <xf numFmtId="0" fontId="252" fillId="0" borderId="32" applyNumberFormat="0" applyFill="0" applyAlignment="0" applyProtection="0"/>
    <xf numFmtId="0" fontId="5" fillId="0" borderId="3" applyNumberFormat="0" applyFill="0" applyAlignment="0" applyProtection="0"/>
    <xf numFmtId="0" fontId="252"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3" fillId="0" borderId="18" applyNumberFormat="0" applyFill="0" applyBorder="0" applyAlignment="0">
      <protection locked="0"/>
    </xf>
    <xf numFmtId="0" fontId="28" fillId="0" borderId="0"/>
    <xf numFmtId="0" fontId="112" fillId="0" borderId="0" applyNumberFormat="0" applyFill="0" applyBorder="0">
      <protection locked="0"/>
    </xf>
    <xf numFmtId="0" fontId="254" fillId="0" borderId="0" applyNumberFormat="0" applyFill="0" applyBorder="0" applyAlignment="0" applyProtection="0">
      <alignment vertical="top"/>
      <protection locked="0"/>
    </xf>
    <xf numFmtId="0" fontId="254"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34" fillId="0" borderId="0"/>
    <xf numFmtId="0" fontId="34" fillId="0" borderId="0"/>
    <xf numFmtId="0" fontId="75" fillId="0" borderId="0"/>
    <xf numFmtId="0" fontId="34" fillId="0" borderId="0"/>
    <xf numFmtId="0" fontId="28" fillId="0" borderId="0"/>
    <xf numFmtId="255" fontId="245" fillId="0" borderId="56" applyFill="0" applyBorder="0">
      <protection locked="0"/>
    </xf>
    <xf numFmtId="0" fontId="153" fillId="0" borderId="101" applyNumberFormat="0" applyFill="0" applyBorder="0">
      <alignment horizontal="left"/>
      <protection locked="0"/>
    </xf>
    <xf numFmtId="255" fontId="245" fillId="0" borderId="0" applyProtection="0">
      <alignment horizontal="right"/>
    </xf>
    <xf numFmtId="0" fontId="28" fillId="0" borderId="0"/>
    <xf numFmtId="0" fontId="75" fillId="0" borderId="0"/>
    <xf numFmtId="0" fontId="9" fillId="5" borderId="4" applyNumberFormat="0" applyAlignment="0" applyProtection="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5" fillId="0" borderId="102"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6"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8" fillId="0" borderId="0" applyBorder="0">
      <alignment horizontal="right"/>
      <protection locked="0"/>
    </xf>
    <xf numFmtId="0" fontId="248" fillId="0" borderId="0">
      <alignment horizontal="right"/>
    </xf>
    <xf numFmtId="0" fontId="75" fillId="0" borderId="0"/>
    <xf numFmtId="166" fontId="73" fillId="0" borderId="0" applyFont="0" applyFill="0" applyBorder="0" applyAlignment="0" applyProtection="0"/>
    <xf numFmtId="166" fontId="21" fillId="0" borderId="0" applyFont="0" applyFill="0" applyBorder="0" applyAlignment="0" applyProtection="0"/>
    <xf numFmtId="166" fontId="81" fillId="0" borderId="0" applyFont="0" applyFill="0" applyBorder="0" applyAlignment="0" applyProtection="0"/>
    <xf numFmtId="0" fontId="28" fillId="0" borderId="0"/>
    <xf numFmtId="166"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6"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6"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6"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6" fontId="257" fillId="0" borderId="0" applyFont="0" applyFill="0" applyBorder="0" applyAlignment="0" applyProtection="0"/>
    <xf numFmtId="0" fontId="34" fillId="0" borderId="0"/>
    <xf numFmtId="166" fontId="257"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6" fontId="73" fillId="0" borderId="0" applyFont="0" applyFill="0" applyBorder="0" applyAlignment="0" applyProtection="0"/>
    <xf numFmtId="0" fontId="28" fillId="0" borderId="0"/>
    <xf numFmtId="0" fontId="75" fillId="0" borderId="0"/>
    <xf numFmtId="0" fontId="28" fillId="0" borderId="0"/>
    <xf numFmtId="166" fontId="1" fillId="0" borderId="0" applyFont="0" applyFill="0" applyBorder="0" applyAlignment="0" applyProtection="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8" fillId="0" borderId="14" applyFill="0" applyBorder="0" applyAlignment="0">
      <protection locked="0"/>
    </xf>
    <xf numFmtId="0" fontId="259" fillId="92" borderId="28" applyNumberFormat="0" applyAlignment="0" applyProtection="0"/>
    <xf numFmtId="0" fontId="259" fillId="92" borderId="28" applyNumberFormat="0" applyAlignment="0" applyProtection="0"/>
    <xf numFmtId="0" fontId="13" fillId="7" borderId="7" applyNumberFormat="0" applyAlignment="0" applyProtection="0"/>
    <xf numFmtId="0" fontId="61" fillId="92" borderId="28" applyNumberFormat="0" applyAlignment="0" applyProtection="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8" fontId="260"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6" fontId="100" fillId="0" borderId="0" applyFont="0" applyFill="0" applyBorder="0" applyAlignment="0" applyProtection="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256"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7"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9" fontId="28" fillId="0" borderId="0"/>
    <xf numFmtId="0" fontId="75" fillId="0" borderId="0"/>
    <xf numFmtId="239"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9"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7" fontId="28" fillId="0" borderId="0"/>
    <xf numFmtId="25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62"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62"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62"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9"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9" fontId="263"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5" fontId="245" fillId="70" borderId="0">
      <protection locked="0"/>
    </xf>
    <xf numFmtId="255" fontId="245"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4" fillId="62" borderId="0" applyNumberFormat="0" applyBorder="0" applyAlignment="0" applyProtection="0"/>
    <xf numFmtId="0" fontId="264"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8" fontId="265"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6" fillId="0" borderId="0" applyNumberFormat="0" applyFill="0" applyBorder="0">
      <alignment horizontal="left"/>
    </xf>
    <xf numFmtId="0" fontId="245"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7"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89">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4" fontId="28" fillId="0" borderId="0" applyFont="0" applyFill="0" applyBorder="0" applyAlignment="0" applyProtection="0"/>
    <xf numFmtId="0" fontId="34" fillId="0" borderId="0"/>
    <xf numFmtId="224"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34" fillId="0" borderId="0"/>
    <xf numFmtId="0" fontId="75" fillId="0" borderId="0"/>
    <xf numFmtId="0" fontId="75"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148"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8" fillId="0" borderId="0"/>
    <xf numFmtId="0" fontId="75" fillId="0" borderId="0"/>
    <xf numFmtId="255" fontId="245" fillId="0" borderId="103" applyFill="0" applyBorder="0"/>
    <xf numFmtId="0" fontId="75" fillId="0" borderId="0"/>
    <xf numFmtId="3" fontId="245"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9" fillId="0" borderId="0"/>
    <xf numFmtId="255" fontId="245" fillId="0" borderId="0">
      <alignment horizontal="right"/>
    </xf>
    <xf numFmtId="0" fontId="245" fillId="0" borderId="0" applyNumberFormat="0" applyFill="0" applyBorder="0">
      <alignment horizontal="left"/>
    </xf>
    <xf numFmtId="0" fontId="75" fillId="0" borderId="0"/>
    <xf numFmtId="0" fontId="124" fillId="0" borderId="0" applyNumberFormat="0" applyFill="0" applyBorder="0">
      <alignment horizontal="left"/>
    </xf>
    <xf numFmtId="0" fontId="270" fillId="0" borderId="0"/>
    <xf numFmtId="0" fontId="2" fillId="0" borderId="0" applyNumberFormat="0" applyFill="0" applyBorder="0" applyAlignment="0" applyProtection="0"/>
    <xf numFmtId="0" fontId="28" fillId="0" borderId="0"/>
    <xf numFmtId="0" fontId="28" fillId="0" borderId="0"/>
    <xf numFmtId="0" fontId="75" fillId="0" borderId="0"/>
    <xf numFmtId="0" fontId="149" fillId="0" borderId="50" applyNumberFormat="0" applyFill="0" applyAlignment="0" applyProtection="0"/>
    <xf numFmtId="0" fontId="16" fillId="0" borderId="9" applyNumberFormat="0" applyFill="0" applyAlignment="0" applyProtection="0"/>
    <xf numFmtId="0" fontId="149"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9" fontId="28" fillId="0" borderId="0" applyFont="0" applyFill="0" applyBorder="0" applyAlignment="0" applyProtection="0"/>
    <xf numFmtId="259"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9"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9"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9"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6" fontId="73" fillId="0" borderId="0" applyFont="0" applyFill="0" applyBorder="0" applyAlignment="0" applyProtection="0"/>
    <xf numFmtId="0" fontId="75"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34" fillId="0" borderId="0"/>
    <xf numFmtId="0" fontId="75" fillId="0" borderId="0"/>
    <xf numFmtId="0" fontId="34" fillId="0" borderId="0"/>
    <xf numFmtId="166" fontId="1" fillId="0" borderId="0" applyFont="0" applyFill="0" applyBorder="0" applyAlignment="0" applyProtection="0"/>
    <xf numFmtId="166"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6"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9" fontId="28" fillId="0" borderId="0" applyFont="0" applyFill="0" applyBorder="0" applyAlignment="0" applyProtection="0"/>
    <xf numFmtId="166" fontId="35" fillId="0" borderId="0" applyFont="0" applyFill="0" applyBorder="0" applyAlignment="0" applyProtection="0"/>
    <xf numFmtId="0" fontId="75" fillId="0" borderId="0"/>
    <xf numFmtId="166"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42" fillId="89" borderId="0" applyNumberFormat="0" applyBorder="0" applyAlignment="0" applyProtection="0"/>
    <xf numFmtId="0" fontId="242"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42" fillId="106" borderId="0" applyNumberFormat="0" applyBorder="0" applyAlignment="0" applyProtection="0"/>
    <xf numFmtId="0" fontId="242"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42" fillId="113" borderId="0" applyNumberFormat="0" applyBorder="0" applyAlignment="0" applyProtection="0"/>
    <xf numFmtId="0" fontId="242"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42" fillId="81" borderId="0" applyNumberFormat="0" applyBorder="0" applyAlignment="0" applyProtection="0"/>
    <xf numFmtId="0" fontId="242"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42" fillId="77" borderId="0" applyNumberFormat="0" applyBorder="0" applyAlignment="0" applyProtection="0"/>
    <xf numFmtId="0" fontId="242"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42" fillId="79" borderId="0" applyNumberFormat="0" applyBorder="0" applyAlignment="0" applyProtection="0"/>
    <xf numFmtId="0" fontId="242"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4" fontId="28" fillId="0" borderId="0" applyFont="0" applyFill="0" applyBorder="0" applyAlignment="0" applyProtection="0"/>
    <xf numFmtId="164" fontId="28" fillId="0" borderId="0" applyFont="0" applyFill="0" applyBorder="0" applyAlignment="0" applyProtection="0"/>
    <xf numFmtId="165"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71" fillId="45" borderId="36" applyNumberFormat="0" applyFont="0" applyAlignment="0" applyProtection="0"/>
    <xf numFmtId="9" fontId="1" fillId="0" borderId="0" applyFont="0" applyFill="0" applyBorder="0" applyAlignment="0" applyProtection="0"/>
    <xf numFmtId="9" fontId="28" fillId="0" borderId="0" applyFont="0" applyFill="0" applyBorder="0" applyAlignment="0" applyProtection="0"/>
    <xf numFmtId="43" fontId="1" fillId="0" borderId="0" applyFont="0" applyFill="0" applyBorder="0" applyAlignment="0" applyProtection="0"/>
    <xf numFmtId="0" fontId="28" fillId="62" borderId="0" applyNumberFormat="0" applyFont="0" applyAlignment="0" applyProtection="0"/>
    <xf numFmtId="0" fontId="28" fillId="62" borderId="0" applyNumberFormat="0" applyFont="0" applyAlignment="0" applyProtection="0"/>
    <xf numFmtId="0" fontId="37" fillId="0" borderId="106" applyNumberFormat="0" applyFill="0" applyAlignment="0" applyProtection="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6" applyNumberFormat="0" applyFill="0" applyAlignment="0" applyProtection="0"/>
    <xf numFmtId="239" fontId="31" fillId="0" borderId="0">
      <alignment vertical="center"/>
    </xf>
    <xf numFmtId="239" fontId="31" fillId="0" borderId="0">
      <alignment vertical="center"/>
    </xf>
    <xf numFmtId="239"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47"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9"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239"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97" fontId="1" fillId="0" borderId="0" applyFont="0" applyFill="0" applyBorder="0" applyAlignment="0" applyProtection="0"/>
    <xf numFmtId="3" fontId="36" fillId="70" borderId="104">
      <alignment wrapText="1"/>
      <protection locked="0"/>
    </xf>
    <xf numFmtId="0" fontId="88" fillId="96" borderId="105">
      <alignment horizontal="center" vertical="center"/>
    </xf>
    <xf numFmtId="0" fontId="93" fillId="87" borderId="17">
      <alignment horizontal="center" vertical="center" wrapText="1"/>
    </xf>
    <xf numFmtId="0" fontId="6" fillId="129" borderId="0" applyNumberFormat="0" applyBorder="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3"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3" applyNumberFormat="0" applyFont="0" applyAlignment="0" applyProtection="0"/>
    <xf numFmtId="0" fontId="8" fillId="130" borderId="0" applyNumberFormat="0" applyBorder="0" applyAlignment="0" applyProtection="0"/>
    <xf numFmtId="0" fontId="135" fillId="128" borderId="5" applyNumberFormat="0" applyAlignment="0" applyProtection="0"/>
    <xf numFmtId="0" fontId="121" fillId="41" borderId="63" applyNumberFormat="0" applyAlignment="0" applyProtection="0"/>
    <xf numFmtId="0" fontId="121" fillId="41" borderId="63" applyNumberFormat="0" applyAlignment="0" applyProtection="0"/>
    <xf numFmtId="0" fontId="121" fillId="41" borderId="63" applyNumberFormat="0" applyAlignment="0" applyProtection="0"/>
    <xf numFmtId="0" fontId="121" fillId="41" borderId="63" applyNumberFormat="0" applyAlignment="0" applyProtection="0"/>
    <xf numFmtId="0" fontId="121" fillId="41" borderId="63" applyNumberFormat="0" applyAlignment="0" applyProtection="0"/>
    <xf numFmtId="0" fontId="121" fillId="41" borderId="63" applyNumberFormat="0" applyAlignment="0" applyProtection="0"/>
    <xf numFmtId="0" fontId="121" fillId="41" borderId="63" applyNumberFormat="0" applyAlignment="0" applyProtection="0"/>
    <xf numFmtId="0" fontId="3" fillId="0" borderId="1" applyNumberFormat="0" applyFill="0" applyAlignment="0" applyProtection="0"/>
    <xf numFmtId="0" fontId="4" fillId="0" borderId="107"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1"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2"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5" fillId="0" borderId="0" applyNumberFormat="0" applyFill="0" applyBorder="0" applyAlignment="0" applyProtection="0"/>
    <xf numFmtId="0" fontId="303" fillId="0" borderId="0"/>
    <xf numFmtId="0" fontId="121" fillId="70" borderId="63" applyNumberFormat="0" applyAlignment="0" applyProtection="0"/>
    <xf numFmtId="0" fontId="304" fillId="41" borderId="71"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229" fontId="28" fillId="0" borderId="0" applyFill="0" applyBorder="0" applyProtection="0"/>
    <xf numFmtId="0" fontId="305" fillId="0" borderId="0" applyNumberFormat="0" applyFill="0" applyBorder="0" applyProtection="0"/>
    <xf numFmtId="0" fontId="147" fillId="0" borderId="0" applyNumberFormat="0" applyFill="0" applyBorder="0" applyAlignment="0">
      <protection locked="0"/>
    </xf>
    <xf numFmtId="0" fontId="89" fillId="0" borderId="47" applyNumberFormat="0" applyFill="0" applyAlignment="0" applyProtection="0"/>
    <xf numFmtId="0" fontId="49" fillId="70" borderId="71" applyNumberFormat="0" applyAlignment="0" applyProtection="0"/>
    <xf numFmtId="0" fontId="61" fillId="94" borderId="28" applyNumberFormat="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28" borderId="5" applyNumberFormat="0" applyAlignment="0" applyProtection="0"/>
    <xf numFmtId="0" fontId="17" fillId="122" borderId="0" applyNumberFormat="0" applyBorder="0" applyAlignment="0" applyProtection="0"/>
    <xf numFmtId="0" fontId="17" fillId="123" borderId="0" applyNumberFormat="0" applyBorder="0" applyAlignment="0" applyProtection="0"/>
    <xf numFmtId="0" fontId="17" fillId="124" borderId="0" applyNumberFormat="0" applyBorder="0" applyAlignment="0" applyProtection="0"/>
    <xf numFmtId="0" fontId="17" fillId="125" borderId="0" applyNumberFormat="0" applyBorder="0" applyAlignment="0" applyProtection="0"/>
    <xf numFmtId="0" fontId="17" fillId="126" borderId="0" applyNumberFormat="0" applyBorder="0" applyAlignment="0" applyProtection="0"/>
    <xf numFmtId="0" fontId="17" fillId="127"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8" fillId="0" borderId="77" applyNumberFormat="0" applyFill="0" applyAlignment="0" applyProtection="0"/>
    <xf numFmtId="0" fontId="95" fillId="41" borderId="113" applyFont="0" applyBorder="0">
      <alignment horizontal="center" wrapText="1"/>
    </xf>
    <xf numFmtId="3" fontId="28" fillId="36" borderId="115" applyFont="0">
      <alignment horizontal="right" vertical="center"/>
      <protection locked="0"/>
    </xf>
    <xf numFmtId="0" fontId="28" fillId="0" borderId="0"/>
    <xf numFmtId="0" fontId="28" fillId="62" borderId="0" applyNumberFormat="0" applyFont="0" applyAlignment="0" applyProtection="0"/>
    <xf numFmtId="0" fontId="28" fillId="62" borderId="0" applyNumberFormat="0" applyFont="0" applyAlignment="0" applyProtection="0"/>
    <xf numFmtId="0" fontId="37" fillId="0" borderId="117"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17" applyNumberFormat="0" applyFill="0" applyAlignment="0" applyProtection="0"/>
    <xf numFmtId="3" fontId="28" fillId="36" borderId="115" applyFont="0">
      <alignment horizontal="right" vertical="center"/>
      <protection locked="0"/>
    </xf>
    <xf numFmtId="43" fontId="1" fillId="0" borderId="0" applyFont="0" applyFill="0" applyBorder="0" applyAlignment="0" applyProtection="0"/>
    <xf numFmtId="9" fontId="1" fillId="0" borderId="0" applyFont="0" applyFill="0" applyBorder="0" applyAlignment="0" applyProtection="0"/>
  </cellStyleXfs>
  <cellXfs count="1990">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22" fillId="33" borderId="0" xfId="0" applyFont="1" applyFill="1"/>
    <xf numFmtId="0" fontId="28" fillId="0" borderId="0" xfId="0" applyFont="1"/>
    <xf numFmtId="0" fontId="169" fillId="0" borderId="0" xfId="0" applyFont="1"/>
    <xf numFmtId="0" fontId="171" fillId="0" borderId="0" xfId="0" applyFont="1"/>
    <xf numFmtId="0" fontId="172" fillId="0" borderId="0" xfId="0" applyFont="1"/>
    <xf numFmtId="0" fontId="0" fillId="33" borderId="0" xfId="0" applyFill="1"/>
    <xf numFmtId="0" fontId="24" fillId="33" borderId="0" xfId="8226" applyFont="1" applyFill="1"/>
    <xf numFmtId="0" fontId="24" fillId="33" borderId="0" xfId="8226" applyFont="1" applyFill="1" applyAlignment="1">
      <alignment wrapText="1"/>
    </xf>
    <xf numFmtId="0" fontId="26" fillId="33" borderId="0" xfId="8226" applyFont="1" applyFill="1"/>
    <xf numFmtId="0" fontId="141" fillId="33" borderId="0" xfId="8226" applyFont="1"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horizontal="right" vertical="center"/>
    </xf>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0" fontId="21" fillId="33" borderId="0" xfId="0" applyFont="1" applyFill="1" applyProtection="1">
      <protection locked="0"/>
    </xf>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0" fontId="21" fillId="33" borderId="0" xfId="0" applyFont="1" applyFill="1" applyAlignment="1">
      <alignment horizontal="right"/>
    </xf>
    <xf numFmtId="170" fontId="21" fillId="33" borderId="0" xfId="34374" applyNumberFormat="1" applyFont="1" applyFill="1" applyBorder="1" applyAlignment="1" applyProtection="1">
      <alignment horizontal="right"/>
      <protection locked="0"/>
    </xf>
    <xf numFmtId="0" fontId="141"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174" fontId="21" fillId="33" borderId="0" xfId="38645" applyNumberFormat="1" applyFont="1" applyFill="1" applyBorder="1" applyAlignment="1" applyProtection="1">
      <protection locked="0"/>
    </xf>
    <xf numFmtId="0" fontId="24" fillId="33" borderId="0" xfId="0" applyFont="1" applyFill="1"/>
    <xf numFmtId="174" fontId="0" fillId="33" borderId="0" xfId="0" applyNumberFormat="1" applyFill="1"/>
    <xf numFmtId="9" fontId="21" fillId="33" borderId="0" xfId="51581"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4" fillId="33" borderId="0" xfId="38645" applyNumberFormat="1" applyFont="1" applyFill="1"/>
    <xf numFmtId="174" fontId="21" fillId="33" borderId="0" xfId="0" applyNumberFormat="1" applyFont="1" applyFill="1"/>
    <xf numFmtId="14" fontId="21" fillId="33" borderId="0" xfId="0" quotePrefix="1" applyNumberFormat="1" applyFont="1" applyFill="1" applyAlignment="1">
      <alignment horizontal="right"/>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1" fillId="33" borderId="0" xfId="0" applyFont="1" applyFill="1" applyAlignment="1">
      <alignment wrapText="1"/>
    </xf>
    <xf numFmtId="0" fontId="24" fillId="33" borderId="0" xfId="8289" applyFont="1" applyFill="1"/>
    <xf numFmtId="0" fontId="21" fillId="33" borderId="0" xfId="51581" applyNumberFormat="1" applyFont="1" applyFill="1"/>
    <xf numFmtId="0" fontId="21" fillId="33" borderId="0" xfId="51581" applyNumberFormat="1" applyFont="1" applyFill="1" applyAlignment="1"/>
    <xf numFmtId="0" fontId="21" fillId="33" borderId="0" xfId="8289" applyFont="1" applyFill="1"/>
    <xf numFmtId="176" fontId="21" fillId="33" borderId="0" xfId="0" applyNumberFormat="1" applyFont="1" applyFill="1" applyAlignment="1">
      <alignment vertical="center"/>
    </xf>
    <xf numFmtId="0" fontId="21" fillId="33" borderId="0" xfId="0" applyFont="1" applyFill="1" applyAlignment="1">
      <alignment vertical="center" wrapText="1"/>
    </xf>
    <xf numFmtId="0" fontId="21" fillId="33" borderId="0" xfId="9822" applyNumberFormat="1" applyFont="1" applyFill="1" applyAlignment="1"/>
    <xf numFmtId="0" fontId="21" fillId="33" borderId="0" xfId="9822" applyNumberFormat="1" applyFont="1" applyFill="1"/>
    <xf numFmtId="0" fontId="21" fillId="33" borderId="0" xfId="8226" applyFont="1" applyFill="1"/>
    <xf numFmtId="0" fontId="21" fillId="33" borderId="0" xfId="9822" applyNumberFormat="1" applyFont="1" applyFill="1" applyBorder="1" applyAlignment="1">
      <alignment horizontal="left" vertical="center" wrapText="1"/>
    </xf>
    <xf numFmtId="176" fontId="21" fillId="33" borderId="0" xfId="8226" applyNumberFormat="1" applyFont="1" applyFill="1" applyAlignment="1">
      <alignment vertical="center"/>
    </xf>
    <xf numFmtId="0" fontId="21" fillId="33" borderId="0" xfId="9822" applyNumberFormat="1" applyFont="1" applyFill="1" applyBorder="1" applyAlignment="1"/>
    <xf numFmtId="0" fontId="21" fillId="33" borderId="0" xfId="7834" applyFont="1" applyFill="1" applyAlignment="1">
      <alignment horizontal="left" vertical="center" wrapText="1"/>
    </xf>
    <xf numFmtId="10" fontId="21" fillId="33" borderId="0" xfId="8226" applyNumberFormat="1" applyFont="1" applyFill="1" applyAlignment="1">
      <alignment vertical="center"/>
    </xf>
    <xf numFmtId="0" fontId="21" fillId="33" borderId="0" xfId="9822" applyNumberFormat="1" applyFont="1" applyFill="1" applyBorder="1"/>
    <xf numFmtId="176" fontId="21" fillId="33" borderId="0" xfId="0" applyNumberFormat="1" applyFont="1" applyFill="1" applyAlignment="1">
      <alignment horizontal="center" vertical="center"/>
    </xf>
    <xf numFmtId="176" fontId="21" fillId="33" borderId="0" xfId="8226" applyNumberFormat="1" applyFont="1" applyFill="1" applyAlignment="1">
      <alignment horizontal="center" vertical="center"/>
    </xf>
    <xf numFmtId="176" fontId="21" fillId="33" borderId="0" xfId="8226" applyNumberFormat="1" applyFont="1" applyFill="1" applyAlignment="1">
      <alignment horizontal="left" vertical="center"/>
    </xf>
    <xf numFmtId="0" fontId="21" fillId="33" borderId="0" xfId="51581" applyNumberFormat="1" applyFont="1" applyFill="1" applyBorder="1" applyAlignment="1"/>
    <xf numFmtId="2" fontId="24" fillId="33" borderId="0" xfId="0" applyNumberFormat="1" applyFont="1" applyFill="1"/>
    <xf numFmtId="178" fontId="24" fillId="33" borderId="0" xfId="0" applyNumberFormat="1" applyFont="1" applyFill="1"/>
    <xf numFmtId="2" fontId="24" fillId="33" borderId="0" xfId="8226" applyNumberFormat="1" applyFont="1" applyFill="1"/>
    <xf numFmtId="178" fontId="24" fillId="33" borderId="0" xfId="8226" applyNumberFormat="1" applyFont="1" applyFill="1"/>
    <xf numFmtId="0" fontId="24" fillId="33" borderId="0" xfId="0" applyFont="1" applyFill="1" applyAlignment="1">
      <alignment wrapText="1"/>
    </xf>
    <xf numFmtId="0" fontId="26" fillId="33" borderId="0" xfId="0" applyFont="1" applyFill="1"/>
    <xf numFmtId="0" fontId="26" fillId="33" borderId="0" xfId="8226" applyFont="1" applyFill="1" applyAlignment="1">
      <alignment wrapText="1"/>
    </xf>
    <xf numFmtId="0" fontId="24" fillId="33" borderId="0" xfId="8226" applyFont="1" applyFill="1" applyAlignment="1">
      <alignment vertical="top" wrapText="1"/>
    </xf>
    <xf numFmtId="0" fontId="24" fillId="33" borderId="0" xfId="8226" applyFont="1" applyFill="1" applyAlignment="1">
      <alignment horizontal="right"/>
    </xf>
    <xf numFmtId="168" fontId="24" fillId="33" borderId="0" xfId="6213" applyFont="1" applyFill="1" applyBorder="1"/>
    <xf numFmtId="174" fontId="24" fillId="33" borderId="0" xfId="8226" applyNumberFormat="1" applyFont="1" applyFill="1"/>
    <xf numFmtId="0" fontId="22" fillId="33" borderId="0" xfId="8226" applyFont="1" applyFill="1"/>
    <xf numFmtId="10" fontId="21" fillId="33" borderId="0" xfId="8226" applyNumberFormat="1" applyFont="1" applyFill="1"/>
    <xf numFmtId="10" fontId="22" fillId="33" borderId="0" xfId="8226" applyNumberFormat="1" applyFont="1" applyFill="1"/>
    <xf numFmtId="0" fontId="179" fillId="33" borderId="0" xfId="8226" applyFont="1" applyFill="1"/>
    <xf numFmtId="174" fontId="24" fillId="33" borderId="0" xfId="8226" applyNumberFormat="1" applyFont="1" applyFill="1" applyAlignment="1">
      <alignment horizontal="right"/>
    </xf>
    <xf numFmtId="9" fontId="24" fillId="33" borderId="0" xfId="0" applyNumberFormat="1" applyFont="1" applyFill="1"/>
    <xf numFmtId="9" fontId="21" fillId="33" borderId="0" xfId="8226" applyNumberFormat="1" applyFont="1" applyFill="1"/>
    <xf numFmtId="178" fontId="21" fillId="33" borderId="0" xfId="8226" applyNumberFormat="1" applyFont="1" applyFill="1"/>
    <xf numFmtId="0" fontId="21" fillId="33" borderId="0" xfId="8226" applyFont="1" applyFill="1" applyAlignment="1">
      <alignment wrapText="1"/>
    </xf>
    <xf numFmtId="9" fontId="21" fillId="33" borderId="0" xfId="8226" applyNumberFormat="1" applyFont="1" applyFill="1" applyAlignment="1">
      <alignment wrapText="1"/>
    </xf>
    <xf numFmtId="0" fontId="22" fillId="33" borderId="0" xfId="8226" applyFont="1" applyFill="1" applyAlignment="1">
      <alignment wrapText="1"/>
    </xf>
    <xf numFmtId="178" fontId="21" fillId="33" borderId="0" xfId="8226" applyNumberFormat="1" applyFont="1" applyFill="1" applyAlignment="1">
      <alignment wrapText="1"/>
    </xf>
    <xf numFmtId="9" fontId="141" fillId="33" borderId="0" xfId="8226" applyNumberFormat="1" applyFont="1" applyFill="1"/>
    <xf numFmtId="178" fontId="141" fillId="33" borderId="0" xfId="8226" applyNumberFormat="1" applyFont="1" applyFill="1"/>
    <xf numFmtId="174" fontId="21" fillId="33" borderId="0" xfId="8226" applyNumberFormat="1" applyFont="1" applyFill="1"/>
    <xf numFmtId="176" fontId="24" fillId="33" borderId="0" xfId="0" applyNumberFormat="1" applyFont="1" applyFill="1" applyAlignment="1">
      <alignment vertical="top" wrapText="1"/>
    </xf>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21" fillId="41" borderId="0" xfId="34298" applyFont="1" applyFill="1">
      <alignment vertical="center"/>
    </xf>
    <xf numFmtId="0" fontId="22" fillId="41" borderId="0" xfId="34299" applyFont="1" applyFill="1" applyBorder="1" applyAlignment="1">
      <alignment vertical="center"/>
    </xf>
    <xf numFmtId="0" fontId="21" fillId="0" borderId="0" xfId="34298" applyFont="1">
      <alignment vertical="center"/>
    </xf>
    <xf numFmtId="0" fontId="21" fillId="33" borderId="0" xfId="34298" applyFont="1" applyFill="1">
      <alignment vertical="center"/>
    </xf>
    <xf numFmtId="0" fontId="21" fillId="0" borderId="0" xfId="305" quotePrefix="1" applyFont="1" applyAlignment="1">
      <alignment horizontal="center" vertical="center"/>
    </xf>
    <xf numFmtId="3" fontId="21" fillId="0" borderId="0" xfId="9167" applyFont="1" applyFill="1" applyBorder="1" applyAlignment="1">
      <alignment horizontal="center" vertical="center"/>
      <protection locked="0"/>
    </xf>
    <xf numFmtId="3" fontId="21" fillId="33" borderId="0" xfId="9167" applyFont="1" applyFill="1" applyBorder="1" applyAlignment="1">
      <alignment horizontal="center" vertical="center"/>
      <protection locked="0"/>
    </xf>
    <xf numFmtId="0" fontId="22" fillId="0" borderId="0" xfId="6865" applyFont="1" applyFill="1" applyBorder="1" applyAlignment="1">
      <alignment horizontal="center" vertical="center" wrapText="1"/>
    </xf>
    <xf numFmtId="0" fontId="21" fillId="41" borderId="0" xfId="34298" applyFont="1" applyFill="1" applyAlignment="1">
      <alignment vertical="top" wrapText="1"/>
    </xf>
    <xf numFmtId="0" fontId="16" fillId="33" borderId="0" xfId="0" applyFont="1" applyFill="1"/>
    <xf numFmtId="0" fontId="176"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176" fontId="168" fillId="33" borderId="0" xfId="0" applyNumberFormat="1" applyFont="1" applyFill="1" applyAlignment="1">
      <alignment horizontal="left" vertical="top" wrapText="1"/>
    </xf>
    <xf numFmtId="0" fontId="22" fillId="33" borderId="0" xfId="0" applyFont="1" applyFill="1" applyAlignment="1">
      <alignment horizontal="left" vertical="top" wrapText="1"/>
    </xf>
    <xf numFmtId="14" fontId="24" fillId="33" borderId="0" xfId="0" applyNumberFormat="1" applyFont="1" applyFill="1" applyAlignment="1">
      <alignment horizontal="left"/>
    </xf>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4" fillId="33" borderId="0" xfId="0" applyFont="1" applyFill="1"/>
    <xf numFmtId="0" fontId="22" fillId="41" borderId="0" xfId="34299" applyFont="1" applyFill="1" applyBorder="1" applyAlignment="1">
      <alignment horizontal="left" vertical="center"/>
    </xf>
    <xf numFmtId="0" fontId="22" fillId="41" borderId="0" xfId="34297" applyFont="1" applyFill="1" applyBorder="1" applyAlignment="1">
      <alignment vertical="center"/>
    </xf>
    <xf numFmtId="0" fontId="21" fillId="41" borderId="0" xfId="305" applyFont="1" applyFill="1">
      <alignment vertical="center"/>
    </xf>
    <xf numFmtId="0" fontId="21" fillId="41" borderId="0" xfId="305" quotePrefix="1" applyFont="1" applyFill="1" applyAlignment="1">
      <alignment horizontal="center" vertical="center"/>
    </xf>
    <xf numFmtId="0" fontId="21" fillId="0" borderId="0" xfId="305" applyFont="1" applyAlignment="1">
      <alignment horizontal="left" vertical="center" wrapText="1" indent="3"/>
    </xf>
    <xf numFmtId="3" fontId="201" fillId="33" borderId="0" xfId="9167" applyFont="1" applyFill="1" applyBorder="1" applyAlignment="1">
      <alignment horizontal="center" vertical="center"/>
      <protection locked="0"/>
    </xf>
    <xf numFmtId="0" fontId="29" fillId="0" borderId="0" xfId="0" applyFont="1"/>
    <xf numFmtId="172" fontId="24" fillId="33" borderId="0" xfId="6213" applyNumberFormat="1" applyFont="1" applyFill="1" applyBorder="1"/>
    <xf numFmtId="0" fontId="1" fillId="33" borderId="0" xfId="8226" applyFill="1"/>
    <xf numFmtId="174" fontId="0" fillId="33" borderId="0" xfId="38645"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0" fontId="168" fillId="33" borderId="0" xfId="0" applyFont="1" applyFill="1" applyAlignment="1">
      <alignment horizontal="left" wrapText="1"/>
    </xf>
    <xf numFmtId="9" fontId="21" fillId="33" borderId="0" xfId="51581" applyFont="1" applyFill="1" applyBorder="1" applyAlignment="1" applyProtection="1">
      <alignment horizontal="right"/>
    </xf>
    <xf numFmtId="174" fontId="168" fillId="33" borderId="0" xfId="38645" applyNumberFormat="1" applyFont="1" applyFill="1" applyBorder="1" applyAlignment="1">
      <alignment horizontal="right" vertical="top" wrapText="1"/>
    </xf>
    <xf numFmtId="176" fontId="24" fillId="33" borderId="0" xfId="0" applyNumberFormat="1" applyFont="1" applyFill="1" applyAlignment="1">
      <alignment horizontal="center" vertical="top" wrapText="1"/>
    </xf>
    <xf numFmtId="176" fontId="24" fillId="33" borderId="0" xfId="0" applyNumberFormat="1" applyFont="1" applyFill="1" applyAlignment="1">
      <alignment horizontal="center" vertical="center" wrapText="1"/>
    </xf>
    <xf numFmtId="9" fontId="24" fillId="33" borderId="0" xfId="51581"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8" fillId="0" borderId="0" xfId="38645" applyNumberFormat="1" applyFont="1" applyFill="1" applyBorder="1" applyAlignment="1">
      <alignment horizontal="right" vertical="top" wrapText="1"/>
    </xf>
    <xf numFmtId="0" fontId="209" fillId="0" borderId="0" xfId="0" applyFont="1"/>
    <xf numFmtId="0" fontId="209" fillId="0" borderId="0" xfId="0" applyFont="1" applyAlignment="1">
      <alignment horizontal="right"/>
    </xf>
    <xf numFmtId="0" fontId="74" fillId="33" borderId="0" xfId="0" applyFont="1" applyFill="1"/>
    <xf numFmtId="0" fontId="74" fillId="0" borderId="0" xfId="0" applyFont="1"/>
    <xf numFmtId="0" fontId="198" fillId="0" borderId="0" xfId="0" applyFont="1"/>
    <xf numFmtId="0" fontId="210"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0" fontId="24" fillId="33" borderId="0" xfId="0" applyNumberFormat="1" applyFont="1" applyFill="1"/>
    <xf numFmtId="174" fontId="24" fillId="0" borderId="0" xfId="0" applyNumberFormat="1" applyFont="1" applyAlignment="1">
      <alignment horizontal="left" vertical="top" wrapText="1"/>
    </xf>
    <xf numFmtId="0" fontId="24" fillId="33" borderId="0" xfId="0" applyFont="1" applyFill="1" applyAlignment="1">
      <alignment horizontal="right" vertical="center" wrapText="1"/>
    </xf>
    <xf numFmtId="175" fontId="24" fillId="33" borderId="0" xfId="0" applyNumberFormat="1" applyFont="1" applyFill="1"/>
    <xf numFmtId="174" fontId="168"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8" fillId="0" borderId="0" xfId="0" applyNumberFormat="1" applyFont="1" applyAlignment="1">
      <alignment horizontal="left" vertical="top" wrapText="1"/>
    </xf>
    <xf numFmtId="174" fontId="21" fillId="33" borderId="0" xfId="0" applyNumberFormat="1" applyFont="1" applyFill="1" applyAlignment="1">
      <alignment horizontal="left" vertical="top"/>
    </xf>
    <xf numFmtId="14" fontId="22" fillId="33" borderId="0" xfId="0" quotePrefix="1" applyNumberFormat="1" applyFont="1" applyFill="1" applyAlignment="1">
      <alignment horizontal="left"/>
    </xf>
    <xf numFmtId="0" fontId="24" fillId="117" borderId="0" xfId="0" applyFont="1" applyFill="1" applyAlignment="1">
      <alignment vertical="top" wrapText="1"/>
    </xf>
    <xf numFmtId="0" fontId="24" fillId="0" borderId="0" xfId="0" applyFont="1" applyAlignment="1">
      <alignment horizontal="center"/>
    </xf>
    <xf numFmtId="0" fontId="24" fillId="0" borderId="0" xfId="0" applyFont="1" applyAlignment="1">
      <alignment horizontal="right"/>
    </xf>
    <xf numFmtId="0" fontId="21" fillId="118" borderId="0" xfId="0" applyFont="1" applyFill="1"/>
    <xf numFmtId="0" fontId="24" fillId="118" borderId="0" xfId="0" applyFont="1" applyFill="1"/>
    <xf numFmtId="49" fontId="21" fillId="118" borderId="0" xfId="0" quotePrefix="1" applyNumberFormat="1" applyFont="1" applyFill="1"/>
    <xf numFmtId="0" fontId="21" fillId="118" borderId="0" xfId="0" applyFont="1" applyFill="1" applyAlignment="1">
      <alignment vertical="center"/>
    </xf>
    <xf numFmtId="0" fontId="24" fillId="33" borderId="0" xfId="0" applyFont="1" applyFill="1" applyAlignment="1">
      <alignment horizontal="center" vertical="center" wrapText="1"/>
    </xf>
    <xf numFmtId="166" fontId="21" fillId="33" borderId="0" xfId="0" applyNumberFormat="1" applyFont="1" applyFill="1"/>
    <xf numFmtId="0" fontId="21" fillId="33" borderId="0" xfId="0" applyFont="1" applyFill="1" applyAlignment="1">
      <alignment horizontal="center"/>
    </xf>
    <xf numFmtId="0" fontId="177" fillId="33" borderId="0" xfId="0" applyFont="1" applyFill="1"/>
    <xf numFmtId="0" fontId="177" fillId="33" borderId="0" xfId="0" applyFont="1" applyFill="1" applyAlignment="1">
      <alignment horizontal="left"/>
    </xf>
    <xf numFmtId="0" fontId="177" fillId="33" borderId="0" xfId="8226" applyFont="1" applyFill="1" applyAlignment="1">
      <alignment horizontal="left" wrapText="1"/>
    </xf>
    <xf numFmtId="0" fontId="22" fillId="33" borderId="0" xfId="7834" applyFont="1" applyFill="1" applyAlignment="1">
      <alignment horizontal="center"/>
    </xf>
    <xf numFmtId="10" fontId="21" fillId="33" borderId="0" xfId="8226" applyNumberFormat="1" applyFont="1" applyFill="1" applyAlignment="1">
      <alignment horizontal="right" vertical="center"/>
    </xf>
    <xf numFmtId="10" fontId="21" fillId="33" borderId="0" xfId="8226" applyNumberFormat="1" applyFont="1" applyFill="1" applyAlignment="1">
      <alignment horizontal="right"/>
    </xf>
    <xf numFmtId="3" fontId="21" fillId="33" borderId="0" xfId="8226" applyNumberFormat="1" applyFont="1" applyFill="1" applyAlignment="1">
      <alignment horizontal="right"/>
    </xf>
    <xf numFmtId="0" fontId="21" fillId="33" borderId="0" xfId="9822" applyNumberFormat="1" applyFont="1" applyFill="1" applyBorder="1" applyAlignment="1">
      <alignment horizontal="center" wrapText="1"/>
    </xf>
    <xf numFmtId="175" fontId="24" fillId="33" borderId="0" xfId="8226" applyNumberFormat="1" applyFont="1" applyFill="1" applyAlignment="1">
      <alignment horizontal="right"/>
    </xf>
    <xf numFmtId="2" fontId="24" fillId="33" borderId="0" xfId="8226" applyNumberFormat="1" applyFont="1" applyFill="1" applyAlignment="1">
      <alignment horizontal="right"/>
    </xf>
    <xf numFmtId="0" fontId="24" fillId="33" borderId="0" xfId="8226" applyFont="1" applyFill="1" applyAlignment="1">
      <alignment horizontal="right" wrapText="1"/>
    </xf>
    <xf numFmtId="2" fontId="24" fillId="33" borderId="0" xfId="8226" applyNumberFormat="1" applyFont="1" applyFill="1" applyAlignment="1">
      <alignment horizontal="right" wrapText="1"/>
    </xf>
    <xf numFmtId="178" fontId="24" fillId="33" borderId="0" xfId="8226" applyNumberFormat="1" applyFont="1" applyFill="1" applyAlignment="1">
      <alignment horizontal="right" vertical="center" wrapText="1"/>
    </xf>
    <xf numFmtId="0" fontId="21" fillId="33" borderId="54" xfId="8226" applyFont="1" applyFill="1" applyBorder="1" applyAlignment="1">
      <alignment horizontal="right" wrapText="1"/>
    </xf>
    <xf numFmtId="9" fontId="21" fillId="33" borderId="0" xfId="9822" applyFont="1" applyFill="1" applyBorder="1"/>
    <xf numFmtId="9" fontId="21" fillId="33" borderId="54" xfId="8226" applyNumberFormat="1" applyFont="1" applyFill="1" applyBorder="1" applyAlignment="1">
      <alignment horizontal="right" wrapText="1"/>
    </xf>
    <xf numFmtId="178" fontId="21" fillId="33" borderId="54" xfId="8226" applyNumberFormat="1" applyFont="1" applyFill="1" applyBorder="1" applyAlignment="1">
      <alignment horizontal="right" wrapText="1"/>
    </xf>
    <xf numFmtId="174" fontId="21" fillId="117" borderId="0" xfId="8226" applyNumberFormat="1" applyFont="1" applyFill="1"/>
    <xf numFmtId="174" fontId="21" fillId="117" borderId="0" xfId="8226" applyNumberFormat="1" applyFont="1" applyFill="1" applyAlignment="1">
      <alignment horizontal="center"/>
    </xf>
    <xf numFmtId="174" fontId="168" fillId="117" borderId="0" xfId="0" applyNumberFormat="1" applyFont="1" applyFill="1" applyAlignment="1">
      <alignment horizontal="left" vertical="top" wrapText="1"/>
    </xf>
    <xf numFmtId="0" fontId="168" fillId="117" borderId="0" xfId="0" applyFont="1" applyFill="1" applyAlignment="1">
      <alignment horizontal="left" vertical="top" wrapText="1"/>
    </xf>
    <xf numFmtId="176" fontId="24" fillId="33" borderId="0" xfId="0" applyNumberFormat="1" applyFont="1" applyFill="1" applyAlignment="1">
      <alignment horizontal="center" wrapText="1"/>
    </xf>
    <xf numFmtId="0" fontId="24" fillId="33" borderId="0" xfId="0" applyFont="1" applyFill="1" applyAlignment="1">
      <alignment horizontal="left" wrapText="1" indent="1"/>
    </xf>
    <xf numFmtId="174" fontId="24" fillId="33" borderId="0" xfId="0" applyNumberFormat="1" applyFont="1" applyFill="1" applyAlignment="1">
      <alignment horizontal="left" wrapText="1"/>
    </xf>
    <xf numFmtId="174" fontId="168" fillId="33" borderId="0" xfId="0" applyNumberFormat="1" applyFont="1" applyFill="1" applyAlignment="1">
      <alignment horizontal="left" wrapText="1"/>
    </xf>
    <xf numFmtId="245" fontId="24" fillId="33" borderId="0" xfId="38645" applyNumberFormat="1" applyFont="1" applyFill="1" applyAlignment="1"/>
    <xf numFmtId="245" fontId="24" fillId="33" borderId="0" xfId="38645" applyNumberFormat="1" applyFont="1" applyFill="1" applyBorder="1" applyAlignment="1"/>
    <xf numFmtId="245" fontId="24" fillId="33" borderId="0" xfId="0" applyNumberFormat="1" applyFont="1" applyFill="1"/>
    <xf numFmtId="0" fontId="216" fillId="0" borderId="0" xfId="0" applyFont="1"/>
    <xf numFmtId="11" fontId="216" fillId="0" borderId="0" xfId="0" applyNumberFormat="1" applyFont="1"/>
    <xf numFmtId="11" fontId="21" fillId="0" borderId="0" xfId="34298" applyNumberFormat="1" applyFont="1">
      <alignment vertical="center"/>
    </xf>
    <xf numFmtId="176" fontId="24" fillId="33" borderId="0" xfId="0" applyNumberFormat="1" applyFont="1" applyFill="1" applyAlignment="1">
      <alignment horizontal="center" vertical="top"/>
    </xf>
    <xf numFmtId="0" fontId="24" fillId="33" borderId="0" xfId="0" applyFont="1" applyFill="1" applyAlignment="1">
      <alignment vertical="top"/>
    </xf>
    <xf numFmtId="174" fontId="21" fillId="33" borderId="0" xfId="0" applyNumberFormat="1" applyFont="1" applyFill="1" applyAlignment="1">
      <alignment horizontal="left" vertical="center"/>
    </xf>
    <xf numFmtId="174" fontId="24" fillId="33" borderId="0" xfId="0" applyNumberFormat="1" applyFont="1" applyFill="1" applyAlignment="1">
      <alignment horizontal="right" wrapText="1"/>
    </xf>
    <xf numFmtId="174" fontId="24" fillId="117" borderId="0" xfId="0" applyNumberFormat="1" applyFont="1" applyFill="1" applyAlignment="1">
      <alignment horizontal="left" vertical="top" wrapText="1"/>
    </xf>
    <xf numFmtId="9" fontId="21" fillId="0" borderId="0" xfId="51581" applyFont="1" applyFill="1" applyBorder="1" applyAlignment="1">
      <alignment vertical="center"/>
    </xf>
    <xf numFmtId="174" fontId="21" fillId="33" borderId="0" xfId="38645" applyNumberFormat="1" applyFont="1" applyFill="1" applyBorder="1" applyAlignment="1" applyProtection="1">
      <alignment horizontal="right"/>
      <protection locked="0"/>
    </xf>
    <xf numFmtId="174" fontId="24" fillId="33" borderId="0" xfId="38645" applyNumberFormat="1" applyFont="1" applyFill="1" applyAlignment="1">
      <alignment horizontal="right"/>
    </xf>
    <xf numFmtId="0" fontId="202" fillId="33" borderId="0" xfId="0" applyFont="1" applyFill="1"/>
    <xf numFmtId="3" fontId="28" fillId="0" borderId="0" xfId="0" applyNumberFormat="1" applyFont="1" applyAlignment="1">
      <alignment vertical="center"/>
    </xf>
    <xf numFmtId="0" fontId="28" fillId="0" borderId="0" xfId="0" applyFont="1" applyAlignment="1">
      <alignment vertical="center"/>
    </xf>
    <xf numFmtId="0" fontId="23" fillId="0" borderId="0" xfId="0" applyFont="1"/>
    <xf numFmtId="0" fontId="24" fillId="0" borderId="0" xfId="0" applyFont="1" applyAlignment="1">
      <alignment horizontal="left"/>
    </xf>
    <xf numFmtId="0" fontId="168" fillId="0" borderId="0" xfId="0" applyFont="1"/>
    <xf numFmtId="0" fontId="21" fillId="0" borderId="0" xfId="305" applyFont="1" applyAlignment="1">
      <alignment horizontal="center" vertical="center" wrapText="1"/>
    </xf>
    <xf numFmtId="246" fontId="24" fillId="33" borderId="0" xfId="0" applyNumberFormat="1" applyFont="1" applyFill="1" applyAlignment="1">
      <alignment horizontal="left" wrapText="1"/>
    </xf>
    <xf numFmtId="0" fontId="19" fillId="33" borderId="0" xfId="0" applyFont="1" applyFill="1" applyAlignment="1">
      <alignment horizontal="center" vertical="center"/>
    </xf>
    <xf numFmtId="0" fontId="21" fillId="0" borderId="0" xfId="305" applyFont="1">
      <alignment vertical="center"/>
    </xf>
    <xf numFmtId="0" fontId="22" fillId="0" borderId="0" xfId="34299" applyFont="1" applyFill="1" applyBorder="1" applyAlignment="1">
      <alignment vertical="center"/>
    </xf>
    <xf numFmtId="0" fontId="21" fillId="0" borderId="0" xfId="6865" applyFont="1" applyFill="1" applyBorder="1" applyAlignment="1">
      <alignment horizontal="center" vertical="center" wrapText="1"/>
    </xf>
    <xf numFmtId="0" fontId="21" fillId="0" borderId="0" xfId="6865" applyFont="1" applyFill="1" applyBorder="1" applyAlignment="1">
      <alignment horizontal="right" vertical="center" wrapText="1"/>
    </xf>
    <xf numFmtId="3" fontId="21" fillId="33" borderId="0" xfId="9167" applyFont="1" applyFill="1" applyBorder="1">
      <alignment horizontal="right" vertical="center"/>
      <protection locked="0"/>
    </xf>
    <xf numFmtId="3" fontId="21" fillId="0" borderId="0" xfId="9167" applyFont="1" applyFill="1" applyBorder="1">
      <alignment horizontal="right" vertical="center"/>
      <protection locked="0"/>
    </xf>
    <xf numFmtId="3" fontId="21" fillId="33" borderId="0" xfId="9167" applyFont="1" applyFill="1" applyBorder="1" applyAlignment="1">
      <alignment horizontal="right"/>
      <protection locked="0"/>
    </xf>
    <xf numFmtId="0" fontId="21" fillId="41" borderId="0" xfId="305" quotePrefix="1" applyFont="1" applyFill="1" applyAlignment="1">
      <alignment horizontal="center"/>
    </xf>
    <xf numFmtId="0" fontId="21" fillId="41" borderId="0" xfId="305" applyFont="1" applyFill="1" applyAlignment="1">
      <alignment horizontal="left" wrapText="1"/>
    </xf>
    <xf numFmtId="3" fontId="21" fillId="0" borderId="0" xfId="9167" applyFont="1" applyFill="1" applyBorder="1" applyAlignment="1">
      <alignment horizontal="right"/>
      <protection locked="0"/>
    </xf>
    <xf numFmtId="0" fontId="21" fillId="0" borderId="0" xfId="305" applyFont="1" applyAlignment="1">
      <alignment horizontal="left" wrapText="1"/>
    </xf>
    <xf numFmtId="0" fontId="21" fillId="33" borderId="0" xfId="305" applyFont="1" applyFill="1" applyAlignment="1">
      <alignment horizontal="left" wrapText="1"/>
    </xf>
    <xf numFmtId="0" fontId="21" fillId="0" borderId="0" xfId="34298" applyFont="1" applyAlignment="1"/>
    <xf numFmtId="174" fontId="168" fillId="0" borderId="0" xfId="38645" applyNumberFormat="1" applyFont="1" applyFill="1" applyBorder="1" applyAlignment="1">
      <alignment horizontal="right" vertical="center" wrapText="1"/>
    </xf>
    <xf numFmtId="176" fontId="24" fillId="33" borderId="0" xfId="0" applyNumberFormat="1" applyFont="1" applyFill="1" applyAlignment="1">
      <alignment horizontal="right"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3" fontId="201" fillId="117" borderId="0" xfId="9167" applyFont="1" applyFill="1" applyBorder="1">
      <alignment horizontal="right" vertical="center"/>
      <protection locked="0"/>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4" fillId="33" borderId="0" xfId="0" applyFont="1" applyFill="1" applyAlignment="1">
      <alignment horizontal="left" vertical="top" indent="1"/>
    </xf>
    <xf numFmtId="0" fontId="21" fillId="33" borderId="0" xfId="0" applyFont="1" applyFill="1" applyAlignment="1">
      <alignment vertical="top"/>
    </xf>
    <xf numFmtId="169" fontId="21" fillId="0" borderId="0" xfId="34373" applyNumberFormat="1" applyFont="1" applyBorder="1" applyAlignment="1">
      <alignment horizontal="right"/>
    </xf>
    <xf numFmtId="174" fontId="21" fillId="33" borderId="0" xfId="0" applyNumberFormat="1" applyFont="1" applyFill="1" applyAlignment="1">
      <alignment horizontal="right" vertical="top"/>
    </xf>
    <xf numFmtId="0" fontId="24" fillId="33" borderId="0" xfId="0" applyFont="1" applyFill="1" applyAlignment="1">
      <alignment horizontal="right" vertical="top" wrapText="1"/>
    </xf>
    <xf numFmtId="0" fontId="24" fillId="0" borderId="0" xfId="0" applyFont="1" applyAlignment="1">
      <alignment vertical="top"/>
    </xf>
    <xf numFmtId="0" fontId="21" fillId="41" borderId="0" xfId="305" applyFont="1" applyFill="1" applyAlignment="1">
      <alignment horizontal="left" vertical="center" wrapText="1" indent="1"/>
    </xf>
    <xf numFmtId="0" fontId="21" fillId="0" borderId="0" xfId="305" applyFont="1" applyAlignment="1">
      <alignment horizontal="left" vertical="center" wrapText="1" indent="1"/>
    </xf>
    <xf numFmtId="174" fontId="21" fillId="33" borderId="0" xfId="6213" applyNumberFormat="1" applyFont="1" applyFill="1" applyBorder="1"/>
    <xf numFmtId="174" fontId="21" fillId="117" borderId="0" xfId="0" applyNumberFormat="1" applyFont="1" applyFill="1" applyAlignment="1">
      <alignment horizontal="right" vertical="top"/>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197" fillId="0" borderId="0" xfId="8453" applyFont="1"/>
    <xf numFmtId="0" fontId="198" fillId="0" borderId="0" xfId="8453" applyFont="1"/>
    <xf numFmtId="0" fontId="199" fillId="0" borderId="0" xfId="8453" applyFont="1"/>
    <xf numFmtId="0" fontId="74" fillId="0" borderId="0" xfId="8453" applyFont="1"/>
    <xf numFmtId="0" fontId="200" fillId="0" borderId="0" xfId="8453" applyFont="1" applyAlignment="1">
      <alignment vertical="center"/>
    </xf>
    <xf numFmtId="0" fontId="178" fillId="0" borderId="0" xfId="8453" applyFont="1" applyAlignment="1">
      <alignment vertical="center"/>
    </xf>
    <xf numFmtId="0" fontId="235" fillId="0" borderId="0" xfId="8453" applyFont="1" applyAlignment="1">
      <alignment horizontal="center"/>
    </xf>
    <xf numFmtId="0" fontId="178" fillId="0" borderId="0" xfId="8453" applyFont="1"/>
    <xf numFmtId="0" fontId="272" fillId="0" borderId="0" xfId="8453" applyFont="1" applyAlignment="1">
      <alignment vertical="center"/>
    </xf>
    <xf numFmtId="0" fontId="274" fillId="0" borderId="0" xfId="8453" applyFont="1"/>
    <xf numFmtId="0" fontId="276" fillId="33" borderId="0" xfId="0" applyFont="1" applyFill="1"/>
    <xf numFmtId="3" fontId="276" fillId="33" borderId="0" xfId="0" applyNumberFormat="1" applyFont="1" applyFill="1"/>
    <xf numFmtId="3" fontId="276" fillId="33" borderId="0" xfId="0" applyNumberFormat="1" applyFont="1" applyFill="1" applyAlignment="1">
      <alignment vertical="center"/>
    </xf>
    <xf numFmtId="0" fontId="278" fillId="33" borderId="0" xfId="0" applyFont="1" applyFill="1"/>
    <xf numFmtId="0" fontId="281" fillId="0" borderId="0" xfId="8453" applyFont="1" applyAlignment="1">
      <alignment vertical="center" wrapText="1"/>
    </xf>
    <xf numFmtId="0" fontId="287" fillId="0" borderId="0" xfId="0" applyFont="1" applyAlignment="1">
      <alignment horizontal="right"/>
    </xf>
    <xf numFmtId="0" fontId="286" fillId="0" borderId="0" xfId="0" applyFont="1" applyAlignment="1">
      <alignment horizontal="right"/>
    </xf>
    <xf numFmtId="0" fontId="282" fillId="0" borderId="0" xfId="0" applyFont="1"/>
    <xf numFmtId="14" fontId="285" fillId="0" borderId="0" xfId="0" applyNumberFormat="1" applyFont="1" applyAlignment="1">
      <alignment horizontal="left"/>
    </xf>
    <xf numFmtId="0" fontId="286" fillId="0" borderId="0" xfId="0" applyFont="1" applyAlignment="1">
      <alignment horizontal="center"/>
    </xf>
    <xf numFmtId="0" fontId="284" fillId="0" borderId="0" xfId="0" applyFont="1" applyAlignment="1">
      <alignment horizontal="left"/>
    </xf>
    <xf numFmtId="0" fontId="283" fillId="0" borderId="0" xfId="0" applyFont="1" applyAlignment="1">
      <alignment horizontal="left"/>
    </xf>
    <xf numFmtId="0" fontId="168" fillId="121" borderId="0" xfId="0" applyFont="1" applyFill="1" applyAlignment="1">
      <alignment vertical="center" wrapText="1"/>
    </xf>
    <xf numFmtId="0" fontId="168" fillId="121" borderId="0" xfId="0" applyFont="1" applyFill="1" applyAlignment="1">
      <alignment horizontal="left" vertical="center" wrapText="1" indent="1"/>
    </xf>
    <xf numFmtId="250" fontId="21" fillId="0" borderId="0" xfId="34373" applyNumberFormat="1" applyFont="1" applyBorder="1" applyAlignment="1">
      <alignment horizontal="right"/>
    </xf>
    <xf numFmtId="174" fontId="21" fillId="33" borderId="0" xfId="38645" applyNumberFormat="1" applyFont="1" applyFill="1" applyBorder="1" applyAlignment="1">
      <alignment horizontal="right" vertical="top"/>
    </xf>
    <xf numFmtId="0" fontId="72" fillId="0" borderId="0" xfId="34298" applyFont="1" applyAlignment="1">
      <alignment vertical="top"/>
    </xf>
    <xf numFmtId="0" fontId="290" fillId="0" borderId="0" xfId="34299" applyFont="1" applyAlignment="1">
      <alignment vertical="top"/>
    </xf>
    <xf numFmtId="0" fontId="290" fillId="0" borderId="0" xfId="34299" applyFont="1" applyAlignment="1">
      <alignment horizontal="left" vertical="top"/>
    </xf>
    <xf numFmtId="0" fontId="72" fillId="41" borderId="0" xfId="34298" applyFont="1" applyFill="1" applyAlignment="1">
      <alignment vertical="top"/>
    </xf>
    <xf numFmtId="0" fontId="22" fillId="0" borderId="0" xfId="34299" applyFont="1" applyAlignment="1">
      <alignment vertical="top"/>
    </xf>
    <xf numFmtId="0" fontId="21" fillId="0" borderId="0" xfId="34298" applyFont="1" applyAlignment="1">
      <alignment vertical="top"/>
    </xf>
    <xf numFmtId="0" fontId="21" fillId="41" borderId="0" xfId="34298" applyFont="1" applyFill="1" applyAlignment="1">
      <alignment vertical="top"/>
    </xf>
    <xf numFmtId="0" fontId="257" fillId="0" borderId="0" xfId="0" applyFont="1"/>
    <xf numFmtId="0" fontId="257" fillId="0" borderId="0" xfId="0" quotePrefix="1" applyFont="1"/>
    <xf numFmtId="174" fontId="168" fillId="33" borderId="0" xfId="38645" applyNumberFormat="1" applyFont="1" applyFill="1" applyAlignment="1">
      <alignment horizontal="right" vertical="top" wrapText="1"/>
    </xf>
    <xf numFmtId="0" fontId="21" fillId="33" borderId="0" xfId="0" applyFont="1" applyFill="1" applyAlignment="1">
      <alignment horizontal="left" vertical="center"/>
    </xf>
    <xf numFmtId="0" fontId="168" fillId="0" borderId="0" xfId="0" applyFont="1" applyAlignment="1">
      <alignment vertical="center"/>
    </xf>
    <xf numFmtId="0" fontId="26" fillId="0" borderId="0" xfId="0" applyFont="1" applyAlignment="1">
      <alignment horizontal="right" vertical="top" wrapText="1"/>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49" fontId="21" fillId="33" borderId="0" xfId="0" applyNumberFormat="1" applyFont="1" applyFill="1" applyAlignment="1" applyProtection="1">
      <alignment horizontal="right"/>
      <protection locked="0"/>
    </xf>
    <xf numFmtId="0" fontId="206" fillId="33" borderId="0" xfId="0" applyFont="1" applyFill="1"/>
    <xf numFmtId="1" fontId="21" fillId="33" borderId="0" xfId="34346" applyNumberFormat="1" applyFont="1" applyFill="1" applyAlignment="1" applyProtection="1">
      <alignment horizontal="right"/>
      <protection locked="0"/>
    </xf>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4374" applyNumberFormat="1" applyFont="1" applyFill="1" applyAlignment="1" applyProtection="1">
      <alignment horizontal="right"/>
      <protection locked="0"/>
    </xf>
    <xf numFmtId="170" fontId="22" fillId="33" borderId="0" xfId="34374" applyNumberFormat="1" applyFont="1" applyFill="1" applyAlignment="1" applyProtection="1">
      <alignment horizontal="right"/>
      <protection locked="0"/>
    </xf>
    <xf numFmtId="169" fontId="21" fillId="33" borderId="0" xfId="34373"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245" fontId="28" fillId="33" borderId="0" xfId="46344" applyNumberFormat="1" applyFont="1" applyFill="1" applyAlignment="1">
      <alignment vertical="center"/>
    </xf>
    <xf numFmtId="245" fontId="21" fillId="33" borderId="0" xfId="46344" applyNumberFormat="1" applyFont="1" applyFill="1"/>
    <xf numFmtId="245" fontId="28" fillId="33" borderId="0" xfId="46344" applyNumberFormat="1" applyFont="1" applyFill="1"/>
    <xf numFmtId="245" fontId="21" fillId="33" borderId="0" xfId="46344" applyNumberFormat="1" applyFont="1" applyFill="1" applyAlignment="1">
      <alignment vertical="center"/>
    </xf>
    <xf numFmtId="245" fontId="21" fillId="33" borderId="0" xfId="46344" applyNumberFormat="1" applyFont="1" applyFill="1" applyBorder="1" applyAlignment="1">
      <alignment vertical="center"/>
    </xf>
    <xf numFmtId="245" fontId="21" fillId="33" borderId="0" xfId="46344" applyNumberFormat="1" applyFont="1" applyFill="1" applyBorder="1" applyAlignment="1"/>
    <xf numFmtId="0" fontId="196" fillId="33" borderId="0" xfId="0" applyFont="1" applyFill="1"/>
    <xf numFmtId="0" fontId="25" fillId="33" borderId="0" xfId="0" applyFont="1" applyFill="1" applyAlignment="1">
      <alignment horizontal="left" wrapText="1"/>
    </xf>
    <xf numFmtId="0" fontId="22" fillId="33" borderId="0" xfId="0" applyFont="1" applyFill="1" applyAlignment="1" applyProtection="1">
      <alignment horizontal="right" vertical="center"/>
      <protection locked="0"/>
    </xf>
    <xf numFmtId="0" fontId="21" fillId="33" borderId="0" xfId="0" applyFont="1" applyFill="1" applyAlignment="1" applyProtection="1">
      <alignment horizontal="right"/>
      <protection locked="0"/>
    </xf>
    <xf numFmtId="174" fontId="21" fillId="33" borderId="0" xfId="0" applyNumberFormat="1" applyFont="1" applyFill="1" applyAlignment="1">
      <alignment horizontal="right"/>
    </xf>
    <xf numFmtId="245" fontId="21" fillId="33" borderId="0" xfId="46344" applyNumberFormat="1" applyFont="1" applyFill="1" applyAlignment="1" applyProtection="1">
      <alignment horizontal="right"/>
      <protection locked="0"/>
    </xf>
    <xf numFmtId="0" fontId="21" fillId="33" borderId="0" xfId="0" applyFont="1" applyFill="1" applyAlignment="1" applyProtection="1">
      <alignment horizontal="left"/>
      <protection locked="0"/>
    </xf>
    <xf numFmtId="245" fontId="21" fillId="33" borderId="0" xfId="46344" applyNumberFormat="1" applyFont="1" applyFill="1" applyBorder="1" applyAlignment="1">
      <alignment horizontal="right"/>
    </xf>
    <xf numFmtId="245" fontId="21" fillId="33" borderId="0" xfId="46344" applyNumberFormat="1" applyFont="1" applyFill="1" applyAlignment="1">
      <alignment horizontal="right"/>
    </xf>
    <xf numFmtId="1" fontId="21" fillId="33" borderId="0" xfId="0" applyNumberFormat="1" applyFont="1" applyFill="1"/>
    <xf numFmtId="175" fontId="21" fillId="33" borderId="0" xfId="46344" applyNumberFormat="1" applyFont="1" applyFill="1" applyBorder="1" applyAlignment="1" applyProtection="1">
      <alignment horizontal="right"/>
    </xf>
    <xf numFmtId="170" fontId="21" fillId="33" borderId="0" xfId="0" applyNumberFormat="1" applyFont="1" applyFill="1" applyAlignment="1" applyProtection="1">
      <alignment horizontal="right"/>
      <protection locked="0"/>
    </xf>
    <xf numFmtId="245" fontId="74" fillId="0" borderId="0" xfId="0" applyNumberFormat="1" applyFont="1"/>
    <xf numFmtId="245" fontId="24" fillId="0" borderId="0" xfId="0" applyNumberFormat="1" applyFont="1"/>
    <xf numFmtId="245" fontId="168" fillId="0" borderId="0" xfId="0" applyNumberFormat="1" applyFont="1" applyAlignment="1">
      <alignment horizontal="center"/>
    </xf>
    <xf numFmtId="0" fontId="168" fillId="0" borderId="0" xfId="0" applyFont="1" applyAlignment="1">
      <alignment vertical="center" wrapText="1"/>
    </xf>
    <xf numFmtId="176" fontId="24" fillId="33" borderId="0" xfId="0" applyNumberFormat="1" applyFont="1" applyFill="1" applyAlignment="1">
      <alignment horizontal="right" vertical="top" wrapText="1"/>
    </xf>
    <xf numFmtId="0" fontId="212" fillId="33" borderId="0" xfId="0" applyFont="1" applyFill="1" applyAlignment="1">
      <alignment horizontal="lef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4" fillId="0" borderId="0" xfId="0" applyFont="1" applyAlignment="1">
      <alignment horizontal="right" vertical="center"/>
    </xf>
    <xf numFmtId="0" fontId="24" fillId="118" borderId="0" xfId="0" applyFont="1" applyFill="1" applyAlignment="1">
      <alignment horizontal="center" vertical="center" wrapText="1"/>
    </xf>
    <xf numFmtId="245" fontId="168" fillId="0" borderId="0" xfId="38645" applyNumberFormat="1" applyFont="1" applyBorder="1" applyAlignment="1">
      <alignment vertical="center" wrapText="1"/>
    </xf>
    <xf numFmtId="245" fontId="168" fillId="0" borderId="0" xfId="38645" applyNumberFormat="1" applyFont="1" applyBorder="1" applyAlignment="1">
      <alignment vertical="center"/>
    </xf>
    <xf numFmtId="0" fontId="26" fillId="0" borderId="0" xfId="0" applyFont="1" applyAlignment="1">
      <alignment horizontal="center" vertical="center" wrapText="1"/>
    </xf>
    <xf numFmtId="0" fontId="175" fillId="0" borderId="0" xfId="0" applyFont="1" applyAlignment="1">
      <alignment vertical="center" wrapText="1"/>
    </xf>
    <xf numFmtId="0" fontId="175" fillId="0" borderId="0" xfId="0" applyFont="1" applyAlignment="1">
      <alignment vertical="center"/>
    </xf>
    <xf numFmtId="0" fontId="24" fillId="0" borderId="0" xfId="0" applyFont="1" applyAlignment="1">
      <alignment vertical="center"/>
    </xf>
    <xf numFmtId="245" fontId="168" fillId="0" borderId="0" xfId="51583" applyNumberFormat="1" applyFont="1" applyBorder="1" applyAlignment="1">
      <alignment horizontal="right" vertical="center" wrapText="1"/>
    </xf>
    <xf numFmtId="0" fontId="24" fillId="0" borderId="0" xfId="0" applyFont="1" applyAlignment="1">
      <alignment horizontal="center" wrapText="1"/>
    </xf>
    <xf numFmtId="0" fontId="0" fillId="0" borderId="0" xfId="0" applyAlignment="1">
      <alignment horizontal="center" vertical="center"/>
    </xf>
    <xf numFmtId="245" fontId="24" fillId="0" borderId="0" xfId="51583" applyNumberFormat="1" applyFont="1" applyBorder="1" applyAlignment="1">
      <alignment horizontal="right" wrapText="1"/>
    </xf>
    <xf numFmtId="245" fontId="292" fillId="0" borderId="0" xfId="51583" applyNumberFormat="1" applyFont="1" applyBorder="1" applyAlignment="1">
      <alignment horizontal="right" wrapText="1"/>
    </xf>
    <xf numFmtId="0" fontId="175" fillId="0" borderId="0" xfId="0" applyFont="1" applyAlignment="1">
      <alignment horizontal="center" vertical="center" wrapText="1"/>
    </xf>
    <xf numFmtId="245" fontId="24" fillId="0" borderId="0" xfId="51583" applyNumberFormat="1" applyFont="1" applyBorder="1" applyAlignment="1">
      <alignment horizontal="right" vertical="center" wrapText="1"/>
    </xf>
    <xf numFmtId="0" fontId="212" fillId="0" borderId="0" xfId="0" applyFont="1" applyAlignment="1">
      <alignment horizontal="left" vertical="center"/>
    </xf>
    <xf numFmtId="170" fontId="21" fillId="33" borderId="0" xfId="34373" applyNumberFormat="1" applyFont="1" applyFill="1" applyAlignment="1">
      <alignment horizontal="right"/>
    </xf>
    <xf numFmtId="0" fontId="211" fillId="33" borderId="0" xfId="0" applyFont="1" applyFill="1" applyAlignment="1">
      <alignment horizontal="center"/>
    </xf>
    <xf numFmtId="0" fontId="24" fillId="33" borderId="90" xfId="0" applyFont="1" applyFill="1" applyBorder="1" applyAlignment="1">
      <alignment horizontal="left" wrapText="1"/>
    </xf>
    <xf numFmtId="174" fontId="26" fillId="33" borderId="90" xfId="0" applyNumberFormat="1" applyFont="1" applyFill="1" applyBorder="1" applyAlignment="1">
      <alignment horizontal="right" wrapText="1"/>
    </xf>
    <xf numFmtId="174" fontId="26" fillId="33" borderId="21" xfId="0" applyNumberFormat="1" applyFont="1" applyFill="1" applyBorder="1" applyAlignment="1">
      <alignment horizontal="righ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5" fillId="33" borderId="0" xfId="0" applyNumberFormat="1" applyFont="1" applyFill="1" applyAlignment="1">
      <alignment horizontal="left" wrapText="1"/>
    </xf>
    <xf numFmtId="169" fontId="177" fillId="0" borderId="0" xfId="34373" applyNumberFormat="1" applyFont="1" applyBorder="1" applyAlignment="1">
      <alignment horizontal="right"/>
    </xf>
    <xf numFmtId="0" fontId="22" fillId="33" borderId="0" xfId="0" applyFont="1" applyFill="1" applyAlignment="1">
      <alignment horizontal="left"/>
    </xf>
    <xf numFmtId="174" fontId="21" fillId="33" borderId="0" xfId="38645" applyNumberFormat="1" applyFont="1" applyFill="1" applyBorder="1" applyAlignment="1">
      <alignment horizontal="right"/>
    </xf>
    <xf numFmtId="0" fontId="74" fillId="0" borderId="0" xfId="0" applyFont="1" applyAlignment="1">
      <alignment horizontal="left"/>
    </xf>
    <xf numFmtId="0" fontId="24" fillId="0" borderId="0" xfId="0" applyFont="1" applyAlignment="1">
      <alignment horizontal="left" wrapText="1"/>
    </xf>
    <xf numFmtId="0" fontId="21" fillId="0" borderId="0" xfId="0" applyFont="1" applyAlignment="1">
      <alignment horizontal="left" wrapText="1"/>
    </xf>
    <xf numFmtId="0" fontId="168" fillId="121" borderId="0" xfId="0" applyFont="1" applyFill="1" applyAlignment="1">
      <alignment wrapText="1"/>
    </xf>
    <xf numFmtId="0" fontId="175" fillId="121" borderId="0" xfId="0" applyFont="1" applyFill="1" applyAlignment="1">
      <alignment wrapText="1"/>
    </xf>
    <xf numFmtId="174" fontId="26" fillId="0" borderId="0" xfId="0" applyNumberFormat="1" applyFont="1" applyAlignment="1">
      <alignment horizontal="left" vertical="top" wrapText="1"/>
    </xf>
    <xf numFmtId="174" fontId="26" fillId="0" borderId="0" xfId="0" applyNumberFormat="1" applyFont="1" applyAlignment="1">
      <alignment horizontal="right" vertical="top" wrapText="1"/>
    </xf>
    <xf numFmtId="0" fontId="216" fillId="0" borderId="0" xfId="0" applyFont="1" applyAlignment="1">
      <alignment wrapText="1"/>
    </xf>
    <xf numFmtId="0" fontId="22" fillId="118" borderId="0" xfId="0" applyFont="1" applyFill="1" applyAlignment="1">
      <alignment horizontal="right" vertical="center"/>
    </xf>
    <xf numFmtId="0" fontId="23" fillId="118" borderId="0" xfId="0" applyFont="1" applyFill="1"/>
    <xf numFmtId="0" fontId="0" fillId="118" borderId="0" xfId="0" applyFill="1"/>
    <xf numFmtId="49" fontId="21" fillId="118" borderId="0" xfId="0" applyNumberFormat="1" applyFont="1" applyFill="1"/>
    <xf numFmtId="49" fontId="24" fillId="118" borderId="0" xfId="0" applyNumberFormat="1" applyFont="1" applyFill="1" applyAlignment="1">
      <alignment horizontal="center" vertical="center" wrapText="1"/>
    </xf>
    <xf numFmtId="49" fontId="21" fillId="118" borderId="0" xfId="0" applyNumberFormat="1" applyFont="1" applyFill="1" applyAlignment="1">
      <alignment vertical="center" wrapText="1"/>
    </xf>
    <xf numFmtId="174" fontId="21" fillId="118" borderId="0" xfId="38645" applyNumberFormat="1" applyFont="1" applyFill="1" applyBorder="1" applyAlignment="1">
      <alignment vertical="center" wrapText="1"/>
    </xf>
    <xf numFmtId="0" fontId="24" fillId="118" borderId="0" xfId="0" applyFont="1" applyFill="1" applyAlignment="1">
      <alignment vertical="center" wrapText="1"/>
    </xf>
    <xf numFmtId="0" fontId="21" fillId="33" borderId="21" xfId="0" applyFont="1" applyFill="1" applyBorder="1"/>
    <xf numFmtId="3" fontId="168" fillId="0" borderId="0" xfId="0" applyNumberFormat="1" applyFont="1" applyAlignment="1">
      <alignment wrapText="1"/>
    </xf>
    <xf numFmtId="0" fontId="168" fillId="0" borderId="0" xfId="0" applyFont="1" applyAlignment="1">
      <alignment wrapText="1"/>
    </xf>
    <xf numFmtId="0" fontId="168" fillId="0" borderId="0" xfId="0" applyFont="1" applyAlignment="1">
      <alignment horizontal="right"/>
    </xf>
    <xf numFmtId="0" fontId="168"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23" fillId="33" borderId="0" xfId="0" applyFont="1" applyFill="1" applyAlignment="1">
      <alignment horizontal="left"/>
    </xf>
    <xf numFmtId="10" fontId="74" fillId="0" borderId="0" xfId="0" applyNumberFormat="1" applyFont="1"/>
    <xf numFmtId="49" fontId="21" fillId="118" borderId="0" xfId="0" applyNumberFormat="1" applyFont="1" applyFill="1" applyAlignment="1">
      <alignment horizontal="right" vertical="center"/>
    </xf>
    <xf numFmtId="49" fontId="21" fillId="118" borderId="0" xfId="0" applyNumberFormat="1" applyFont="1" applyFill="1" applyAlignment="1">
      <alignment horizontal="right"/>
    </xf>
    <xf numFmtId="0" fontId="21" fillId="0" borderId="0" xfId="34299" applyFont="1" applyFill="1" applyBorder="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8" fillId="117" borderId="0" xfId="0" applyFont="1" applyFill="1" applyAlignment="1">
      <alignment horizontal="left" wrapText="1"/>
    </xf>
    <xf numFmtId="174" fontId="168" fillId="117" borderId="0" xfId="0" applyNumberFormat="1" applyFont="1" applyFill="1" applyAlignment="1">
      <alignment horizontal="left" wrapText="1"/>
    </xf>
    <xf numFmtId="0" fontId="21" fillId="33" borderId="0" xfId="8226" applyFont="1" applyFill="1" applyAlignment="1">
      <alignment horizontal="left" vertical="center" wrapText="1"/>
    </xf>
    <xf numFmtId="0" fontId="21" fillId="33" borderId="0" xfId="8226" applyFont="1" applyFill="1" applyAlignment="1">
      <alignment horizontal="left" wrapText="1"/>
    </xf>
    <xf numFmtId="0" fontId="21" fillId="33" borderId="0" xfId="8289" applyFont="1" applyFill="1" applyAlignment="1">
      <alignment horizontal="left" vertical="center" wrapText="1"/>
    </xf>
    <xf numFmtId="0" fontId="21" fillId="33" borderId="0" xfId="51581" applyNumberFormat="1" applyFont="1" applyFill="1" applyBorder="1"/>
    <xf numFmtId="0" fontId="21" fillId="33" borderId="0" xfId="9822" applyNumberFormat="1" applyFont="1" applyFill="1" applyBorder="1" applyAlignment="1">
      <alignment horizontal="right"/>
    </xf>
    <xf numFmtId="3" fontId="28" fillId="33" borderId="0" xfId="0" applyNumberFormat="1" applyFont="1" applyFill="1" applyAlignment="1">
      <alignment horizontal="right"/>
    </xf>
    <xf numFmtId="3" fontId="28" fillId="33" borderId="0" xfId="0" applyNumberFormat="1" applyFont="1" applyFill="1" applyAlignment="1">
      <alignment horizontal="right" vertical="center"/>
    </xf>
    <xf numFmtId="0" fontId="28" fillId="33" borderId="0" xfId="0" applyFont="1" applyFill="1" applyAlignment="1">
      <alignment horizontal="right" vertical="center"/>
    </xf>
    <xf numFmtId="0" fontId="20" fillId="33" borderId="0" xfId="0" applyFont="1" applyFill="1" applyAlignment="1">
      <alignment horizontal="right" vertical="center"/>
    </xf>
    <xf numFmtId="0" fontId="28" fillId="33" borderId="0" xfId="0" applyFont="1" applyFill="1" applyAlignment="1">
      <alignment horizontal="right"/>
    </xf>
    <xf numFmtId="0" fontId="0" fillId="33" borderId="0" xfId="0" applyFill="1" applyAlignment="1">
      <alignment horizontal="right"/>
    </xf>
    <xf numFmtId="0" fontId="21" fillId="33" borderId="0" xfId="51581" applyNumberFormat="1" applyFont="1" applyFill="1" applyAlignment="1">
      <alignment horizontal="right"/>
    </xf>
    <xf numFmtId="176" fontId="21" fillId="33" borderId="0" xfId="0" applyNumberFormat="1" applyFont="1" applyFill="1" applyAlignment="1">
      <alignment horizontal="right" vertical="center"/>
    </xf>
    <xf numFmtId="0" fontId="21" fillId="33" borderId="0" xfId="8289" applyFont="1" applyFill="1" applyAlignment="1">
      <alignment horizontal="right" vertical="center" wrapText="1"/>
    </xf>
    <xf numFmtId="0" fontId="21" fillId="33" borderId="0" xfId="8226" applyFont="1" applyFill="1" applyAlignment="1">
      <alignment horizontal="right"/>
    </xf>
    <xf numFmtId="176" fontId="21" fillId="33" borderId="0" xfId="8226" applyNumberFormat="1" applyFont="1" applyFill="1" applyAlignment="1">
      <alignment horizontal="right" vertical="center"/>
    </xf>
    <xf numFmtId="0" fontId="21" fillId="33" borderId="0" xfId="7834" applyFont="1" applyFill="1" applyAlignment="1">
      <alignment horizontal="right" vertical="center" wrapText="1"/>
    </xf>
    <xf numFmtId="0" fontId="21" fillId="33" borderId="0" xfId="8289" applyFont="1" applyFill="1" applyAlignment="1">
      <alignment horizontal="right"/>
    </xf>
    <xf numFmtId="0" fontId="24" fillId="33" borderId="0" xfId="8289" applyFont="1" applyFill="1" applyAlignment="1">
      <alignment horizontal="right"/>
    </xf>
    <xf numFmtId="0" fontId="177" fillId="33" borderId="0" xfId="0" applyFont="1" applyFill="1" applyAlignment="1" applyProtection="1">
      <alignment horizontal="left" indent="2"/>
      <protection locked="0"/>
    </xf>
    <xf numFmtId="170" fontId="177" fillId="33" borderId="0" xfId="34374" applyNumberFormat="1" applyFont="1" applyFill="1" applyAlignment="1" applyProtection="1">
      <alignment horizontal="right"/>
      <protection locked="0"/>
    </xf>
    <xf numFmtId="0" fontId="101" fillId="41" borderId="0" xfId="34298" applyFont="1" applyFill="1" applyAlignment="1">
      <alignment vertical="top"/>
    </xf>
    <xf numFmtId="4" fontId="216" fillId="0" borderId="0" xfId="0" applyNumberFormat="1" applyFont="1" applyAlignment="1">
      <alignment wrapText="1"/>
    </xf>
    <xf numFmtId="0" fontId="24" fillId="33" borderId="51" xfId="8226" applyFont="1" applyFill="1" applyBorder="1" applyAlignment="1">
      <alignment wrapText="1"/>
    </xf>
    <xf numFmtId="0" fontId="24" fillId="33" borderId="51" xfId="8226" applyFont="1" applyFill="1" applyBorder="1" applyAlignment="1">
      <alignment horizontal="right" wrapText="1"/>
    </xf>
    <xf numFmtId="2" fontId="24" fillId="33" borderId="51" xfId="8226" applyNumberFormat="1" applyFont="1" applyFill="1" applyBorder="1" applyAlignment="1">
      <alignment horizontal="right" wrapText="1"/>
    </xf>
    <xf numFmtId="11" fontId="216" fillId="0" borderId="0" xfId="0" applyNumberFormat="1" applyFont="1" applyAlignment="1">
      <alignment wrapText="1"/>
    </xf>
    <xf numFmtId="0" fontId="294" fillId="33" borderId="0" xfId="8289" applyFont="1" applyFill="1"/>
    <xf numFmtId="0" fontId="21" fillId="33" borderId="0" xfId="0" applyFont="1" applyFill="1" applyAlignment="1">
      <alignment horizontal="left" vertical="top"/>
    </xf>
    <xf numFmtId="0" fontId="24" fillId="0" borderId="0" xfId="0" applyFont="1" applyAlignment="1">
      <alignment vertical="top" wrapText="1"/>
    </xf>
    <xf numFmtId="3" fontId="28" fillId="0" borderId="0" xfId="0" applyNumberFormat="1" applyFont="1"/>
    <xf numFmtId="174" fontId="212" fillId="33" borderId="0" xfId="38645" applyNumberFormat="1" applyFont="1" applyFill="1" applyBorder="1" applyAlignment="1">
      <alignment horizontal="left" wrapText="1"/>
    </xf>
    <xf numFmtId="245" fontId="24" fillId="0" borderId="0" xfId="51583" applyNumberFormat="1" applyFont="1" applyAlignment="1">
      <alignment horizontal="right" wrapText="1"/>
    </xf>
    <xf numFmtId="174" fontId="21" fillId="118" borderId="0" xfId="38645" applyNumberFormat="1" applyFont="1" applyFill="1" applyAlignment="1">
      <alignment vertical="center" wrapText="1"/>
    </xf>
    <xf numFmtId="172" fontId="24" fillId="118" borderId="0" xfId="0" applyNumberFormat="1" applyFont="1" applyFill="1"/>
    <xf numFmtId="0" fontId="21" fillId="33" borderId="0" xfId="9822" applyNumberFormat="1" applyFont="1" applyFill="1" applyAlignment="1">
      <alignment horizontal="right"/>
    </xf>
    <xf numFmtId="9" fontId="21" fillId="33" borderId="0" xfId="9822" applyFont="1" applyFill="1"/>
    <xf numFmtId="3" fontId="296" fillId="0" borderId="0" xfId="0" applyNumberFormat="1" applyFont="1" applyAlignment="1">
      <alignment wrapText="1"/>
    </xf>
    <xf numFmtId="3" fontId="296" fillId="0" borderId="21" xfId="0" applyNumberFormat="1" applyFont="1" applyBorder="1" applyAlignment="1">
      <alignment wrapText="1"/>
    </xf>
    <xf numFmtId="0" fontId="297" fillId="33" borderId="0" xfId="8226" applyFont="1" applyFill="1"/>
    <xf numFmtId="9" fontId="297" fillId="33" borderId="0" xfId="8226" applyNumberFormat="1" applyFont="1" applyFill="1"/>
    <xf numFmtId="178" fontId="297" fillId="33" borderId="0" xfId="8226" applyNumberFormat="1" applyFont="1" applyFill="1"/>
    <xf numFmtId="0" fontId="297" fillId="33" borderId="0" xfId="0" applyFont="1" applyFill="1"/>
    <xf numFmtId="0" fontId="301" fillId="0" borderId="0" xfId="0" applyFont="1" applyAlignment="1">
      <alignment horizontal="left"/>
    </xf>
    <xf numFmtId="0" fontId="26" fillId="0" borderId="0" xfId="0" applyFont="1" applyAlignment="1">
      <alignment horizontal="left"/>
    </xf>
    <xf numFmtId="0" fontId="257" fillId="0" borderId="0" xfId="0" applyFont="1" applyAlignment="1">
      <alignment horizontal="right"/>
    </xf>
    <xf numFmtId="0" fontId="72" fillId="0" borderId="0" xfId="34298" applyFont="1" applyAlignment="1">
      <alignment horizontal="right" vertical="top"/>
    </xf>
    <xf numFmtId="0" fontId="23" fillId="33" borderId="0" xfId="0" applyFont="1" applyFill="1" applyAlignment="1">
      <alignment horizontal="right"/>
    </xf>
    <xf numFmtId="174" fontId="24" fillId="0" borderId="0" xfId="0" applyNumberFormat="1" applyFont="1" applyAlignment="1">
      <alignment horizontal="left"/>
    </xf>
    <xf numFmtId="3" fontId="24" fillId="0" borderId="0" xfId="0" applyNumberFormat="1" applyFont="1"/>
    <xf numFmtId="174" fontId="21" fillId="0" borderId="0" xfId="0" applyNumberFormat="1" applyFont="1" applyAlignment="1">
      <alignment horizontal="right" vertical="top"/>
    </xf>
    <xf numFmtId="0" fontId="273" fillId="0" borderId="0" xfId="0" applyFont="1"/>
    <xf numFmtId="0" fontId="273" fillId="0" borderId="0" xfId="0" applyFont="1" applyAlignment="1">
      <alignment horizontal="right" wrapText="1"/>
    </xf>
    <xf numFmtId="0" fontId="275" fillId="0" borderId="0" xfId="0" applyFont="1"/>
    <xf numFmtId="0" fontId="288" fillId="0" borderId="0" xfId="0" applyFont="1"/>
    <xf numFmtId="0" fontId="288" fillId="0" borderId="0" xfId="0" applyFont="1" applyAlignment="1">
      <alignment horizontal="left" vertical="center" wrapText="1"/>
    </xf>
    <xf numFmtId="260" fontId="21" fillId="33" borderId="0" xfId="0" applyNumberFormat="1" applyFont="1" applyFill="1"/>
    <xf numFmtId="0" fontId="101" fillId="0" borderId="0" xfId="34298" applyFont="1" applyAlignment="1">
      <alignment vertical="top"/>
    </xf>
    <xf numFmtId="10" fontId="72" fillId="0" borderId="0" xfId="34298" applyNumberFormat="1" applyFont="1" applyAlignment="1">
      <alignment vertical="top"/>
    </xf>
    <xf numFmtId="0" fontId="169" fillId="0" borderId="0" xfId="0" applyFont="1" applyAlignment="1">
      <alignment horizontal="left"/>
    </xf>
    <xf numFmtId="0" fontId="208" fillId="0" borderId="0" xfId="0" applyFont="1"/>
    <xf numFmtId="0" fontId="22" fillId="0" borderId="0" xfId="0" applyFont="1" applyAlignment="1">
      <alignment vertical="center"/>
    </xf>
    <xf numFmtId="0" fontId="0" fillId="0" borderId="0" xfId="0" applyAlignment="1">
      <alignment vertical="top"/>
    </xf>
    <xf numFmtId="0" fontId="16" fillId="0" borderId="0" xfId="0" applyFont="1" applyAlignment="1">
      <alignment horizontal="center" vertical="top" wrapText="1"/>
    </xf>
    <xf numFmtId="0" fontId="21" fillId="0" borderId="0" xfId="8226" applyFont="1"/>
    <xf numFmtId="9" fontId="21" fillId="0" borderId="0" xfId="8226" applyNumberFormat="1" applyFont="1"/>
    <xf numFmtId="178" fontId="21" fillId="0" borderId="0" xfId="8226" applyNumberFormat="1" applyFont="1"/>
    <xf numFmtId="0" fontId="21" fillId="0" borderId="0" xfId="8226" applyFont="1" applyAlignment="1">
      <alignment wrapText="1"/>
    </xf>
    <xf numFmtId="9" fontId="21" fillId="0" borderId="0" xfId="8226" applyNumberFormat="1" applyFont="1" applyAlignment="1">
      <alignment wrapText="1"/>
    </xf>
    <xf numFmtId="0" fontId="22" fillId="0" borderId="0" xfId="8226" applyFont="1" applyAlignment="1">
      <alignment wrapText="1"/>
    </xf>
    <xf numFmtId="178" fontId="21" fillId="0" borderId="0" xfId="8226" applyNumberFormat="1" applyFont="1" applyAlignment="1">
      <alignment wrapText="1"/>
    </xf>
    <xf numFmtId="0" fontId="1" fillId="0" borderId="0" xfId="8226"/>
    <xf numFmtId="0" fontId="24" fillId="0" borderId="0" xfId="8226" applyFont="1"/>
    <xf numFmtId="0" fontId="24" fillId="0" borderId="0" xfId="0" applyFont="1" applyAlignment="1">
      <alignment horizontal="left" vertical="center" wrapText="1"/>
    </xf>
    <xf numFmtId="0" fontId="24" fillId="0" borderId="0" xfId="0" applyFont="1" applyAlignment="1">
      <alignment horizontal="center" vertical="center" wrapText="1"/>
    </xf>
    <xf numFmtId="169" fontId="21" fillId="0" borderId="0" xfId="34373" applyNumberFormat="1" applyFont="1" applyAlignment="1">
      <alignment horizontal="right"/>
    </xf>
    <xf numFmtId="0" fontId="168" fillId="121" borderId="0" xfId="0" applyFont="1" applyFill="1" applyAlignment="1">
      <alignment horizontal="center" vertical="top" wrapText="1"/>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0" fontId="168" fillId="0" borderId="0" xfId="0" applyFont="1" applyAlignment="1">
      <alignment horizontal="center" vertical="top" wrapText="1"/>
    </xf>
    <xf numFmtId="0" fontId="21" fillId="0" borderId="0" xfId="0" applyFont="1" applyAlignment="1">
      <alignment vertical="top" wrapText="1"/>
    </xf>
    <xf numFmtId="245" fontId="24" fillId="0" borderId="0" xfId="0" applyNumberFormat="1" applyFont="1" applyAlignment="1">
      <alignment horizontal="right" vertical="center" wrapText="1"/>
    </xf>
    <xf numFmtId="0" fontId="175" fillId="0" borderId="90" xfId="0" applyFont="1" applyBorder="1" applyAlignment="1">
      <alignment horizontal="center" vertical="top" wrapText="1"/>
    </xf>
    <xf numFmtId="0" fontId="22" fillId="0" borderId="90" xfId="0" applyFont="1" applyBorder="1" applyAlignment="1">
      <alignment vertical="top"/>
    </xf>
    <xf numFmtId="3" fontId="22" fillId="0" borderId="90" xfId="0" applyNumberFormat="1" applyFont="1" applyBorder="1" applyAlignment="1">
      <alignment vertical="top"/>
    </xf>
    <xf numFmtId="167" fontId="22" fillId="0" borderId="90" xfId="0" applyNumberFormat="1" applyFont="1" applyBorder="1" applyAlignment="1">
      <alignment vertical="top"/>
    </xf>
    <xf numFmtId="0" fontId="175" fillId="121" borderId="0" xfId="0" applyFont="1" applyFill="1" applyAlignment="1">
      <alignment horizontal="center" vertical="top" wrapText="1"/>
    </xf>
    <xf numFmtId="261" fontId="24" fillId="117" borderId="0" xfId="0" applyNumberFormat="1" applyFont="1" applyFill="1" applyAlignment="1">
      <alignment vertical="top" wrapText="1"/>
    </xf>
    <xf numFmtId="170" fontId="21" fillId="33" borderId="54" xfId="8226" applyNumberFormat="1" applyFont="1" applyFill="1" applyBorder="1" applyAlignment="1">
      <alignment horizontal="right" vertical="center"/>
    </xf>
    <xf numFmtId="170" fontId="21" fillId="33" borderId="0" xfId="8226" applyNumberFormat="1" applyFont="1" applyFill="1" applyAlignment="1">
      <alignment horizontal="right" vertical="center"/>
    </xf>
    <xf numFmtId="170" fontId="21" fillId="33" borderId="0" xfId="0" applyNumberFormat="1" applyFont="1" applyFill="1" applyAlignment="1">
      <alignment horizontal="right"/>
    </xf>
    <xf numFmtId="262" fontId="296" fillId="0" borderId="0" xfId="0" applyNumberFormat="1" applyFont="1" applyAlignment="1">
      <alignment wrapText="1"/>
    </xf>
    <xf numFmtId="262" fontId="296" fillId="0" borderId="21" xfId="0" applyNumberFormat="1" applyFont="1" applyBorder="1" applyAlignment="1">
      <alignment wrapText="1"/>
    </xf>
    <xf numFmtId="261" fontId="24" fillId="33" borderId="0" xfId="8226" applyNumberFormat="1" applyFont="1" applyFill="1"/>
    <xf numFmtId="0" fontId="212" fillId="0" borderId="0" xfId="0" applyFont="1" applyAlignment="1">
      <alignment horizontal="left" wrapText="1"/>
    </xf>
    <xf numFmtId="0" fontId="168" fillId="0" borderId="0" xfId="0" applyFont="1" applyAlignment="1">
      <alignment horizontal="left" vertical="top" wrapText="1"/>
    </xf>
    <xf numFmtId="174" fontId="24" fillId="118" borderId="0" xfId="0" applyNumberFormat="1" applyFont="1" applyFill="1" applyAlignment="1">
      <alignment horizontal="right" vertical="top" wrapText="1"/>
    </xf>
    <xf numFmtId="0" fontId="175" fillId="0" borderId="0" xfId="0" applyFont="1" applyAlignment="1">
      <alignment horizontal="left"/>
    </xf>
    <xf numFmtId="0" fontId="24" fillId="0" borderId="0" xfId="305" applyFont="1" applyAlignment="1">
      <alignment horizontal="center" wrapText="1"/>
    </xf>
    <xf numFmtId="0" fontId="213" fillId="0" borderId="0" xfId="0" applyFont="1"/>
    <xf numFmtId="0" fontId="212" fillId="0" borderId="0" xfId="0" applyFont="1"/>
    <xf numFmtId="245"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2" fillId="0" borderId="0" xfId="34299" applyFont="1" applyBorder="1" applyAlignment="1">
      <alignment vertical="top"/>
    </xf>
    <xf numFmtId="0" fontId="24" fillId="0" borderId="0" xfId="0" applyFont="1" applyAlignment="1">
      <alignment horizontal="right" vertical="center" wrapText="1"/>
    </xf>
    <xf numFmtId="0" fontId="168" fillId="0" borderId="0" xfId="0" applyFont="1" applyAlignment="1">
      <alignment horizontal="right" wrapText="1"/>
    </xf>
    <xf numFmtId="49" fontId="177" fillId="118" borderId="0" xfId="0" applyNumberFormat="1" applyFont="1" applyFill="1"/>
    <xf numFmtId="0" fontId="24" fillId="0" borderId="0" xfId="0" applyFont="1" applyAlignment="1">
      <alignment wrapText="1"/>
    </xf>
    <xf numFmtId="0" fontId="297" fillId="33" borderId="0" xfId="0" applyFont="1" applyFill="1" applyAlignment="1">
      <alignment vertical="center"/>
    </xf>
    <xf numFmtId="0" fontId="177" fillId="33" borderId="0" xfId="0" applyFont="1" applyFill="1" applyAlignment="1">
      <alignment vertical="center"/>
    </xf>
    <xf numFmtId="0" fontId="157" fillId="33" borderId="0" xfId="8226" applyFont="1" applyFill="1"/>
    <xf numFmtId="0" fontId="177" fillId="33" borderId="0" xfId="8226" applyFont="1" applyFill="1"/>
    <xf numFmtId="0" fontId="157" fillId="0" borderId="0" xfId="8226" applyFont="1"/>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12" fillId="33" borderId="0" xfId="0" applyFont="1" applyFill="1" applyAlignment="1">
      <alignment horizontal="left"/>
    </xf>
    <xf numFmtId="0" fontId="24" fillId="33" borderId="0" xfId="0" applyFont="1" applyFill="1" applyAlignment="1">
      <alignment horizontal="left" vertical="top" wrapText="1" indent="1"/>
    </xf>
    <xf numFmtId="263" fontId="21" fillId="0" borderId="0" xfId="34373" applyNumberFormat="1" applyFont="1" applyBorder="1" applyAlignment="1">
      <alignment horizontal="right"/>
    </xf>
    <xf numFmtId="263" fontId="24" fillId="33" borderId="0" xfId="0" applyNumberFormat="1" applyFont="1" applyFill="1" applyAlignment="1">
      <alignment horizontal="right" vertical="top" wrapText="1"/>
    </xf>
    <xf numFmtId="263" fontId="24" fillId="33" borderId="0" xfId="0" applyNumberFormat="1" applyFont="1" applyFill="1" applyAlignment="1">
      <alignment horizontal="right" wrapText="1"/>
    </xf>
    <xf numFmtId="263" fontId="26" fillId="0" borderId="0" xfId="0" applyNumberFormat="1" applyFont="1" applyAlignment="1">
      <alignment horizontal="right" vertical="top" wrapText="1"/>
    </xf>
    <xf numFmtId="263" fontId="24" fillId="0" borderId="0" xfId="0" applyNumberFormat="1" applyFont="1" applyAlignment="1">
      <alignment horizontal="right" vertical="top" wrapText="1"/>
    </xf>
    <xf numFmtId="263" fontId="24" fillId="33" borderId="0" xfId="0" applyNumberFormat="1" applyFont="1" applyFill="1" applyAlignment="1">
      <alignment horizontal="right"/>
    </xf>
    <xf numFmtId="263" fontId="21" fillId="0" borderId="0" xfId="0" applyNumberFormat="1" applyFont="1" applyAlignment="1">
      <alignment horizontal="right" vertical="center" wrapText="1"/>
    </xf>
    <xf numFmtId="263" fontId="21" fillId="117" borderId="0" xfId="0" applyNumberFormat="1" applyFont="1" applyFill="1" applyAlignment="1">
      <alignment horizontal="right" vertical="center" wrapText="1"/>
    </xf>
    <xf numFmtId="262" fontId="21" fillId="33" borderId="0" xfId="0" applyNumberFormat="1" applyFont="1" applyFill="1" applyAlignment="1">
      <alignment horizontal="right"/>
    </xf>
    <xf numFmtId="0" fontId="24" fillId="0" borderId="0" xfId="0" applyFont="1" applyAlignment="1">
      <alignment horizontal="left" vertical="top" wrapText="1"/>
    </xf>
    <xf numFmtId="0" fontId="30" fillId="0" borderId="0" xfId="34298" applyFont="1" applyAlignment="1">
      <alignment vertical="top"/>
    </xf>
    <xf numFmtId="0" fontId="141" fillId="0" borderId="0" xfId="0" applyFont="1"/>
    <xf numFmtId="0" fontId="168" fillId="121" borderId="0" xfId="0" applyFont="1" applyFill="1" applyAlignment="1">
      <alignment horizontal="left" vertical="center" wrapText="1" indent="2"/>
    </xf>
    <xf numFmtId="0" fontId="21" fillId="0" borderId="0" xfId="0" applyFont="1" applyAlignment="1">
      <alignment horizontal="left" vertical="center" wrapText="1" indent="2"/>
    </xf>
    <xf numFmtId="250" fontId="21" fillId="0" borderId="0" xfId="34373" applyNumberFormat="1" applyFont="1" applyAlignment="1">
      <alignment horizontal="right"/>
    </xf>
    <xf numFmtId="0" fontId="175" fillId="0" borderId="21" xfId="0" applyFont="1" applyBorder="1"/>
    <xf numFmtId="0" fontId="22" fillId="33" borderId="21" xfId="0" applyFont="1" applyFill="1" applyBorder="1"/>
    <xf numFmtId="169" fontId="21" fillId="133" borderId="0" xfId="34373" applyNumberFormat="1" applyFont="1" applyFill="1" applyAlignment="1">
      <alignment horizontal="right"/>
    </xf>
    <xf numFmtId="174" fontId="21" fillId="0" borderId="0" xfId="38645" applyNumberFormat="1" applyFont="1" applyBorder="1" applyAlignment="1" applyProtection="1">
      <alignment horizontal="right" vertical="center"/>
      <protection locked="0"/>
    </xf>
    <xf numFmtId="0" fontId="200" fillId="0" borderId="108" xfId="8453" applyFont="1" applyBorder="1" applyAlignment="1">
      <alignment horizontal="center"/>
    </xf>
    <xf numFmtId="0" fontId="178" fillId="0" borderId="109" xfId="8453" applyFont="1" applyBorder="1"/>
    <xf numFmtId="0" fontId="178" fillId="0" borderId="108" xfId="8453" applyFont="1" applyBorder="1" applyAlignment="1">
      <alignment horizontal="left"/>
    </xf>
    <xf numFmtId="0" fontId="178" fillId="0" borderId="108" xfId="8453" applyFont="1" applyBorder="1"/>
    <xf numFmtId="0" fontId="178" fillId="0" borderId="109" xfId="8453" applyFont="1" applyBorder="1" applyAlignment="1">
      <alignment wrapText="1"/>
    </xf>
    <xf numFmtId="0" fontId="236" fillId="0" borderId="108" xfId="8453" applyFont="1" applyBorder="1"/>
    <xf numFmtId="0" fontId="280" fillId="0" borderId="110" xfId="8453" applyFont="1" applyBorder="1"/>
    <xf numFmtId="0" fontId="178" fillId="0" borderId="110" xfId="8453" applyFont="1" applyBorder="1" applyAlignment="1">
      <alignment horizontal="left"/>
    </xf>
    <xf numFmtId="0" fontId="178" fillId="0" borderId="110" xfId="8453" applyFont="1" applyBorder="1"/>
    <xf numFmtId="3" fontId="178" fillId="0" borderId="108" xfId="8453" applyNumberFormat="1" applyFont="1" applyBorder="1" applyAlignment="1">
      <alignment horizontal="left"/>
    </xf>
    <xf numFmtId="0" fontId="178" fillId="33" borderId="108" xfId="8453" applyFont="1" applyFill="1" applyBorder="1"/>
    <xf numFmtId="0" fontId="178" fillId="33" borderId="108" xfId="8453" applyFont="1" applyFill="1" applyBorder="1" applyAlignment="1">
      <alignment horizontal="left"/>
    </xf>
    <xf numFmtId="0" fontId="178" fillId="0" borderId="108" xfId="8453" applyFont="1" applyBorder="1" applyAlignment="1">
      <alignment wrapText="1"/>
    </xf>
    <xf numFmtId="0" fontId="178" fillId="33" borderId="108" xfId="8453" applyFont="1" applyFill="1" applyBorder="1" applyAlignment="1">
      <alignment wrapText="1"/>
    </xf>
    <xf numFmtId="242" fontId="178" fillId="0" borderId="108" xfId="8453" applyNumberFormat="1" applyFont="1" applyBorder="1" applyAlignment="1">
      <alignment horizontal="left"/>
    </xf>
    <xf numFmtId="242" fontId="178" fillId="33" borderId="108" xfId="8453" applyNumberFormat="1" applyFont="1" applyFill="1" applyBorder="1" applyAlignment="1">
      <alignment horizontal="left"/>
    </xf>
    <xf numFmtId="15" fontId="178" fillId="0" borderId="108" xfId="8453" applyNumberFormat="1" applyFont="1" applyBorder="1"/>
    <xf numFmtId="14" fontId="178" fillId="0" borderId="108" xfId="8453" applyNumberFormat="1" applyFont="1" applyBorder="1" applyAlignment="1">
      <alignment horizontal="left" wrapText="1"/>
    </xf>
    <xf numFmtId="0" fontId="178" fillId="0" borderId="108" xfId="8453" applyFont="1" applyBorder="1" applyAlignment="1">
      <alignment horizontal="left" wrapText="1"/>
    </xf>
    <xf numFmtId="17" fontId="178" fillId="0" borderId="108" xfId="8453" quotePrefix="1" applyNumberFormat="1" applyFont="1" applyBorder="1" applyAlignment="1">
      <alignment horizontal="left"/>
    </xf>
    <xf numFmtId="0" fontId="178" fillId="33" borderId="110" xfId="8453" applyFont="1" applyFill="1" applyBorder="1"/>
    <xf numFmtId="17" fontId="178" fillId="0" borderId="108" xfId="8453" applyNumberFormat="1" applyFont="1" applyBorder="1" applyAlignment="1">
      <alignment horizontal="left" wrapText="1"/>
    </xf>
    <xf numFmtId="0" fontId="236" fillId="0" borderId="109" xfId="8453" applyFont="1" applyBorder="1"/>
    <xf numFmtId="264" fontId="21" fillId="133" borderId="0" xfId="34373" applyNumberFormat="1" applyFont="1" applyFill="1" applyAlignment="1">
      <alignment horizontal="right"/>
    </xf>
    <xf numFmtId="0" fontId="21" fillId="33" borderId="112" xfId="8226" applyFont="1" applyFill="1" applyBorder="1" applyAlignment="1">
      <alignment horizontal="center" vertical="top" wrapText="1"/>
    </xf>
    <xf numFmtId="9" fontId="21" fillId="33" borderId="112" xfId="8226" applyNumberFormat="1" applyFont="1" applyFill="1" applyBorder="1" applyAlignment="1">
      <alignment horizontal="center" vertical="top" wrapText="1"/>
    </xf>
    <xf numFmtId="178" fontId="21" fillId="33" borderId="112" xfId="8226" applyNumberFormat="1" applyFont="1" applyFill="1" applyBorder="1" applyAlignment="1">
      <alignment horizontal="center" vertical="top" wrapText="1"/>
    </xf>
    <xf numFmtId="0" fontId="24" fillId="0" borderId="114" xfId="0" applyFont="1" applyBorder="1" applyAlignment="1">
      <alignment horizontal="center" vertical="center" wrapText="1"/>
    </xf>
    <xf numFmtId="0" fontId="24" fillId="0" borderId="113" xfId="0" applyFont="1" applyBorder="1" applyAlignment="1">
      <alignment horizontal="center" vertical="center" wrapText="1"/>
    </xf>
    <xf numFmtId="0" fontId="26" fillId="0" borderId="0" xfId="0" applyFont="1" applyAlignment="1">
      <alignment horizontal="left" vertical="top" wrapText="1"/>
    </xf>
    <xf numFmtId="3" fontId="28" fillId="0" borderId="0" xfId="0" applyNumberFormat="1" applyFont="1" applyAlignment="1">
      <alignment horizontal="center" vertical="center"/>
    </xf>
    <xf numFmtId="0" fontId="0" fillId="0" borderId="0" xfId="0" applyAlignment="1">
      <alignment horizontal="center"/>
    </xf>
    <xf numFmtId="0" fontId="212" fillId="0" borderId="0" xfId="0" applyFont="1" applyAlignment="1">
      <alignment horizontal="center"/>
    </xf>
    <xf numFmtId="3" fontId="28" fillId="0" borderId="0" xfId="0" applyNumberFormat="1" applyFont="1" applyAlignment="1">
      <alignment horizontal="center"/>
    </xf>
    <xf numFmtId="0" fontId="74" fillId="0" borderId="0" xfId="8453" applyFont="1" applyAlignment="1">
      <alignment horizontal="right"/>
    </xf>
    <xf numFmtId="0" fontId="178" fillId="0" borderId="0" xfId="8453" applyFont="1" applyAlignment="1">
      <alignment horizontal="right" vertical="center"/>
    </xf>
    <xf numFmtId="0" fontId="178" fillId="0" borderId="0" xfId="8453" applyFont="1" applyAlignment="1">
      <alignment horizontal="right"/>
    </xf>
    <xf numFmtId="0" fontId="178" fillId="0" borderId="109" xfId="8453" applyFont="1" applyBorder="1" applyAlignment="1">
      <alignment horizontal="lef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1" fillId="33" borderId="0" xfId="0" applyFont="1" applyFill="1" applyAlignment="1">
      <alignment horizontal="left" vertical="top" wrapText="1"/>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2" fillId="33" borderId="0" xfId="0" applyFont="1" applyFill="1" applyAlignment="1">
      <alignment horizontal="left" wrapText="1"/>
    </xf>
    <xf numFmtId="0" fontId="168" fillId="0" borderId="0" xfId="0" applyFont="1" applyAlignment="1">
      <alignment horizontal="center" vertical="center" wrapText="1"/>
    </xf>
    <xf numFmtId="0" fontId="24" fillId="0" borderId="0" xfId="0" applyFont="1" applyAlignment="1">
      <alignment vertical="center" wrapText="1"/>
    </xf>
    <xf numFmtId="0" fontId="26" fillId="0" borderId="0" xfId="0" applyFont="1" applyAlignment="1">
      <alignment vertical="center" wrapText="1"/>
    </xf>
    <xf numFmtId="0" fontId="168" fillId="118" borderId="0" xfId="0" applyFont="1" applyFill="1" applyAlignment="1">
      <alignment horizontal="left" wrapText="1"/>
    </xf>
    <xf numFmtId="0" fontId="24" fillId="118" borderId="0" xfId="0" applyFont="1" applyFill="1" applyAlignment="1">
      <alignment horizontal="left" vertical="center" wrapText="1" indent="1"/>
    </xf>
    <xf numFmtId="0" fontId="21" fillId="0" borderId="0" xfId="34299" applyFont="1" applyBorder="1" applyAlignment="1">
      <alignment horizontal="left"/>
    </xf>
    <xf numFmtId="0" fontId="176" fillId="33" borderId="0" xfId="0" applyFont="1" applyFill="1" applyAlignment="1">
      <alignment horizontal="left" vertical="top"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14" fontId="21" fillId="33" borderId="0" xfId="0" quotePrefix="1" applyNumberFormat="1" applyFont="1" applyFill="1" applyAlignment="1">
      <alignment horizontal="center"/>
    </xf>
    <xf numFmtId="0" fontId="21" fillId="0" borderId="0" xfId="305" applyFont="1" applyAlignment="1">
      <alignment horizontal="center" wrapText="1"/>
    </xf>
    <xf numFmtId="0" fontId="273" fillId="0" borderId="0" xfId="0" applyFont="1" applyAlignment="1">
      <alignment wrapText="1"/>
    </xf>
    <xf numFmtId="0" fontId="26" fillId="33" borderId="116" xfId="0" applyFont="1" applyFill="1" applyBorder="1" applyAlignment="1">
      <alignment horizontal="left" wrapText="1"/>
    </xf>
    <xf numFmtId="250" fontId="21" fillId="117" borderId="0" xfId="34373" applyNumberFormat="1" applyFont="1" applyFill="1" applyBorder="1" applyAlignment="1">
      <alignment horizontal="right"/>
    </xf>
    <xf numFmtId="0" fontId="177" fillId="33" borderId="0" xfId="0" applyFont="1" applyFill="1" applyAlignment="1">
      <alignment horizontal="left" wrapText="1"/>
    </xf>
    <xf numFmtId="0" fontId="21" fillId="33" borderId="116" xfId="0" applyFont="1" applyFill="1" applyBorder="1" applyAlignment="1" applyProtection="1">
      <alignment horizontal="left"/>
      <protection locked="0"/>
    </xf>
    <xf numFmtId="170" fontId="21" fillId="33" borderId="116" xfId="34374" applyNumberFormat="1" applyFont="1" applyFill="1" applyBorder="1" applyAlignment="1" applyProtection="1">
      <alignment horizontal="right"/>
      <protection locked="0"/>
    </xf>
    <xf numFmtId="0" fontId="21" fillId="33" borderId="116" xfId="0" applyFont="1" applyFill="1" applyBorder="1" applyProtection="1">
      <protection locked="0"/>
    </xf>
    <xf numFmtId="171" fontId="21" fillId="33" borderId="116" xfId="0" applyNumberFormat="1" applyFont="1" applyFill="1" applyBorder="1" applyAlignment="1">
      <alignment horizontal="right"/>
    </xf>
    <xf numFmtId="245" fontId="21" fillId="33" borderId="116" xfId="46344" applyNumberFormat="1" applyFont="1" applyFill="1" applyBorder="1" applyAlignment="1" applyProtection="1">
      <alignment horizontal="right"/>
      <protection locked="0"/>
    </xf>
    <xf numFmtId="245" fontId="21" fillId="33" borderId="116" xfId="46344" applyNumberFormat="1" applyFont="1" applyFill="1" applyBorder="1" applyProtection="1">
      <protection locked="0"/>
    </xf>
    <xf numFmtId="245" fontId="21" fillId="33" borderId="116" xfId="46344" applyNumberFormat="1" applyFont="1" applyFill="1" applyBorder="1" applyAlignment="1">
      <alignment horizontal="right"/>
    </xf>
    <xf numFmtId="174" fontId="21" fillId="33" borderId="116" xfId="0" applyNumberFormat="1" applyFont="1" applyFill="1" applyBorder="1" applyAlignment="1">
      <alignment horizontal="right"/>
    </xf>
    <xf numFmtId="0" fontId="21" fillId="33" borderId="116" xfId="0" applyFont="1" applyFill="1" applyBorder="1" applyAlignment="1">
      <alignment horizontal="left" vertical="center"/>
    </xf>
    <xf numFmtId="174" fontId="21" fillId="33" borderId="116" xfId="0" applyNumberFormat="1" applyFont="1" applyFill="1" applyBorder="1" applyProtection="1">
      <protection locked="0"/>
    </xf>
    <xf numFmtId="174" fontId="21" fillId="33" borderId="116" xfId="0" applyNumberFormat="1" applyFont="1" applyFill="1" applyBorder="1" applyAlignment="1" applyProtection="1">
      <alignment horizontal="right"/>
      <protection locked="0"/>
    </xf>
    <xf numFmtId="0" fontId="24" fillId="33" borderId="116" xfId="0" applyFont="1" applyFill="1" applyBorder="1"/>
    <xf numFmtId="174" fontId="24" fillId="33" borderId="116" xfId="38645" applyNumberFormat="1" applyFont="1" applyFill="1" applyBorder="1"/>
    <xf numFmtId="174" fontId="24" fillId="0" borderId="116" xfId="38645" applyNumberFormat="1" applyFont="1" applyFill="1" applyBorder="1"/>
    <xf numFmtId="174" fontId="24" fillId="33" borderId="116" xfId="38645" applyNumberFormat="1" applyFont="1" applyFill="1" applyBorder="1" applyAlignment="1">
      <alignment horizontal="right"/>
    </xf>
    <xf numFmtId="174" fontId="24" fillId="0" borderId="116" xfId="38645" applyNumberFormat="1" applyFont="1" applyFill="1" applyBorder="1" applyAlignment="1">
      <alignment horizontal="right"/>
    </xf>
    <xf numFmtId="0" fontId="175" fillId="121" borderId="116" xfId="0" applyFont="1" applyFill="1" applyBorder="1" applyAlignment="1">
      <alignment wrapText="1"/>
    </xf>
    <xf numFmtId="174" fontId="26" fillId="0" borderId="116" xfId="0" applyNumberFormat="1" applyFont="1" applyBorder="1" applyAlignment="1">
      <alignment horizontal="left" vertical="top" wrapText="1"/>
    </xf>
    <xf numFmtId="174" fontId="26" fillId="0" borderId="116" xfId="0" applyNumberFormat="1" applyFont="1" applyBorder="1" applyAlignment="1">
      <alignment horizontal="right" vertical="top" wrapText="1"/>
    </xf>
    <xf numFmtId="174" fontId="26" fillId="33" borderId="116" xfId="0" applyNumberFormat="1" applyFont="1" applyFill="1" applyBorder="1"/>
    <xf numFmtId="174" fontId="26" fillId="33" borderId="116" xfId="38645" applyNumberFormat="1" applyFont="1" applyFill="1" applyBorder="1"/>
    <xf numFmtId="0" fontId="26" fillId="33" borderId="116" xfId="0" applyFont="1" applyFill="1" applyBorder="1" applyAlignment="1">
      <alignment horizontal="left" vertical="top" wrapText="1"/>
    </xf>
    <xf numFmtId="174" fontId="26" fillId="33" borderId="116" xfId="0" applyNumberFormat="1" applyFont="1" applyFill="1" applyBorder="1" applyAlignment="1">
      <alignment horizontal="left" vertical="top" wrapText="1"/>
    </xf>
    <xf numFmtId="174" fontId="24" fillId="33" borderId="116" xfId="0" applyNumberFormat="1" applyFont="1" applyFill="1" applyBorder="1" applyAlignment="1">
      <alignment horizontal="right" vertical="top" wrapText="1"/>
    </xf>
    <xf numFmtId="0" fontId="22" fillId="33" borderId="116" xfId="0" applyFont="1" applyFill="1" applyBorder="1" applyAlignment="1">
      <alignment horizontal="left" wrapText="1"/>
    </xf>
    <xf numFmtId="169" fontId="22" fillId="0" borderId="116" xfId="34373" applyNumberFormat="1" applyFont="1" applyBorder="1" applyAlignment="1">
      <alignment horizontal="right"/>
    </xf>
    <xf numFmtId="174" fontId="175" fillId="33" borderId="116" xfId="38645" applyNumberFormat="1" applyFont="1" applyFill="1" applyBorder="1" applyAlignment="1">
      <alignment horizontal="right" vertical="top" wrapText="1"/>
    </xf>
    <xf numFmtId="0" fontId="21" fillId="33" borderId="116" xfId="0" applyFont="1" applyFill="1" applyBorder="1" applyAlignment="1">
      <alignment horizontal="center" vertical="top" wrapText="1"/>
    </xf>
    <xf numFmtId="0" fontId="21" fillId="33" borderId="116" xfId="0" applyFont="1" applyFill="1" applyBorder="1"/>
    <xf numFmtId="0" fontId="26" fillId="0" borderId="116" xfId="0" applyFont="1" applyBorder="1" applyAlignment="1">
      <alignment horizontal="left" vertical="top" wrapText="1"/>
    </xf>
    <xf numFmtId="172" fontId="26" fillId="33" borderId="116" xfId="0" applyNumberFormat="1" applyFont="1" applyFill="1" applyBorder="1"/>
    <xf numFmtId="0" fontId="22" fillId="33" borderId="116" xfId="0" applyFont="1" applyFill="1" applyBorder="1"/>
    <xf numFmtId="0" fontId="24" fillId="0" borderId="116" xfId="0" applyFont="1" applyBorder="1" applyAlignment="1">
      <alignment horizontal="center" vertical="center" wrapText="1"/>
    </xf>
    <xf numFmtId="0" fontId="26" fillId="0" borderId="116" xfId="0" applyFont="1" applyBorder="1" applyAlignment="1">
      <alignment vertical="center" wrapText="1"/>
    </xf>
    <xf numFmtId="0" fontId="26" fillId="0" borderId="116" xfId="0" applyFont="1" applyBorder="1" applyAlignment="1">
      <alignment horizontal="center" vertical="center" wrapText="1"/>
    </xf>
    <xf numFmtId="245" fontId="175" fillId="0" borderId="116" xfId="51583" applyNumberFormat="1" applyFont="1" applyBorder="1" applyAlignment="1">
      <alignment horizontal="right" vertical="center" wrapText="1"/>
    </xf>
    <xf numFmtId="245" fontId="26" fillId="0" borderId="116" xfId="51583" applyNumberFormat="1" applyFont="1" applyBorder="1" applyAlignment="1">
      <alignment horizontal="right" wrapText="1"/>
    </xf>
    <xf numFmtId="0" fontId="21" fillId="0" borderId="116" xfId="0" applyFont="1" applyBorder="1" applyAlignment="1">
      <alignment horizontal="left" vertical="center"/>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49" fontId="21" fillId="118" borderId="116" xfId="0" applyNumberFormat="1" applyFont="1" applyFill="1" applyBorder="1" applyAlignment="1">
      <alignment horizontal="center" vertical="center"/>
    </xf>
    <xf numFmtId="49" fontId="21" fillId="118" borderId="116" xfId="0" applyNumberFormat="1" applyFont="1" applyFill="1" applyBorder="1" applyAlignment="1">
      <alignment horizontal="center" vertical="center" wrapText="1"/>
    </xf>
    <xf numFmtId="49" fontId="26" fillId="118" borderId="116" xfId="0" applyNumberFormat="1" applyFont="1" applyFill="1" applyBorder="1" applyAlignment="1">
      <alignment horizontal="center" vertical="center" wrapText="1"/>
    </xf>
    <xf numFmtId="49" fontId="22" fillId="118" borderId="116" xfId="0" applyNumberFormat="1" applyFont="1" applyFill="1" applyBorder="1" applyAlignment="1">
      <alignment vertical="center" wrapText="1"/>
    </xf>
    <xf numFmtId="174" fontId="21" fillId="118" borderId="116" xfId="38645" applyNumberFormat="1" applyFont="1" applyFill="1" applyBorder="1" applyAlignment="1">
      <alignment vertical="center"/>
    </xf>
    <xf numFmtId="0" fontId="24" fillId="0" borderId="116" xfId="0" applyFont="1" applyBorder="1" applyAlignment="1">
      <alignment horizontal="center" vertical="center"/>
    </xf>
    <xf numFmtId="49" fontId="21" fillId="118" borderId="116" xfId="0" applyNumberFormat="1" applyFont="1" applyFill="1" applyBorder="1" applyAlignment="1">
      <alignment horizontal="right"/>
    </xf>
    <xf numFmtId="0" fontId="175" fillId="0" borderId="116" xfId="0" applyFont="1" applyBorder="1" applyAlignment="1">
      <alignment horizontal="center" vertical="center" wrapText="1"/>
    </xf>
    <xf numFmtId="0" fontId="24" fillId="33" borderId="116" xfId="0" applyFont="1" applyFill="1" applyBorder="1" applyAlignment="1">
      <alignment horizontal="right" wrapText="1"/>
    </xf>
    <xf numFmtId="245" fontId="24" fillId="0" borderId="116" xfId="0" applyNumberFormat="1" applyFont="1" applyBorder="1" applyAlignment="1">
      <alignment horizontal="right" vertical="center" wrapText="1"/>
    </xf>
    <xf numFmtId="0" fontId="24" fillId="0" borderId="116" xfId="0" applyFont="1" applyBorder="1" applyAlignment="1">
      <alignment horizontal="left" vertical="center" wrapText="1"/>
    </xf>
    <xf numFmtId="263" fontId="21" fillId="0" borderId="116" xfId="34373" applyNumberFormat="1" applyFont="1" applyBorder="1" applyAlignment="1">
      <alignment horizontal="right"/>
    </xf>
    <xf numFmtId="0" fontId="24" fillId="33" borderId="116" xfId="0" applyFont="1" applyFill="1" applyBorder="1" applyAlignment="1">
      <alignment horizontal="center" vertical="top" wrapText="1"/>
    </xf>
    <xf numFmtId="176" fontId="26" fillId="0" borderId="116" xfId="0" applyNumberFormat="1" applyFont="1" applyBorder="1" applyAlignment="1">
      <alignment horizontal="center" vertical="center" wrapText="1"/>
    </xf>
    <xf numFmtId="0" fontId="26" fillId="33" borderId="116" xfId="0" applyFont="1" applyFill="1" applyBorder="1" applyAlignment="1">
      <alignment horizontal="left" vertical="center" wrapText="1"/>
    </xf>
    <xf numFmtId="172" fontId="26" fillId="33" borderId="116" xfId="0" applyNumberFormat="1" applyFont="1" applyFill="1" applyBorder="1" applyAlignment="1">
      <alignment vertical="top"/>
    </xf>
    <xf numFmtId="0" fontId="21" fillId="33" borderId="116" xfId="0" applyFont="1" applyFill="1" applyBorder="1" applyAlignment="1">
      <alignment horizontal="left" vertical="top"/>
    </xf>
    <xf numFmtId="174" fontId="24" fillId="33" borderId="116" xfId="0" applyNumberFormat="1" applyFont="1" applyFill="1" applyBorder="1"/>
    <xf numFmtId="3" fontId="24" fillId="33" borderId="116" xfId="0" applyNumberFormat="1" applyFont="1" applyFill="1" applyBorder="1"/>
    <xf numFmtId="175" fontId="24" fillId="33" borderId="116" xfId="38645" applyNumberFormat="1" applyFont="1" applyFill="1" applyBorder="1"/>
    <xf numFmtId="174" fontId="21" fillId="33" borderId="116" xfId="0" applyNumberFormat="1" applyFont="1" applyFill="1" applyBorder="1"/>
    <xf numFmtId="3" fontId="21" fillId="33" borderId="116" xfId="0" applyNumberFormat="1" applyFont="1" applyFill="1" applyBorder="1"/>
    <xf numFmtId="0" fontId="24" fillId="33" borderId="116" xfId="0" applyFont="1" applyFill="1" applyBorder="1" applyAlignment="1">
      <alignment horizontal="right" vertical="top" wrapText="1"/>
    </xf>
    <xf numFmtId="0" fontId="24" fillId="33" borderId="116" xfId="8226" applyFont="1" applyFill="1" applyBorder="1"/>
    <xf numFmtId="174" fontId="24" fillId="33" borderId="116" xfId="8226" applyNumberFormat="1" applyFont="1" applyFill="1" applyBorder="1"/>
    <xf numFmtId="174" fontId="24" fillId="33" borderId="116" xfId="8226" applyNumberFormat="1" applyFont="1" applyFill="1" applyBorder="1" applyAlignment="1">
      <alignment horizontal="right"/>
    </xf>
    <xf numFmtId="0" fontId="21" fillId="33" borderId="116" xfId="8226" applyFont="1" applyFill="1" applyBorder="1" applyAlignment="1">
      <alignment horizontal="center" vertical="top" wrapText="1"/>
    </xf>
    <xf numFmtId="0" fontId="21" fillId="33" borderId="116" xfId="8226" applyFont="1" applyFill="1" applyBorder="1" applyAlignment="1">
      <alignment horizontal="right" wrapText="1"/>
    </xf>
    <xf numFmtId="174" fontId="21" fillId="33" borderId="116" xfId="8226" applyNumberFormat="1" applyFont="1" applyFill="1" applyBorder="1"/>
    <xf numFmtId="174" fontId="21" fillId="33" borderId="116" xfId="6213" applyNumberFormat="1" applyFont="1" applyFill="1" applyBorder="1"/>
    <xf numFmtId="176" fontId="24" fillId="33" borderId="116" xfId="0" applyNumberFormat="1" applyFont="1" applyFill="1" applyBorder="1" applyAlignment="1">
      <alignment horizontal="center" wrapText="1"/>
    </xf>
    <xf numFmtId="0" fontId="24" fillId="33" borderId="116" xfId="0" applyFont="1" applyFill="1" applyBorder="1" applyAlignment="1">
      <alignment horizontal="left" wrapText="1"/>
    </xf>
    <xf numFmtId="0" fontId="168" fillId="117" borderId="116" xfId="0" applyFont="1" applyFill="1" applyBorder="1" applyAlignment="1">
      <alignment horizontal="left" vertical="top" wrapText="1"/>
    </xf>
    <xf numFmtId="174" fontId="168" fillId="117" borderId="116" xfId="0" applyNumberFormat="1" applyFont="1" applyFill="1" applyBorder="1" applyAlignment="1">
      <alignment horizontal="left" vertical="top" wrapText="1"/>
    </xf>
    <xf numFmtId="174" fontId="168" fillId="33" borderId="116" xfId="0" applyNumberFormat="1" applyFont="1" applyFill="1" applyBorder="1" applyAlignment="1">
      <alignment horizontal="left" vertical="top" wrapText="1"/>
    </xf>
    <xf numFmtId="176" fontId="24" fillId="33" borderId="116" xfId="0" applyNumberFormat="1" applyFont="1" applyFill="1" applyBorder="1" applyAlignment="1">
      <alignment horizontal="center" vertical="top" wrapText="1"/>
    </xf>
    <xf numFmtId="176" fontId="24" fillId="33" borderId="116" xfId="0" applyNumberFormat="1" applyFont="1" applyFill="1" applyBorder="1" applyAlignment="1">
      <alignment horizontal="center" vertical="top"/>
    </xf>
    <xf numFmtId="0" fontId="24" fillId="33" borderId="116" xfId="0" applyFont="1" applyFill="1" applyBorder="1" applyAlignment="1">
      <alignment horizontal="left" vertical="top"/>
    </xf>
    <xf numFmtId="174" fontId="22" fillId="117" borderId="116" xfId="0" applyNumberFormat="1" applyFont="1" applyFill="1" applyBorder="1" applyAlignment="1">
      <alignment horizontal="right" vertical="top"/>
    </xf>
    <xf numFmtId="174" fontId="22" fillId="33" borderId="116" xfId="0" applyNumberFormat="1" applyFont="1" applyFill="1" applyBorder="1" applyAlignment="1">
      <alignment horizontal="right" vertical="top"/>
    </xf>
    <xf numFmtId="174" fontId="22" fillId="33" borderId="116" xfId="0" applyNumberFormat="1" applyFont="1" applyFill="1" applyBorder="1" applyAlignment="1">
      <alignment horizontal="left" vertical="top"/>
    </xf>
    <xf numFmtId="174" fontId="22" fillId="117" borderId="116" xfId="0" applyNumberFormat="1" applyFont="1" applyFill="1" applyBorder="1" applyAlignment="1">
      <alignment horizontal="left" vertical="top"/>
    </xf>
    <xf numFmtId="174" fontId="22" fillId="0" borderId="116" xfId="0" applyNumberFormat="1" applyFont="1" applyBorder="1" applyAlignment="1">
      <alignment horizontal="left" vertical="top"/>
    </xf>
    <xf numFmtId="0" fontId="22" fillId="33" borderId="116" xfId="0" applyFont="1" applyFill="1" applyBorder="1" applyAlignment="1">
      <alignment horizontal="left" vertical="top" wrapText="1"/>
    </xf>
    <xf numFmtId="0" fontId="22" fillId="0" borderId="116" xfId="0" applyFont="1" applyBorder="1" applyAlignment="1">
      <alignment horizontal="left" vertical="center" wrapText="1"/>
    </xf>
    <xf numFmtId="174" fontId="175" fillId="0" borderId="116" xfId="38645" applyNumberFormat="1" applyFont="1" applyFill="1" applyBorder="1" applyAlignment="1">
      <alignment vertical="center" wrapText="1"/>
    </xf>
    <xf numFmtId="169" fontId="21" fillId="0" borderId="116" xfId="34373" applyNumberFormat="1" applyFont="1" applyBorder="1" applyAlignment="1">
      <alignment horizontal="right"/>
    </xf>
    <xf numFmtId="174" fontId="26" fillId="117" borderId="116" xfId="0" applyNumberFormat="1" applyFont="1" applyFill="1" applyBorder="1" applyAlignment="1">
      <alignment horizontal="left" vertical="top" wrapText="1"/>
    </xf>
    <xf numFmtId="174" fontId="21" fillId="33" borderId="116" xfId="38645" applyNumberFormat="1" applyFont="1" applyFill="1" applyBorder="1" applyAlignment="1">
      <alignment horizontal="right"/>
    </xf>
    <xf numFmtId="0" fontId="302"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9"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4373" applyNumberFormat="1" applyFont="1" applyBorder="1" applyAlignment="1" applyProtection="1">
      <alignment horizontal="right"/>
      <protection locked="0"/>
    </xf>
    <xf numFmtId="0" fontId="21" fillId="0" borderId="116" xfId="0" applyFont="1" applyBorder="1" applyAlignment="1" applyProtection="1">
      <alignment wrapText="1"/>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0" fontId="21" fillId="0" borderId="116" xfId="0" applyFont="1" applyBorder="1" applyProtection="1">
      <protection locked="0"/>
    </xf>
    <xf numFmtId="262" fontId="21" fillId="0" borderId="0" xfId="34373" applyNumberFormat="1" applyFont="1" applyBorder="1" applyAlignment="1">
      <alignment horizontal="right"/>
    </xf>
    <xf numFmtId="174" fontId="21" fillId="0" borderId="0" xfId="38645" applyNumberFormat="1" applyFont="1" applyFill="1" applyBorder="1" applyAlignment="1" applyProtection="1">
      <alignment horizontal="right"/>
    </xf>
    <xf numFmtId="174" fontId="21" fillId="0" borderId="0" xfId="38645" applyNumberFormat="1" applyFont="1" applyAlignment="1">
      <alignment horizontal="right"/>
    </xf>
    <xf numFmtId="3" fontId="177" fillId="33" borderId="0" xfId="0" applyNumberFormat="1" applyFont="1" applyFill="1"/>
    <xf numFmtId="3" fontId="21" fillId="33" borderId="0" xfId="0" applyNumberFormat="1" applyFont="1" applyFill="1" applyAlignment="1">
      <alignment horizontal="right" vertical="center"/>
    </xf>
    <xf numFmtId="3" fontId="21" fillId="33" borderId="0" xfId="0" applyNumberFormat="1" applyFont="1" applyFill="1" applyAlignment="1" applyProtection="1">
      <alignment horizontal="right"/>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7" fillId="33" borderId="0" xfId="0" applyFont="1" applyFill="1" applyProtection="1">
      <protection locked="0"/>
    </xf>
    <xf numFmtId="170" fontId="21" fillId="33" borderId="0" xfId="34373" applyNumberFormat="1" applyFont="1" applyFill="1" applyBorder="1" applyAlignment="1">
      <alignment horizontal="right"/>
    </xf>
    <xf numFmtId="3" fontId="21" fillId="33" borderId="0" xfId="0" applyNumberFormat="1" applyFont="1" applyFill="1" applyAlignment="1">
      <alignment horizontal="right"/>
    </xf>
    <xf numFmtId="170" fontId="21" fillId="33" borderId="116" xfId="34373" applyNumberFormat="1" applyFont="1" applyFill="1" applyBorder="1" applyAlignment="1">
      <alignment horizontal="right"/>
    </xf>
    <xf numFmtId="0" fontId="21" fillId="33" borderId="0" xfId="0" applyFont="1" applyFill="1" applyAlignment="1" applyProtection="1">
      <alignment horizontal="left" wrapText="1" indent="1"/>
      <protection locked="0"/>
    </xf>
    <xf numFmtId="240" fontId="21" fillId="33" borderId="0" xfId="0" applyNumberFormat="1" applyFont="1" applyFill="1" applyAlignment="1">
      <alignment horizontal="right"/>
    </xf>
    <xf numFmtId="262" fontId="21" fillId="33" borderId="0" xfId="34374" applyNumberFormat="1" applyFont="1" applyFill="1" applyBorder="1" applyAlignment="1" applyProtection="1">
      <alignment horizontal="right"/>
      <protection locked="0"/>
    </xf>
    <xf numFmtId="245" fontId="21" fillId="33" borderId="0" xfId="46344" applyNumberFormat="1" applyFont="1" applyFill="1" applyBorder="1"/>
    <xf numFmtId="166" fontId="21" fillId="33" borderId="0" xfId="46344" applyNumberFormat="1" applyFont="1" applyFill="1" applyBorder="1"/>
    <xf numFmtId="49" fontId="22" fillId="33" borderId="0" xfId="0" applyNumberFormat="1" applyFont="1" applyFill="1" applyAlignment="1" applyProtection="1">
      <alignment horizontal="center"/>
      <protection locked="0"/>
    </xf>
    <xf numFmtId="49" fontId="177"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241" fontId="21" fillId="33" borderId="0" xfId="0" applyNumberFormat="1" applyFont="1" applyFill="1" applyAlignment="1" applyProtection="1">
      <alignment horizontal="right"/>
      <protection locked="0"/>
    </xf>
    <xf numFmtId="241" fontId="21" fillId="33" borderId="0" xfId="0" applyNumberFormat="1" applyFont="1" applyFill="1" applyProtection="1">
      <protection locked="0"/>
    </xf>
    <xf numFmtId="174" fontId="21" fillId="33" borderId="0" xfId="0" applyNumberFormat="1" applyFont="1" applyFill="1" applyAlignment="1" applyProtection="1">
      <alignment horizontal="right"/>
      <protection locked="0"/>
    </xf>
    <xf numFmtId="174" fontId="21" fillId="33" borderId="116" xfId="38645" applyNumberFormat="1" applyFont="1" applyFill="1" applyBorder="1" applyAlignment="1" applyProtection="1">
      <protection locked="0"/>
    </xf>
    <xf numFmtId="0" fontId="24" fillId="0" borderId="116" xfId="0" applyFont="1" applyBorder="1"/>
    <xf numFmtId="171" fontId="21" fillId="33" borderId="0" xfId="0" applyNumberFormat="1" applyFont="1" applyFill="1" applyAlignment="1" applyProtection="1">
      <alignment horizontal="right"/>
      <protection locked="0"/>
    </xf>
    <xf numFmtId="169" fontId="21" fillId="117" borderId="0" xfId="34373" applyNumberFormat="1" applyFont="1" applyFill="1" applyBorder="1" applyAlignment="1">
      <alignment horizontal="right"/>
    </xf>
    <xf numFmtId="0" fontId="24" fillId="0" borderId="0" xfId="0" quotePrefix="1" applyFont="1" applyAlignment="1">
      <alignment horizontal="center" vertical="center" wrapText="1"/>
    </xf>
    <xf numFmtId="0" fontId="24" fillId="0" borderId="0" xfId="0" quotePrefix="1" applyFont="1" applyAlignment="1">
      <alignment horizontal="right" vertical="top" wrapText="1"/>
    </xf>
    <xf numFmtId="0" fontId="24" fillId="118" borderId="0" xfId="0" quotePrefix="1" applyFont="1" applyFill="1" applyAlignment="1">
      <alignment horizontal="right" vertical="top" wrapText="1"/>
    </xf>
    <xf numFmtId="174" fontId="168" fillId="117" borderId="0" xfId="38645" applyNumberFormat="1" applyFont="1" applyFill="1" applyBorder="1" applyAlignment="1">
      <alignment horizontal="right" vertical="top" wrapText="1"/>
    </xf>
    <xf numFmtId="0" fontId="22" fillId="0" borderId="0" xfId="305" applyFont="1" applyAlignment="1">
      <alignment horizontal="center" vertical="center" wrapText="1"/>
    </xf>
    <xf numFmtId="0" fontId="202" fillId="0" borderId="0" xfId="0" applyFont="1" applyAlignment="1">
      <alignment vertical="top"/>
    </xf>
    <xf numFmtId="0" fontId="202" fillId="0" borderId="0" xfId="0" applyFont="1" applyAlignment="1">
      <alignment vertical="top" wrapText="1"/>
    </xf>
    <xf numFmtId="0" fontId="21" fillId="33" borderId="0" xfId="0" applyFont="1" applyFill="1" applyAlignment="1">
      <alignment horizontal="center" vertical="center"/>
    </xf>
    <xf numFmtId="0" fontId="21" fillId="0" borderId="116" xfId="305" quotePrefix="1" applyFont="1" applyBorder="1" applyAlignment="1">
      <alignment horizontal="center"/>
    </xf>
    <xf numFmtId="0" fontId="21" fillId="0" borderId="116" xfId="305" applyFont="1" applyBorder="1" applyAlignment="1">
      <alignment horizontal="left" wrapText="1"/>
    </xf>
    <xf numFmtId="174" fontId="168" fillId="0" borderId="116" xfId="0" applyNumberFormat="1" applyFont="1" applyBorder="1" applyAlignment="1">
      <alignment horizontal="left" vertical="top" wrapText="1"/>
    </xf>
    <xf numFmtId="174" fontId="168" fillId="0" borderId="0" xfId="0" applyNumberFormat="1" applyFont="1" applyAlignment="1">
      <alignment horizontal="left" wrapText="1"/>
    </xf>
    <xf numFmtId="174" fontId="168" fillId="0" borderId="0" xfId="0" applyNumberFormat="1" applyFont="1" applyAlignment="1">
      <alignment horizontal="center" vertical="center" wrapText="1"/>
    </xf>
    <xf numFmtId="3" fontId="26" fillId="33" borderId="116" xfId="0" applyNumberFormat="1" applyFont="1" applyFill="1" applyBorder="1"/>
    <xf numFmtId="174" fontId="22" fillId="0" borderId="0" xfId="0" applyNumberFormat="1" applyFont="1" applyAlignment="1">
      <alignment horizontal="right" vertical="top"/>
    </xf>
    <xf numFmtId="174" fontId="22" fillId="0" borderId="0" xfId="0" applyNumberFormat="1" applyFont="1" applyAlignment="1">
      <alignment horizontal="left" vertical="top"/>
    </xf>
    <xf numFmtId="0" fontId="21" fillId="33" borderId="116" xfId="0" applyFont="1" applyFill="1" applyBorder="1" applyAlignment="1">
      <alignment horizontal="center"/>
    </xf>
    <xf numFmtId="172" fontId="21" fillId="33" borderId="116" xfId="0" applyNumberFormat="1" applyFont="1" applyFill="1" applyBorder="1" applyAlignment="1">
      <alignment horizontal="right" vertical="center"/>
    </xf>
    <xf numFmtId="0" fontId="22" fillId="33" borderId="0" xfId="0" applyFont="1" applyFill="1" applyAlignment="1">
      <alignment horizontal="center"/>
    </xf>
    <xf numFmtId="0" fontId="22" fillId="33" borderId="0" xfId="0" applyFont="1" applyFill="1" applyProtection="1">
      <protection locked="0"/>
    </xf>
    <xf numFmtId="49" fontId="21" fillId="33" borderId="116" xfId="0" applyNumberFormat="1" applyFont="1" applyFill="1" applyBorder="1" applyAlignment="1">
      <alignment horizontal="center"/>
    </xf>
    <xf numFmtId="172" fontId="21" fillId="33" borderId="116" xfId="0" applyNumberFormat="1" applyFont="1" applyFill="1" applyBorder="1"/>
    <xf numFmtId="169" fontId="21" fillId="0" borderId="0" xfId="34373" applyNumberFormat="1" applyFont="1" applyAlignment="1">
      <alignment horizontal="center" vertical="center"/>
    </xf>
    <xf numFmtId="0" fontId="210" fillId="0" borderId="0" xfId="0" applyFont="1" applyAlignment="1">
      <alignment horizontal="left"/>
    </xf>
    <xf numFmtId="174" fontId="21" fillId="0" borderId="0" xfId="38645" applyNumberFormat="1" applyFont="1" applyFill="1" applyBorder="1" applyAlignment="1" applyProtection="1">
      <alignment horizontal="right" vertical="center"/>
      <protection locked="0"/>
    </xf>
    <xf numFmtId="0" fontId="21" fillId="117" borderId="0" xfId="34298" applyFont="1" applyFill="1" applyAlignment="1">
      <alignment vertical="top"/>
    </xf>
    <xf numFmtId="0" fontId="22" fillId="117" borderId="0" xfId="0" applyFont="1" applyFill="1" applyAlignment="1">
      <alignment horizontal="left" vertical="center"/>
    </xf>
    <xf numFmtId="0" fontId="72" fillId="0" borderId="0" xfId="34298" applyFont="1">
      <alignment vertical="center"/>
    </xf>
    <xf numFmtId="0" fontId="169" fillId="0" borderId="0" xfId="0" applyFont="1" applyAlignment="1">
      <alignment horizontal="center"/>
    </xf>
    <xf numFmtId="0" fontId="299" fillId="0" borderId="0" xfId="0" applyFont="1" applyAlignment="1">
      <alignment horizontal="center"/>
    </xf>
    <xf numFmtId="0" fontId="211" fillId="0" borderId="0" xfId="0" applyFont="1"/>
    <xf numFmtId="0" fontId="76" fillId="0" borderId="0" xfId="0" applyFont="1"/>
    <xf numFmtId="0" fontId="209" fillId="0" borderId="0" xfId="0" applyFont="1" applyAlignment="1">
      <alignment horizontal="center"/>
    </xf>
    <xf numFmtId="0" fontId="101" fillId="0" borderId="0" xfId="0" applyFont="1" applyAlignment="1">
      <alignment horizontal="right"/>
    </xf>
    <xf numFmtId="0" fontId="209" fillId="0" borderId="0" xfId="0" applyFont="1" applyAlignment="1">
      <alignment horizontal="left" vertical="center" wrapText="1"/>
    </xf>
    <xf numFmtId="0" fontId="209" fillId="0" borderId="0" xfId="0" applyFont="1" applyAlignment="1">
      <alignment horizontal="left" wrapText="1"/>
    </xf>
    <xf numFmtId="0" fontId="306" fillId="0" borderId="0" xfId="0" applyFont="1" applyAlignment="1">
      <alignment horizontal="left" wrapText="1"/>
    </xf>
    <xf numFmtId="0" fontId="298" fillId="0" borderId="0" xfId="0" applyFont="1"/>
    <xf numFmtId="0" fontId="21" fillId="0" borderId="0" xfId="34298" applyFont="1" applyAlignment="1">
      <alignment horizontal="left" vertical="center" wrapText="1"/>
    </xf>
    <xf numFmtId="3" fontId="21" fillId="0" borderId="0" xfId="0" applyNumberFormat="1" applyFont="1" applyAlignment="1">
      <alignment vertical="center"/>
    </xf>
    <xf numFmtId="166" fontId="177" fillId="0" borderId="0" xfId="38645" applyFont="1" applyBorder="1" applyAlignment="1">
      <alignment horizontal="right"/>
    </xf>
    <xf numFmtId="264" fontId="21" fillId="0" borderId="0" xfId="34373" applyNumberFormat="1" applyFont="1" applyBorder="1" applyAlignment="1">
      <alignment horizontal="right"/>
    </xf>
    <xf numFmtId="0" fontId="312" fillId="0" borderId="0" xfId="0" applyFont="1"/>
    <xf numFmtId="0" fontId="214" fillId="0" borderId="0" xfId="0" applyFont="1"/>
    <xf numFmtId="169" fontId="21" fillId="0" borderId="0" xfId="34373" applyNumberFormat="1" applyFont="1" applyBorder="1" applyAlignment="1">
      <alignment horizontal="center" vertical="center" wrapText="1"/>
    </xf>
    <xf numFmtId="0" fontId="21" fillId="0" borderId="0" xfId="0" applyFont="1" applyAlignment="1">
      <alignment horizontal="right" vertical="center"/>
    </xf>
    <xf numFmtId="0" fontId="74" fillId="0" borderId="0" xfId="0" applyFont="1" applyAlignment="1">
      <alignment horizontal="center" vertical="center"/>
    </xf>
    <xf numFmtId="0" fontId="177" fillId="33" borderId="0" xfId="0" applyFont="1" applyFill="1" applyAlignment="1">
      <alignment horizontal="left" wrapText="1" indent="1"/>
    </xf>
    <xf numFmtId="0" fontId="313" fillId="0" borderId="0" xfId="0" applyFont="1"/>
    <xf numFmtId="264" fontId="22" fillId="0" borderId="116" xfId="34373" applyNumberFormat="1" applyFont="1" applyBorder="1" applyAlignment="1">
      <alignment horizontal="right"/>
    </xf>
    <xf numFmtId="3" fontId="21" fillId="0" borderId="0" xfId="54136" applyFont="1" applyFill="1" applyBorder="1">
      <alignment horizontal="right" vertical="center"/>
      <protection locked="0"/>
    </xf>
    <xf numFmtId="3" fontId="21" fillId="117" borderId="0" xfId="54136" applyFont="1" applyFill="1" applyBorder="1">
      <alignment horizontal="right" vertical="center"/>
      <protection locked="0"/>
    </xf>
    <xf numFmtId="3" fontId="201" fillId="117" borderId="0" xfId="54136" applyFont="1" applyFill="1" applyBorder="1">
      <alignment horizontal="right" vertical="center"/>
      <protection locked="0"/>
    </xf>
    <xf numFmtId="3" fontId="21" fillId="0" borderId="0" xfId="54136" applyFont="1" applyFill="1" applyBorder="1" applyAlignment="1">
      <alignment horizontal="right"/>
      <protection locked="0"/>
    </xf>
    <xf numFmtId="3" fontId="21" fillId="33" borderId="0" xfId="54136" applyFont="1" applyFill="1" applyBorder="1" applyAlignment="1">
      <alignment horizontal="right"/>
      <protection locked="0"/>
    </xf>
    <xf numFmtId="3" fontId="21" fillId="33" borderId="116" xfId="54136" applyFont="1" applyFill="1" applyBorder="1" applyAlignment="1">
      <alignment horizontal="right"/>
      <protection locked="0"/>
    </xf>
    <xf numFmtId="3" fontId="21" fillId="0" borderId="116" xfId="54136" applyFont="1" applyFill="1" applyBorder="1" applyAlignment="1">
      <alignment horizontal="right"/>
      <protection locked="0"/>
    </xf>
    <xf numFmtId="0" fontId="24" fillId="0" borderId="0" xfId="0" applyFont="1" applyAlignment="1">
      <alignment horizontal="right" vertical="top"/>
    </xf>
    <xf numFmtId="261" fontId="24" fillId="0" borderId="0" xfId="0" applyNumberFormat="1" applyFont="1" applyAlignment="1">
      <alignment horizontal="right" vertical="top" wrapText="1"/>
    </xf>
    <xf numFmtId="176" fontId="24" fillId="0" borderId="0" xfId="0" applyNumberFormat="1" applyFont="1" applyAlignment="1">
      <alignment horizontal="right" vertical="top"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6" fillId="33" borderId="90" xfId="0" applyFont="1" applyFill="1" applyBorder="1" applyAlignment="1">
      <alignment horizontal="left" wrapText="1"/>
    </xf>
    <xf numFmtId="174" fontId="24" fillId="117" borderId="0" xfId="0" applyNumberFormat="1" applyFont="1" applyFill="1" applyAlignment="1">
      <alignment horizontal="right" wrapText="1"/>
    </xf>
    <xf numFmtId="176" fontId="24" fillId="0" borderId="0" xfId="0" applyNumberFormat="1" applyFont="1" applyAlignment="1">
      <alignment horizontal="right" wrapText="1"/>
    </xf>
    <xf numFmtId="0" fontId="26" fillId="0" borderId="0" xfId="0" applyFont="1" applyAlignment="1">
      <alignment horizontal="left" wrapText="1"/>
    </xf>
    <xf numFmtId="0" fontId="177" fillId="33" borderId="0" xfId="0" applyFont="1" applyFill="1" applyAlignment="1">
      <alignment horizontal="left" vertical="top" wrapText="1"/>
    </xf>
    <xf numFmtId="174" fontId="21" fillId="0" borderId="0" xfId="0" applyNumberFormat="1" applyFont="1"/>
    <xf numFmtId="174" fontId="21" fillId="0" borderId="116" xfId="0" applyNumberFormat="1" applyFont="1" applyBorder="1"/>
    <xf numFmtId="174" fontId="168" fillId="33" borderId="0" xfId="0" applyNumberFormat="1" applyFont="1" applyFill="1"/>
    <xf numFmtId="175" fontId="24" fillId="33" borderId="0" xfId="38645" applyNumberFormat="1" applyFont="1" applyFill="1"/>
    <xf numFmtId="0" fontId="21" fillId="33" borderId="116" xfId="0" applyFont="1" applyFill="1" applyBorder="1" applyAlignment="1">
      <alignment horizontal="right" vertical="top" wrapText="1"/>
    </xf>
    <xf numFmtId="0" fontId="212" fillId="33" borderId="0" xfId="0" applyFont="1" applyFill="1"/>
    <xf numFmtId="10" fontId="24" fillId="33" borderId="0" xfId="0" applyNumberFormat="1" applyFont="1" applyFill="1" applyAlignment="1">
      <alignment horizontal="center" vertical="top" wrapText="1"/>
    </xf>
    <xf numFmtId="0" fontId="22" fillId="0" borderId="0" xfId="0" applyFont="1" applyAlignment="1">
      <alignment horizontal="right" vertical="center"/>
    </xf>
    <xf numFmtId="0" fontId="168" fillId="33" borderId="0" xfId="0" applyFont="1" applyFill="1" applyAlignment="1">
      <alignment horizontal="left" vertical="center"/>
    </xf>
    <xf numFmtId="0" fontId="22" fillId="0" borderId="0" xfId="0" applyFont="1" applyAlignment="1">
      <alignment horizontal="left" vertical="top" wrapText="1"/>
    </xf>
    <xf numFmtId="172" fontId="26" fillId="0" borderId="0" xfId="0" applyNumberFormat="1" applyFont="1" applyAlignment="1">
      <alignment horizontal="left" vertical="top" wrapText="1"/>
    </xf>
    <xf numFmtId="172" fontId="24" fillId="33" borderId="0" xfId="0" applyNumberFormat="1" applyFont="1" applyFill="1" applyAlignment="1">
      <alignment horizontal="left" vertical="top" wrapText="1"/>
    </xf>
    <xf numFmtId="172" fontId="26" fillId="33" borderId="0" xfId="0" applyNumberFormat="1" applyFont="1" applyFill="1" applyAlignment="1">
      <alignment horizontal="left" vertical="top" wrapText="1"/>
    </xf>
    <xf numFmtId="172" fontId="24" fillId="0" borderId="0" xfId="0" applyNumberFormat="1" applyFont="1" applyAlignment="1">
      <alignment horizontal="left" vertical="top" wrapText="1"/>
    </xf>
    <xf numFmtId="176" fontId="24" fillId="0" borderId="116" xfId="0" applyNumberFormat="1" applyFont="1" applyBorder="1" applyAlignment="1">
      <alignment horizontal="center" vertical="top" wrapText="1"/>
    </xf>
    <xf numFmtId="174" fontId="175" fillId="33" borderId="116" xfId="0" applyNumberFormat="1" applyFont="1" applyFill="1" applyBorder="1" applyAlignment="1">
      <alignment horizontal="left" vertical="top" wrapText="1"/>
    </xf>
    <xf numFmtId="0" fontId="306" fillId="0" borderId="0" xfId="0" applyFont="1"/>
    <xf numFmtId="0" fontId="22" fillId="33" borderId="116" xfId="0" applyFont="1" applyFill="1" applyBorder="1" applyAlignment="1">
      <alignment vertical="center"/>
    </xf>
    <xf numFmtId="0" fontId="22" fillId="33" borderId="116" xfId="0" applyFont="1" applyFill="1" applyBorder="1" applyAlignment="1">
      <alignment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top"/>
    </xf>
    <xf numFmtId="176" fontId="26" fillId="33" borderId="116" xfId="0" applyNumberFormat="1" applyFont="1" applyFill="1" applyBorder="1" applyAlignment="1">
      <alignment horizontal="right" wrapText="1"/>
    </xf>
    <xf numFmtId="0" fontId="316" fillId="33" borderId="0" xfId="0" applyFont="1" applyFill="1"/>
    <xf numFmtId="0" fontId="317" fillId="33" borderId="0" xfId="0" applyFont="1" applyFill="1" applyAlignment="1">
      <alignment vertical="center"/>
    </xf>
    <xf numFmtId="0" fontId="318" fillId="33" borderId="0" xfId="0" applyFont="1" applyFill="1"/>
    <xf numFmtId="0" fontId="318" fillId="33" borderId="0" xfId="0" applyFont="1" applyFill="1" applyAlignment="1">
      <alignment vertical="center"/>
    </xf>
    <xf numFmtId="174" fontId="319" fillId="33" borderId="0" xfId="0" applyNumberFormat="1" applyFont="1" applyFill="1"/>
    <xf numFmtId="0" fontId="320" fillId="33" borderId="0" xfId="0" applyFont="1" applyFill="1"/>
    <xf numFmtId="0" fontId="14" fillId="33" borderId="0" xfId="0" applyFont="1" applyFill="1"/>
    <xf numFmtId="0" fontId="321" fillId="33" borderId="0" xfId="0" applyFont="1" applyFill="1"/>
    <xf numFmtId="49" fontId="21" fillId="0" borderId="0" xfId="0" quotePrefix="1" applyNumberFormat="1" applyFont="1"/>
    <xf numFmtId="0" fontId="209" fillId="0" borderId="0" xfId="0" applyFont="1" applyAlignment="1">
      <alignment wrapText="1"/>
    </xf>
    <xf numFmtId="169" fontId="288" fillId="0" borderId="0" xfId="0" applyNumberFormat="1" applyFont="1" applyAlignment="1">
      <alignment wrapText="1"/>
    </xf>
    <xf numFmtId="174" fontId="24" fillId="33" borderId="0" xfId="38645" applyNumberFormat="1" applyFont="1" applyFill="1" applyBorder="1"/>
    <xf numFmtId="3" fontId="296" fillId="0" borderId="116" xfId="0" applyNumberFormat="1" applyFont="1" applyBorder="1" applyAlignment="1">
      <alignment wrapText="1"/>
    </xf>
    <xf numFmtId="2" fontId="24" fillId="33" borderId="116" xfId="8226" applyNumberFormat="1" applyFont="1" applyFill="1" applyBorder="1"/>
    <xf numFmtId="2" fontId="21" fillId="33" borderId="0" xfId="6213" applyNumberFormat="1" applyFont="1" applyFill="1" applyBorder="1"/>
    <xf numFmtId="2" fontId="21" fillId="33" borderId="116" xfId="6213" applyNumberFormat="1" applyFont="1" applyFill="1" applyBorder="1"/>
    <xf numFmtId="2" fontId="24" fillId="33" borderId="0" xfId="6213" applyNumberFormat="1" applyFont="1" applyFill="1" applyBorder="1"/>
    <xf numFmtId="2" fontId="24" fillId="33" borderId="116" xfId="6213" applyNumberFormat="1" applyFont="1" applyFill="1" applyBorder="1"/>
    <xf numFmtId="0" fontId="20" fillId="33" borderId="0" xfId="0" applyFont="1" applyFill="1" applyAlignment="1">
      <alignment vertical="center"/>
    </xf>
    <xf numFmtId="170" fontId="21" fillId="33" borderId="0" xfId="8289" applyNumberFormat="1" applyFont="1" applyFill="1" applyAlignment="1">
      <alignment horizontal="left" vertical="center" wrapText="1"/>
    </xf>
    <xf numFmtId="0" fontId="24" fillId="33" borderId="0" xfId="0" applyFont="1" applyFill="1" applyAlignment="1">
      <alignment horizontal="right" vertical="center"/>
    </xf>
    <xf numFmtId="176" fontId="24" fillId="33" borderId="90" xfId="0" applyNumberFormat="1" applyFont="1" applyFill="1" applyBorder="1" applyAlignment="1">
      <alignment horizontal="right" wrapText="1"/>
    </xf>
    <xf numFmtId="0" fontId="24" fillId="33" borderId="0" xfId="0" applyFont="1" applyFill="1" applyAlignment="1">
      <alignment horizontal="right" vertical="top"/>
    </xf>
    <xf numFmtId="0" fontId="21" fillId="0" borderId="0" xfId="0" applyFont="1" applyAlignment="1">
      <alignment horizontal="right"/>
    </xf>
    <xf numFmtId="0" fontId="168" fillId="0" borderId="0" xfId="0" applyFont="1" applyAlignment="1">
      <alignment horizontal="right" vertical="center"/>
    </xf>
    <xf numFmtId="169" fontId="21" fillId="0" borderId="0" xfId="34373" applyNumberFormat="1" applyFont="1" applyBorder="1" applyAlignment="1">
      <alignment horizontal="right" vertical="center" wrapText="1"/>
    </xf>
    <xf numFmtId="0" fontId="21" fillId="0" borderId="0" xfId="6865" applyFont="1" applyFill="1" applyBorder="1" applyAlignment="1">
      <alignment horizontal="right" wrapText="1"/>
    </xf>
    <xf numFmtId="0" fontId="213" fillId="117" borderId="0" xfId="0" applyFont="1" applyFill="1" applyAlignment="1">
      <alignment horizontal="left" vertical="top" wrapText="1"/>
    </xf>
    <xf numFmtId="174" fontId="213" fillId="117" borderId="0" xfId="0" applyNumberFormat="1" applyFont="1" applyFill="1" applyAlignment="1">
      <alignment horizontal="left" vertical="top" wrapText="1"/>
    </xf>
    <xf numFmtId="174" fontId="213" fillId="0" borderId="0" xfId="0" applyNumberFormat="1" applyFont="1" applyAlignment="1">
      <alignment horizontal="left" vertical="top" wrapText="1"/>
    </xf>
    <xf numFmtId="174" fontId="213" fillId="33" borderId="0" xfId="0" applyNumberFormat="1" applyFont="1" applyFill="1" applyAlignment="1">
      <alignment horizontal="left" vertical="top" wrapText="1"/>
    </xf>
    <xf numFmtId="0" fontId="24" fillId="33" borderId="118" xfId="0" applyFont="1" applyFill="1" applyBorder="1" applyAlignment="1">
      <alignment horizontal="center" vertical="top" wrapText="1"/>
    </xf>
    <xf numFmtId="0" fontId="24" fillId="117" borderId="0" xfId="0" applyFont="1" applyFill="1"/>
    <xf numFmtId="174" fontId="24" fillId="117" borderId="0" xfId="38645" applyNumberFormat="1" applyFont="1" applyFill="1"/>
    <xf numFmtId="174" fontId="26" fillId="33" borderId="21" xfId="38645" applyNumberFormat="1" applyFont="1" applyFill="1" applyBorder="1" applyAlignment="1">
      <alignment horizontal="right" wrapText="1"/>
    </xf>
    <xf numFmtId="174" fontId="26" fillId="33" borderId="0" xfId="38645" applyNumberFormat="1" applyFont="1" applyFill="1"/>
    <xf numFmtId="3" fontId="24" fillId="117" borderId="0" xfId="0" applyNumberFormat="1" applyFont="1" applyFill="1" applyAlignment="1">
      <alignment vertical="top" wrapText="1"/>
    </xf>
    <xf numFmtId="10" fontId="74" fillId="0" borderId="0" xfId="51581" applyNumberFormat="1" applyFont="1"/>
    <xf numFmtId="174" fontId="21" fillId="33" borderId="0" xfId="38645" applyNumberFormat="1" applyFont="1" applyFill="1"/>
    <xf numFmtId="174" fontId="26" fillId="33" borderId="0" xfId="0" applyNumberFormat="1" applyFont="1" applyFill="1"/>
    <xf numFmtId="174" fontId="26" fillId="33" borderId="0" xfId="38645" applyNumberFormat="1" applyFont="1" applyFill="1" applyBorder="1"/>
    <xf numFmtId="169" fontId="177" fillId="133" borderId="0" xfId="34373" applyNumberFormat="1" applyFont="1" applyFill="1" applyAlignment="1">
      <alignment horizontal="right"/>
    </xf>
    <xf numFmtId="0" fontId="177" fillId="0" borderId="0" xfId="0" applyFont="1" applyAlignment="1">
      <alignment horizontal="left" wrapText="1"/>
    </xf>
    <xf numFmtId="245" fontId="168" fillId="0" borderId="0" xfId="0" applyNumberFormat="1" applyFont="1" applyAlignment="1">
      <alignment horizontal="center" wrapText="1"/>
    </xf>
    <xf numFmtId="0" fontId="212" fillId="0" borderId="0" xfId="0" applyFont="1" applyAlignment="1">
      <alignment horizontal="left"/>
    </xf>
    <xf numFmtId="264" fontId="177" fillId="133" borderId="0" xfId="34373" applyNumberFormat="1" applyFont="1" applyFill="1" applyAlignment="1">
      <alignment horizontal="right"/>
    </xf>
    <xf numFmtId="0" fontId="24" fillId="33" borderId="0" xfId="0" applyFont="1" applyFill="1" applyAlignment="1">
      <alignment vertical="center" wrapText="1"/>
    </xf>
    <xf numFmtId="0" fontId="168" fillId="33" borderId="0" xfId="0" applyFont="1" applyFill="1" applyAlignment="1">
      <alignment vertical="center"/>
    </xf>
    <xf numFmtId="0" fontId="290" fillId="0" borderId="0" xfId="34299" applyFont="1" applyFill="1" applyAlignment="1">
      <alignment horizontal="left" vertical="top"/>
    </xf>
    <xf numFmtId="174" fontId="72" fillId="0" borderId="0" xfId="34298" applyNumberFormat="1" applyFont="1" applyAlignment="1">
      <alignment vertical="top"/>
    </xf>
    <xf numFmtId="0" fontId="212" fillId="33" borderId="0" xfId="0" applyFont="1" applyFill="1" applyAlignment="1">
      <alignment horizontal="left" wrapText="1" indent="1"/>
    </xf>
    <xf numFmtId="174" fontId="212" fillId="33" borderId="0" xfId="0" applyNumberFormat="1" applyFont="1" applyFill="1" applyAlignment="1">
      <alignment horizontal="right" wrapText="1"/>
    </xf>
    <xf numFmtId="174" fontId="212" fillId="33" borderId="0" xfId="38645" applyNumberFormat="1" applyFont="1" applyFill="1"/>
    <xf numFmtId="174" fontId="212" fillId="117" borderId="0" xfId="0" applyNumberFormat="1" applyFont="1" applyFill="1" applyAlignment="1">
      <alignment horizontal="right" wrapText="1"/>
    </xf>
    <xf numFmtId="174" fontId="212" fillId="117" borderId="0" xfId="38645" applyNumberFormat="1" applyFont="1" applyFill="1"/>
    <xf numFmtId="0" fontId="212" fillId="0" borderId="0" xfId="0" applyFont="1" applyAlignment="1">
      <alignment horizontal="left" wrapText="1" indent="1"/>
    </xf>
    <xf numFmtId="174" fontId="322" fillId="33" borderId="0" xfId="0" applyNumberFormat="1" applyFont="1" applyFill="1" applyAlignment="1">
      <alignment horizontal="right" wrapText="1"/>
    </xf>
    <xf numFmtId="174" fontId="212" fillId="33" borderId="0" xfId="0" applyNumberFormat="1" applyFont="1" applyFill="1" applyAlignment="1">
      <alignment horizontal="center" wrapText="1"/>
    </xf>
    <xf numFmtId="0" fontId="212" fillId="0" borderId="0" xfId="0" applyFont="1" applyAlignment="1">
      <alignment horizontal="left" vertical="top" wrapText="1"/>
    </xf>
    <xf numFmtId="0" fontId="168" fillId="0" borderId="116" xfId="0" applyFont="1" applyBorder="1" applyAlignment="1">
      <alignment horizontal="left" vertical="top" wrapText="1"/>
    </xf>
    <xf numFmtId="0" fontId="21" fillId="33" borderId="116" xfId="0" applyFont="1" applyFill="1" applyBorder="1" applyAlignment="1" applyProtection="1">
      <alignment horizontal="left" wrapText="1" indent="1"/>
      <protection locked="0"/>
    </xf>
    <xf numFmtId="0" fontId="26" fillId="0" borderId="118" xfId="0" applyFont="1" applyBorder="1" applyAlignment="1">
      <alignment horizontal="left" vertical="center" wrapText="1"/>
    </xf>
    <xf numFmtId="0" fontId="74" fillId="0" borderId="118" xfId="0" applyFont="1" applyBorder="1"/>
    <xf numFmtId="0" fontId="26" fillId="0" borderId="118" xfId="0" applyFont="1" applyBorder="1" applyAlignment="1">
      <alignment horizontal="left" vertical="center" wrapText="1" indent="1"/>
    </xf>
    <xf numFmtId="0" fontId="22" fillId="33" borderId="116" xfId="0" applyFont="1" applyFill="1" applyBorder="1" applyAlignment="1">
      <alignment vertical="top"/>
    </xf>
    <xf numFmtId="0" fontId="21" fillId="0" borderId="0" xfId="34373" applyFont="1" applyBorder="1" applyAlignment="1">
      <alignment horizontal="right" vertical="center" wrapText="1"/>
    </xf>
    <xf numFmtId="0" fontId="22" fillId="33" borderId="116" xfId="0" applyFont="1" applyFill="1" applyBorder="1" applyAlignment="1">
      <alignment horizontal="center" vertical="top"/>
    </xf>
    <xf numFmtId="263" fontId="177" fillId="0" borderId="0" xfId="34373" applyNumberFormat="1" applyFont="1" applyBorder="1" applyAlignment="1">
      <alignment horizontal="right"/>
    </xf>
    <xf numFmtId="245" fontId="212" fillId="0" borderId="0" xfId="0" applyNumberFormat="1" applyFont="1" applyAlignment="1">
      <alignment horizontal="left" vertical="center" wrapText="1" indent="1"/>
    </xf>
    <xf numFmtId="0" fontId="212" fillId="0" borderId="0" xfId="0" applyFont="1" applyAlignment="1">
      <alignment horizontal="left" vertical="center" wrapText="1" indent="1"/>
    </xf>
    <xf numFmtId="0" fontId="177" fillId="0" borderId="0" xfId="305" applyFont="1" applyAlignment="1">
      <alignment horizontal="left" vertical="center" wrapText="1" indent="2"/>
    </xf>
    <xf numFmtId="3" fontId="177" fillId="0" borderId="0" xfId="9167" applyFont="1" applyFill="1" applyBorder="1">
      <alignment horizontal="right" vertical="center"/>
      <protection locked="0"/>
    </xf>
    <xf numFmtId="3" fontId="177" fillId="0" borderId="0" xfId="54136" applyFont="1" applyFill="1" applyBorder="1">
      <alignment horizontal="right" vertical="center"/>
      <protection locked="0"/>
    </xf>
    <xf numFmtId="0" fontId="177" fillId="0" borderId="0" xfId="305" applyFont="1" applyAlignment="1">
      <alignment horizontal="left" wrapText="1" indent="1"/>
    </xf>
    <xf numFmtId="3" fontId="177" fillId="33" borderId="0" xfId="9167" applyFont="1" applyFill="1" applyBorder="1" applyAlignment="1">
      <alignment horizontal="right"/>
      <protection locked="0"/>
    </xf>
    <xf numFmtId="0" fontId="21" fillId="0" borderId="0" xfId="305" quotePrefix="1" applyFont="1" applyAlignment="1">
      <alignment horizontal="center" vertical="top"/>
    </xf>
    <xf numFmtId="3" fontId="177" fillId="33" borderId="0" xfId="54136" applyFont="1" applyFill="1" applyBorder="1" applyAlignment="1">
      <alignment horizontal="right"/>
      <protection locked="0"/>
    </xf>
    <xf numFmtId="0" fontId="21" fillId="0" borderId="119" xfId="0" applyFont="1" applyBorder="1"/>
    <xf numFmtId="0" fontId="95" fillId="0" borderId="116" xfId="0" applyFont="1" applyBorder="1"/>
    <xf numFmtId="0" fontId="28" fillId="0" borderId="116" xfId="0" applyFont="1" applyBorder="1"/>
    <xf numFmtId="0" fontId="300" fillId="0" borderId="116" xfId="0" applyFont="1" applyBorder="1"/>
    <xf numFmtId="169" fontId="22" fillId="133" borderId="116" xfId="34373" applyNumberFormat="1" applyFont="1" applyFill="1" applyBorder="1" applyAlignment="1">
      <alignment horizontal="right"/>
    </xf>
    <xf numFmtId="263" fontId="26" fillId="0" borderId="116" xfId="0" applyNumberFormat="1" applyFont="1" applyBorder="1" applyAlignment="1">
      <alignment horizontal="right" vertical="top" wrapText="1"/>
    </xf>
    <xf numFmtId="263" fontId="26" fillId="33" borderId="116" xfId="0" applyNumberFormat="1" applyFont="1" applyFill="1" applyBorder="1" applyAlignment="1">
      <alignment horizontal="right" vertical="top" wrapText="1"/>
    </xf>
    <xf numFmtId="0" fontId="26" fillId="0" borderId="118" xfId="0" applyFont="1" applyBorder="1" applyAlignment="1">
      <alignment horizontal="left" vertical="top" wrapText="1"/>
    </xf>
    <xf numFmtId="0" fontId="24" fillId="0" borderId="116" xfId="0" applyFont="1" applyBorder="1" applyAlignment="1">
      <alignment horizontal="right"/>
    </xf>
    <xf numFmtId="0" fontId="21" fillId="0" borderId="118" xfId="0" applyFont="1" applyBorder="1" applyProtection="1">
      <protection locked="0"/>
    </xf>
    <xf numFmtId="169" fontId="21" fillId="0" borderId="118" xfId="34373" applyNumberFormat="1" applyFont="1" applyBorder="1" applyAlignment="1">
      <alignment horizontal="right"/>
    </xf>
    <xf numFmtId="0" fontId="21" fillId="33" borderId="118" xfId="0" applyFont="1" applyFill="1" applyBorder="1" applyProtection="1">
      <protection locked="0"/>
    </xf>
    <xf numFmtId="0" fontId="24" fillId="33" borderId="118" xfId="0" applyFont="1" applyFill="1" applyBorder="1" applyAlignment="1">
      <alignment horizontal="right" wrapText="1"/>
    </xf>
    <xf numFmtId="0" fontId="74" fillId="0" borderId="116" xfId="0" applyFont="1" applyBorder="1"/>
    <xf numFmtId="0" fontId="21" fillId="33" borderId="118" xfId="0" applyFont="1" applyFill="1" applyBorder="1" applyAlignment="1">
      <alignment horizontal="left" vertical="center"/>
    </xf>
    <xf numFmtId="49" fontId="21" fillId="33" borderId="118" xfId="0" applyNumberFormat="1" applyFont="1" applyFill="1" applyBorder="1" applyAlignment="1" applyProtection="1">
      <alignment horizontal="right"/>
      <protection locked="0"/>
    </xf>
    <xf numFmtId="174" fontId="24" fillId="33" borderId="118" xfId="38645" applyNumberFormat="1" applyFont="1" applyFill="1" applyBorder="1"/>
    <xf numFmtId="0" fontId="24" fillId="33" borderId="118" xfId="0" applyFont="1" applyFill="1" applyBorder="1" applyAlignment="1">
      <alignment horizontal="right" vertical="top"/>
    </xf>
    <xf numFmtId="0" fontId="21" fillId="0" borderId="118" xfId="0" applyFont="1" applyBorder="1" applyAlignment="1">
      <alignment horizontal="left" wrapText="1"/>
    </xf>
    <xf numFmtId="0" fontId="21" fillId="0" borderId="118" xfId="0" applyFont="1" applyBorder="1" applyAlignment="1">
      <alignment horizontal="right"/>
    </xf>
    <xf numFmtId="0" fontId="21" fillId="0" borderId="118" xfId="0" applyFont="1" applyBorder="1" applyAlignment="1">
      <alignment horizontal="right" vertical="center" wrapText="1"/>
    </xf>
    <xf numFmtId="0" fontId="21" fillId="0" borderId="118" xfId="0" applyFont="1" applyBorder="1" applyAlignment="1">
      <alignment horizontal="right" vertical="center"/>
    </xf>
    <xf numFmtId="0" fontId="141" fillId="0" borderId="118" xfId="0" applyFont="1" applyBorder="1"/>
    <xf numFmtId="0" fontId="0" fillId="0" borderId="118" xfId="0" applyBorder="1"/>
    <xf numFmtId="0" fontId="24" fillId="0" borderId="118" xfId="0" applyFont="1" applyBorder="1" applyAlignment="1">
      <alignment horizontal="center" vertical="center" wrapText="1"/>
    </xf>
    <xf numFmtId="0" fontId="24" fillId="0" borderId="118" xfId="0" applyFont="1" applyBorder="1" applyAlignment="1">
      <alignment horizontal="right" vertical="center" wrapText="1"/>
    </xf>
    <xf numFmtId="0" fontId="168" fillId="0" borderId="118" xfId="0" applyFont="1" applyBorder="1" applyAlignment="1">
      <alignment horizontal="center" vertical="center"/>
    </xf>
    <xf numFmtId="0" fontId="24" fillId="0" borderId="118" xfId="0" applyFont="1" applyBorder="1" applyAlignment="1">
      <alignment horizontal="right" vertical="center"/>
    </xf>
    <xf numFmtId="0" fontId="21" fillId="0" borderId="118" xfId="0" applyFont="1" applyBorder="1" applyAlignment="1">
      <alignment horizontal="center" vertical="center"/>
    </xf>
    <xf numFmtId="0" fontId="21" fillId="0" borderId="118" xfId="0" applyFont="1" applyBorder="1" applyAlignment="1">
      <alignment horizontal="center" vertical="center" wrapText="1"/>
    </xf>
    <xf numFmtId="0" fontId="21" fillId="0" borderId="118" xfId="0" applyFont="1" applyBorder="1" applyAlignment="1">
      <alignment horizontal="right" vertical="top"/>
    </xf>
    <xf numFmtId="0" fontId="21" fillId="0" borderId="118" xfId="0" applyFont="1" applyBorder="1" applyAlignment="1">
      <alignment horizontal="center" vertical="top"/>
    </xf>
    <xf numFmtId="0" fontId="21" fillId="0" borderId="118" xfId="0" applyFont="1" applyBorder="1" applyAlignment="1">
      <alignment horizontal="right" vertical="top" wrapText="1"/>
    </xf>
    <xf numFmtId="0" fontId="175" fillId="0" borderId="118" xfId="0" applyFont="1" applyBorder="1" applyAlignment="1">
      <alignment horizontal="center" vertical="top" wrapText="1"/>
    </xf>
    <xf numFmtId="0" fontId="22" fillId="0" borderId="118" xfId="0" applyFont="1" applyBorder="1" applyAlignment="1">
      <alignment vertical="top"/>
    </xf>
    <xf numFmtId="0" fontId="21" fillId="0" borderId="118" xfId="0" applyFont="1" applyBorder="1" applyAlignment="1">
      <alignment vertical="top"/>
    </xf>
    <xf numFmtId="49" fontId="21" fillId="118" borderId="118" xfId="0" applyNumberFormat="1" applyFont="1" applyFill="1" applyBorder="1" applyAlignment="1">
      <alignment horizontal="right"/>
    </xf>
    <xf numFmtId="49" fontId="21" fillId="118" borderId="118" xfId="0" applyNumberFormat="1" applyFont="1" applyFill="1" applyBorder="1" applyAlignment="1">
      <alignment horizontal="right" vertical="center"/>
    </xf>
    <xf numFmtId="49" fontId="21" fillId="118" borderId="118" xfId="0" applyNumberFormat="1" applyFont="1" applyFill="1" applyBorder="1" applyAlignment="1">
      <alignment horizontal="center" vertical="center"/>
    </xf>
    <xf numFmtId="49" fontId="24" fillId="118" borderId="118" xfId="0" applyNumberFormat="1" applyFont="1" applyFill="1" applyBorder="1" applyAlignment="1">
      <alignment horizontal="center" vertical="center" wrapText="1"/>
    </xf>
    <xf numFmtId="49" fontId="21" fillId="118" borderId="118" xfId="0" applyNumberFormat="1" applyFont="1" applyFill="1" applyBorder="1" applyAlignment="1">
      <alignment vertical="center" wrapText="1"/>
    </xf>
    <xf numFmtId="174" fontId="21" fillId="118" borderId="118" xfId="38645" applyNumberFormat="1" applyFont="1" applyFill="1" applyBorder="1" applyAlignment="1">
      <alignment vertical="center" wrapText="1"/>
    </xf>
    <xf numFmtId="172" fontId="24" fillId="33" borderId="118" xfId="0" applyNumberFormat="1" applyFont="1" applyFill="1" applyBorder="1"/>
    <xf numFmtId="0" fontId="168" fillId="0" borderId="118" xfId="0" applyFont="1" applyBorder="1" applyAlignment="1">
      <alignment horizontal="center" vertical="center" wrapText="1"/>
    </xf>
    <xf numFmtId="0" fontId="26" fillId="0" borderId="118" xfId="0" applyFont="1" applyBorder="1" applyAlignment="1">
      <alignment vertical="center" wrapText="1"/>
    </xf>
    <xf numFmtId="0" fontId="28" fillId="33" borderId="118" xfId="0" applyFont="1" applyFill="1" applyBorder="1" applyAlignment="1">
      <alignment vertical="center"/>
    </xf>
    <xf numFmtId="0" fontId="177" fillId="33" borderId="118" xfId="0" applyFont="1" applyFill="1" applyBorder="1"/>
    <xf numFmtId="0" fontId="21" fillId="33" borderId="118" xfId="0" applyFont="1" applyFill="1" applyBorder="1" applyAlignment="1">
      <alignment horizontal="center" vertical="top" wrapText="1"/>
    </xf>
    <xf numFmtId="0" fontId="21" fillId="33" borderId="118" xfId="0" applyFont="1" applyFill="1" applyBorder="1" applyAlignment="1">
      <alignment vertical="center"/>
    </xf>
    <xf numFmtId="0" fontId="21" fillId="33" borderId="118" xfId="0" applyFont="1" applyFill="1" applyBorder="1"/>
    <xf numFmtId="0" fontId="168" fillId="33" borderId="118" xfId="0" applyFont="1" applyFill="1" applyBorder="1" applyAlignment="1">
      <alignment horizontal="left" wrapText="1"/>
    </xf>
    <xf numFmtId="0" fontId="21" fillId="33" borderId="118" xfId="0" applyFont="1" applyFill="1" applyBorder="1" applyAlignment="1">
      <alignment horizontal="right" vertical="top" wrapText="1"/>
    </xf>
    <xf numFmtId="0" fontId="21" fillId="33" borderId="118" xfId="0" applyFont="1" applyFill="1" applyBorder="1" applyAlignment="1">
      <alignment horizontal="left" vertical="top" wrapText="1"/>
    </xf>
    <xf numFmtId="174" fontId="168" fillId="33" borderId="118" xfId="38645" applyNumberFormat="1" applyFont="1" applyFill="1" applyBorder="1" applyAlignment="1">
      <alignment horizontal="right" vertical="top" wrapText="1"/>
    </xf>
    <xf numFmtId="174" fontId="168" fillId="0" borderId="118" xfId="38645" applyNumberFormat="1" applyFont="1" applyFill="1" applyBorder="1" applyAlignment="1">
      <alignment horizontal="right" vertical="top" wrapText="1"/>
    </xf>
    <xf numFmtId="0" fontId="24" fillId="33" borderId="118" xfId="0" applyFont="1" applyFill="1" applyBorder="1" applyAlignment="1">
      <alignment horizontal="center" wrapText="1"/>
    </xf>
    <xf numFmtId="0" fontId="24" fillId="33" borderId="118" xfId="0" applyFont="1" applyFill="1" applyBorder="1"/>
    <xf numFmtId="0" fontId="24" fillId="33" borderId="118" xfId="0" applyFont="1" applyFill="1" applyBorder="1" applyAlignment="1">
      <alignment horizontal="right" vertical="top" wrapText="1"/>
    </xf>
    <xf numFmtId="0" fontId="21" fillId="33" borderId="118" xfId="0" applyFont="1" applyFill="1" applyBorder="1" applyAlignment="1">
      <alignment horizontal="right"/>
    </xf>
    <xf numFmtId="0" fontId="24" fillId="33" borderId="118" xfId="0" applyFont="1" applyFill="1" applyBorder="1" applyAlignment="1">
      <alignment horizontal="left" wrapText="1"/>
    </xf>
    <xf numFmtId="0" fontId="22" fillId="33" borderId="118" xfId="0" applyFont="1" applyFill="1" applyBorder="1" applyAlignment="1">
      <alignment horizontal="right"/>
    </xf>
    <xf numFmtId="0" fontId="22" fillId="33" borderId="118" xfId="0" applyFont="1" applyFill="1" applyBorder="1"/>
    <xf numFmtId="0" fontId="24" fillId="33" borderId="118" xfId="0" applyFont="1" applyFill="1" applyBorder="1" applyAlignment="1">
      <alignment vertical="top"/>
    </xf>
    <xf numFmtId="174" fontId="24" fillId="33" borderId="118" xfId="0" applyNumberFormat="1" applyFont="1" applyFill="1" applyBorder="1" applyAlignment="1">
      <alignment horizontal="right" vertical="top" wrapText="1"/>
    </xf>
    <xf numFmtId="174" fontId="24" fillId="33" borderId="118" xfId="0" applyNumberFormat="1" applyFont="1" applyFill="1" applyBorder="1" applyAlignment="1">
      <alignment horizontal="left" vertical="top" wrapText="1"/>
    </xf>
    <xf numFmtId="0" fontId="21" fillId="33" borderId="118" xfId="0" applyFont="1" applyFill="1" applyBorder="1" applyAlignment="1">
      <alignment horizontal="left" vertical="top"/>
    </xf>
    <xf numFmtId="10" fontId="21" fillId="33" borderId="118" xfId="0" applyNumberFormat="1" applyFont="1" applyFill="1" applyBorder="1" applyAlignment="1">
      <alignment vertical="center"/>
    </xf>
    <xf numFmtId="0" fontId="21" fillId="0" borderId="118" xfId="0" applyFont="1" applyBorder="1" applyAlignment="1">
      <alignment vertical="center"/>
    </xf>
    <xf numFmtId="0" fontId="24" fillId="33" borderId="118" xfId="0" applyFont="1" applyFill="1" applyBorder="1" applyAlignment="1">
      <alignment horizontal="left" vertical="top" wrapText="1"/>
    </xf>
    <xf numFmtId="174" fontId="21" fillId="33" borderId="118" xfId="0" applyNumberFormat="1" applyFont="1" applyFill="1" applyBorder="1" applyAlignment="1">
      <alignment horizontal="left" vertical="top" wrapText="1"/>
    </xf>
    <xf numFmtId="174" fontId="174" fillId="33" borderId="0" xfId="0" applyNumberFormat="1" applyFont="1" applyFill="1" applyAlignment="1">
      <alignment wrapText="1"/>
    </xf>
    <xf numFmtId="0" fontId="168" fillId="33" borderId="0" xfId="0" applyFont="1" applyFill="1" applyAlignment="1">
      <alignment horizontal="right" wrapText="1"/>
    </xf>
    <xf numFmtId="0" fontId="168" fillId="33" borderId="0" xfId="0" applyFont="1" applyFill="1" applyAlignment="1">
      <alignment vertical="center" wrapText="1"/>
    </xf>
    <xf numFmtId="0" fontId="168" fillId="33" borderId="0" xfId="0" applyFont="1" applyFill="1" applyAlignment="1">
      <alignment horizontal="right" vertical="center" wrapText="1"/>
    </xf>
    <xf numFmtId="0" fontId="168" fillId="33" borderId="116" xfId="0" applyFont="1" applyFill="1" applyBorder="1" applyAlignment="1">
      <alignment wrapText="1"/>
    </xf>
    <xf numFmtId="1" fontId="168" fillId="33" borderId="116" xfId="0" applyNumberFormat="1" applyFont="1" applyFill="1" applyBorder="1" applyAlignment="1">
      <alignment horizontal="right" wrapText="1"/>
    </xf>
    <xf numFmtId="1" fontId="168" fillId="33" borderId="116" xfId="0" applyNumberFormat="1" applyFont="1" applyFill="1" applyBorder="1" applyAlignment="1">
      <alignment horizontal="right" vertical="center" wrapText="1"/>
    </xf>
    <xf numFmtId="0" fontId="168" fillId="33" borderId="116" xfId="0" applyFont="1" applyFill="1" applyBorder="1" applyAlignment="1">
      <alignment horizontal="right"/>
    </xf>
    <xf numFmtId="0" fontId="168" fillId="33" borderId="116" xfId="0" applyFont="1" applyFill="1" applyBorder="1" applyAlignment="1">
      <alignment horizontal="right" wrapText="1"/>
    </xf>
    <xf numFmtId="0" fontId="168" fillId="33" borderId="0" xfId="0" applyFont="1" applyFill="1" applyAlignment="1">
      <alignment wrapText="1"/>
    </xf>
    <xf numFmtId="1" fontId="168" fillId="33" borderId="0" xfId="0" applyNumberFormat="1" applyFont="1" applyFill="1" applyAlignment="1">
      <alignment horizontal="right" wrapText="1"/>
    </xf>
    <xf numFmtId="0" fontId="168" fillId="33" borderId="0" xfId="0" applyFont="1" applyFill="1" applyAlignment="1">
      <alignment horizontal="right"/>
    </xf>
    <xf numFmtId="0" fontId="24" fillId="33" borderId="116" xfId="0" applyFont="1" applyFill="1" applyBorder="1" applyAlignment="1">
      <alignment horizontal="left"/>
    </xf>
    <xf numFmtId="0" fontId="168" fillId="33" borderId="116" xfId="0" applyFont="1" applyFill="1" applyBorder="1" applyAlignment="1">
      <alignment horizontal="left" wrapText="1"/>
    </xf>
    <xf numFmtId="174" fontId="174" fillId="33" borderId="0" xfId="0" applyNumberFormat="1" applyFont="1" applyFill="1" applyAlignment="1">
      <alignment vertical="center"/>
    </xf>
    <xf numFmtId="1" fontId="168" fillId="33" borderId="0" xfId="0" applyNumberFormat="1" applyFont="1" applyFill="1" applyAlignment="1">
      <alignment horizontal="right" vertical="center"/>
    </xf>
    <xf numFmtId="0" fontId="168" fillId="33" borderId="0" xfId="0" applyFont="1" applyFill="1" applyAlignment="1">
      <alignment horizontal="center" vertical="center"/>
    </xf>
    <xf numFmtId="0" fontId="168" fillId="33" borderId="0" xfId="0" applyFont="1" applyFill="1" applyAlignment="1">
      <alignment horizontal="left" vertical="center" wrapText="1"/>
    </xf>
    <xf numFmtId="0" fontId="168" fillId="33" borderId="0" xfId="0" quotePrefix="1" applyFont="1" applyFill="1" applyAlignment="1">
      <alignment horizontal="right"/>
    </xf>
    <xf numFmtId="243" fontId="168" fillId="33" borderId="116" xfId="0" applyNumberFormat="1" applyFont="1" applyFill="1" applyBorder="1" applyAlignment="1">
      <alignment horizontal="left" wrapText="1"/>
    </xf>
    <xf numFmtId="0" fontId="168" fillId="33" borderId="116" xfId="0" quotePrefix="1" applyFont="1" applyFill="1" applyBorder="1" applyAlignment="1">
      <alignment horizontal="right"/>
    </xf>
    <xf numFmtId="0" fontId="168" fillId="33" borderId="0" xfId="0" applyFont="1" applyFill="1"/>
    <xf numFmtId="0" fontId="21" fillId="33" borderId="116" xfId="0" applyFont="1" applyFill="1" applyBorder="1" applyAlignment="1">
      <alignment wrapText="1"/>
    </xf>
    <xf numFmtId="174" fontId="174" fillId="33" borderId="0" xfId="0" applyNumberFormat="1" applyFont="1" applyFill="1"/>
    <xf numFmtId="1" fontId="24" fillId="33" borderId="0" xfId="0" applyNumberFormat="1" applyFont="1" applyFill="1" applyAlignment="1">
      <alignment horizontal="center"/>
    </xf>
    <xf numFmtId="0" fontId="21" fillId="33" borderId="118" xfId="8226" applyFont="1" applyFill="1" applyBorder="1" applyAlignment="1">
      <alignment horizontal="left" wrapText="1"/>
    </xf>
    <xf numFmtId="170" fontId="21" fillId="33" borderId="118" xfId="8226" applyNumberFormat="1" applyFont="1" applyFill="1" applyBorder="1" applyAlignment="1">
      <alignment horizontal="right" vertical="center"/>
    </xf>
    <xf numFmtId="170" fontId="21" fillId="33" borderId="118" xfId="0" applyNumberFormat="1" applyFont="1" applyFill="1" applyBorder="1" applyAlignment="1">
      <alignment horizontal="right"/>
    </xf>
    <xf numFmtId="0" fontId="21" fillId="33" borderId="118" xfId="8226" applyFont="1" applyFill="1" applyBorder="1" applyAlignment="1">
      <alignment horizontal="left" vertical="center" wrapText="1"/>
    </xf>
    <xf numFmtId="0" fontId="24" fillId="33" borderId="118" xfId="8226" applyFont="1" applyFill="1" applyBorder="1"/>
    <xf numFmtId="174" fontId="21" fillId="33" borderId="118" xfId="8226" applyNumberFormat="1" applyFont="1" applyFill="1" applyBorder="1"/>
    <xf numFmtId="172" fontId="24" fillId="33" borderId="118" xfId="6213" applyNumberFormat="1" applyFont="1" applyFill="1" applyBorder="1"/>
    <xf numFmtId="174" fontId="21" fillId="33" borderId="118" xfId="6213" applyNumberFormat="1" applyFont="1" applyFill="1" applyBorder="1"/>
    <xf numFmtId="174" fontId="21" fillId="117" borderId="118" xfId="8226" applyNumberFormat="1" applyFont="1" applyFill="1" applyBorder="1"/>
    <xf numFmtId="174" fontId="21" fillId="117" borderId="118" xfId="8226" applyNumberFormat="1" applyFont="1" applyFill="1" applyBorder="1" applyAlignment="1">
      <alignment horizontal="center"/>
    </xf>
    <xf numFmtId="176" fontId="24" fillId="33" borderId="118" xfId="0" applyNumberFormat="1" applyFont="1" applyFill="1" applyBorder="1" applyAlignment="1">
      <alignment horizontal="center" wrapText="1"/>
    </xf>
    <xf numFmtId="0" fontId="168" fillId="0" borderId="118" xfId="0" applyFont="1" applyBorder="1" applyAlignment="1">
      <alignment horizontal="left" vertical="top" wrapText="1"/>
    </xf>
    <xf numFmtId="174" fontId="168" fillId="117" borderId="118" xfId="0" applyNumberFormat="1" applyFont="1" applyFill="1" applyBorder="1" applyAlignment="1">
      <alignment horizontal="left" vertical="top" wrapText="1"/>
    </xf>
    <xf numFmtId="174" fontId="168" fillId="0" borderId="118" xfId="0" applyNumberFormat="1" applyFont="1" applyBorder="1" applyAlignment="1">
      <alignment horizontal="center" vertical="center" wrapText="1"/>
    </xf>
    <xf numFmtId="174" fontId="168" fillId="0" borderId="118" xfId="0" applyNumberFormat="1" applyFont="1" applyBorder="1" applyAlignment="1">
      <alignment horizontal="left" vertical="top" wrapText="1"/>
    </xf>
    <xf numFmtId="174" fontId="168" fillId="33" borderId="118" xfId="0" applyNumberFormat="1" applyFont="1" applyFill="1" applyBorder="1" applyAlignment="1">
      <alignment horizontal="left" vertical="top" wrapText="1"/>
    </xf>
    <xf numFmtId="0" fontId="168" fillId="33" borderId="118" xfId="0" applyFont="1" applyFill="1" applyBorder="1" applyAlignment="1">
      <alignment horizontal="left" vertical="top" wrapText="1"/>
    </xf>
    <xf numFmtId="0" fontId="24" fillId="33" borderId="118" xfId="0" applyFont="1" applyFill="1" applyBorder="1" applyAlignment="1">
      <alignment vertical="top" wrapText="1"/>
    </xf>
    <xf numFmtId="0" fontId="22" fillId="33" borderId="118" xfId="0" applyFont="1" applyFill="1" applyBorder="1" applyAlignment="1">
      <alignment horizontal="left" vertical="top" wrapText="1"/>
    </xf>
    <xf numFmtId="0" fontId="21" fillId="33" borderId="118" xfId="0" applyFont="1" applyFill="1" applyBorder="1" applyAlignment="1">
      <alignment wrapText="1"/>
    </xf>
    <xf numFmtId="176" fontId="24" fillId="33" borderId="118" xfId="0" applyNumberFormat="1" applyFont="1" applyFill="1" applyBorder="1" applyAlignment="1">
      <alignment horizontal="center" vertical="top"/>
    </xf>
    <xf numFmtId="174" fontId="22" fillId="117" borderId="118" xfId="0" applyNumberFormat="1" applyFont="1" applyFill="1" applyBorder="1" applyAlignment="1">
      <alignment horizontal="left" vertical="top"/>
    </xf>
    <xf numFmtId="174" fontId="22" fillId="33" borderId="118" xfId="0" applyNumberFormat="1" applyFont="1" applyFill="1" applyBorder="1" applyAlignment="1">
      <alignment horizontal="right" vertical="top"/>
    </xf>
    <xf numFmtId="174" fontId="22" fillId="33" borderId="118" xfId="0" applyNumberFormat="1" applyFont="1" applyFill="1" applyBorder="1" applyAlignment="1">
      <alignment horizontal="left" vertical="top"/>
    </xf>
    <xf numFmtId="174" fontId="21" fillId="33" borderId="118" xfId="0" applyNumberFormat="1" applyFont="1" applyFill="1" applyBorder="1" applyAlignment="1">
      <alignment horizontal="left" vertical="top"/>
    </xf>
    <xf numFmtId="0" fontId="168" fillId="0" borderId="118" xfId="0" applyFont="1" applyBorder="1" applyAlignment="1">
      <alignment horizontal="left" vertical="center" wrapText="1"/>
    </xf>
    <xf numFmtId="0" fontId="22" fillId="117" borderId="118" xfId="0" applyFont="1" applyFill="1" applyBorder="1" applyAlignment="1">
      <alignment horizontal="left" vertical="center"/>
    </xf>
    <xf numFmtId="3" fontId="21" fillId="117" borderId="118" xfId="9167" applyFont="1" applyFill="1" applyBorder="1" applyAlignment="1">
      <alignment horizontal="center" vertical="top"/>
      <protection locked="0"/>
    </xf>
    <xf numFmtId="0" fontId="22" fillId="0" borderId="118" xfId="0" applyFont="1" applyBorder="1" applyAlignment="1">
      <alignment horizontal="left" vertical="center" wrapText="1"/>
    </xf>
    <xf numFmtId="245" fontId="24" fillId="0" borderId="118" xfId="0" applyNumberFormat="1" applyFont="1" applyBorder="1" applyAlignment="1">
      <alignment horizontal="right" vertical="center" wrapText="1"/>
    </xf>
    <xf numFmtId="0" fontId="24" fillId="0" borderId="118" xfId="0" applyFont="1" applyBorder="1" applyAlignment="1">
      <alignment horizontal="left" vertical="center" wrapText="1"/>
    </xf>
    <xf numFmtId="263" fontId="21" fillId="0" borderId="118" xfId="34373" applyNumberFormat="1" applyFont="1" applyBorder="1" applyAlignment="1">
      <alignment horizontal="right"/>
    </xf>
    <xf numFmtId="0" fontId="22" fillId="0" borderId="118" xfId="0" applyFont="1" applyBorder="1" applyAlignment="1">
      <alignment horizontal="left" vertical="center"/>
    </xf>
    <xf numFmtId="176" fontId="24" fillId="33" borderId="118" xfId="0" applyNumberFormat="1" applyFont="1" applyFill="1" applyBorder="1" applyAlignment="1">
      <alignment horizontal="right" wrapText="1"/>
    </xf>
    <xf numFmtId="174" fontId="21" fillId="33" borderId="118" xfId="38645" applyNumberFormat="1" applyFont="1" applyFill="1" applyBorder="1" applyAlignment="1">
      <alignment horizontal="right" vertical="top"/>
    </xf>
    <xf numFmtId="0" fontId="22" fillId="33" borderId="118" xfId="0" applyFont="1" applyFill="1" applyBorder="1" applyAlignment="1">
      <alignment horizontal="left"/>
    </xf>
    <xf numFmtId="0" fontId="21" fillId="33" borderId="118" xfId="0" applyFont="1" applyFill="1" applyBorder="1" applyAlignment="1">
      <alignment horizontal="left"/>
    </xf>
    <xf numFmtId="250" fontId="21" fillId="117" borderId="118" xfId="34373" applyNumberFormat="1" applyFont="1" applyFill="1" applyBorder="1" applyAlignment="1">
      <alignment horizontal="right"/>
    </xf>
    <xf numFmtId="0" fontId="22" fillId="0" borderId="118" xfId="305" quotePrefix="1" applyFont="1" applyBorder="1" applyAlignment="1">
      <alignment horizontal="center" vertical="center"/>
    </xf>
    <xf numFmtId="0" fontId="22" fillId="0" borderId="118" xfId="305" applyFont="1" applyBorder="1" applyAlignment="1">
      <alignment horizontal="left" vertical="center" wrapText="1"/>
    </xf>
    <xf numFmtId="3" fontId="21" fillId="0" borderId="118" xfId="9167" applyFont="1" applyFill="1" applyBorder="1">
      <alignment horizontal="right" vertical="center"/>
      <protection locked="0"/>
    </xf>
    <xf numFmtId="3" fontId="21" fillId="117" borderId="118" xfId="9167" applyFont="1" applyFill="1" applyBorder="1">
      <alignment horizontal="right" vertical="center"/>
      <protection locked="0"/>
    </xf>
    <xf numFmtId="0" fontId="21" fillId="117" borderId="118" xfId="305" quotePrefix="1" applyFont="1" applyFill="1" applyBorder="1" applyAlignment="1">
      <alignment horizontal="center" vertical="center"/>
    </xf>
    <xf numFmtId="0" fontId="21" fillId="117" borderId="118" xfId="305" applyFont="1" applyFill="1" applyBorder="1" applyAlignment="1">
      <alignment horizontal="left" vertical="center" wrapText="1"/>
    </xf>
    <xf numFmtId="3" fontId="21" fillId="0" borderId="118" xfId="54136" applyFont="1" applyFill="1" applyBorder="1">
      <alignment horizontal="right" vertical="center"/>
      <protection locked="0"/>
    </xf>
    <xf numFmtId="3" fontId="21" fillId="117" borderId="118" xfId="54136" applyFont="1" applyFill="1" applyBorder="1">
      <alignment horizontal="right" vertical="center"/>
      <protection locked="0"/>
    </xf>
    <xf numFmtId="0" fontId="21" fillId="0" borderId="118" xfId="305" quotePrefix="1" applyFont="1" applyBorder="1" applyAlignment="1">
      <alignment horizontal="center"/>
    </xf>
    <xf numFmtId="0" fontId="21" fillId="0" borderId="118" xfId="305" applyFont="1" applyBorder="1" applyAlignment="1">
      <alignment horizontal="left" wrapText="1"/>
    </xf>
    <xf numFmtId="3" fontId="21" fillId="0" borderId="118" xfId="9167" applyFont="1" applyFill="1" applyBorder="1" applyAlignment="1">
      <alignment horizontal="right"/>
      <protection locked="0"/>
    </xf>
    <xf numFmtId="0" fontId="21" fillId="0" borderId="118" xfId="305" quotePrefix="1" applyFont="1" applyBorder="1" applyAlignment="1">
      <alignment horizontal="right" vertical="center"/>
    </xf>
    <xf numFmtId="0" fontId="177" fillId="0" borderId="118" xfId="305" applyFont="1" applyBorder="1" applyAlignment="1">
      <alignment horizontal="left" vertical="center" wrapText="1" indent="1"/>
    </xf>
    <xf numFmtId="3" fontId="21" fillId="0" borderId="118" xfId="9167" applyFont="1" applyFill="1" applyBorder="1" applyAlignment="1">
      <alignment horizontal="center" vertical="center"/>
      <protection locked="0"/>
    </xf>
    <xf numFmtId="3" fontId="21" fillId="33" borderId="118" xfId="9167" applyFont="1" applyFill="1" applyBorder="1" applyAlignment="1">
      <alignment horizontal="center" vertical="center"/>
      <protection locked="0"/>
    </xf>
    <xf numFmtId="3" fontId="21" fillId="0" borderId="118" xfId="54136" applyFont="1" applyFill="1" applyBorder="1" applyAlignment="1">
      <alignment horizontal="right"/>
      <protection locked="0"/>
    </xf>
    <xf numFmtId="172" fontId="21" fillId="33" borderId="118" xfId="0" applyNumberFormat="1" applyFont="1" applyFill="1" applyBorder="1"/>
    <xf numFmtId="0" fontId="24" fillId="118" borderId="0" xfId="0" applyFont="1" applyFill="1" applyAlignment="1">
      <alignment horizontal="center" vertical="top" wrapText="1"/>
    </xf>
    <xf numFmtId="245" fontId="168" fillId="33" borderId="0" xfId="51583" applyNumberFormat="1" applyFont="1" applyFill="1" applyAlignment="1">
      <alignment horizontal="right" wrapText="1"/>
    </xf>
    <xf numFmtId="245" fontId="168" fillId="0" borderId="0" xfId="51583" applyNumberFormat="1" applyFont="1" applyAlignment="1">
      <alignment horizontal="right" vertical="center" wrapText="1"/>
    </xf>
    <xf numFmtId="0" fontId="21" fillId="33" borderId="0" xfId="0" applyFont="1" applyFill="1" applyAlignment="1">
      <alignment horizontal="right" vertical="center" wrapText="1"/>
    </xf>
    <xf numFmtId="174" fontId="21" fillId="33" borderId="116" xfId="0" applyNumberFormat="1" applyFont="1" applyFill="1" applyBorder="1" applyAlignment="1">
      <alignment horizontal="center" vertical="center"/>
    </xf>
    <xf numFmtId="1" fontId="21" fillId="33" borderId="116" xfId="0" applyNumberFormat="1" applyFont="1" applyFill="1" applyBorder="1" applyAlignment="1">
      <alignment horizontal="right" wrapText="1"/>
    </xf>
    <xf numFmtId="174" fontId="21" fillId="33" borderId="0" xfId="0" applyNumberFormat="1" applyFont="1" applyFill="1" applyAlignment="1">
      <alignment horizontal="center"/>
    </xf>
    <xf numFmtId="1" fontId="21" fillId="33" borderId="0" xfId="0" applyNumberFormat="1" applyFont="1" applyFill="1" applyAlignment="1">
      <alignment horizontal="right" wrapText="1"/>
    </xf>
    <xf numFmtId="174" fontId="21" fillId="33" borderId="116" xfId="0" applyNumberFormat="1" applyFont="1" applyFill="1" applyBorder="1" applyAlignment="1">
      <alignment horizontal="center"/>
    </xf>
    <xf numFmtId="0" fontId="21" fillId="33" borderId="0" xfId="0" quotePrefix="1" applyFont="1" applyFill="1" applyAlignment="1">
      <alignment horizontal="right" wrapText="1"/>
    </xf>
    <xf numFmtId="0" fontId="21" fillId="33" borderId="116" xfId="0" quotePrefix="1" applyFont="1" applyFill="1" applyBorder="1" applyAlignment="1">
      <alignment horizontal="right" wrapText="1"/>
    </xf>
    <xf numFmtId="1" fontId="21" fillId="33" borderId="0" xfId="0" applyNumberFormat="1" applyFont="1" applyFill="1" applyAlignment="1">
      <alignment horizontal="right" vertical="center"/>
    </xf>
    <xf numFmtId="0" fontId="21" fillId="33" borderId="0" xfId="0" quotePrefix="1" applyFont="1" applyFill="1" applyAlignment="1">
      <alignment horizontal="right"/>
    </xf>
    <xf numFmtId="0" fontId="21" fillId="33" borderId="116" xfId="0" quotePrefix="1" applyFont="1" applyFill="1" applyBorder="1" applyAlignment="1">
      <alignment horizontal="right"/>
    </xf>
    <xf numFmtId="0" fontId="177" fillId="0" borderId="0" xfId="305" applyFont="1" applyAlignment="1"/>
    <xf numFmtId="0" fontId="21" fillId="0" borderId="0" xfId="54135" applyFont="1" applyFill="1" applyBorder="1" applyAlignment="1">
      <alignment horizontal="center" vertical="center" wrapText="1"/>
    </xf>
    <xf numFmtId="0" fontId="324" fillId="0" borderId="0" xfId="34298" applyFont="1">
      <alignment vertical="center"/>
    </xf>
    <xf numFmtId="0" fontId="74" fillId="0" borderId="0" xfId="0" applyFont="1" applyAlignment="1">
      <alignment vertical="top"/>
    </xf>
    <xf numFmtId="0" fontId="325" fillId="0" borderId="0" xfId="0" applyFont="1"/>
    <xf numFmtId="176" fontId="212" fillId="33" borderId="0" xfId="0" applyNumberFormat="1" applyFont="1" applyFill="1" applyAlignment="1">
      <alignment horizontal="right" wrapText="1"/>
    </xf>
    <xf numFmtId="176" fontId="212" fillId="0" borderId="0" xfId="0" applyNumberFormat="1" applyFont="1" applyAlignment="1">
      <alignment horizontal="right" wrapText="1"/>
    </xf>
    <xf numFmtId="0" fontId="212" fillId="0" borderId="0" xfId="0" applyFont="1" applyAlignment="1">
      <alignment horizontal="right" vertical="top"/>
    </xf>
    <xf numFmtId="174" fontId="212" fillId="0" borderId="0" xfId="0" applyNumberFormat="1" applyFont="1" applyAlignment="1">
      <alignment horizontal="right" wrapText="1"/>
    </xf>
    <xf numFmtId="174" fontId="212" fillId="0" borderId="0" xfId="38645" applyNumberFormat="1" applyFont="1" applyFill="1"/>
    <xf numFmtId="174" fontId="212" fillId="0" borderId="0" xfId="0" applyNumberFormat="1" applyFont="1" applyAlignment="1">
      <alignment horizontal="center" wrapText="1"/>
    </xf>
    <xf numFmtId="170" fontId="21" fillId="0" borderId="0" xfId="34374" applyNumberFormat="1" applyFont="1" applyAlignment="1" applyProtection="1">
      <alignment horizontal="right"/>
      <protection locked="0"/>
    </xf>
    <xf numFmtId="169" fontId="21" fillId="117" borderId="0" xfId="34373" applyNumberFormat="1" applyFont="1" applyFill="1" applyAlignment="1">
      <alignment horizontal="right"/>
    </xf>
    <xf numFmtId="169" fontId="22" fillId="117" borderId="116" xfId="34373" applyNumberFormat="1" applyFont="1" applyFill="1" applyBorder="1" applyAlignment="1">
      <alignment horizontal="right"/>
    </xf>
    <xf numFmtId="166" fontId="21" fillId="133" borderId="0" xfId="38645" applyFont="1" applyFill="1" applyAlignment="1">
      <alignment horizontal="right"/>
    </xf>
    <xf numFmtId="169" fontId="174" fillId="0" borderId="0" xfId="0" applyNumberFormat="1" applyFont="1"/>
    <xf numFmtId="0" fontId="174" fillId="0" borderId="0" xfId="0" applyFont="1"/>
    <xf numFmtId="174" fontId="74" fillId="0" borderId="0" xfId="38645" applyNumberFormat="1" applyFont="1"/>
    <xf numFmtId="174" fontId="21" fillId="0" borderId="0" xfId="0" applyNumberFormat="1" applyFont="1" applyAlignment="1">
      <alignment horizontal="center" vertical="center" wrapText="1"/>
    </xf>
    <xf numFmtId="0" fontId="174" fillId="0" borderId="0" xfId="0" applyFont="1" applyAlignment="1">
      <alignment horizontal="right" wrapText="1"/>
    </xf>
    <xf numFmtId="263" fontId="257" fillId="0" borderId="0" xfId="0" applyNumberFormat="1" applyFont="1"/>
    <xf numFmtId="0" fontId="26" fillId="0" borderId="116" xfId="0" applyFont="1" applyBorder="1" applyAlignment="1">
      <alignment horizontal="center" vertical="top" wrapText="1"/>
    </xf>
    <xf numFmtId="3" fontId="22" fillId="0" borderId="118" xfId="0" applyNumberFormat="1" applyFont="1" applyBorder="1" applyAlignment="1">
      <alignment horizontal="right" wrapText="1"/>
    </xf>
    <xf numFmtId="263" fontId="22" fillId="0" borderId="116" xfId="0" applyNumberFormat="1" applyFont="1" applyBorder="1" applyAlignment="1">
      <alignment horizontal="right" wrapText="1"/>
    </xf>
    <xf numFmtId="0" fontId="26" fillId="0" borderId="118" xfId="0" applyFont="1" applyBorder="1" applyAlignment="1">
      <alignment horizontal="center" vertical="top" wrapText="1"/>
    </xf>
    <xf numFmtId="3" fontId="22" fillId="0" borderId="116" xfId="0" applyNumberFormat="1" applyFont="1" applyBorder="1" applyAlignment="1">
      <alignment horizontal="right" wrapText="1"/>
    </xf>
    <xf numFmtId="0" fontId="212" fillId="118" borderId="0" xfId="0" applyFont="1" applyFill="1" applyAlignment="1">
      <alignment horizontal="center" vertical="center" wrapText="1"/>
    </xf>
    <xf numFmtId="0" fontId="212" fillId="118" borderId="0" xfId="0" applyFont="1" applyFill="1" applyAlignment="1">
      <alignment horizontal="left" vertical="center" wrapText="1" indent="2"/>
    </xf>
    <xf numFmtId="245" fontId="213" fillId="0" borderId="0" xfId="51583" applyNumberFormat="1" applyFont="1" applyAlignment="1">
      <alignment horizontal="right" vertical="center" wrapText="1"/>
    </xf>
    <xf numFmtId="245" fontId="213" fillId="0" borderId="0" xfId="51583" applyNumberFormat="1" applyFont="1" applyBorder="1" applyAlignment="1">
      <alignment horizontal="right" vertical="center" wrapText="1"/>
    </xf>
    <xf numFmtId="0" fontId="213" fillId="0" borderId="0" xfId="0" applyFont="1" applyAlignment="1">
      <alignment vertical="center"/>
    </xf>
    <xf numFmtId="0" fontId="21" fillId="0" borderId="0" xfId="0" applyFont="1" applyAlignment="1">
      <alignment horizontal="left" vertical="top" indent="1"/>
    </xf>
    <xf numFmtId="0" fontId="212" fillId="0" borderId="0" xfId="0" quotePrefix="1" applyFont="1" applyAlignment="1">
      <alignment horizontal="center" vertical="center" wrapText="1"/>
    </xf>
    <xf numFmtId="172" fontId="212" fillId="33" borderId="0" xfId="0" applyNumberFormat="1" applyFont="1" applyFill="1"/>
    <xf numFmtId="245" fontId="212" fillId="0" borderId="0" xfId="51583" applyNumberFormat="1" applyFont="1" applyBorder="1" applyAlignment="1">
      <alignment horizontal="right" wrapText="1"/>
    </xf>
    <xf numFmtId="245" fontId="212" fillId="0" borderId="0" xfId="51583" applyNumberFormat="1" applyFont="1" applyAlignment="1">
      <alignment horizontal="right" wrapText="1"/>
    </xf>
    <xf numFmtId="176" fontId="212" fillId="33" borderId="0" xfId="0" applyNumberFormat="1" applyFont="1" applyFill="1" applyAlignment="1">
      <alignment horizontal="center" wrapText="1"/>
    </xf>
    <xf numFmtId="176" fontId="212" fillId="33" borderId="0" xfId="0" applyNumberFormat="1" applyFont="1" applyFill="1" applyAlignment="1">
      <alignment horizontal="center" vertical="top" wrapText="1"/>
    </xf>
    <xf numFmtId="0" fontId="177" fillId="0" borderId="0" xfId="34298" applyFont="1" applyAlignment="1">
      <alignment vertical="top"/>
    </xf>
    <xf numFmtId="49" fontId="177" fillId="0" borderId="0" xfId="305" quotePrefix="1" applyNumberFormat="1" applyFont="1" applyAlignment="1">
      <alignment horizontal="right"/>
    </xf>
    <xf numFmtId="174" fontId="177" fillId="0" borderId="0" xfId="38645" applyNumberFormat="1" applyFont="1" applyBorder="1" applyAlignment="1" applyProtection="1">
      <alignment horizontal="right" vertical="center"/>
      <protection locked="0"/>
    </xf>
    <xf numFmtId="0" fontId="302" fillId="41" borderId="0" xfId="34298" applyFont="1" applyFill="1" applyAlignment="1">
      <alignment vertical="top"/>
    </xf>
    <xf numFmtId="0" fontId="177" fillId="41" borderId="0" xfId="34298" applyFont="1" applyFill="1" applyAlignment="1">
      <alignment vertical="top"/>
    </xf>
    <xf numFmtId="0" fontId="326" fillId="0" borderId="0" xfId="34298" applyFont="1" applyAlignment="1">
      <alignment vertical="top"/>
    </xf>
    <xf numFmtId="0" fontId="177" fillId="0" borderId="0" xfId="305" applyFont="1" applyAlignment="1">
      <alignment horizontal="right" wrapText="1"/>
    </xf>
    <xf numFmtId="174" fontId="177" fillId="0" borderId="0" xfId="38645" applyNumberFormat="1" applyFont="1" applyFill="1" applyBorder="1" applyAlignment="1" applyProtection="1">
      <alignment horizontal="right" vertical="center"/>
      <protection locked="0"/>
    </xf>
    <xf numFmtId="0" fontId="327" fillId="0" borderId="0" xfId="0" applyFont="1"/>
    <xf numFmtId="245" fontId="212" fillId="0" borderId="0" xfId="0" applyNumberFormat="1" applyFont="1" applyAlignment="1">
      <alignment horizontal="right" vertical="center" wrapText="1"/>
    </xf>
    <xf numFmtId="0" fontId="212" fillId="0" borderId="0" xfId="0" applyFont="1" applyAlignment="1">
      <alignment horizontal="right" wrapText="1"/>
    </xf>
    <xf numFmtId="0" fontId="170" fillId="0" borderId="120" xfId="0" applyFont="1" applyBorder="1"/>
    <xf numFmtId="0" fontId="169" fillId="0" borderId="120" xfId="0" applyFont="1" applyBorder="1"/>
    <xf numFmtId="0" fontId="208" fillId="0" borderId="120" xfId="0" applyFont="1" applyBorder="1"/>
    <xf numFmtId="0" fontId="173" fillId="0" borderId="120" xfId="0" applyFont="1" applyBorder="1"/>
    <xf numFmtId="0" fontId="302" fillId="0" borderId="121" xfId="0" applyFont="1" applyBorder="1" applyAlignment="1">
      <alignment horizontal="left"/>
    </xf>
    <xf numFmtId="0" fontId="30" fillId="0" borderId="121" xfId="0" applyFont="1" applyBorder="1" applyAlignment="1">
      <alignment horizontal="center"/>
    </xf>
    <xf numFmtId="0" fontId="30" fillId="0" borderId="121" xfId="0" applyFont="1" applyBorder="1"/>
    <xf numFmtId="0" fontId="101" fillId="0" borderId="121" xfId="0" applyFont="1" applyBorder="1"/>
    <xf numFmtId="0" fontId="101" fillId="0" borderId="121" xfId="0" applyFont="1" applyBorder="1" applyAlignment="1">
      <alignment horizontal="right"/>
    </xf>
    <xf numFmtId="245" fontId="21" fillId="0" borderId="121" xfId="0" applyNumberFormat="1" applyFont="1" applyBorder="1" applyAlignment="1">
      <alignment horizontal="center" vertical="center"/>
    </xf>
    <xf numFmtId="0" fontId="212" fillId="0" borderId="121" xfId="0" applyFont="1" applyBorder="1" applyAlignment="1">
      <alignment horizontal="left" vertical="top"/>
    </xf>
    <xf numFmtId="0" fontId="24" fillId="33" borderId="121" xfId="0" applyFont="1" applyFill="1" applyBorder="1" applyAlignment="1">
      <alignment horizontal="right" vertical="center"/>
    </xf>
    <xf numFmtId="0" fontId="24" fillId="33" borderId="121" xfId="0" applyFont="1" applyFill="1" applyBorder="1" applyAlignment="1">
      <alignment horizontal="right"/>
    </xf>
    <xf numFmtId="263" fontId="24" fillId="33" borderId="121" xfId="0" applyNumberFormat="1" applyFont="1" applyFill="1" applyBorder="1" applyAlignment="1">
      <alignment horizontal="right" vertical="top" wrapText="1"/>
    </xf>
    <xf numFmtId="263" fontId="24" fillId="0" borderId="121" xfId="0" applyNumberFormat="1" applyFont="1" applyBorder="1" applyAlignment="1">
      <alignment horizontal="right" vertical="top" wrapText="1"/>
    </xf>
    <xf numFmtId="174" fontId="24" fillId="33" borderId="121" xfId="0" applyNumberFormat="1" applyFont="1" applyFill="1" applyBorder="1" applyAlignment="1">
      <alignment horizontal="right" vertical="top" wrapText="1"/>
    </xf>
    <xf numFmtId="0" fontId="177" fillId="33" borderId="121" xfId="0" applyFont="1" applyFill="1" applyBorder="1" applyProtection="1">
      <protection locked="0"/>
    </xf>
    <xf numFmtId="250" fontId="21" fillId="0" borderId="121" xfId="34373" applyNumberFormat="1" applyFont="1" applyBorder="1" applyAlignment="1">
      <alignment horizontal="right"/>
    </xf>
    <xf numFmtId="0" fontId="21" fillId="0" borderId="121" xfId="0" applyFont="1" applyBorder="1" applyProtection="1">
      <protection locked="0"/>
    </xf>
    <xf numFmtId="174" fontId="21" fillId="0" borderId="121" xfId="38645" applyNumberFormat="1" applyFont="1" applyFill="1" applyBorder="1" applyAlignment="1" applyProtection="1">
      <alignment horizontal="right"/>
    </xf>
    <xf numFmtId="174" fontId="21" fillId="0" borderId="121" xfId="38645" applyNumberFormat="1" applyFont="1" applyBorder="1" applyAlignment="1">
      <alignment horizontal="right"/>
    </xf>
    <xf numFmtId="0" fontId="177" fillId="33" borderId="121" xfId="0" applyFont="1" applyFill="1" applyBorder="1"/>
    <xf numFmtId="166" fontId="177" fillId="0" borderId="121" xfId="38645" applyFont="1" applyBorder="1" applyAlignment="1">
      <alignment horizontal="right"/>
    </xf>
    <xf numFmtId="0" fontId="21" fillId="33" borderId="121" xfId="0" applyFont="1" applyFill="1" applyBorder="1" applyAlignment="1" applyProtection="1">
      <alignment wrapText="1"/>
      <protection locked="0"/>
    </xf>
    <xf numFmtId="264" fontId="21" fillId="0" borderId="121" xfId="34373" applyNumberFormat="1" applyFont="1" applyBorder="1" applyAlignment="1">
      <alignment horizontal="right"/>
    </xf>
    <xf numFmtId="0" fontId="24" fillId="33" borderId="121" xfId="0" applyFont="1" applyFill="1" applyBorder="1" applyAlignment="1">
      <alignment horizontal="right" vertical="center" wrapText="1"/>
    </xf>
    <xf numFmtId="1" fontId="21" fillId="33" borderId="121" xfId="34346" applyNumberFormat="1" applyFont="1" applyFill="1" applyBorder="1" applyAlignment="1" applyProtection="1">
      <alignment horizontal="right"/>
      <protection locked="0"/>
    </xf>
    <xf numFmtId="1" fontId="21" fillId="33" borderId="121" xfId="34346" applyNumberFormat="1" applyFont="1" applyFill="1" applyBorder="1" applyAlignment="1" applyProtection="1">
      <alignment horizontal="center"/>
      <protection locked="0"/>
    </xf>
    <xf numFmtId="0" fontId="24" fillId="33" borderId="121" xfId="0" applyFont="1" applyFill="1" applyBorder="1" applyAlignment="1">
      <alignment horizontal="right" vertical="top" wrapText="1"/>
    </xf>
    <xf numFmtId="176" fontId="21" fillId="33" borderId="121" xfId="0" applyNumberFormat="1" applyFont="1" applyFill="1" applyBorder="1" applyAlignment="1">
      <alignment horizontal="right" vertical="top" wrapText="1"/>
    </xf>
    <xf numFmtId="0" fontId="21" fillId="33" borderId="121" xfId="0" applyFont="1" applyFill="1" applyBorder="1" applyAlignment="1">
      <alignment horizontal="left" vertical="top" wrapText="1"/>
    </xf>
    <xf numFmtId="0" fontId="168" fillId="0" borderId="121" xfId="0" applyFont="1" applyBorder="1" applyAlignment="1">
      <alignment horizontal="right" wrapText="1"/>
    </xf>
    <xf numFmtId="3" fontId="168" fillId="0" borderId="121" xfId="0" applyNumberFormat="1" applyFont="1" applyBorder="1" applyAlignment="1">
      <alignment horizontal="right" wrapText="1"/>
    </xf>
    <xf numFmtId="0" fontId="213" fillId="0" borderId="121" xfId="0" applyFont="1" applyBorder="1"/>
    <xf numFmtId="0" fontId="24" fillId="0" borderId="121" xfId="0" applyFont="1" applyBorder="1"/>
    <xf numFmtId="169" fontId="21" fillId="0" borderId="121" xfId="34373" applyNumberFormat="1" applyFont="1" applyBorder="1" applyAlignment="1">
      <alignment horizontal="right"/>
    </xf>
    <xf numFmtId="0" fontId="21" fillId="33" borderId="121" xfId="0" applyFont="1" applyFill="1" applyBorder="1" applyAlignment="1">
      <alignment vertical="center"/>
    </xf>
    <xf numFmtId="0" fontId="22" fillId="33" borderId="121" xfId="0" applyFont="1" applyFill="1" applyBorder="1" applyAlignment="1">
      <alignment horizontal="right" vertical="center"/>
    </xf>
    <xf numFmtId="0" fontId="22" fillId="33" borderId="121" xfId="0" applyFont="1" applyFill="1" applyBorder="1" applyAlignment="1">
      <alignment horizontal="center" vertical="center"/>
    </xf>
    <xf numFmtId="0" fontId="24" fillId="33" borderId="121" xfId="0" applyFont="1" applyFill="1" applyBorder="1" applyAlignment="1">
      <alignment horizontal="right" vertical="top"/>
    </xf>
    <xf numFmtId="174" fontId="24" fillId="33" borderId="121" xfId="0" applyNumberFormat="1" applyFont="1" applyFill="1" applyBorder="1" applyAlignment="1">
      <alignment horizontal="left" vertical="top" wrapText="1"/>
    </xf>
    <xf numFmtId="174" fontId="24" fillId="0" borderId="121" xfId="0" applyNumberFormat="1" applyFont="1" applyBorder="1" applyAlignment="1">
      <alignment horizontal="left" vertical="top" wrapText="1"/>
    </xf>
    <xf numFmtId="0" fontId="24" fillId="33" borderId="121" xfId="0" applyFont="1" applyFill="1" applyBorder="1" applyAlignment="1">
      <alignment horizontal="right" wrapText="1"/>
    </xf>
    <xf numFmtId="0" fontId="212" fillId="33" borderId="121" xfId="0" applyFont="1" applyFill="1" applyBorder="1" applyAlignment="1">
      <alignment horizontal="left" wrapText="1"/>
    </xf>
    <xf numFmtId="0" fontId="21" fillId="0" borderId="121" xfId="0" applyFont="1" applyBorder="1" applyAlignment="1">
      <alignment horizontal="left" wrapText="1"/>
    </xf>
    <xf numFmtId="0" fontId="24" fillId="0" borderId="121" xfId="0" applyFont="1" applyBorder="1" applyAlignment="1">
      <alignment horizontal="left" vertical="center" wrapText="1"/>
    </xf>
    <xf numFmtId="0" fontId="24" fillId="0" borderId="121" xfId="0" applyFont="1" applyBorder="1" applyAlignment="1">
      <alignment horizontal="left"/>
    </xf>
    <xf numFmtId="0" fontId="24" fillId="0" borderId="121" xfId="0" applyFont="1" applyBorder="1" applyAlignment="1">
      <alignment horizontal="right" vertical="center"/>
    </xf>
    <xf numFmtId="0" fontId="24" fillId="0" borderId="121" xfId="0" applyFont="1" applyBorder="1" applyAlignment="1">
      <alignment horizontal="right"/>
    </xf>
    <xf numFmtId="0" fontId="24" fillId="0" borderId="121" xfId="0" applyFont="1" applyBorder="1" applyAlignment="1">
      <alignment horizontal="left" vertical="center"/>
    </xf>
    <xf numFmtId="0" fontId="24" fillId="0" borderId="121" xfId="0" applyFont="1" applyBorder="1" applyAlignment="1">
      <alignment horizontal="center"/>
    </xf>
    <xf numFmtId="0" fontId="24" fillId="0" borderId="121" xfId="0" applyFont="1" applyBorder="1" applyAlignment="1">
      <alignment horizontal="left" vertical="top" wrapText="1"/>
    </xf>
    <xf numFmtId="0" fontId="26" fillId="0" borderId="121" xfId="0" applyFont="1" applyBorder="1" applyAlignment="1">
      <alignment horizontal="center" vertical="center" wrapText="1"/>
    </xf>
    <xf numFmtId="0" fontId="21" fillId="0" borderId="121" xfId="0" applyFont="1" applyBorder="1" applyAlignment="1">
      <alignment horizontal="right" vertical="center" wrapText="1"/>
    </xf>
    <xf numFmtId="0" fontId="21" fillId="0" borderId="121" xfId="0" applyFont="1" applyBorder="1" applyAlignment="1">
      <alignment horizontal="center" vertical="center" wrapText="1"/>
    </xf>
    <xf numFmtId="0" fontId="21" fillId="0" borderId="121" xfId="0" applyFont="1" applyBorder="1" applyAlignment="1">
      <alignment horizontal="right"/>
    </xf>
    <xf numFmtId="0" fontId="21" fillId="0" borderId="121" xfId="0" applyFont="1" applyBorder="1" applyAlignment="1">
      <alignment horizontal="right" vertical="center"/>
    </xf>
    <xf numFmtId="0" fontId="74" fillId="0" borderId="121" xfId="0" applyFont="1" applyBorder="1"/>
    <xf numFmtId="0" fontId="168" fillId="0" borderId="121" xfId="0" applyFont="1" applyBorder="1" applyAlignment="1">
      <alignment horizontal="right" vertical="center"/>
    </xf>
    <xf numFmtId="0" fontId="24" fillId="0" borderId="121" xfId="0" applyFont="1" applyBorder="1" applyAlignment="1">
      <alignment horizontal="center" vertical="center" wrapText="1"/>
    </xf>
    <xf numFmtId="0" fontId="168" fillId="0" borderId="121" xfId="0" applyFont="1" applyBorder="1" applyAlignment="1">
      <alignment horizontal="right" vertical="center" wrapText="1"/>
    </xf>
    <xf numFmtId="0" fontId="24" fillId="0" borderId="121" xfId="0" quotePrefix="1" applyFont="1" applyBorder="1" applyAlignment="1">
      <alignment horizontal="right" vertical="top" wrapText="1"/>
    </xf>
    <xf numFmtId="0" fontId="24" fillId="0" borderId="121" xfId="0" applyFont="1" applyBorder="1" applyAlignment="1">
      <alignment vertical="center" wrapText="1"/>
    </xf>
    <xf numFmtId="0" fontId="26" fillId="0" borderId="121" xfId="0" applyFont="1" applyBorder="1" applyAlignment="1">
      <alignment horizontal="right" vertical="top" wrapText="1"/>
    </xf>
    <xf numFmtId="0" fontId="24" fillId="0" borderId="121" xfId="0" applyFont="1" applyBorder="1" applyAlignment="1">
      <alignment horizontal="right" vertical="center" wrapText="1"/>
    </xf>
    <xf numFmtId="0" fontId="21" fillId="0" borderId="121" xfId="0" applyFont="1" applyBorder="1" applyAlignment="1">
      <alignment horizontal="center" vertical="top"/>
    </xf>
    <xf numFmtId="0" fontId="21" fillId="0" borderId="121" xfId="0" applyFont="1" applyBorder="1" applyAlignment="1">
      <alignment horizontal="right" vertical="top"/>
    </xf>
    <xf numFmtId="167" fontId="21" fillId="0" borderId="121" xfId="0" applyNumberFormat="1" applyFont="1" applyBorder="1" applyAlignment="1">
      <alignment vertical="top"/>
    </xf>
    <xf numFmtId="167" fontId="22" fillId="0" borderId="121" xfId="0" applyNumberFormat="1" applyFont="1" applyBorder="1" applyAlignment="1">
      <alignment vertical="top"/>
    </xf>
    <xf numFmtId="49" fontId="24" fillId="118" borderId="121" xfId="0" applyNumberFormat="1" applyFont="1" applyFill="1" applyBorder="1" applyAlignment="1">
      <alignment horizontal="center" vertical="center" wrapText="1"/>
    </xf>
    <xf numFmtId="49" fontId="21" fillId="118" borderId="121" xfId="0" applyNumberFormat="1" applyFont="1" applyFill="1" applyBorder="1" applyAlignment="1">
      <alignment vertical="center" wrapText="1"/>
    </xf>
    <xf numFmtId="174" fontId="21" fillId="118" borderId="121" xfId="38645" applyNumberFormat="1" applyFont="1" applyFill="1" applyBorder="1" applyAlignment="1">
      <alignment vertical="center" wrapText="1"/>
    </xf>
    <xf numFmtId="0" fontId="24" fillId="33" borderId="121" xfId="0" applyFont="1" applyFill="1" applyBorder="1" applyAlignment="1">
      <alignment horizontal="center" vertical="center" wrapText="1"/>
    </xf>
    <xf numFmtId="0" fontId="28" fillId="33" borderId="121" xfId="0" applyFont="1" applyFill="1" applyBorder="1" applyAlignment="1">
      <alignment vertical="center"/>
    </xf>
    <xf numFmtId="0" fontId="21" fillId="33" borderId="121" xfId="0" applyFont="1" applyFill="1" applyBorder="1"/>
    <xf numFmtId="0" fontId="21" fillId="33" borderId="121" xfId="0" applyFont="1" applyFill="1" applyBorder="1" applyAlignment="1">
      <alignment vertical="top"/>
    </xf>
    <xf numFmtId="172" fontId="24" fillId="33" borderId="121" xfId="0" applyNumberFormat="1" applyFont="1" applyFill="1" applyBorder="1" applyAlignment="1">
      <alignment horizontal="left" vertical="top" wrapText="1"/>
    </xf>
    <xf numFmtId="0" fontId="212" fillId="33" borderId="121" xfId="0" applyFont="1" applyFill="1" applyBorder="1" applyAlignment="1">
      <alignment horizontal="left"/>
    </xf>
    <xf numFmtId="0" fontId="24" fillId="0" borderId="118" xfId="0" applyFont="1" applyBorder="1" applyAlignment="1">
      <alignment horizontal="left" vertical="top" wrapText="1"/>
    </xf>
    <xf numFmtId="0" fontId="202" fillId="33" borderId="121" xfId="0" applyFont="1" applyFill="1" applyBorder="1"/>
    <xf numFmtId="0" fontId="213" fillId="33" borderId="121" xfId="0" applyFont="1" applyFill="1" applyBorder="1" applyAlignment="1">
      <alignment horizontal="left" wrapText="1"/>
    </xf>
    <xf numFmtId="0" fontId="21" fillId="33" borderId="121" xfId="0" applyFont="1" applyFill="1" applyBorder="1" applyAlignment="1">
      <alignment horizontal="right" vertical="top" wrapText="1"/>
    </xf>
    <xf numFmtId="0" fontId="212" fillId="33" borderId="121" xfId="0" applyFont="1" applyFill="1" applyBorder="1" applyAlignment="1">
      <alignment horizontal="right" vertical="top" wrapText="1"/>
    </xf>
    <xf numFmtId="0" fontId="177" fillId="33" borderId="121" xfId="0" applyFont="1" applyFill="1" applyBorder="1" applyAlignment="1">
      <alignment horizontal="left" vertical="top" wrapText="1" indent="1"/>
    </xf>
    <xf numFmtId="174" fontId="213" fillId="33" borderId="121" xfId="38645" applyNumberFormat="1" applyFont="1" applyFill="1" applyBorder="1" applyAlignment="1">
      <alignment horizontal="right" vertical="top" wrapText="1"/>
    </xf>
    <xf numFmtId="174" fontId="213" fillId="0" borderId="121" xfId="38645" applyNumberFormat="1" applyFont="1" applyFill="1" applyBorder="1" applyAlignment="1">
      <alignment horizontal="right" vertical="top" wrapText="1"/>
    </xf>
    <xf numFmtId="174" fontId="213" fillId="117" borderId="121" xfId="38645" applyNumberFormat="1" applyFont="1" applyFill="1" applyBorder="1" applyAlignment="1">
      <alignment horizontal="right" vertical="top" wrapText="1"/>
    </xf>
    <xf numFmtId="0" fontId="24" fillId="33" borderId="121" xfId="0" applyFont="1" applyFill="1" applyBorder="1" applyAlignment="1">
      <alignment horizontal="left" vertical="top" wrapText="1"/>
    </xf>
    <xf numFmtId="0" fontId="24" fillId="33" borderId="121" xfId="0" applyFont="1" applyFill="1" applyBorder="1" applyAlignment="1">
      <alignment horizontal="left" wrapText="1"/>
    </xf>
    <xf numFmtId="244" fontId="24" fillId="33" borderId="121" xfId="0" applyNumberFormat="1" applyFont="1" applyFill="1" applyBorder="1" applyAlignment="1">
      <alignment horizontal="right" vertical="top" wrapText="1"/>
    </xf>
    <xf numFmtId="174" fontId="168" fillId="33" borderId="121" xfId="38645" applyNumberFormat="1" applyFont="1" applyFill="1" applyBorder="1" applyAlignment="1">
      <alignment horizontal="right" vertical="top" wrapText="1"/>
    </xf>
    <xf numFmtId="0" fontId="21" fillId="33" borderId="121" xfId="0" applyFont="1" applyFill="1" applyBorder="1" applyAlignment="1">
      <alignment wrapText="1"/>
    </xf>
    <xf numFmtId="0" fontId="21" fillId="0" borderId="121" xfId="34373" applyFont="1" applyBorder="1" applyAlignment="1">
      <alignment horizontal="right" vertical="center" wrapText="1"/>
    </xf>
    <xf numFmtId="169" fontId="22" fillId="0" borderId="121" xfId="34373" applyNumberFormat="1" applyFont="1" applyBorder="1" applyAlignment="1">
      <alignment horizontal="right"/>
    </xf>
    <xf numFmtId="172" fontId="26" fillId="33" borderId="121" xfId="0" applyNumberFormat="1" applyFont="1" applyFill="1" applyBorder="1"/>
    <xf numFmtId="0" fontId="24" fillId="33" borderId="121" xfId="0" applyFont="1" applyFill="1" applyBorder="1"/>
    <xf numFmtId="0" fontId="24" fillId="33" borderId="121" xfId="0" applyFont="1" applyFill="1" applyBorder="1" applyAlignment="1">
      <alignment horizontal="left"/>
    </xf>
    <xf numFmtId="0" fontId="21" fillId="33" borderId="121" xfId="0" applyFont="1" applyFill="1" applyBorder="1" applyAlignment="1">
      <alignment horizontal="right"/>
    </xf>
    <xf numFmtId="0" fontId="21" fillId="33" borderId="121" xfId="0" applyFont="1" applyFill="1" applyBorder="1" applyAlignment="1">
      <alignment horizontal="center"/>
    </xf>
    <xf numFmtId="0" fontId="177" fillId="33" borderId="121" xfId="8226" applyFont="1" applyFill="1" applyBorder="1" applyAlignment="1">
      <alignment horizontal="left" wrapText="1"/>
    </xf>
    <xf numFmtId="0" fontId="21" fillId="0" borderId="121" xfId="34373" applyFont="1" applyBorder="1" applyAlignment="1">
      <alignment horizontal="right"/>
    </xf>
    <xf numFmtId="169" fontId="21" fillId="0" borderId="121" xfId="34373" applyNumberFormat="1" applyFont="1" applyBorder="1" applyAlignment="1">
      <alignment horizontal="right" wrapText="1"/>
    </xf>
    <xf numFmtId="0" fontId="24" fillId="33" borderId="121" xfId="8226" applyFont="1" applyFill="1" applyBorder="1" applyAlignment="1">
      <alignment horizontal="right" wrapText="1"/>
    </xf>
    <xf numFmtId="178" fontId="24" fillId="33" borderId="121" xfId="8226" applyNumberFormat="1" applyFont="1" applyFill="1" applyBorder="1" applyAlignment="1">
      <alignment horizontal="right" wrapText="1"/>
    </xf>
    <xf numFmtId="0" fontId="24" fillId="33" borderId="121" xfId="8226" applyFont="1" applyFill="1" applyBorder="1"/>
    <xf numFmtId="0" fontId="212" fillId="33" borderId="121" xfId="8226" applyFont="1" applyFill="1" applyBorder="1" applyAlignment="1">
      <alignment vertical="top" wrapText="1"/>
    </xf>
    <xf numFmtId="0" fontId="24" fillId="33" borderId="121" xfId="8226" applyFont="1" applyFill="1" applyBorder="1" applyAlignment="1">
      <alignment horizontal="right"/>
    </xf>
    <xf numFmtId="0" fontId="21" fillId="33" borderId="121" xfId="8226" applyFont="1" applyFill="1" applyBorder="1" applyAlignment="1">
      <alignment horizontal="right" wrapText="1"/>
    </xf>
    <xf numFmtId="0" fontId="21" fillId="33" borderId="121" xfId="8226" applyFont="1" applyFill="1" applyBorder="1" applyAlignment="1">
      <alignment horizontal="right"/>
    </xf>
    <xf numFmtId="0" fontId="212" fillId="33" borderId="121" xfId="8226" applyFont="1" applyFill="1" applyBorder="1" applyAlignment="1">
      <alignment horizontal="left" wrapText="1"/>
    </xf>
    <xf numFmtId="174" fontId="212" fillId="33" borderId="121" xfId="8226" applyNumberFormat="1" applyFont="1" applyFill="1" applyBorder="1" applyAlignment="1">
      <alignment vertical="center" wrapText="1"/>
    </xf>
    <xf numFmtId="174" fontId="24" fillId="33" borderId="121" xfId="8226" applyNumberFormat="1" applyFont="1" applyFill="1" applyBorder="1" applyAlignment="1">
      <alignment horizontal="right"/>
    </xf>
    <xf numFmtId="174" fontId="21" fillId="33" borderId="121" xfId="8226" applyNumberFormat="1" applyFont="1" applyFill="1" applyBorder="1"/>
    <xf numFmtId="174" fontId="168" fillId="33" borderId="121" xfId="0" applyNumberFormat="1" applyFont="1" applyFill="1" applyBorder="1" applyAlignment="1">
      <alignment horizontal="left" vertical="top" wrapText="1"/>
    </xf>
    <xf numFmtId="0" fontId="21" fillId="33" borderId="121" xfId="0" applyFont="1" applyFill="1" applyBorder="1" applyAlignment="1">
      <alignment horizontal="right" wrapText="1"/>
    </xf>
    <xf numFmtId="244" fontId="24" fillId="33" borderId="121" xfId="0" applyNumberFormat="1" applyFont="1" applyFill="1" applyBorder="1" applyAlignment="1">
      <alignment horizontal="right" wrapText="1"/>
    </xf>
    <xf numFmtId="3" fontId="24" fillId="33" borderId="121" xfId="0" applyNumberFormat="1" applyFont="1" applyFill="1" applyBorder="1"/>
    <xf numFmtId="0" fontId="212" fillId="33" borderId="121" xfId="0" applyFont="1" applyFill="1" applyBorder="1" applyAlignment="1">
      <alignment wrapText="1"/>
    </xf>
    <xf numFmtId="0" fontId="177" fillId="33" borderId="121" xfId="0" applyFont="1" applyFill="1" applyBorder="1" applyAlignment="1">
      <alignment wrapText="1"/>
    </xf>
    <xf numFmtId="0" fontId="21" fillId="33" borderId="121" xfId="0" applyFont="1" applyFill="1" applyBorder="1" applyAlignment="1">
      <alignment horizontal="center" vertical="top" wrapText="1"/>
    </xf>
    <xf numFmtId="176" fontId="24" fillId="33" borderId="121" xfId="0" applyNumberFormat="1" applyFont="1" applyFill="1" applyBorder="1" applyAlignment="1">
      <alignment horizontal="center" vertical="top"/>
    </xf>
    <xf numFmtId="0" fontId="24" fillId="33" borderId="121" xfId="0" applyFont="1" applyFill="1" applyBorder="1" applyAlignment="1">
      <alignment horizontal="left" vertical="top"/>
    </xf>
    <xf numFmtId="174" fontId="21" fillId="33" borderId="121" xfId="0" applyNumberFormat="1" applyFont="1" applyFill="1" applyBorder="1" applyAlignment="1">
      <alignment horizontal="right" vertical="top"/>
    </xf>
    <xf numFmtId="174" fontId="21" fillId="33" borderId="121" xfId="0" applyNumberFormat="1" applyFont="1" applyFill="1" applyBorder="1" applyAlignment="1">
      <alignment horizontal="left" vertical="top"/>
    </xf>
    <xf numFmtId="0" fontId="21" fillId="0" borderId="121" xfId="0" applyFont="1" applyBorder="1" applyAlignment="1">
      <alignment horizontal="right" wrapText="1"/>
    </xf>
    <xf numFmtId="0" fontId="212" fillId="0" borderId="121" xfId="0" applyFont="1" applyBorder="1"/>
    <xf numFmtId="245" fontId="212" fillId="0" borderId="121" xfId="0" applyNumberFormat="1" applyFont="1" applyBorder="1" applyAlignment="1">
      <alignment horizontal="right" vertical="center" wrapText="1"/>
    </xf>
    <xf numFmtId="245" fontId="212" fillId="0" borderId="121" xfId="0" applyNumberFormat="1" applyFont="1" applyBorder="1" applyAlignment="1">
      <alignment horizontal="left" vertical="center" wrapText="1" indent="1"/>
    </xf>
    <xf numFmtId="0" fontId="21" fillId="0" borderId="121" xfId="0" applyFont="1" applyBorder="1" applyAlignment="1">
      <alignment horizontal="left" vertical="center" wrapText="1"/>
    </xf>
    <xf numFmtId="0" fontId="177" fillId="0" borderId="121" xfId="305" applyFont="1" applyBorder="1" applyAlignment="1"/>
    <xf numFmtId="0" fontId="21" fillId="0" borderId="121" xfId="54135" applyFont="1" applyFill="1" applyBorder="1" applyAlignment="1">
      <alignment horizontal="center" vertical="center" wrapText="1"/>
    </xf>
    <xf numFmtId="0" fontId="22" fillId="0" borderId="121" xfId="54135" applyFont="1" applyFill="1" applyBorder="1" applyAlignment="1">
      <alignment horizontal="center" vertical="center" wrapText="1"/>
    </xf>
    <xf numFmtId="0" fontId="21" fillId="33" borderId="121" xfId="0" applyFont="1" applyFill="1" applyBorder="1" applyAlignment="1">
      <alignment horizontal="left" wrapText="1"/>
    </xf>
    <xf numFmtId="176" fontId="24" fillId="0" borderId="121" xfId="0" applyNumberFormat="1" applyFont="1" applyBorder="1" applyAlignment="1">
      <alignment horizontal="center" vertical="top" wrapText="1"/>
    </xf>
    <xf numFmtId="176" fontId="24" fillId="33" borderId="121" xfId="0" applyNumberFormat="1" applyFont="1" applyFill="1" applyBorder="1" applyAlignment="1">
      <alignment horizontal="center" vertical="top" wrapText="1"/>
    </xf>
    <xf numFmtId="0" fontId="24" fillId="117" borderId="121" xfId="0" applyFont="1" applyFill="1" applyBorder="1" applyAlignment="1">
      <alignment vertical="top" wrapText="1"/>
    </xf>
    <xf numFmtId="0" fontId="177" fillId="41" borderId="121" xfId="34298" applyFont="1" applyFill="1" applyBorder="1">
      <alignment vertical="center"/>
    </xf>
    <xf numFmtId="0" fontId="177" fillId="0" borderId="121" xfId="305" applyFont="1" applyBorder="1">
      <alignment vertical="center"/>
    </xf>
    <xf numFmtId="0" fontId="21" fillId="0" borderId="121" xfId="305" quotePrefix="1" applyFont="1" applyBorder="1" applyAlignment="1">
      <alignment horizontal="right"/>
    </xf>
    <xf numFmtId="0" fontId="21" fillId="0" borderId="121" xfId="305" applyFont="1" applyBorder="1" applyAlignment="1">
      <alignment horizontal="right"/>
    </xf>
    <xf numFmtId="0" fontId="177" fillId="0" borderId="121" xfId="305" applyFont="1" applyBorder="1" applyAlignment="1">
      <alignment horizontal="left" vertical="center" wrapText="1" indent="1"/>
    </xf>
    <xf numFmtId="3" fontId="177" fillId="0" borderId="121" xfId="9167" applyFont="1" applyFill="1" applyBorder="1">
      <alignment horizontal="right" vertical="center"/>
      <protection locked="0"/>
    </xf>
    <xf numFmtId="3" fontId="323" fillId="117" borderId="121" xfId="9167" applyFont="1" applyFill="1" applyBorder="1">
      <alignment horizontal="right" vertical="center"/>
      <protection locked="0"/>
    </xf>
    <xf numFmtId="3" fontId="177" fillId="0" borderId="121" xfId="54136" applyFont="1" applyFill="1" applyBorder="1">
      <alignment horizontal="right" vertical="center"/>
      <protection locked="0"/>
    </xf>
    <xf numFmtId="3" fontId="323" fillId="117" borderId="121" xfId="54136" applyFont="1" applyFill="1" applyBorder="1">
      <alignment horizontal="right" vertical="center"/>
      <protection locked="0"/>
    </xf>
    <xf numFmtId="0" fontId="21" fillId="0" borderId="121" xfId="305" quotePrefix="1" applyFont="1" applyBorder="1" applyAlignment="1">
      <alignment horizontal="right" vertical="center"/>
    </xf>
    <xf numFmtId="0" fontId="21" fillId="0" borderId="121" xfId="305" quotePrefix="1" applyFont="1" applyBorder="1" applyAlignment="1">
      <alignment horizontal="center" vertical="top"/>
    </xf>
    <xf numFmtId="3" fontId="21" fillId="117" borderId="121" xfId="9167" applyFont="1" applyFill="1" applyBorder="1" applyAlignment="1">
      <alignment horizontal="center"/>
      <protection locked="0"/>
    </xf>
    <xf numFmtId="3" fontId="21" fillId="0" borderId="121" xfId="9167" applyFont="1" applyFill="1" applyBorder="1" applyAlignment="1">
      <alignment horizontal="center"/>
      <protection locked="0"/>
    </xf>
    <xf numFmtId="3" fontId="21" fillId="117" borderId="121" xfId="54136" applyFont="1" applyFill="1" applyBorder="1" applyAlignment="1">
      <alignment horizontal="center"/>
      <protection locked="0"/>
    </xf>
    <xf numFmtId="3" fontId="21" fillId="33" borderId="121" xfId="54136" applyFont="1" applyFill="1" applyBorder="1" applyAlignment="1">
      <alignment horizontal="center"/>
      <protection locked="0"/>
    </xf>
    <xf numFmtId="0" fontId="177" fillId="41" borderId="121" xfId="34298" applyFont="1" applyFill="1" applyBorder="1" applyAlignment="1"/>
    <xf numFmtId="0" fontId="21" fillId="41" borderId="121" xfId="34298" applyFont="1" applyFill="1" applyBorder="1" applyAlignment="1">
      <alignment vertical="top" wrapText="1"/>
    </xf>
    <xf numFmtId="14" fontId="21" fillId="33" borderId="121" xfId="0" applyNumberFormat="1" applyFont="1" applyFill="1" applyBorder="1" applyAlignment="1">
      <alignment horizontal="right"/>
    </xf>
    <xf numFmtId="172" fontId="21" fillId="33" borderId="121" xfId="0" applyNumberFormat="1" applyFont="1" applyFill="1" applyBorder="1" applyAlignment="1">
      <alignment horizontal="right" vertical="center"/>
    </xf>
    <xf numFmtId="174" fontId="21" fillId="33" borderId="121" xfId="38645" applyNumberFormat="1" applyFont="1" applyFill="1" applyBorder="1" applyAlignment="1">
      <alignment horizontal="right"/>
    </xf>
    <xf numFmtId="174" fontId="24" fillId="0" borderId="0" xfId="0" applyNumberFormat="1" applyFont="1" applyAlignment="1">
      <alignment horizontal="center" vertical="top" wrapText="1"/>
    </xf>
    <xf numFmtId="174" fontId="24" fillId="0" borderId="0" xfId="0" applyNumberFormat="1" applyFont="1" applyAlignment="1">
      <alignment horizontal="center" wrapText="1"/>
    </xf>
    <xf numFmtId="174" fontId="24" fillId="0" borderId="0" xfId="0" applyNumberFormat="1" applyFont="1" applyAlignment="1">
      <alignment horizontal="left" wrapText="1"/>
    </xf>
    <xf numFmtId="172" fontId="0" fillId="0" borderId="0" xfId="0" applyNumberFormat="1"/>
    <xf numFmtId="0" fontId="21" fillId="0" borderId="121" xfId="8226" applyFont="1" applyBorder="1" applyAlignment="1">
      <alignment horizontal="left" wrapText="1"/>
    </xf>
    <xf numFmtId="174" fontId="168" fillId="0" borderId="121" xfId="0" applyNumberFormat="1" applyFont="1" applyBorder="1" applyAlignment="1">
      <alignment horizontal="left" vertical="top" wrapText="1"/>
    </xf>
    <xf numFmtId="169" fontId="24" fillId="33" borderId="0" xfId="0" applyNumberFormat="1" applyFont="1" applyFill="1"/>
    <xf numFmtId="169" fontId="24" fillId="0" borderId="121" xfId="34373" applyNumberFormat="1" applyFont="1" applyBorder="1" applyAlignment="1">
      <alignment horizontal="right"/>
    </xf>
    <xf numFmtId="172" fontId="212" fillId="118" borderId="0" xfId="0" applyNumberFormat="1" applyFont="1" applyFill="1"/>
    <xf numFmtId="174" fontId="24" fillId="0" borderId="0" xfId="38645" applyNumberFormat="1" applyFont="1" applyBorder="1" applyAlignment="1" applyProtection="1">
      <alignment horizontal="right" vertical="center"/>
      <protection locked="0"/>
    </xf>
    <xf numFmtId="174" fontId="212" fillId="0" borderId="0" xfId="38645" applyNumberFormat="1" applyFont="1" applyBorder="1" applyAlignment="1" applyProtection="1">
      <alignment horizontal="right" vertical="center"/>
      <protection locked="0"/>
    </xf>
    <xf numFmtId="0" fontId="328" fillId="0" borderId="0" xfId="0" applyFont="1"/>
    <xf numFmtId="263" fontId="24" fillId="0" borderId="0" xfId="34373" applyNumberFormat="1" applyFont="1" applyBorder="1" applyAlignment="1">
      <alignment horizontal="right"/>
    </xf>
    <xf numFmtId="263" fontId="212" fillId="0" borderId="0" xfId="34373" applyNumberFormat="1" applyFont="1" applyBorder="1" applyAlignment="1">
      <alignment horizontal="right"/>
    </xf>
    <xf numFmtId="3" fontId="329" fillId="117" borderId="118" xfId="9167" applyFont="1" applyFill="1" applyBorder="1" applyAlignment="1">
      <alignment horizontal="center" vertical="top"/>
      <protection locked="0"/>
    </xf>
    <xf numFmtId="0" fontId="330" fillId="33" borderId="121" xfId="0" applyFont="1" applyFill="1" applyBorder="1" applyAlignment="1">
      <alignment horizontal="right"/>
    </xf>
    <xf numFmtId="174" fontId="331" fillId="0" borderId="0" xfId="38645" applyNumberFormat="1" applyFont="1" applyFill="1" applyAlignment="1" applyProtection="1">
      <alignment horizontal="right" vertical="center"/>
      <protection locked="0"/>
    </xf>
    <xf numFmtId="0" fontId="24" fillId="0" borderId="121" xfId="0" applyFont="1" applyBorder="1" applyAlignment="1">
      <alignment horizontal="right" wrapText="1"/>
    </xf>
    <xf numFmtId="3" fontId="257" fillId="0" borderId="0" xfId="0" applyNumberFormat="1" applyFont="1"/>
    <xf numFmtId="265" fontId="257" fillId="0" borderId="0" xfId="0" applyNumberFormat="1" applyFont="1"/>
    <xf numFmtId="0" fontId="329" fillId="0" borderId="0" xfId="34298" applyFont="1" applyAlignment="1">
      <alignment vertical="top"/>
    </xf>
    <xf numFmtId="263" fontId="257" fillId="0" borderId="0" xfId="0" applyNumberFormat="1" applyFont="1" applyAlignment="1">
      <alignment horizontal="right"/>
    </xf>
    <xf numFmtId="263" fontId="328" fillId="0" borderId="0" xfId="0" applyNumberFormat="1" applyFont="1" applyAlignment="1">
      <alignment horizontal="right"/>
    </xf>
    <xf numFmtId="0" fontId="328" fillId="0" borderId="0" xfId="0" applyFont="1" applyAlignment="1">
      <alignment horizontal="right"/>
    </xf>
    <xf numFmtId="0" fontId="21" fillId="0" borderId="118" xfId="0" applyFont="1" applyBorder="1"/>
    <xf numFmtId="0" fontId="21" fillId="0" borderId="116" xfId="0" applyFont="1" applyBorder="1" applyAlignment="1">
      <alignment horizontal="center"/>
    </xf>
    <xf numFmtId="14" fontId="21" fillId="0" borderId="121" xfId="0" applyNumberFormat="1" applyFont="1" applyBorder="1" applyAlignment="1">
      <alignment horizontal="right"/>
    </xf>
    <xf numFmtId="14" fontId="21" fillId="0" borderId="0" xfId="0" applyNumberFormat="1" applyFont="1" applyAlignment="1">
      <alignment horizontal="right"/>
    </xf>
    <xf numFmtId="0" fontId="24" fillId="0" borderId="0" xfId="0" applyFont="1" applyAlignment="1">
      <alignment horizontal="center" vertical="center"/>
    </xf>
    <xf numFmtId="0" fontId="26" fillId="0" borderId="0" xfId="0" applyFont="1" applyAlignment="1">
      <alignment horizontal="center"/>
    </xf>
    <xf numFmtId="49" fontId="21" fillId="0" borderId="0" xfId="54137" applyNumberFormat="1" applyFont="1" applyAlignment="1">
      <alignment horizontal="center" vertical="center" wrapText="1"/>
    </xf>
    <xf numFmtId="0" fontId="21" fillId="0" borderId="0" xfId="54137" applyFont="1" applyAlignment="1">
      <alignment horizontal="center" vertical="center" wrapText="1"/>
    </xf>
    <xf numFmtId="0" fontId="333" fillId="0" borderId="0" xfId="54137" applyFont="1"/>
    <xf numFmtId="0" fontId="21" fillId="0" borderId="0" xfId="54137" applyFont="1"/>
    <xf numFmtId="0" fontId="334" fillId="33" borderId="0" xfId="0" applyFont="1" applyFill="1"/>
    <xf numFmtId="10" fontId="257" fillId="0" borderId="0" xfId="0" applyNumberFormat="1" applyFont="1" applyAlignment="1">
      <alignment horizontal="right"/>
    </xf>
    <xf numFmtId="10" fontId="257" fillId="0" borderId="0" xfId="51581" applyNumberFormat="1" applyFont="1" applyAlignment="1">
      <alignment horizontal="right"/>
    </xf>
    <xf numFmtId="10" fontId="72" fillId="0" borderId="0" xfId="51581" applyNumberFormat="1" applyFont="1" applyAlignment="1">
      <alignment vertical="top"/>
    </xf>
    <xf numFmtId="43" fontId="72" fillId="0" borderId="0" xfId="34298" applyNumberFormat="1" applyFont="1" applyAlignment="1">
      <alignment vertical="top"/>
    </xf>
    <xf numFmtId="9" fontId="72" fillId="0" borderId="0" xfId="34298" applyNumberFormat="1" applyFont="1" applyAlignment="1">
      <alignment vertical="top"/>
    </xf>
    <xf numFmtId="0" fontId="21" fillId="117" borderId="0" xfId="34298" applyFont="1" applyFill="1" applyAlignment="1">
      <alignment horizontal="right" vertical="center" wrapText="1"/>
    </xf>
    <xf numFmtId="10" fontId="0" fillId="33" borderId="0" xfId="0" applyNumberFormat="1" applyFill="1"/>
    <xf numFmtId="174" fontId="329" fillId="33" borderId="0" xfId="0" applyNumberFormat="1" applyFont="1" applyFill="1" applyAlignment="1">
      <alignment horizontal="right" vertical="top"/>
    </xf>
    <xf numFmtId="174" fontId="329" fillId="0" borderId="0" xfId="0" applyNumberFormat="1" applyFont="1" applyAlignment="1">
      <alignment horizontal="right" vertical="top"/>
    </xf>
    <xf numFmtId="174" fontId="335" fillId="33" borderId="116" xfId="0" applyNumberFormat="1" applyFont="1" applyFill="1" applyBorder="1" applyAlignment="1">
      <alignment horizontal="left" vertical="top"/>
    </xf>
    <xf numFmtId="174" fontId="329" fillId="33" borderId="0" xfId="0" applyNumberFormat="1" applyFont="1" applyFill="1" applyAlignment="1">
      <alignment horizontal="left" vertical="top"/>
    </xf>
    <xf numFmtId="0" fontId="336" fillId="0" borderId="0" xfId="0" applyFont="1"/>
    <xf numFmtId="0" fontId="335" fillId="0" borderId="0" xfId="34299" applyFont="1" applyAlignment="1">
      <alignment vertical="top"/>
    </xf>
    <xf numFmtId="174" fontId="177" fillId="0" borderId="0" xfId="38645" applyNumberFormat="1" applyFont="1" applyFill="1" applyAlignment="1" applyProtection="1">
      <alignment horizontal="right" vertical="center"/>
      <protection locked="0"/>
    </xf>
    <xf numFmtId="0" fontId="337" fillId="0" borderId="111" xfId="8453" applyFont="1" applyBorder="1" applyAlignment="1">
      <alignment horizontal="centerContinuous" vertical="center"/>
    </xf>
    <xf numFmtId="0" fontId="337" fillId="0" borderId="110" xfId="8453" applyFont="1" applyBorder="1" applyAlignment="1">
      <alignment horizontal="centerContinuous" vertical="center"/>
    </xf>
    <xf numFmtId="0" fontId="337" fillId="0" borderId="109" xfId="8453" applyFont="1" applyBorder="1" applyAlignment="1">
      <alignment horizontal="centerContinuous" vertical="center"/>
    </xf>
    <xf numFmtId="0" fontId="337" fillId="0" borderId="108" xfId="8453" applyFont="1" applyBorder="1" applyAlignment="1">
      <alignment horizontal="centerContinuous" vertical="center"/>
    </xf>
    <xf numFmtId="0" fontId="337" fillId="0" borderId="111" xfId="8453" applyFont="1" applyBorder="1" applyAlignment="1">
      <alignment horizontal="center"/>
    </xf>
    <xf numFmtId="0" fontId="337" fillId="0" borderId="108" xfId="8453" applyFont="1" applyBorder="1" applyAlignment="1">
      <alignment horizontal="center"/>
    </xf>
    <xf numFmtId="0" fontId="338" fillId="0" borderId="111" xfId="8453" applyFont="1" applyBorder="1"/>
    <xf numFmtId="0" fontId="338" fillId="0" borderId="109" xfId="8453" applyFont="1" applyBorder="1"/>
    <xf numFmtId="0" fontId="338" fillId="0" borderId="108" xfId="8453" applyFont="1" applyBorder="1"/>
    <xf numFmtId="0" fontId="338" fillId="0" borderId="108" xfId="8453" applyFont="1" applyBorder="1" applyAlignment="1">
      <alignment horizontal="left"/>
    </xf>
    <xf numFmtId="0" fontId="339" fillId="0" borderId="123" xfId="0" applyFont="1" applyBorder="1"/>
    <xf numFmtId="0" fontId="339" fillId="0" borderId="111" xfId="8453" applyFont="1" applyBorder="1"/>
    <xf numFmtId="0" fontId="338" fillId="0" borderId="110" xfId="8453" applyFont="1" applyBorder="1"/>
    <xf numFmtId="0" fontId="338" fillId="0" borderId="111" xfId="8453" applyFont="1" applyBorder="1" applyAlignment="1">
      <alignment horizontal="left"/>
    </xf>
    <xf numFmtId="0" fontId="338" fillId="0" borderId="109" xfId="8453" applyFont="1" applyBorder="1" applyAlignment="1">
      <alignment horizontal="left"/>
    </xf>
    <xf numFmtId="3" fontId="338" fillId="0" borderId="111" xfId="8453" applyNumberFormat="1" applyFont="1" applyBorder="1" applyAlignment="1">
      <alignment horizontal="left"/>
    </xf>
    <xf numFmtId="3" fontId="338" fillId="0" borderId="109" xfId="8453" applyNumberFormat="1" applyFont="1" applyBorder="1" applyAlignment="1">
      <alignment horizontal="left"/>
    </xf>
    <xf numFmtId="3" fontId="338" fillId="0" borderId="124" xfId="8453" applyNumberFormat="1" applyFont="1" applyBorder="1" applyAlignment="1">
      <alignment horizontal="left"/>
    </xf>
    <xf numFmtId="3" fontId="338" fillId="0" borderId="125" xfId="8453" applyNumberFormat="1" applyFont="1" applyBorder="1" applyAlignment="1">
      <alignment horizontal="left"/>
    </xf>
    <xf numFmtId="3" fontId="338" fillId="0" borderId="123" xfId="8453" applyNumberFormat="1" applyFont="1" applyBorder="1" applyAlignment="1">
      <alignment horizontal="left"/>
    </xf>
    <xf numFmtId="3" fontId="338" fillId="0" borderId="108" xfId="8453" applyNumberFormat="1" applyFont="1" applyBorder="1" applyAlignment="1">
      <alignment horizontal="left"/>
    </xf>
    <xf numFmtId="3" fontId="338" fillId="33" borderId="108" xfId="8453" applyNumberFormat="1" applyFont="1" applyFill="1" applyBorder="1" applyAlignment="1">
      <alignment horizontal="left"/>
    </xf>
    <xf numFmtId="0" fontId="338" fillId="33" borderId="108" xfId="8453" applyFont="1" applyFill="1" applyBorder="1"/>
    <xf numFmtId="0" fontId="338" fillId="33" borderId="108" xfId="8453" applyFont="1" applyFill="1" applyBorder="1" applyAlignment="1">
      <alignment horizontal="left"/>
    </xf>
    <xf numFmtId="0" fontId="338" fillId="33" borderId="111" xfId="8453" applyFont="1" applyFill="1" applyBorder="1" applyAlignment="1">
      <alignment horizontal="left"/>
    </xf>
    <xf numFmtId="0" fontId="338" fillId="0" borderId="111" xfId="8453" applyFont="1" applyBorder="1" applyAlignment="1">
      <alignment wrapText="1"/>
    </xf>
    <xf numFmtId="0" fontId="338" fillId="0" borderId="109" xfId="8453" applyFont="1" applyBorder="1" applyAlignment="1">
      <alignment wrapText="1"/>
    </xf>
    <xf numFmtId="0" fontId="338" fillId="33" borderId="108" xfId="8453" applyFont="1" applyFill="1" applyBorder="1" applyAlignment="1">
      <alignment wrapText="1"/>
    </xf>
    <xf numFmtId="0" fontId="338" fillId="33" borderId="111" xfId="8453" applyFont="1" applyFill="1" applyBorder="1" applyAlignment="1">
      <alignment wrapText="1"/>
    </xf>
    <xf numFmtId="0" fontId="338" fillId="0" borderId="108" xfId="8453" applyFont="1" applyBorder="1" applyAlignment="1">
      <alignment wrapText="1"/>
    </xf>
    <xf numFmtId="242" fontId="338" fillId="0" borderId="111" xfId="8453" applyNumberFormat="1" applyFont="1" applyBorder="1" applyAlignment="1">
      <alignment horizontal="left"/>
    </xf>
    <xf numFmtId="242" fontId="338" fillId="0" borderId="109" xfId="8453" applyNumberFormat="1" applyFont="1" applyBorder="1" applyAlignment="1">
      <alignment horizontal="left"/>
    </xf>
    <xf numFmtId="242" fontId="338" fillId="33" borderId="108" xfId="8453" applyNumberFormat="1" applyFont="1" applyFill="1" applyBorder="1" applyAlignment="1">
      <alignment horizontal="left"/>
    </xf>
    <xf numFmtId="242" fontId="338" fillId="33" borderId="111" xfId="8453" applyNumberFormat="1" applyFont="1" applyFill="1" applyBorder="1" applyAlignment="1">
      <alignment horizontal="left"/>
    </xf>
    <xf numFmtId="242" fontId="338" fillId="0" borderId="108" xfId="8453" applyNumberFormat="1" applyFont="1" applyBorder="1" applyAlignment="1">
      <alignment horizontal="left"/>
    </xf>
    <xf numFmtId="0" fontId="338" fillId="33" borderId="111" xfId="8453" applyFont="1" applyFill="1" applyBorder="1"/>
    <xf numFmtId="15" fontId="338" fillId="0" borderId="111" xfId="8453" applyNumberFormat="1" applyFont="1" applyBorder="1"/>
    <xf numFmtId="14" fontId="338" fillId="0" borderId="111" xfId="8453" applyNumberFormat="1" applyFont="1" applyBorder="1" applyAlignment="1">
      <alignment horizontal="left" wrapText="1"/>
    </xf>
    <xf numFmtId="0" fontId="338" fillId="0" borderId="109" xfId="8453" applyFont="1" applyBorder="1" applyAlignment="1">
      <alignment horizontal="left" wrapText="1"/>
    </xf>
    <xf numFmtId="17" fontId="338" fillId="33" borderId="108" xfId="8453" applyNumberFormat="1" applyFont="1" applyFill="1" applyBorder="1" applyAlignment="1">
      <alignment horizontal="left" wrapText="1"/>
    </xf>
    <xf numFmtId="0" fontId="338" fillId="0" borderId="111" xfId="8453" applyFont="1" applyBorder="1" applyAlignment="1">
      <alignment horizontal="left" wrapText="1"/>
    </xf>
    <xf numFmtId="0" fontId="338" fillId="0" borderId="108" xfId="8453" applyFont="1" applyBorder="1" applyAlignment="1">
      <alignment horizontal="left" wrapText="1"/>
    </xf>
    <xf numFmtId="242" fontId="338" fillId="0" borderId="109" xfId="8453" applyNumberFormat="1" applyFont="1" applyBorder="1" applyAlignment="1">
      <alignment horizontal="left" wrapText="1"/>
    </xf>
    <xf numFmtId="242" fontId="338" fillId="33" borderId="111" xfId="8453" applyNumberFormat="1" applyFont="1" applyFill="1" applyBorder="1" applyAlignment="1">
      <alignment horizontal="left" wrapText="1"/>
    </xf>
    <xf numFmtId="17" fontId="338" fillId="33" borderId="108" xfId="8453" quotePrefix="1" applyNumberFormat="1" applyFont="1" applyFill="1" applyBorder="1" applyAlignment="1">
      <alignment horizontal="left"/>
    </xf>
    <xf numFmtId="17" fontId="338" fillId="0" borderId="109" xfId="8453" quotePrefix="1" applyNumberFormat="1" applyFont="1" applyBorder="1" applyAlignment="1">
      <alignment horizontal="left"/>
    </xf>
    <xf numFmtId="0" fontId="338" fillId="33" borderId="111" xfId="8453" applyFont="1" applyFill="1" applyBorder="1" applyAlignment="1">
      <alignment horizontal="left" wrapText="1"/>
    </xf>
    <xf numFmtId="0" fontId="338" fillId="33" borderId="108" xfId="8453" applyFont="1" applyFill="1" applyBorder="1" applyAlignment="1">
      <alignment horizontal="left" wrapText="1"/>
    </xf>
    <xf numFmtId="0" fontId="338" fillId="33" borderId="110" xfId="8453" applyFont="1" applyFill="1" applyBorder="1"/>
    <xf numFmtId="0" fontId="338" fillId="33" borderId="109" xfId="8453" applyFont="1" applyFill="1" applyBorder="1"/>
    <xf numFmtId="17" fontId="338" fillId="0" borderId="109" xfId="8453" applyNumberFormat="1" applyFont="1" applyBorder="1" applyAlignment="1">
      <alignment horizontal="left" wrapText="1"/>
    </xf>
    <xf numFmtId="17" fontId="338" fillId="0" borderId="108" xfId="8453" applyNumberFormat="1" applyFont="1" applyBorder="1" applyAlignment="1">
      <alignment horizontal="left" wrapText="1"/>
    </xf>
    <xf numFmtId="17" fontId="338" fillId="0" borderId="111" xfId="8453" applyNumberFormat="1" applyFont="1" applyBorder="1" applyAlignment="1">
      <alignment horizontal="left" wrapText="1"/>
    </xf>
    <xf numFmtId="10" fontId="338" fillId="0" borderId="108" xfId="8453" applyNumberFormat="1" applyFont="1" applyBorder="1" applyAlignment="1">
      <alignment horizontal="left" wrapText="1"/>
    </xf>
    <xf numFmtId="17" fontId="338" fillId="33" borderId="108" xfId="8453" quotePrefix="1" applyNumberFormat="1" applyFont="1" applyFill="1" applyBorder="1" applyAlignment="1">
      <alignment horizontal="left" wrapText="1"/>
    </xf>
    <xf numFmtId="17" fontId="338" fillId="0" borderId="108" xfId="8453" quotePrefix="1" applyNumberFormat="1" applyFont="1" applyBorder="1" applyAlignment="1">
      <alignment horizontal="left"/>
    </xf>
    <xf numFmtId="0" fontId="340" fillId="0" borderId="0" xfId="0" applyFont="1"/>
    <xf numFmtId="0" fontId="236" fillId="41" borderId="0" xfId="34298" applyFont="1" applyFill="1">
      <alignment vertical="center"/>
    </xf>
    <xf numFmtId="0" fontId="101" fillId="0" borderId="0" xfId="47169" applyFont="1" applyFill="1" applyAlignment="1" applyProtection="1"/>
    <xf numFmtId="0" fontId="101" fillId="0" borderId="0" xfId="47169" applyFont="1" applyAlignment="1" applyProtection="1"/>
    <xf numFmtId="0" fontId="101" fillId="0" borderId="0" xfId="47169" applyFont="1" applyAlignment="1" applyProtection="1">
      <alignment horizontal="left"/>
    </xf>
    <xf numFmtId="0" fontId="101" fillId="0" borderId="0" xfId="47169" applyFont="1" applyFill="1" applyBorder="1" applyAlignment="1" applyProtection="1"/>
    <xf numFmtId="0" fontId="24" fillId="33" borderId="0" xfId="0" applyFont="1" applyFill="1" applyAlignment="1">
      <alignment horizontal="left" vertical="top" wrapText="1"/>
    </xf>
    <xf numFmtId="0" fontId="24" fillId="33" borderId="0" xfId="0" applyFont="1" applyFill="1" applyAlignment="1">
      <alignment horizontal="left" vertical="top"/>
    </xf>
    <xf numFmtId="0" fontId="209" fillId="0" borderId="0" xfId="0" applyFont="1" applyFill="1" applyAlignment="1">
      <alignment horizontal="right"/>
    </xf>
    <xf numFmtId="0" fontId="24" fillId="0" borderId="0" xfId="0" applyFont="1" applyFill="1"/>
    <xf numFmtId="169" fontId="22" fillId="0" borderId="116" xfId="34373" applyNumberFormat="1" applyFont="1" applyFill="1" applyBorder="1" applyAlignment="1">
      <alignment horizontal="right"/>
    </xf>
    <xf numFmtId="0" fontId="26" fillId="0" borderId="0" xfId="0" applyFont="1" applyFill="1"/>
    <xf numFmtId="174" fontId="24" fillId="0" borderId="0" xfId="0" applyNumberFormat="1" applyFont="1" applyFill="1"/>
    <xf numFmtId="169" fontId="24" fillId="33" borderId="0" xfId="0" applyNumberFormat="1" applyFont="1" applyFill="1" applyAlignment="1">
      <alignment wrapText="1"/>
    </xf>
    <xf numFmtId="0" fontId="21" fillId="33" borderId="0" xfId="0" applyFont="1" applyFill="1" applyAlignment="1">
      <alignment horizontal="left" vertical="center"/>
    </xf>
    <xf numFmtId="264" fontId="21" fillId="33" borderId="0" xfId="46344" applyNumberFormat="1" applyFont="1" applyFill="1" applyAlignment="1" applyProtection="1">
      <alignment horizontal="right"/>
      <protection locked="0"/>
    </xf>
    <xf numFmtId="264" fontId="21" fillId="33" borderId="116" xfId="46344" applyNumberFormat="1" applyFont="1" applyFill="1" applyBorder="1" applyAlignment="1" applyProtection="1">
      <alignment horizontal="right"/>
      <protection locked="0"/>
    </xf>
    <xf numFmtId="266" fontId="24" fillId="33" borderId="0" xfId="0" applyNumberFormat="1" applyFont="1" applyFill="1" applyAlignment="1">
      <alignment horizontal="right" vertical="top" wrapText="1"/>
    </xf>
    <xf numFmtId="266" fontId="212" fillId="33" borderId="0" xfId="0" applyNumberFormat="1" applyFont="1" applyFill="1" applyAlignment="1">
      <alignment horizontal="right" vertical="top" wrapText="1"/>
    </xf>
    <xf numFmtId="266" fontId="24" fillId="0" borderId="0" xfId="0" applyNumberFormat="1" applyFont="1" applyAlignment="1">
      <alignment horizontal="right" vertical="top" wrapText="1"/>
    </xf>
    <xf numFmtId="0" fontId="24" fillId="0" borderId="0" xfId="0" applyFont="1" applyAlignment="1">
      <alignment horizontal="left" vertical="center"/>
    </xf>
    <xf numFmtId="0" fontId="24" fillId="33" borderId="0" xfId="0" applyFont="1" applyFill="1" applyAlignment="1">
      <alignment wrapText="1"/>
    </xf>
    <xf numFmtId="0" fontId="168" fillId="0" borderId="116" xfId="0" applyFont="1" applyBorder="1" applyAlignment="1">
      <alignment horizontal="center" vertical="center"/>
    </xf>
    <xf numFmtId="0" fontId="24" fillId="0" borderId="0" xfId="0" applyFont="1" applyAlignment="1"/>
    <xf numFmtId="0" fontId="24" fillId="33" borderId="116" xfId="0" applyFont="1" applyFill="1" applyBorder="1" applyAlignment="1">
      <alignment horizontal="center" vertical="top" wrapText="1"/>
    </xf>
    <xf numFmtId="0" fontId="24" fillId="33" borderId="0" xfId="0" applyFont="1" applyFill="1" applyAlignment="1">
      <alignment horizontal="left"/>
    </xf>
    <xf numFmtId="0" fontId="24" fillId="33" borderId="0" xfId="8226" applyFont="1" applyFill="1" applyAlignment="1">
      <alignment horizontal="center"/>
    </xf>
    <xf numFmtId="0" fontId="21" fillId="33" borderId="0" xfId="0" applyFont="1" applyFill="1" applyAlignment="1">
      <alignment horizontal="left" wrapText="1"/>
    </xf>
    <xf numFmtId="0" fontId="24" fillId="33" borderId="0" xfId="0" applyFont="1" applyFill="1" applyAlignment="1">
      <alignment horizontal="center" vertical="top" wrapText="1"/>
    </xf>
    <xf numFmtId="0" fontId="22" fillId="0" borderId="118" xfId="0" applyFont="1" applyBorder="1" applyAlignment="1">
      <alignment horizontal="left" vertical="center"/>
    </xf>
    <xf numFmtId="43" fontId="24" fillId="33" borderId="0" xfId="55784" applyFont="1" applyFill="1" applyAlignment="1">
      <alignment horizontal="right" vertical="top" wrapText="1"/>
    </xf>
    <xf numFmtId="266" fontId="342" fillId="33" borderId="0" xfId="0" applyNumberFormat="1" applyFont="1" applyFill="1" applyAlignment="1">
      <alignment horizontal="right" vertical="top" wrapText="1"/>
    </xf>
    <xf numFmtId="0" fontId="342" fillId="33" borderId="0" xfId="0" applyFont="1" applyFill="1"/>
    <xf numFmtId="266" fontId="342" fillId="0" borderId="0" xfId="0" applyNumberFormat="1" applyFont="1" applyAlignment="1">
      <alignment horizontal="right" vertical="top" wrapText="1"/>
    </xf>
    <xf numFmtId="2" fontId="24" fillId="118" borderId="121" xfId="0" applyNumberFormat="1" applyFont="1" applyFill="1" applyBorder="1" applyAlignment="1">
      <alignment horizontal="right" vertical="top" wrapText="1"/>
    </xf>
    <xf numFmtId="2" fontId="24" fillId="33" borderId="121" xfId="0" applyNumberFormat="1" applyFont="1" applyFill="1" applyBorder="1" applyAlignment="1">
      <alignment horizontal="right" vertical="top" wrapText="1"/>
    </xf>
    <xf numFmtId="2" fontId="24" fillId="118" borderId="0" xfId="0" applyNumberFormat="1" applyFont="1" applyFill="1" applyAlignment="1">
      <alignment horizontal="right" vertical="top" wrapText="1"/>
    </xf>
    <xf numFmtId="2" fontId="24" fillId="33" borderId="0" xfId="0" applyNumberFormat="1" applyFont="1" applyFill="1" applyAlignment="1">
      <alignment horizontal="right" vertical="top" wrapText="1"/>
    </xf>
    <xf numFmtId="266" fontId="342" fillId="0" borderId="0" xfId="0" applyNumberFormat="1" applyFont="1" applyFill="1" applyAlignment="1">
      <alignment horizontal="right" vertical="top" wrapText="1"/>
    </xf>
    <xf numFmtId="4" fontId="342" fillId="0" borderId="0" xfId="0" applyNumberFormat="1" applyFont="1" applyFill="1" applyAlignment="1">
      <alignment horizontal="right" vertical="top" wrapText="1"/>
    </xf>
    <xf numFmtId="0" fontId="24" fillId="33" borderId="116" xfId="0" applyFont="1" applyFill="1" applyBorder="1" applyAlignment="1">
      <alignment horizontal="center"/>
    </xf>
    <xf numFmtId="245" fontId="22" fillId="0" borderId="116" xfId="0" applyNumberFormat="1" applyFont="1" applyBorder="1" applyAlignment="1">
      <alignment horizontal="left" vertical="center"/>
    </xf>
    <xf numFmtId="264" fontId="21" fillId="33" borderId="0" xfId="34373" applyNumberFormat="1" applyFont="1" applyFill="1" applyAlignment="1">
      <alignment horizontal="right"/>
    </xf>
    <xf numFmtId="264" fontId="21" fillId="33" borderId="116" xfId="34373" applyNumberFormat="1" applyFont="1" applyFill="1" applyBorder="1" applyAlignment="1">
      <alignment horizontal="right"/>
    </xf>
    <xf numFmtId="264" fontId="21" fillId="33" borderId="0" xfId="34374" applyNumberFormat="1" applyFont="1" applyFill="1" applyAlignment="1" applyProtection="1">
      <alignment horizontal="right"/>
      <protection locked="0"/>
    </xf>
    <xf numFmtId="264" fontId="21" fillId="33" borderId="116" xfId="34374" applyNumberFormat="1" applyFont="1" applyFill="1" applyBorder="1" applyAlignment="1" applyProtection="1">
      <alignment horizontal="right"/>
      <protection locked="0"/>
    </xf>
    <xf numFmtId="266" fontId="21" fillId="33" borderId="0" xfId="34373" applyNumberFormat="1" applyFont="1" applyFill="1" applyAlignment="1">
      <alignment horizontal="right"/>
    </xf>
    <xf numFmtId="266" fontId="21" fillId="33" borderId="116" xfId="34373" applyNumberFormat="1" applyFont="1" applyFill="1" applyBorder="1" applyAlignment="1">
      <alignment horizontal="right"/>
    </xf>
    <xf numFmtId="266" fontId="21" fillId="33" borderId="0" xfId="34374" applyNumberFormat="1" applyFont="1" applyFill="1" applyAlignment="1" applyProtection="1">
      <alignment horizontal="right"/>
      <protection locked="0"/>
    </xf>
    <xf numFmtId="266" fontId="21" fillId="33" borderId="116" xfId="34374" applyNumberFormat="1" applyFont="1" applyFill="1" applyBorder="1" applyAlignment="1" applyProtection="1">
      <alignment horizontal="right"/>
      <protection locked="0"/>
    </xf>
    <xf numFmtId="0" fontId="21" fillId="33" borderId="116" xfId="0" applyFont="1" applyFill="1" applyBorder="1" applyAlignment="1">
      <alignment horizontal="center" vertical="center"/>
    </xf>
    <xf numFmtId="0" fontId="177" fillId="0" borderId="0" xfId="305" quotePrefix="1" applyFont="1" applyAlignment="1">
      <alignment horizontal="center" vertical="center"/>
    </xf>
    <xf numFmtId="0" fontId="177" fillId="0" borderId="0" xfId="305" applyFont="1" applyAlignment="1">
      <alignment horizontal="left" vertical="center" wrapText="1" indent="3"/>
    </xf>
    <xf numFmtId="0" fontId="177" fillId="0" borderId="0" xfId="34298" applyFont="1">
      <alignment vertical="center"/>
    </xf>
    <xf numFmtId="0" fontId="21" fillId="0" borderId="0" xfId="305" quotePrefix="1" applyFont="1" applyAlignment="1">
      <alignment horizontal="center"/>
    </xf>
    <xf numFmtId="3" fontId="21" fillId="0" borderId="0" xfId="54136" applyFont="1" applyFill="1" applyBorder="1" applyAlignment="1">
      <alignment horizontal="center"/>
      <protection locked="0"/>
    </xf>
    <xf numFmtId="0" fontId="21" fillId="0" borderId="0" xfId="305" quotePrefix="1" applyFont="1" applyAlignment="1">
      <alignment horizontal="right"/>
    </xf>
    <xf numFmtId="0" fontId="21" fillId="0" borderId="0" xfId="54135" applyFont="1" applyFill="1" applyBorder="1" applyAlignment="1">
      <alignment horizontal="right" wrapText="1"/>
    </xf>
    <xf numFmtId="0" fontId="21" fillId="0" borderId="0" xfId="305" quotePrefix="1" applyFont="1" applyAlignment="1">
      <alignment horizontal="right" wrapText="1"/>
    </xf>
    <xf numFmtId="170" fontId="21" fillId="0" borderId="0" xfId="38645" quotePrefix="1" applyNumberFormat="1" applyFont="1" applyFill="1" applyBorder="1" applyAlignment="1">
      <alignment horizontal="right" vertical="center"/>
    </xf>
    <xf numFmtId="170" fontId="21" fillId="0" borderId="0" xfId="38645" applyNumberFormat="1" applyFont="1" applyFill="1" applyBorder="1" applyAlignment="1" applyProtection="1">
      <alignment horizontal="right" vertical="center"/>
      <protection locked="0"/>
    </xf>
    <xf numFmtId="170" fontId="177" fillId="0" borderId="0" xfId="38645" applyNumberFormat="1" applyFont="1" applyFill="1" applyBorder="1" applyAlignment="1" applyProtection="1">
      <alignment horizontal="right" vertical="center"/>
      <protection locked="0"/>
    </xf>
    <xf numFmtId="0" fontId="177" fillId="0" borderId="89" xfId="305" quotePrefix="1" applyFont="1" applyBorder="1" applyAlignment="1">
      <alignment horizontal="center" vertical="center"/>
    </xf>
    <xf numFmtId="0" fontId="177" fillId="0" borderId="89" xfId="305" applyFont="1" applyBorder="1" applyAlignment="1">
      <alignment horizontal="left" vertical="center" wrapText="1" indent="3"/>
    </xf>
    <xf numFmtId="170" fontId="177" fillId="0" borderId="89" xfId="38645" applyNumberFormat="1" applyFont="1" applyFill="1" applyBorder="1" applyAlignment="1" applyProtection="1">
      <alignment horizontal="right" vertical="center"/>
      <protection locked="0"/>
    </xf>
    <xf numFmtId="0" fontId="26" fillId="33" borderId="0" xfId="0" applyFont="1" applyFill="1" applyBorder="1" applyAlignment="1">
      <alignment horizontal="left" vertical="top" wrapText="1"/>
    </xf>
    <xf numFmtId="0" fontId="24" fillId="33" borderId="0" xfId="0" applyFont="1" applyFill="1" applyBorder="1" applyAlignment="1">
      <alignment horizontal="center" vertical="top" wrapText="1"/>
    </xf>
    <xf numFmtId="0" fontId="22" fillId="33" borderId="0" xfId="0" applyFont="1" applyFill="1" applyBorder="1" applyAlignment="1">
      <alignment vertical="center"/>
    </xf>
    <xf numFmtId="0" fontId="24" fillId="33" borderId="0" xfId="0" applyFont="1" applyFill="1" applyBorder="1"/>
    <xf numFmtId="0" fontId="24" fillId="33" borderId="0" xfId="0" applyFont="1" applyFill="1" applyBorder="1" applyAlignment="1">
      <alignment horizontal="center" wrapText="1"/>
    </xf>
    <xf numFmtId="0" fontId="24" fillId="33" borderId="0" xfId="0" applyFont="1" applyFill="1" applyBorder="1" applyAlignment="1">
      <alignment horizontal="right" wrapText="1"/>
    </xf>
    <xf numFmtId="0" fontId="26" fillId="33" borderId="0" xfId="0" applyFont="1" applyFill="1" applyAlignment="1">
      <alignment horizontal="left" vertical="top" wrapText="1"/>
    </xf>
    <xf numFmtId="0" fontId="215" fillId="0" borderId="0" xfId="0" applyFont="1" applyFill="1" applyAlignment="1">
      <alignment horizontal="left" vertical="center"/>
    </xf>
    <xf numFmtId="0" fontId="0" fillId="0" borderId="0" xfId="0" applyFill="1"/>
    <xf numFmtId="0" fontId="21" fillId="0" borderId="0" xfId="0" applyFont="1" applyFill="1"/>
    <xf numFmtId="0" fontId="24" fillId="33" borderId="0" xfId="0" applyFont="1" applyFill="1" applyBorder="1" applyAlignment="1">
      <alignment horizontal="right"/>
    </xf>
    <xf numFmtId="0" fontId="24" fillId="33" borderId="0" xfId="0" quotePrefix="1" applyFont="1" applyFill="1" applyAlignment="1">
      <alignment horizontal="right" wrapText="1"/>
    </xf>
    <xf numFmtId="266" fontId="24" fillId="33" borderId="0" xfId="0" applyNumberFormat="1" applyFont="1" applyFill="1" applyAlignment="1">
      <alignment horizontal="right" vertical="top"/>
    </xf>
    <xf numFmtId="266" fontId="24" fillId="33" borderId="0" xfId="0" applyNumberFormat="1" applyFont="1" applyFill="1"/>
    <xf numFmtId="266" fontId="24" fillId="33" borderId="121" xfId="0" applyNumberFormat="1" applyFont="1" applyFill="1" applyBorder="1"/>
    <xf numFmtId="0" fontId="24" fillId="33" borderId="0" xfId="0" applyFont="1" applyFill="1" applyBorder="1" applyAlignment="1">
      <alignment horizontal="right" vertical="top" wrapText="1"/>
    </xf>
    <xf numFmtId="0" fontId="24" fillId="33" borderId="0" xfId="0" quotePrefix="1" applyFont="1" applyFill="1" applyBorder="1" applyAlignment="1">
      <alignment horizontal="right" wrapText="1"/>
    </xf>
    <xf numFmtId="264" fontId="24" fillId="33" borderId="0" xfId="0" applyNumberFormat="1" applyFont="1" applyFill="1" applyAlignment="1">
      <alignment horizontal="right" vertical="top" wrapText="1"/>
    </xf>
    <xf numFmtId="264" fontId="24" fillId="33" borderId="121" xfId="0" applyNumberFormat="1" applyFont="1" applyFill="1" applyBorder="1" applyAlignment="1">
      <alignment horizontal="right" vertical="top" wrapText="1"/>
    </xf>
    <xf numFmtId="264" fontId="24" fillId="33" borderId="0" xfId="0" applyNumberFormat="1" applyFont="1" applyFill="1" applyAlignment="1">
      <alignment horizontal="right"/>
    </xf>
    <xf numFmtId="264" fontId="24" fillId="33" borderId="0" xfId="0" applyNumberFormat="1" applyFont="1" applyFill="1"/>
    <xf numFmtId="264" fontId="21" fillId="33" borderId="0" xfId="0" applyNumberFormat="1" applyFont="1" applyFill="1"/>
    <xf numFmtId="264" fontId="24" fillId="33" borderId="51" xfId="0" applyNumberFormat="1" applyFont="1" applyFill="1" applyBorder="1"/>
    <xf numFmtId="264" fontId="21" fillId="33" borderId="121" xfId="0" applyNumberFormat="1" applyFont="1" applyFill="1" applyBorder="1"/>
    <xf numFmtId="264" fontId="24" fillId="0" borderId="121" xfId="0" applyNumberFormat="1" applyFont="1" applyBorder="1"/>
    <xf numFmtId="264" fontId="21" fillId="33" borderId="118" xfId="0" applyNumberFormat="1" applyFont="1" applyFill="1" applyBorder="1" applyAlignment="1">
      <alignment horizontal="right"/>
    </xf>
    <xf numFmtId="0" fontId="22" fillId="134" borderId="118" xfId="0" applyFont="1" applyFill="1" applyBorder="1" applyAlignment="1">
      <alignment horizontal="left" vertical="center"/>
    </xf>
    <xf numFmtId="0" fontId="21" fillId="134" borderId="118" xfId="0" applyFont="1" applyFill="1" applyBorder="1" applyAlignment="1">
      <alignment horizontal="center" vertical="center"/>
    </xf>
    <xf numFmtId="0" fontId="168" fillId="134" borderId="118" xfId="0" applyFont="1" applyFill="1" applyBorder="1" applyAlignment="1"/>
    <xf numFmtId="0" fontId="21" fillId="121" borderId="89" xfId="0" applyFont="1" applyFill="1" applyBorder="1" applyAlignment="1">
      <alignment horizontal="left" vertical="center"/>
    </xf>
    <xf numFmtId="0" fontId="21" fillId="121" borderId="0" xfId="0" applyFont="1" applyFill="1" applyBorder="1" applyAlignment="1">
      <alignment horizontal="left" vertical="center"/>
    </xf>
    <xf numFmtId="40" fontId="24" fillId="33" borderId="118" xfId="0" applyNumberFormat="1" applyFont="1" applyFill="1" applyBorder="1"/>
    <xf numFmtId="40" fontId="21" fillId="33" borderId="118" xfId="0" applyNumberFormat="1" applyFont="1" applyFill="1" applyBorder="1"/>
    <xf numFmtId="40" fontId="24" fillId="33" borderId="121" xfId="0" applyNumberFormat="1" applyFont="1" applyFill="1" applyBorder="1"/>
    <xf numFmtId="40" fontId="21" fillId="33" borderId="121" xfId="0" applyNumberFormat="1" applyFont="1" applyFill="1" applyBorder="1"/>
    <xf numFmtId="169" fontId="21" fillId="0" borderId="0" xfId="0" applyNumberFormat="1" applyFont="1" applyBorder="1" applyAlignment="1">
      <alignment horizontal="right"/>
    </xf>
    <xf numFmtId="169" fontId="21" fillId="0" borderId="89" xfId="0" applyNumberFormat="1" applyFont="1" applyBorder="1" applyAlignment="1">
      <alignment horizontal="right"/>
    </xf>
    <xf numFmtId="169" fontId="21" fillId="0" borderId="116" xfId="0" applyNumberFormat="1" applyFont="1" applyBorder="1" applyAlignment="1">
      <alignment horizontal="right"/>
    </xf>
    <xf numFmtId="264" fontId="21" fillId="33" borderId="118" xfId="0" applyNumberFormat="1" applyFont="1" applyFill="1" applyBorder="1"/>
    <xf numFmtId="264" fontId="24" fillId="0" borderId="0" xfId="0" applyNumberFormat="1" applyFont="1"/>
    <xf numFmtId="264" fontId="24" fillId="33" borderId="121" xfId="0" applyNumberFormat="1" applyFont="1" applyFill="1" applyBorder="1"/>
    <xf numFmtId="264" fontId="21" fillId="33" borderId="0" xfId="0" applyNumberFormat="1" applyFont="1" applyFill="1" applyAlignment="1">
      <alignment horizontal="right"/>
    </xf>
    <xf numFmtId="264" fontId="21" fillId="33" borderId="121" xfId="0" applyNumberFormat="1" applyFont="1" applyFill="1" applyBorder="1" applyAlignment="1">
      <alignment horizontal="right"/>
    </xf>
    <xf numFmtId="211" fontId="21" fillId="33" borderId="0" xfId="8289" applyNumberFormat="1" applyFont="1" applyFill="1" applyAlignment="1">
      <alignment horizontal="left" vertical="center" wrapText="1"/>
    </xf>
    <xf numFmtId="267" fontId="24" fillId="33" borderId="0" xfId="0" applyNumberFormat="1" applyFont="1" applyFill="1"/>
    <xf numFmtId="0" fontId="168" fillId="0" borderId="118" xfId="0" applyFont="1" applyBorder="1" applyAlignment="1">
      <alignment horizontal="center"/>
    </xf>
    <xf numFmtId="0" fontId="168" fillId="0" borderId="0" xfId="0" applyFont="1" applyAlignment="1">
      <alignment horizontal="center"/>
    </xf>
    <xf numFmtId="0" fontId="168" fillId="0" borderId="89" xfId="0" applyFont="1" applyBorder="1" applyAlignment="1">
      <alignment horizontal="center"/>
    </xf>
    <xf numFmtId="0" fontId="21" fillId="0" borderId="89" xfId="0" applyFont="1" applyBorder="1" applyAlignment="1">
      <alignment horizontal="left" wrapText="1"/>
    </xf>
    <xf numFmtId="266" fontId="21" fillId="0" borderId="0" xfId="51581" applyNumberFormat="1" applyFont="1" applyAlignment="1">
      <alignment horizontal="right" wrapText="1"/>
    </xf>
    <xf numFmtId="263" fontId="21" fillId="0" borderId="0" xfId="38645" applyNumberFormat="1" applyFont="1" applyAlignment="1">
      <alignment horizontal="right"/>
    </xf>
    <xf numFmtId="263" fontId="21" fillId="0" borderId="89" xfId="38645" applyNumberFormat="1" applyFont="1" applyBorder="1" applyAlignment="1">
      <alignment horizontal="right"/>
    </xf>
    <xf numFmtId="176" fontId="21" fillId="33" borderId="0" xfId="0" applyNumberFormat="1" applyFont="1" applyFill="1" applyAlignment="1">
      <alignment horizontal="right" wrapText="1"/>
    </xf>
    <xf numFmtId="176" fontId="21" fillId="33" borderId="121" xfId="0" applyNumberFormat="1" applyFont="1" applyFill="1" applyBorder="1" applyAlignment="1">
      <alignment horizontal="right" wrapText="1"/>
    </xf>
    <xf numFmtId="176" fontId="177" fillId="33" borderId="0" xfId="0" applyNumberFormat="1" applyFont="1" applyFill="1" applyAlignment="1">
      <alignment horizontal="right" wrapText="1"/>
    </xf>
    <xf numFmtId="264" fontId="296" fillId="0" borderId="0" xfId="0" applyNumberFormat="1" applyFont="1" applyAlignment="1">
      <alignment wrapText="1"/>
    </xf>
    <xf numFmtId="264" fontId="296" fillId="0" borderId="21" xfId="0" applyNumberFormat="1" applyFont="1" applyBorder="1" applyAlignment="1">
      <alignment wrapText="1"/>
    </xf>
    <xf numFmtId="176" fontId="21" fillId="33" borderId="89" xfId="0" applyNumberFormat="1" applyFont="1" applyFill="1" applyBorder="1" applyAlignment="1">
      <alignment horizontal="right" vertical="top" wrapText="1"/>
    </xf>
    <xf numFmtId="0" fontId="168" fillId="121" borderId="89" xfId="0" applyFont="1" applyFill="1" applyBorder="1" applyAlignment="1">
      <alignment horizontal="left" vertical="center" wrapText="1" indent="2"/>
    </xf>
    <xf numFmtId="169" fontId="21" fillId="0" borderId="89" xfId="34373" applyNumberFormat="1" applyFont="1" applyBorder="1" applyAlignment="1">
      <alignment horizontal="right"/>
    </xf>
    <xf numFmtId="0" fontId="24" fillId="0" borderId="116" xfId="0" applyFont="1" applyBorder="1" applyAlignment="1">
      <alignment horizontal="center"/>
    </xf>
    <xf numFmtId="0" fontId="28" fillId="0" borderId="0" xfId="0" applyFont="1" applyFill="1" applyAlignment="1">
      <alignment vertical="center"/>
    </xf>
    <xf numFmtId="0" fontId="28" fillId="0" borderId="0" xfId="0" applyFont="1" applyFill="1"/>
    <xf numFmtId="0" fontId="24" fillId="0" borderId="0" xfId="0" applyFont="1" applyFill="1" applyAlignment="1">
      <alignment wrapText="1"/>
    </xf>
    <xf numFmtId="0" fontId="21" fillId="0" borderId="0" xfId="0" applyFont="1" applyFill="1" applyAlignment="1">
      <alignment wrapText="1"/>
    </xf>
    <xf numFmtId="0" fontId="157" fillId="0" borderId="0" xfId="8226" applyFont="1" applyFill="1"/>
    <xf numFmtId="0" fontId="24" fillId="0" borderId="0" xfId="8226" applyFont="1" applyFill="1"/>
    <xf numFmtId="0" fontId="26" fillId="0" borderId="0" xfId="8226" applyFont="1" applyFill="1"/>
    <xf numFmtId="0" fontId="177" fillId="41" borderId="0" xfId="305" quotePrefix="1" applyFont="1" applyFill="1" applyAlignment="1">
      <alignment horizontal="center" vertical="center"/>
    </xf>
    <xf numFmtId="0" fontId="177" fillId="41" borderId="121" xfId="305" quotePrefix="1" applyFont="1" applyFill="1" applyBorder="1" applyAlignment="1">
      <alignment horizontal="center" vertical="center"/>
    </xf>
    <xf numFmtId="3" fontId="21" fillId="33" borderId="121" xfId="9167" applyFont="1" applyFill="1" applyBorder="1" applyAlignment="1">
      <alignment horizontal="right"/>
      <protection locked="0"/>
    </xf>
    <xf numFmtId="0" fontId="177" fillId="41" borderId="0" xfId="305" quotePrefix="1" applyFont="1" applyFill="1" applyAlignment="1">
      <alignment horizontal="center"/>
    </xf>
    <xf numFmtId="0" fontId="21" fillId="41" borderId="89" xfId="34298" applyFont="1" applyFill="1" applyBorder="1" applyAlignment="1">
      <alignment vertical="top" wrapText="1"/>
    </xf>
    <xf numFmtId="3" fontId="21" fillId="0" borderId="89" xfId="9167" applyFont="1" applyFill="1" applyBorder="1" applyAlignment="1">
      <alignment horizontal="right"/>
      <protection locked="0"/>
    </xf>
    <xf numFmtId="0" fontId="21" fillId="0" borderId="89" xfId="305" quotePrefix="1" applyFont="1" applyBorder="1" applyAlignment="1">
      <alignment horizontal="right"/>
    </xf>
    <xf numFmtId="0" fontId="26" fillId="0" borderId="116" xfId="0" applyFont="1" applyBorder="1"/>
    <xf numFmtId="0" fontId="22" fillId="0" borderId="116" xfId="54137" applyFont="1" applyBorder="1" applyAlignment="1">
      <alignment horizontal="center" vertical="center" wrapText="1"/>
    </xf>
    <xf numFmtId="49" fontId="21" fillId="0" borderId="116" xfId="54137" applyNumberFormat="1" applyFont="1" applyBorder="1" applyAlignment="1">
      <alignment horizontal="center" vertical="center" wrapText="1"/>
    </xf>
    <xf numFmtId="0" fontId="22" fillId="0" borderId="0" xfId="54137" applyFont="1" applyBorder="1" applyAlignment="1">
      <alignment horizontal="center" vertical="center" wrapText="1"/>
    </xf>
    <xf numFmtId="49" fontId="21" fillId="0" borderId="0" xfId="54137" applyNumberFormat="1" applyFont="1" applyBorder="1" applyAlignment="1">
      <alignment horizontal="right" wrapText="1"/>
    </xf>
    <xf numFmtId="0" fontId="24" fillId="0" borderId="0" xfId="0" applyFont="1" applyBorder="1"/>
    <xf numFmtId="0" fontId="21" fillId="0" borderId="121" xfId="54137" applyFont="1" applyBorder="1" applyAlignment="1">
      <alignment horizontal="right" vertical="center" wrapText="1"/>
    </xf>
    <xf numFmtId="0" fontId="21" fillId="0" borderId="0" xfId="54137" applyFont="1" applyAlignment="1">
      <alignment horizontal="right" wrapText="1"/>
    </xf>
    <xf numFmtId="0" fontId="21" fillId="0" borderId="0" xfId="54137" applyFont="1" applyAlignment="1">
      <alignment horizontal="left" wrapText="1"/>
    </xf>
    <xf numFmtId="0" fontId="21" fillId="0" borderId="0" xfId="54137" applyFont="1" applyAlignment="1">
      <alignment wrapText="1"/>
    </xf>
    <xf numFmtId="0" fontId="21" fillId="0" borderId="89" xfId="54137" quotePrefix="1" applyFont="1" applyBorder="1" applyAlignment="1">
      <alignment horizontal="right" wrapText="1"/>
    </xf>
    <xf numFmtId="0" fontId="21" fillId="0" borderId="89" xfId="54137" applyFont="1" applyBorder="1" applyAlignment="1">
      <alignment horizontal="left" wrapText="1"/>
    </xf>
    <xf numFmtId="0" fontId="30" fillId="0" borderId="0" xfId="0" applyFont="1" applyFill="1" applyAlignment="1"/>
    <xf numFmtId="178" fontId="30" fillId="0" borderId="0" xfId="8226" applyNumberFormat="1" applyFont="1" applyFill="1" applyAlignment="1"/>
    <xf numFmtId="0" fontId="30" fillId="0" borderId="0" xfId="8226" applyFont="1" applyFill="1" applyAlignment="1"/>
    <xf numFmtId="9" fontId="30" fillId="0" borderId="0" xfId="8226" applyNumberFormat="1" applyFont="1" applyFill="1" applyAlignment="1"/>
    <xf numFmtId="0" fontId="23" fillId="0" borderId="0" xfId="0" applyFont="1" applyFill="1"/>
    <xf numFmtId="0" fontId="21" fillId="0" borderId="0" xfId="8226" applyFont="1" applyFill="1" applyAlignment="1">
      <alignment wrapText="1"/>
    </xf>
    <xf numFmtId="0" fontId="26" fillId="0" borderId="116" xfId="0" applyFont="1" applyFill="1" applyBorder="1" applyAlignment="1">
      <alignment horizontal="left" vertical="top" wrapText="1"/>
    </xf>
    <xf numFmtId="0" fontId="24" fillId="0" borderId="116" xfId="0" applyFont="1" applyFill="1" applyBorder="1" applyAlignment="1">
      <alignment horizontal="center" vertical="top" wrapText="1"/>
    </xf>
    <xf numFmtId="0" fontId="177" fillId="0" borderId="121" xfId="8226" applyFont="1" applyFill="1" applyBorder="1"/>
    <xf numFmtId="0" fontId="21" fillId="0" borderId="54" xfId="8226" applyFont="1" applyFill="1" applyBorder="1" applyAlignment="1">
      <alignment horizontal="right" wrapText="1"/>
    </xf>
    <xf numFmtId="0" fontId="21" fillId="0" borderId="118" xfId="8226" applyFont="1" applyFill="1" applyBorder="1"/>
    <xf numFmtId="174" fontId="21" fillId="0" borderId="118" xfId="8226" applyNumberFormat="1" applyFont="1" applyFill="1" applyBorder="1"/>
    <xf numFmtId="0" fontId="21" fillId="0" borderId="0" xfId="8226" applyFont="1" applyFill="1"/>
    <xf numFmtId="174" fontId="21" fillId="0" borderId="0" xfId="8226" applyNumberFormat="1" applyFont="1" applyFill="1"/>
    <xf numFmtId="0" fontId="21" fillId="0" borderId="121" xfId="8226" applyFont="1" applyFill="1" applyBorder="1"/>
    <xf numFmtId="174" fontId="21" fillId="0" borderId="121" xfId="8226" applyNumberFormat="1" applyFont="1" applyFill="1" applyBorder="1"/>
    <xf numFmtId="174" fontId="21" fillId="0" borderId="116" xfId="8226" applyNumberFormat="1" applyFont="1" applyFill="1" applyBorder="1"/>
    <xf numFmtId="0" fontId="297" fillId="0" borderId="0" xfId="8226" applyFont="1" applyFill="1"/>
    <xf numFmtId="0" fontId="141" fillId="0" borderId="0" xfId="8226" applyFont="1" applyFill="1"/>
    <xf numFmtId="0" fontId="21" fillId="0" borderId="118" xfId="8226" applyFont="1" applyFill="1" applyBorder="1" applyAlignment="1">
      <alignment horizontal="center" vertical="top" wrapText="1"/>
    </xf>
    <xf numFmtId="0" fontId="177" fillId="0" borderId="121" xfId="8226" applyFont="1" applyFill="1" applyBorder="1" applyAlignment="1">
      <alignment horizontal="left" wrapText="1"/>
    </xf>
    <xf numFmtId="0" fontId="21" fillId="0" borderId="118" xfId="8226" applyFont="1" applyFill="1" applyBorder="1" applyAlignment="1">
      <alignment horizontal="right" wrapText="1"/>
    </xf>
    <xf numFmtId="0" fontId="21" fillId="0" borderId="118" xfId="8226" applyFont="1" applyFill="1" applyBorder="1" applyAlignment="1">
      <alignment horizontal="left" vertical="top"/>
    </xf>
    <xf numFmtId="0" fontId="21" fillId="0" borderId="0" xfId="8226" applyFont="1" applyFill="1" applyAlignment="1">
      <alignment horizontal="left" vertical="top"/>
    </xf>
    <xf numFmtId="0" fontId="21" fillId="0" borderId="121" xfId="8226" applyFont="1" applyFill="1" applyBorder="1" applyAlignment="1">
      <alignment horizontal="left" vertical="top"/>
    </xf>
    <xf numFmtId="0" fontId="21" fillId="0" borderId="116" xfId="8226" applyFont="1" applyFill="1" applyBorder="1" applyAlignment="1">
      <alignment horizontal="left" vertical="top"/>
    </xf>
    <xf numFmtId="170" fontId="21" fillId="0" borderId="0" xfId="38645" applyNumberFormat="1" applyFont="1" applyAlignment="1">
      <alignment horizontal="right" vertical="center"/>
    </xf>
    <xf numFmtId="174" fontId="24" fillId="33" borderId="0" xfId="8226" applyNumberFormat="1" applyFont="1" applyFill="1" applyBorder="1"/>
    <xf numFmtId="264" fontId="24" fillId="33" borderId="118" xfId="6213" applyNumberFormat="1" applyFont="1" applyFill="1" applyBorder="1"/>
    <xf numFmtId="264" fontId="24" fillId="33" borderId="0" xfId="6213" applyNumberFormat="1" applyFont="1" applyFill="1" applyBorder="1"/>
    <xf numFmtId="264" fontId="24" fillId="33" borderId="116" xfId="6213" applyNumberFormat="1" applyFont="1" applyFill="1" applyBorder="1"/>
    <xf numFmtId="0" fontId="168" fillId="134" borderId="118" xfId="0" applyFont="1" applyFill="1" applyBorder="1"/>
    <xf numFmtId="170" fontId="21" fillId="0" borderId="89" xfId="38645" applyNumberFormat="1" applyFont="1" applyBorder="1" applyAlignment="1">
      <alignment horizontal="right" vertical="center"/>
    </xf>
    <xf numFmtId="0" fontId="334" fillId="0" borderId="0" xfId="0" applyFont="1" applyFill="1"/>
    <xf numFmtId="0" fontId="24" fillId="0" borderId="0" xfId="0" applyFont="1" applyFill="1" applyAlignment="1">
      <alignment horizontal="left" vertical="top"/>
    </xf>
    <xf numFmtId="0" fontId="24" fillId="0" borderId="0" xfId="0" applyFont="1" applyFill="1" applyAlignment="1">
      <alignment horizontal="left" vertical="center"/>
    </xf>
    <xf numFmtId="172" fontId="21" fillId="0" borderId="116" xfId="0" applyNumberFormat="1" applyFont="1" applyFill="1" applyBorder="1"/>
    <xf numFmtId="0" fontId="22" fillId="0" borderId="0" xfId="0" applyFont="1" applyFill="1" applyAlignment="1">
      <alignment horizontal="right" vertical="center"/>
    </xf>
    <xf numFmtId="0" fontId="21" fillId="0" borderId="0" xfId="0" applyFont="1" applyFill="1" applyAlignment="1">
      <alignment vertical="center"/>
    </xf>
    <xf numFmtId="0" fontId="21" fillId="0" borderId="0" xfId="34298" applyFont="1" applyFill="1">
      <alignment vertical="center"/>
    </xf>
    <xf numFmtId="0" fontId="22" fillId="0" borderId="0" xfId="0" applyFont="1" applyFill="1" applyAlignment="1">
      <alignment vertical="center"/>
    </xf>
    <xf numFmtId="0" fontId="22" fillId="0" borderId="0" xfId="34297" applyFont="1" applyFill="1" applyBorder="1" applyAlignment="1">
      <alignment vertical="center"/>
    </xf>
    <xf numFmtId="0" fontId="21" fillId="0" borderId="0" xfId="305" applyFont="1" applyFill="1">
      <alignment vertical="center"/>
    </xf>
    <xf numFmtId="0" fontId="21" fillId="0" borderId="0" xfId="0" applyFont="1" applyFill="1" applyAlignment="1">
      <alignment vertical="center" wrapText="1"/>
    </xf>
    <xf numFmtId="0" fontId="0" fillId="0" borderId="0" xfId="0" applyFill="1" applyAlignment="1">
      <alignment vertical="center" wrapText="1"/>
    </xf>
    <xf numFmtId="0" fontId="21" fillId="0" borderId="0" xfId="0" applyFont="1" applyFill="1" applyAlignment="1">
      <alignment horizontal="right"/>
    </xf>
    <xf numFmtId="0" fontId="21" fillId="0" borderId="0" xfId="0" applyFont="1" applyFill="1" applyAlignment="1">
      <alignment horizontal="left"/>
    </xf>
    <xf numFmtId="264" fontId="21" fillId="0" borderId="0" xfId="34373" applyNumberFormat="1" applyFont="1" applyFill="1" applyBorder="1" applyAlignment="1">
      <alignment horizontal="right"/>
    </xf>
    <xf numFmtId="264" fontId="21" fillId="0" borderId="0" xfId="51581" applyNumberFormat="1" applyFont="1" applyFill="1" applyBorder="1" applyAlignment="1" applyProtection="1">
      <alignment horizontal="right" vertical="center"/>
      <protection locked="0"/>
    </xf>
    <xf numFmtId="264" fontId="177" fillId="0" borderId="0" xfId="51581" applyNumberFormat="1" applyFont="1" applyFill="1" applyBorder="1" applyAlignment="1" applyProtection="1">
      <alignment horizontal="right" vertical="center"/>
      <protection locked="0"/>
    </xf>
    <xf numFmtId="264" fontId="21" fillId="33" borderId="0" xfId="51581" applyNumberFormat="1" applyFont="1" applyFill="1" applyBorder="1" applyAlignment="1" applyProtection="1">
      <alignment horizontal="right" vertical="center"/>
      <protection locked="0"/>
    </xf>
    <xf numFmtId="264" fontId="21" fillId="0" borderId="0" xfId="51581" applyNumberFormat="1" applyFont="1" applyFill="1" applyAlignment="1" applyProtection="1">
      <alignment horizontal="right" vertical="center"/>
      <protection locked="0"/>
    </xf>
    <xf numFmtId="264" fontId="177" fillId="33" borderId="0" xfId="51581" applyNumberFormat="1" applyFont="1" applyFill="1" applyBorder="1" applyAlignment="1" applyProtection="1">
      <alignment horizontal="right" vertical="center"/>
      <protection locked="0"/>
    </xf>
    <xf numFmtId="264" fontId="177" fillId="0" borderId="0" xfId="51581" applyNumberFormat="1" applyFont="1" applyFill="1" applyAlignment="1" applyProtection="1">
      <alignment horizontal="right" vertical="center"/>
      <protection locked="0"/>
    </xf>
    <xf numFmtId="264" fontId="72" fillId="117" borderId="0" xfId="34298" applyNumberFormat="1" applyFont="1" applyFill="1" applyAlignment="1">
      <alignment vertical="top"/>
    </xf>
    <xf numFmtId="264" fontId="332" fillId="117" borderId="0" xfId="34298" applyNumberFormat="1" applyFont="1" applyFill="1" applyAlignment="1">
      <alignment vertical="top"/>
    </xf>
    <xf numFmtId="264" fontId="329" fillId="0" borderId="0" xfId="51581" applyNumberFormat="1" applyFont="1" applyFill="1" applyAlignment="1" applyProtection="1">
      <alignment horizontal="right" vertical="center"/>
      <protection locked="0"/>
    </xf>
    <xf numFmtId="0" fontId="210" fillId="0" borderId="0" xfId="0" applyFont="1" applyAlignment="1">
      <alignment horizontal="left"/>
    </xf>
    <xf numFmtId="0" fontId="26" fillId="0" borderId="0" xfId="0" applyFont="1" applyAlignment="1">
      <alignment vertical="center" wrapText="1"/>
    </xf>
    <xf numFmtId="0" fontId="21" fillId="0" borderId="0" xfId="0" applyFont="1" applyAlignment="1">
      <alignment horizontal="left" wrapText="1"/>
    </xf>
    <xf numFmtId="0" fontId="24" fillId="33" borderId="116" xfId="0" applyFont="1" applyFill="1" applyBorder="1" applyAlignment="1">
      <alignment horizontal="center" wrapText="1"/>
    </xf>
    <xf numFmtId="0" fontId="21" fillId="0" borderId="0" xfId="8226" applyFont="1" applyFill="1" applyAlignment="1">
      <alignment horizontal="left" wrapText="1"/>
    </xf>
    <xf numFmtId="264" fontId="24" fillId="33" borderId="0" xfId="0" applyNumberFormat="1" applyFont="1" applyFill="1" applyAlignment="1">
      <alignment horizontal="center" vertical="top" wrapText="1"/>
    </xf>
    <xf numFmtId="264" fontId="24" fillId="33" borderId="0" xfId="6213" applyNumberFormat="1" applyFont="1" applyFill="1"/>
    <xf numFmtId="264" fontId="26" fillId="33" borderId="116" xfId="6213" applyNumberFormat="1" applyFont="1" applyFill="1" applyBorder="1"/>
    <xf numFmtId="264" fontId="24" fillId="33" borderId="0" xfId="6213" applyNumberFormat="1" applyFont="1" applyFill="1" applyAlignment="1">
      <alignment horizontal="right"/>
    </xf>
    <xf numFmtId="264" fontId="26" fillId="33" borderId="116" xfId="6213" applyNumberFormat="1" applyFont="1" applyFill="1" applyBorder="1" applyAlignment="1">
      <alignment horizontal="right"/>
    </xf>
    <xf numFmtId="0" fontId="20" fillId="33" borderId="0" xfId="0" applyFont="1" applyFill="1" applyAlignment="1">
      <alignment horizontal="left" vertical="center"/>
    </xf>
    <xf numFmtId="0" fontId="24" fillId="0" borderId="0" xfId="0" applyFont="1" applyAlignment="1">
      <alignment horizontal="left" wrapText="1"/>
    </xf>
    <xf numFmtId="0" fontId="24" fillId="0" borderId="0" xfId="0" applyFont="1" applyAlignment="1">
      <alignment horizontal="left"/>
    </xf>
    <xf numFmtId="0" fontId="168" fillId="0" borderId="0" xfId="0" applyFont="1" applyAlignment="1">
      <alignment horizontal="right" wrapText="1"/>
    </xf>
    <xf numFmtId="0" fontId="168" fillId="0" borderId="0" xfId="0" applyFont="1" applyAlignment="1"/>
    <xf numFmtId="0" fontId="24" fillId="0" borderId="0" xfId="0" applyFont="1" applyAlignment="1"/>
    <xf numFmtId="0" fontId="21" fillId="0" borderId="0" xfId="0" applyFont="1" applyAlignment="1">
      <alignment horizontal="left" wrapText="1"/>
    </xf>
    <xf numFmtId="0" fontId="24" fillId="33" borderId="116" xfId="0" applyFont="1" applyFill="1" applyBorder="1" applyAlignment="1">
      <alignment horizontal="center" wrapText="1"/>
    </xf>
    <xf numFmtId="0" fontId="24" fillId="33" borderId="116" xfId="0" applyFont="1" applyFill="1" applyBorder="1" applyAlignment="1">
      <alignment horizontal="center" vertical="top" wrapText="1"/>
    </xf>
    <xf numFmtId="0" fontId="21" fillId="33" borderId="116" xfId="0" applyFont="1" applyFill="1" applyBorder="1" applyAlignment="1">
      <alignment horizontal="center" vertical="top" wrapText="1"/>
    </xf>
    <xf numFmtId="263" fontId="24" fillId="33" borderId="0" xfId="55784" applyNumberFormat="1" applyFont="1" applyFill="1"/>
    <xf numFmtId="263" fontId="24" fillId="33" borderId="89" xfId="55784" applyNumberFormat="1" applyFont="1" applyFill="1" applyBorder="1"/>
    <xf numFmtId="266" fontId="24" fillId="33" borderId="116" xfId="0" applyNumberFormat="1" applyFont="1" applyFill="1" applyBorder="1"/>
    <xf numFmtId="266" fontId="21" fillId="33" borderId="116" xfId="0" applyNumberFormat="1" applyFont="1" applyFill="1" applyBorder="1"/>
    <xf numFmtId="264" fontId="24" fillId="33" borderId="116" xfId="0" applyNumberFormat="1" applyFont="1" applyFill="1" applyBorder="1"/>
    <xf numFmtId="264" fontId="21" fillId="33" borderId="116" xfId="0" applyNumberFormat="1" applyFont="1" applyFill="1" applyBorder="1"/>
    <xf numFmtId="266" fontId="24" fillId="33" borderId="116" xfId="38645" applyNumberFormat="1" applyFont="1" applyFill="1" applyBorder="1"/>
    <xf numFmtId="266" fontId="24" fillId="33" borderId="0" xfId="38645" applyNumberFormat="1" applyFont="1" applyFill="1"/>
    <xf numFmtId="266" fontId="24" fillId="33" borderId="0" xfId="6213" applyNumberFormat="1" applyFont="1" applyFill="1" applyBorder="1"/>
    <xf numFmtId="266" fontId="24" fillId="33" borderId="116" xfId="6213" applyNumberFormat="1" applyFont="1" applyFill="1" applyBorder="1"/>
    <xf numFmtId="263" fontId="24" fillId="33" borderId="0" xfId="6213" applyNumberFormat="1" applyFont="1" applyFill="1" applyBorder="1"/>
    <xf numFmtId="263" fontId="24" fillId="33" borderId="116" xfId="6213" applyNumberFormat="1" applyFont="1" applyFill="1" applyBorder="1"/>
    <xf numFmtId="263" fontId="24" fillId="33" borderId="116" xfId="8226" applyNumberFormat="1" applyFont="1" applyFill="1" applyBorder="1"/>
    <xf numFmtId="266" fontId="24" fillId="33" borderId="0" xfId="8226" applyNumberFormat="1" applyFont="1" applyFill="1"/>
    <xf numFmtId="266" fontId="24" fillId="33" borderId="116" xfId="8226" applyNumberFormat="1" applyFont="1" applyFill="1" applyBorder="1"/>
    <xf numFmtId="266" fontId="21" fillId="33" borderId="0" xfId="6213" applyNumberFormat="1" applyFont="1" applyFill="1" applyBorder="1"/>
    <xf numFmtId="266" fontId="21" fillId="33" borderId="116" xfId="6213" applyNumberFormat="1" applyFont="1" applyFill="1" applyBorder="1"/>
    <xf numFmtId="264" fontId="21" fillId="33" borderId="0" xfId="6213" applyNumberFormat="1" applyFont="1" applyFill="1" applyBorder="1"/>
    <xf numFmtId="264" fontId="21" fillId="33" borderId="116" xfId="6213" applyNumberFormat="1" applyFont="1" applyFill="1" applyBorder="1"/>
    <xf numFmtId="264" fontId="24" fillId="33" borderId="0" xfId="8226" applyNumberFormat="1" applyFont="1" applyFill="1"/>
    <xf numFmtId="264" fontId="24" fillId="33" borderId="116" xfId="8226" applyNumberFormat="1" applyFont="1" applyFill="1" applyBorder="1"/>
    <xf numFmtId="266" fontId="24" fillId="33" borderId="118" xfId="6213" applyNumberFormat="1" applyFont="1" applyFill="1" applyBorder="1"/>
    <xf numFmtId="168" fontId="24" fillId="33" borderId="118" xfId="6213" applyNumberFormat="1" applyFont="1" applyFill="1" applyBorder="1"/>
    <xf numFmtId="168" fontId="24" fillId="33" borderId="0" xfId="6213" applyNumberFormat="1" applyFont="1" applyFill="1" applyBorder="1"/>
    <xf numFmtId="168" fontId="24" fillId="33" borderId="116" xfId="6213" applyNumberFormat="1" applyFont="1" applyFill="1" applyBorder="1"/>
    <xf numFmtId="266" fontId="24" fillId="33" borderId="0" xfId="0" applyNumberFormat="1" applyFont="1" applyFill="1" applyAlignment="1">
      <alignment horizontal="center" vertical="top" wrapText="1"/>
    </xf>
    <xf numFmtId="266" fontId="26" fillId="33" borderId="116" xfId="0" applyNumberFormat="1" applyFont="1" applyFill="1" applyBorder="1"/>
    <xf numFmtId="264" fontId="21" fillId="0" borderId="0" xfId="55785" applyNumberFormat="1" applyFont="1" applyAlignment="1">
      <alignment horizontal="right" vertical="center"/>
    </xf>
    <xf numFmtId="264" fontId="21" fillId="0" borderId="89" xfId="55785" applyNumberFormat="1" applyFont="1" applyBorder="1" applyAlignment="1">
      <alignment horizontal="right" vertical="center"/>
    </xf>
    <xf numFmtId="264" fontId="21" fillId="0" borderId="116" xfId="55785" applyNumberFormat="1" applyFont="1" applyBorder="1" applyAlignment="1">
      <alignment horizontal="right" vertical="center"/>
    </xf>
    <xf numFmtId="166" fontId="24" fillId="33" borderId="121" xfId="0" applyNumberFormat="1" applyFont="1" applyFill="1" applyBorder="1" applyAlignment="1">
      <alignment horizontal="left" vertical="top" wrapText="1"/>
    </xf>
    <xf numFmtId="0" fontId="24" fillId="0" borderId="89" xfId="0" applyFont="1" applyBorder="1" applyAlignment="1">
      <alignment vertical="top" wrapText="1"/>
    </xf>
    <xf numFmtId="0" fontId="24" fillId="33" borderId="0" xfId="0" applyFont="1" applyFill="1" applyBorder="1" applyAlignment="1">
      <alignment horizontal="left"/>
    </xf>
    <xf numFmtId="0" fontId="212" fillId="33" borderId="0" xfId="0" applyFont="1" applyFill="1" applyBorder="1" applyAlignment="1">
      <alignment horizontal="left"/>
    </xf>
    <xf numFmtId="2" fontId="21" fillId="33" borderId="0" xfId="0" applyNumberFormat="1" applyFont="1" applyFill="1" applyAlignment="1">
      <alignment horizontal="right"/>
    </xf>
    <xf numFmtId="2" fontId="21" fillId="0" borderId="0" xfId="0" applyNumberFormat="1" applyFont="1" applyAlignment="1">
      <alignment horizontal="right"/>
    </xf>
    <xf numFmtId="2" fontId="21" fillId="0" borderId="121" xfId="0" applyNumberFormat="1" applyFont="1" applyBorder="1" applyAlignment="1">
      <alignment horizontal="right"/>
    </xf>
    <xf numFmtId="2" fontId="329" fillId="0" borderId="116" xfId="0" applyNumberFormat="1" applyFont="1" applyBorder="1" applyAlignment="1">
      <alignment horizontal="right"/>
    </xf>
    <xf numFmtId="2" fontId="21" fillId="33" borderId="121" xfId="0" applyNumberFormat="1" applyFont="1" applyFill="1" applyBorder="1" applyAlignment="1">
      <alignment horizontal="right"/>
    </xf>
    <xf numFmtId="2" fontId="329" fillId="0" borderId="116" xfId="0" applyNumberFormat="1" applyFont="1" applyFill="1" applyBorder="1" applyAlignment="1">
      <alignment horizontal="right"/>
    </xf>
    <xf numFmtId="0" fontId="313" fillId="0" borderId="0" xfId="0" applyFont="1" applyAlignment="1"/>
    <xf numFmtId="0" fontId="209" fillId="0" borderId="0" xfId="0" applyFont="1" applyAlignment="1"/>
    <xf numFmtId="0" fontId="26" fillId="0" borderId="0" xfId="0" quotePrefix="1" applyFont="1" applyAlignment="1">
      <alignment horizontal="center" vertical="center" wrapText="1"/>
    </xf>
    <xf numFmtId="172" fontId="26" fillId="118" borderId="0" xfId="0" applyNumberFormat="1" applyFont="1" applyFill="1"/>
    <xf numFmtId="172" fontId="26" fillId="33" borderId="0" xfId="0" applyNumberFormat="1" applyFont="1" applyFill="1"/>
    <xf numFmtId="245" fontId="26" fillId="0" borderId="0" xfId="51583" applyNumberFormat="1" applyFont="1" applyBorder="1" applyAlignment="1">
      <alignment horizontal="right" wrapText="1"/>
    </xf>
    <xf numFmtId="245" fontId="26" fillId="0" borderId="0" xfId="51583" applyNumberFormat="1" applyFont="1" applyAlignment="1">
      <alignment horizontal="right" wrapText="1"/>
    </xf>
    <xf numFmtId="0" fontId="16" fillId="0" borderId="0" xfId="0" applyFont="1"/>
    <xf numFmtId="263" fontId="21" fillId="33" borderId="118" xfId="0" applyNumberFormat="1" applyFont="1" applyFill="1" applyBorder="1" applyAlignment="1">
      <alignment horizontal="right" wrapText="1"/>
    </xf>
    <xf numFmtId="263" fontId="24" fillId="33" borderId="118" xfId="0" applyNumberFormat="1" applyFont="1" applyFill="1" applyBorder="1" applyAlignment="1">
      <alignment horizontal="right" wrapText="1"/>
    </xf>
    <xf numFmtId="263" fontId="21" fillId="33" borderId="0" xfId="0" applyNumberFormat="1" applyFont="1" applyFill="1" applyAlignment="1">
      <alignment horizontal="right" wrapText="1"/>
    </xf>
    <xf numFmtId="263" fontId="21" fillId="33" borderId="121" xfId="0" applyNumberFormat="1" applyFont="1" applyFill="1" applyBorder="1" applyAlignment="1">
      <alignment horizontal="right" wrapText="1"/>
    </xf>
    <xf numFmtId="263" fontId="24" fillId="33" borderId="121" xfId="0" applyNumberFormat="1" applyFont="1" applyFill="1" applyBorder="1" applyAlignment="1">
      <alignment horizontal="right" wrapText="1"/>
    </xf>
    <xf numFmtId="2" fontId="296" fillId="0" borderId="0" xfId="0" applyNumberFormat="1" applyFont="1" applyAlignment="1">
      <alignment wrapText="1"/>
    </xf>
    <xf numFmtId="2" fontId="296" fillId="0" borderId="116" xfId="0" applyNumberFormat="1" applyFont="1" applyBorder="1" applyAlignment="1">
      <alignment wrapText="1"/>
    </xf>
    <xf numFmtId="0" fontId="168" fillId="121" borderId="116" xfId="0" applyFont="1" applyFill="1" applyBorder="1" applyAlignment="1">
      <alignment horizontal="center" vertical="center" wrapText="1"/>
    </xf>
    <xf numFmtId="0" fontId="26" fillId="0" borderId="0" xfId="0" applyFont="1" applyAlignment="1">
      <alignment vertical="center" wrapText="1"/>
    </xf>
    <xf numFmtId="0" fontId="22" fillId="0" borderId="0" xfId="0" applyFont="1" applyAlignment="1">
      <alignment horizontal="left" wrapText="1"/>
    </xf>
    <xf numFmtId="0" fontId="168" fillId="0" borderId="0" xfId="0" applyFont="1" applyAlignment="1">
      <alignment horizontal="justify" wrapText="1"/>
    </xf>
    <xf numFmtId="0" fontId="213" fillId="0" borderId="0" xfId="0" applyFont="1" applyAlignment="1">
      <alignment horizontal="left" wrapText="1"/>
    </xf>
    <xf numFmtId="245" fontId="213" fillId="0" borderId="0" xfId="0" applyNumberFormat="1" applyFont="1" applyAlignment="1">
      <alignment horizontal="center" wrapText="1"/>
    </xf>
    <xf numFmtId="0" fontId="175" fillId="0" borderId="116" xfId="0" applyFont="1" applyBorder="1" applyAlignment="1">
      <alignment horizontal="right" wrapText="1"/>
    </xf>
    <xf numFmtId="0" fontId="175" fillId="0" borderId="116" xfId="0" applyFont="1" applyBorder="1" applyAlignment="1">
      <alignment horizontal="justify" wrapText="1"/>
    </xf>
    <xf numFmtId="245" fontId="175" fillId="0" borderId="116" xfId="0" applyNumberFormat="1" applyFont="1" applyBorder="1" applyAlignment="1">
      <alignment horizontal="center" wrapText="1"/>
    </xf>
    <xf numFmtId="0" fontId="26" fillId="0" borderId="0" xfId="0" applyFont="1" applyAlignment="1"/>
    <xf numFmtId="245" fontId="21" fillId="0" borderId="0" xfId="0" applyNumberFormat="1" applyFont="1" applyAlignment="1">
      <alignment horizontal="center" wrapText="1"/>
    </xf>
    <xf numFmtId="0" fontId="168" fillId="0" borderId="0" xfId="0" applyFont="1" applyAlignment="1">
      <alignment horizontal="left" wrapText="1"/>
    </xf>
    <xf numFmtId="0" fontId="213" fillId="0" borderId="0" xfId="0" applyFont="1" applyAlignment="1">
      <alignment horizontal="right" wrapText="1"/>
    </xf>
    <xf numFmtId="0" fontId="21" fillId="0" borderId="0" xfId="0" applyFont="1" applyAlignment="1">
      <alignment horizontal="justify" wrapText="1"/>
    </xf>
    <xf numFmtId="0" fontId="21" fillId="0" borderId="116" xfId="0" applyFont="1" applyBorder="1" applyAlignment="1">
      <alignment horizontal="right" wrapText="1"/>
    </xf>
    <xf numFmtId="0" fontId="22" fillId="0" borderId="116" xfId="0" applyFont="1" applyBorder="1" applyAlignment="1">
      <alignment horizontal="justify" wrapText="1"/>
    </xf>
    <xf numFmtId="245" fontId="21" fillId="0" borderId="116" xfId="0" applyNumberFormat="1" applyFont="1" applyBorder="1" applyAlignment="1">
      <alignment horizontal="center" wrapText="1"/>
    </xf>
    <xf numFmtId="0" fontId="177" fillId="0" borderId="0" xfId="0" applyFont="1" applyAlignment="1">
      <alignment horizontal="right" wrapText="1"/>
    </xf>
    <xf numFmtId="245" fontId="177" fillId="0" borderId="0" xfId="0" applyNumberFormat="1" applyFont="1" applyAlignment="1">
      <alignment horizontal="center" wrapText="1"/>
    </xf>
    <xf numFmtId="166" fontId="24" fillId="0" borderId="0" xfId="0" applyNumberFormat="1" applyFont="1" applyAlignment="1"/>
    <xf numFmtId="0" fontId="22" fillId="0" borderId="116" xfId="0" applyFont="1" applyBorder="1" applyAlignment="1">
      <alignment horizontal="right" wrapText="1"/>
    </xf>
    <xf numFmtId="245" fontId="22" fillId="0" borderId="116" xfId="0" applyNumberFormat="1" applyFont="1" applyBorder="1" applyAlignment="1">
      <alignment horizontal="center" wrapText="1"/>
    </xf>
    <xf numFmtId="0" fontId="21" fillId="0" borderId="0" xfId="0" applyFont="1" applyAlignment="1">
      <alignment wrapText="1"/>
    </xf>
    <xf numFmtId="0" fontId="175" fillId="0" borderId="116" xfId="0" applyFont="1" applyBorder="1" applyAlignment="1">
      <alignment wrapText="1"/>
    </xf>
    <xf numFmtId="245" fontId="168" fillId="0" borderId="116" xfId="0" applyNumberFormat="1" applyFont="1" applyBorder="1" applyAlignment="1">
      <alignment horizontal="center" wrapText="1"/>
    </xf>
    <xf numFmtId="0" fontId="22" fillId="0" borderId="0" xfId="0" applyFont="1" applyAlignment="1">
      <alignment horizontal="right" wrapText="1"/>
    </xf>
    <xf numFmtId="0" fontId="22" fillId="0" borderId="0" xfId="0" applyFont="1" applyAlignment="1">
      <alignment wrapText="1"/>
    </xf>
    <xf numFmtId="0" fontId="22" fillId="0" borderId="116" xfId="0" applyFont="1" applyBorder="1" applyAlignment="1">
      <alignment wrapText="1"/>
    </xf>
    <xf numFmtId="0" fontId="175" fillId="0" borderId="0" xfId="0" applyFont="1" applyAlignment="1">
      <alignment horizontal="justify" wrapText="1"/>
    </xf>
    <xf numFmtId="4" fontId="24" fillId="0" borderId="0" xfId="0" applyNumberFormat="1" applyFont="1" applyAlignment="1"/>
    <xf numFmtId="245" fontId="168" fillId="117" borderId="0" xfId="0" applyNumberFormat="1" applyFont="1" applyFill="1" applyAlignment="1">
      <alignment horizontal="center" wrapText="1"/>
    </xf>
    <xf numFmtId="245" fontId="168" fillId="117" borderId="0" xfId="0" applyNumberFormat="1" applyFont="1" applyFill="1" applyAlignment="1">
      <alignment wrapText="1"/>
    </xf>
    <xf numFmtId="245" fontId="168" fillId="0" borderId="0" xfId="0" applyNumberFormat="1" applyFont="1" applyAlignment="1">
      <alignment wrapText="1"/>
    </xf>
    <xf numFmtId="0" fontId="293" fillId="0" borderId="0" xfId="0" applyFont="1" applyAlignment="1">
      <alignment horizontal="left" wrapText="1"/>
    </xf>
    <xf numFmtId="0" fontId="293" fillId="0" borderId="0" xfId="0" applyFont="1" applyAlignment="1">
      <alignment horizontal="right" wrapText="1"/>
    </xf>
    <xf numFmtId="245" fontId="293" fillId="117" borderId="0" xfId="0" applyNumberFormat="1" applyFont="1" applyFill="1" applyAlignment="1">
      <alignment horizontal="center" wrapText="1"/>
    </xf>
    <xf numFmtId="245" fontId="293" fillId="0" borderId="0" xfId="0" applyNumberFormat="1" applyFont="1" applyAlignment="1">
      <alignment horizontal="center" wrapText="1"/>
    </xf>
    <xf numFmtId="0" fontId="293" fillId="0" borderId="0" xfId="0" applyFont="1" applyAlignment="1">
      <alignment horizontal="center" wrapText="1"/>
    </xf>
    <xf numFmtId="245" fontId="24" fillId="117" borderId="0" xfId="0" applyNumberFormat="1" applyFont="1" applyFill="1" applyAlignment="1"/>
    <xf numFmtId="245" fontId="24" fillId="0" borderId="0" xfId="0" applyNumberFormat="1" applyFont="1" applyAlignment="1"/>
    <xf numFmtId="0" fontId="74" fillId="0" borderId="0" xfId="0" applyFont="1" applyAlignment="1"/>
    <xf numFmtId="245" fontId="74" fillId="0" borderId="0" xfId="0" applyNumberFormat="1" applyFont="1" applyAlignment="1"/>
    <xf numFmtId="0" fontId="26" fillId="0" borderId="118" xfId="0" applyFont="1" applyBorder="1" applyAlignment="1">
      <alignment horizontal="left" wrapText="1"/>
    </xf>
    <xf numFmtId="263" fontId="168" fillId="33" borderId="0" xfId="0" applyNumberFormat="1" applyFont="1" applyFill="1" applyAlignment="1">
      <alignment horizontal="right" wrapText="1"/>
    </xf>
    <xf numFmtId="263" fontId="175" fillId="33" borderId="116" xfId="0" applyNumberFormat="1" applyFont="1" applyFill="1" applyBorder="1" applyAlignment="1">
      <alignment horizontal="right" wrapText="1"/>
    </xf>
    <xf numFmtId="0" fontId="26" fillId="33" borderId="0" xfId="0" applyFont="1" applyFill="1" applyAlignment="1">
      <alignment vertical="center" wrapText="1"/>
    </xf>
    <xf numFmtId="245" fontId="175" fillId="33" borderId="0" xfId="51583" applyNumberFormat="1" applyFont="1" applyFill="1" applyAlignment="1">
      <alignment horizontal="right" vertical="center" wrapText="1"/>
    </xf>
    <xf numFmtId="245" fontId="175" fillId="0" borderId="0" xfId="51583" applyNumberFormat="1" applyFont="1" applyBorder="1" applyAlignment="1">
      <alignment horizontal="right" vertical="center" wrapText="1"/>
    </xf>
    <xf numFmtId="245" fontId="175" fillId="0" borderId="0" xfId="51583" applyNumberFormat="1" applyFont="1" applyAlignment="1">
      <alignment horizontal="right" vertical="center" wrapText="1"/>
    </xf>
    <xf numFmtId="245" fontId="175" fillId="117" borderId="0" xfId="51583" applyNumberFormat="1" applyFont="1" applyFill="1" applyAlignment="1">
      <alignment horizontal="right" vertical="center" wrapText="1"/>
    </xf>
    <xf numFmtId="245" fontId="168" fillId="117" borderId="0" xfId="51583" applyNumberFormat="1" applyFont="1" applyFill="1" applyAlignment="1">
      <alignment horizontal="right" vertical="center" wrapText="1"/>
    </xf>
    <xf numFmtId="245" fontId="168" fillId="117" borderId="0" xfId="51583" applyNumberFormat="1" applyFont="1" applyFill="1" applyBorder="1" applyAlignment="1">
      <alignment horizontal="right" vertical="center" wrapText="1"/>
    </xf>
    <xf numFmtId="245" fontId="175" fillId="117" borderId="0" xfId="51583" applyNumberFormat="1" applyFont="1" applyFill="1" applyBorder="1" applyAlignment="1">
      <alignment horizontal="right" vertical="center" wrapText="1"/>
    </xf>
    <xf numFmtId="3" fontId="22" fillId="0" borderId="118" xfId="0" applyNumberFormat="1" applyFont="1" applyBorder="1" applyAlignment="1">
      <alignment vertical="top" wrapText="1"/>
    </xf>
    <xf numFmtId="167" fontId="22" fillId="0" borderId="118" xfId="0" applyNumberFormat="1" applyFont="1" applyBorder="1" applyAlignment="1">
      <alignment vertical="top" wrapText="1"/>
    </xf>
    <xf numFmtId="3" fontId="22" fillId="0" borderId="0" xfId="0" applyNumberFormat="1" applyFont="1" applyAlignment="1">
      <alignment vertical="top"/>
    </xf>
    <xf numFmtId="3" fontId="22" fillId="0" borderId="0" xfId="0" applyNumberFormat="1" applyFont="1" applyAlignment="1">
      <alignment vertical="top" wrapText="1"/>
    </xf>
    <xf numFmtId="167" fontId="22" fillId="0" borderId="0" xfId="0" applyNumberFormat="1" applyFont="1" applyAlignment="1">
      <alignment vertical="top"/>
    </xf>
    <xf numFmtId="245" fontId="26" fillId="117" borderId="0" xfId="51583" applyNumberFormat="1" applyFont="1" applyFill="1" applyBorder="1" applyAlignment="1">
      <alignment horizontal="right" wrapText="1"/>
    </xf>
    <xf numFmtId="245" fontId="24" fillId="117" borderId="0" xfId="51583" applyNumberFormat="1" applyFont="1" applyFill="1" applyBorder="1" applyAlignment="1">
      <alignment horizontal="right" wrapText="1"/>
    </xf>
    <xf numFmtId="245" fontId="26" fillId="117" borderId="0" xfId="51583" applyNumberFormat="1" applyFont="1" applyFill="1" applyAlignment="1">
      <alignment horizontal="right" wrapText="1"/>
    </xf>
    <xf numFmtId="245" fontId="24" fillId="117" borderId="0" xfId="51583" applyNumberFormat="1" applyFont="1" applyFill="1" applyAlignment="1">
      <alignment horizontal="right" wrapText="1"/>
    </xf>
    <xf numFmtId="0" fontId="21" fillId="0" borderId="0" xfId="0" applyFont="1" applyAlignment="1">
      <alignment horizontal="left" vertical="top"/>
    </xf>
    <xf numFmtId="266" fontId="24" fillId="0" borderId="0" xfId="38645" applyNumberFormat="1" applyFont="1" applyFill="1" applyBorder="1"/>
    <xf numFmtId="266" fontId="24" fillId="0" borderId="116" xfId="38645" applyNumberFormat="1" applyFont="1" applyFill="1" applyBorder="1"/>
    <xf numFmtId="10" fontId="24" fillId="33" borderId="0" xfId="0" applyNumberFormat="1" applyFont="1" applyFill="1" applyBorder="1" applyAlignment="1">
      <alignment horizontal="center" vertical="top" wrapText="1"/>
    </xf>
    <xf numFmtId="0" fontId="21" fillId="33" borderId="0" xfId="0" applyFont="1" applyFill="1" applyBorder="1" applyAlignment="1">
      <alignment horizontal="right" vertical="top" wrapText="1"/>
    </xf>
    <xf numFmtId="0" fontId="212" fillId="33" borderId="0" xfId="0" applyFont="1" applyFill="1" applyBorder="1"/>
    <xf numFmtId="0" fontId="24" fillId="33" borderId="0" xfId="0" applyFont="1" applyFill="1" applyBorder="1" applyAlignment="1">
      <alignment horizontal="left" vertical="top" wrapText="1"/>
    </xf>
    <xf numFmtId="264" fontId="24" fillId="33" borderId="0" xfId="0" applyNumberFormat="1" applyFont="1" applyFill="1" applyBorder="1" applyAlignment="1">
      <alignment horizontal="right" vertical="top" wrapText="1"/>
    </xf>
    <xf numFmtId="174" fontId="24" fillId="33" borderId="0" xfId="0" applyNumberFormat="1" applyFont="1" applyFill="1" applyBorder="1" applyAlignment="1">
      <alignment horizontal="left" vertical="top" wrapText="1"/>
    </xf>
    <xf numFmtId="263" fontId="21" fillId="33" borderId="0" xfId="0" applyNumberFormat="1" applyFont="1" applyFill="1" applyBorder="1" applyAlignment="1">
      <alignment horizontal="right" wrapText="1"/>
    </xf>
    <xf numFmtId="263" fontId="24" fillId="33" borderId="0" xfId="0" applyNumberFormat="1" applyFont="1" applyFill="1" applyBorder="1" applyAlignment="1">
      <alignment horizontal="right" wrapText="1"/>
    </xf>
    <xf numFmtId="266" fontId="24" fillId="33" borderId="0" xfId="0" applyNumberFormat="1" applyFont="1" applyFill="1" applyBorder="1" applyAlignment="1">
      <alignment horizontal="right" vertical="top"/>
    </xf>
    <xf numFmtId="266" fontId="24" fillId="33" borderId="0" xfId="0" applyNumberFormat="1" applyFont="1" applyFill="1" applyBorder="1"/>
    <xf numFmtId="174" fontId="30" fillId="0" borderId="0" xfId="0" applyNumberFormat="1" applyFont="1" applyFill="1" applyAlignment="1"/>
    <xf numFmtId="263" fontId="24" fillId="33" borderId="0" xfId="0" applyNumberFormat="1" applyFont="1" applyFill="1"/>
    <xf numFmtId="170" fontId="21" fillId="117" borderId="0" xfId="38645" quotePrefix="1" applyNumberFormat="1" applyFont="1" applyFill="1" applyBorder="1" applyAlignment="1">
      <alignment horizontal="right" vertical="center"/>
    </xf>
    <xf numFmtId="267" fontId="21" fillId="135" borderId="116" xfId="55785" applyNumberFormat="1" applyFont="1" applyFill="1" applyBorder="1" applyAlignment="1">
      <alignment horizontal="right" vertical="center"/>
    </xf>
    <xf numFmtId="0" fontId="177" fillId="0" borderId="0" xfId="305" applyFont="1" applyFill="1" applyAlignment="1">
      <alignment horizontal="left" wrapText="1" indent="1"/>
    </xf>
    <xf numFmtId="0" fontId="21" fillId="41" borderId="0" xfId="34298" applyFont="1" applyFill="1" applyAlignment="1">
      <alignment horizontal="left" vertical="top" wrapText="1"/>
    </xf>
    <xf numFmtId="0" fontId="21" fillId="41" borderId="0" xfId="34298" applyFont="1" applyFill="1" applyAlignment="1">
      <alignment horizontal="left" vertical="top"/>
    </xf>
    <xf numFmtId="0" fontId="21" fillId="41" borderId="89" xfId="34298" applyFont="1" applyFill="1" applyBorder="1" applyAlignment="1">
      <alignment horizontal="left" vertical="top" wrapText="1"/>
    </xf>
    <xf numFmtId="0" fontId="24" fillId="117" borderId="121" xfId="0" applyFont="1" applyFill="1" applyBorder="1" applyAlignment="1">
      <alignment horizontal="left" vertical="top" wrapText="1"/>
    </xf>
    <xf numFmtId="245" fontId="24" fillId="0" borderId="0" xfId="55784" applyNumberFormat="1" applyFont="1"/>
    <xf numFmtId="174" fontId="24" fillId="0" borderId="121" xfId="0" applyNumberFormat="1" applyFont="1" applyFill="1" applyBorder="1" applyAlignment="1">
      <alignment horizontal="left" vertical="top" wrapText="1"/>
    </xf>
    <xf numFmtId="174" fontId="26" fillId="33" borderId="116" xfId="0" applyNumberFormat="1" applyFont="1" applyFill="1" applyBorder="1" applyAlignment="1">
      <alignment horizontal="right" vertical="top" wrapText="1"/>
    </xf>
    <xf numFmtId="0" fontId="101" fillId="0" borderId="0" xfId="47169" applyFont="1" applyFill="1" applyAlignment="1" applyProtection="1">
      <alignment vertical="center"/>
    </xf>
    <xf numFmtId="0" fontId="177" fillId="0" borderId="0" xfId="305" applyFont="1" applyFill="1" applyAlignment="1">
      <alignment horizontal="right" wrapText="1"/>
    </xf>
    <xf numFmtId="166" fontId="177" fillId="0" borderId="0" xfId="38645" applyNumberFormat="1" applyFont="1" applyFill="1" applyBorder="1" applyAlignment="1" applyProtection="1">
      <alignment horizontal="right" vertical="center"/>
      <protection locked="0"/>
    </xf>
    <xf numFmtId="0" fontId="198" fillId="0" borderId="116" xfId="0" applyFont="1" applyBorder="1" applyAlignment="1">
      <alignment horizontal="right"/>
    </xf>
    <xf numFmtId="0" fontId="210" fillId="0" borderId="0" xfId="0" applyFont="1" applyAlignment="1">
      <alignment horizontal="left"/>
    </xf>
    <xf numFmtId="0" fontId="301" fillId="0" borderId="0" xfId="0" applyFont="1" applyAlignment="1">
      <alignment horizontal="left" wrapText="1"/>
    </xf>
    <xf numFmtId="0" fontId="198" fillId="0" borderId="0" xfId="0" applyFont="1" applyAlignment="1">
      <alignment horizontal="left"/>
    </xf>
    <xf numFmtId="0" fontId="24" fillId="0" borderId="0" xfId="0" applyFont="1" applyAlignment="1">
      <alignment wrapText="1"/>
    </xf>
    <xf numFmtId="0" fontId="20" fillId="33" borderId="0" xfId="0" applyFont="1" applyFill="1" applyAlignment="1">
      <alignment horizontal="left" vertical="center"/>
    </xf>
    <xf numFmtId="0" fontId="311" fillId="0" borderId="0" xfId="0" applyFont="1" applyAlignment="1">
      <alignment horizontal="left"/>
    </xf>
    <xf numFmtId="0" fontId="198" fillId="0" borderId="0" xfId="0" applyFont="1" applyAlignment="1">
      <alignment horizontal="left" wrapText="1"/>
    </xf>
    <xf numFmtId="0" fontId="0" fillId="0" borderId="0" xfId="0" applyAlignment="1">
      <alignment wrapText="1"/>
    </xf>
    <xf numFmtId="0" fontId="24" fillId="0" borderId="0" xfId="0" applyFont="1" applyAlignment="1">
      <alignment horizontal="left" wrapText="1"/>
    </xf>
    <xf numFmtId="0" fontId="22" fillId="0" borderId="116" xfId="0" applyFont="1" applyBorder="1" applyAlignment="1">
      <alignment horizontal="left" wrapText="1"/>
    </xf>
    <xf numFmtId="0" fontId="24" fillId="0" borderId="0" xfId="0" applyFont="1" applyAlignment="1">
      <alignment horizontal="left"/>
    </xf>
    <xf numFmtId="0" fontId="213" fillId="0" borderId="121" xfId="0" applyFont="1" applyBorder="1" applyAlignment="1">
      <alignment horizontal="left" vertical="center" wrapText="1"/>
    </xf>
    <xf numFmtId="0" fontId="293" fillId="0" borderId="116" xfId="0" applyFont="1" applyBorder="1" applyAlignment="1">
      <alignment horizontal="left" wrapText="1"/>
    </xf>
    <xf numFmtId="0" fontId="175" fillId="0" borderId="116" xfId="0" applyFont="1" applyBorder="1" applyAlignment="1">
      <alignment horizontal="left" wrapText="1"/>
    </xf>
    <xf numFmtId="0" fontId="21" fillId="33" borderId="0" xfId="0" applyFont="1" applyFill="1" applyAlignment="1">
      <alignment horizontal="left" vertical="top" wrapText="1"/>
    </xf>
    <xf numFmtId="0" fontId="177" fillId="33" borderId="0" xfId="0" applyFont="1" applyFill="1" applyAlignment="1" applyProtection="1">
      <alignment horizontal="left" wrapText="1"/>
      <protection locked="0"/>
    </xf>
    <xf numFmtId="3" fontId="22" fillId="33" borderId="0" xfId="0" applyNumberFormat="1" applyFont="1" applyFill="1" applyAlignment="1">
      <alignment horizontal="right" vertical="center"/>
    </xf>
    <xf numFmtId="0" fontId="0" fillId="0" borderId="0" xfId="0" applyAlignment="1">
      <alignment horizontal="right" vertical="center"/>
    </xf>
    <xf numFmtId="0" fontId="177" fillId="0" borderId="0" xfId="0" applyFont="1" applyAlignment="1" applyProtection="1">
      <alignment horizontal="left" wrapText="1"/>
      <protection locked="0"/>
    </xf>
    <xf numFmtId="3" fontId="22" fillId="33" borderId="0" xfId="0" applyNumberFormat="1" applyFont="1" applyFill="1" applyAlignment="1">
      <alignment horizontal="right"/>
    </xf>
    <xf numFmtId="0" fontId="23" fillId="33" borderId="0" xfId="0" applyFont="1" applyFill="1" applyAlignment="1">
      <alignment horizontal="left" wrapText="1"/>
    </xf>
    <xf numFmtId="0" fontId="0" fillId="0" borderId="0" xfId="0" applyAlignment="1">
      <alignment horizontal="left"/>
    </xf>
    <xf numFmtId="0" fontId="24" fillId="0" borderId="121" xfId="0" applyFont="1" applyBorder="1" applyAlignment="1">
      <alignment horizontal="center" vertical="center" wrapText="1"/>
    </xf>
    <xf numFmtId="0" fontId="0" fillId="0" borderId="121" xfId="0" applyBorder="1" applyAlignment="1">
      <alignment horizontal="center" vertical="center" wrapText="1"/>
    </xf>
    <xf numFmtId="0" fontId="24" fillId="0" borderId="0" xfId="0" applyFont="1" applyAlignment="1">
      <alignment horizontal="left" vertical="top" wrapText="1"/>
    </xf>
    <xf numFmtId="0" fontId="24" fillId="0" borderId="0" xfId="0" applyFont="1" applyAlignment="1">
      <alignment horizontal="left" vertical="top"/>
    </xf>
    <xf numFmtId="0" fontId="212" fillId="33" borderId="121" xfId="0" applyFont="1" applyFill="1" applyBorder="1" applyAlignment="1">
      <alignment horizontal="left"/>
    </xf>
    <xf numFmtId="0" fontId="0" fillId="0" borderId="121" xfId="0" applyBorder="1" applyAlignment="1"/>
    <xf numFmtId="0" fontId="24" fillId="117" borderId="0" xfId="0" applyFont="1" applyFill="1" applyAlignment="1">
      <alignment horizontal="left" vertical="top"/>
    </xf>
    <xf numFmtId="0" fontId="212" fillId="33" borderId="0" xfId="0" applyFont="1" applyFill="1" applyAlignment="1">
      <alignment horizontal="left" wrapText="1"/>
    </xf>
    <xf numFmtId="0" fontId="212" fillId="33" borderId="121" xfId="0" applyFont="1" applyFill="1" applyBorder="1" applyAlignment="1">
      <alignment horizontal="left" wrapText="1"/>
    </xf>
    <xf numFmtId="0" fontId="24" fillId="117" borderId="118" xfId="0" applyFont="1" applyFill="1" applyBorder="1" applyAlignment="1">
      <alignment horizontal="left" vertical="top"/>
    </xf>
    <xf numFmtId="0" fontId="0" fillId="0" borderId="118" xfId="0" applyBorder="1" applyAlignment="1">
      <alignment vertical="top"/>
    </xf>
    <xf numFmtId="0" fontId="0" fillId="0" borderId="0" xfId="0" applyAlignment="1">
      <alignment horizontal="left" vertical="top"/>
    </xf>
    <xf numFmtId="0" fontId="21" fillId="0" borderId="0" xfId="0" applyFont="1" applyAlignment="1">
      <alignment horizontal="left" vertical="top" wrapText="1"/>
    </xf>
    <xf numFmtId="0" fontId="21" fillId="0" borderId="0" xfId="0" applyFont="1" applyAlignment="1">
      <alignment horizontal="left" vertical="top"/>
    </xf>
    <xf numFmtId="0" fontId="21" fillId="33" borderId="0" xfId="0" applyFont="1" applyFill="1" applyAlignment="1">
      <alignment horizontal="left" vertical="top"/>
    </xf>
    <xf numFmtId="0" fontId="213" fillId="0" borderId="121" xfId="0" applyFont="1" applyBorder="1" applyAlignment="1"/>
    <xf numFmtId="0" fontId="24" fillId="0" borderId="0" xfId="0" applyFont="1" applyAlignment="1">
      <alignment horizontal="left" vertical="center" wrapText="1"/>
    </xf>
    <xf numFmtId="0" fontId="168" fillId="0" borderId="0" xfId="0" applyFont="1" applyAlignment="1">
      <alignment horizontal="right" wrapText="1"/>
    </xf>
    <xf numFmtId="0" fontId="168" fillId="0" borderId="121" xfId="0" applyFont="1" applyBorder="1" applyAlignment="1">
      <alignment horizontal="right" wrapText="1"/>
    </xf>
    <xf numFmtId="0" fontId="24" fillId="0" borderId="0" xfId="0" applyFont="1" applyAlignment="1">
      <alignment horizontal="left" vertical="center"/>
    </xf>
    <xf numFmtId="0" fontId="168" fillId="0" borderId="0" xfId="0" applyFont="1" applyAlignment="1"/>
    <xf numFmtId="0" fontId="22" fillId="33" borderId="121" xfId="0" applyFont="1" applyFill="1" applyBorder="1" applyAlignment="1">
      <alignment horizontal="center" vertical="center"/>
    </xf>
    <xf numFmtId="0" fontId="22" fillId="33" borderId="121" xfId="0" quotePrefix="1" applyFont="1" applyFill="1" applyBorder="1" applyAlignment="1">
      <alignment horizontal="center" vertical="center"/>
    </xf>
    <xf numFmtId="0" fontId="20" fillId="33" borderId="0" xfId="0" applyFont="1" applyFill="1" applyAlignment="1"/>
    <xf numFmtId="0" fontId="24" fillId="33" borderId="121" xfId="0" applyFont="1" applyFill="1" applyBorder="1" applyAlignment="1">
      <alignment horizontal="center" vertical="top" wrapText="1"/>
    </xf>
    <xf numFmtId="0" fontId="24" fillId="33" borderId="121" xfId="0" applyFont="1" applyFill="1" applyBorder="1" applyAlignment="1">
      <alignment horizontal="center" vertical="center" wrapText="1"/>
    </xf>
    <xf numFmtId="0" fontId="24" fillId="33" borderId="0" xfId="0" applyFont="1" applyFill="1" applyAlignment="1">
      <alignment wrapText="1"/>
    </xf>
    <xf numFmtId="0" fontId="24" fillId="33" borderId="0" xfId="0" applyFont="1" applyFill="1" applyAlignment="1"/>
    <xf numFmtId="0" fontId="24" fillId="33" borderId="0" xfId="0" applyFont="1" applyFill="1" applyAlignment="1">
      <alignment horizontal="left" wrapText="1"/>
    </xf>
    <xf numFmtId="0" fontId="0" fillId="0" borderId="0" xfId="0" applyAlignment="1">
      <alignment horizontal="left" wrapText="1"/>
    </xf>
    <xf numFmtId="0" fontId="21" fillId="33" borderId="0" xfId="0" applyFont="1" applyFill="1" applyAlignment="1">
      <alignment vertical="center" wrapText="1"/>
    </xf>
    <xf numFmtId="0" fontId="20" fillId="33" borderId="0" xfId="0" applyFont="1" applyFill="1" applyAlignment="1">
      <alignment vertical="center"/>
    </xf>
    <xf numFmtId="0" fontId="295" fillId="0" borderId="0" xfId="0" applyFont="1" applyAlignment="1">
      <alignment vertical="center"/>
    </xf>
    <xf numFmtId="0" fontId="20" fillId="0" borderId="0" xfId="0" applyFont="1" applyAlignment="1">
      <alignment horizontal="left" vertical="center"/>
    </xf>
    <xf numFmtId="0" fontId="24" fillId="0" borderId="121" xfId="0" applyFont="1" applyBorder="1" applyAlignment="1">
      <alignment horizontal="center"/>
    </xf>
    <xf numFmtId="0" fontId="0" fillId="0" borderId="121" xfId="0" applyBorder="1" applyAlignment="1">
      <alignment horizontal="center"/>
    </xf>
    <xf numFmtId="0" fontId="213" fillId="0" borderId="0" xfId="0" applyFont="1" applyAlignment="1">
      <alignment horizontal="left" vertical="top" wrapText="1"/>
    </xf>
    <xf numFmtId="0" fontId="26" fillId="33" borderId="116" xfId="0" applyFont="1" applyFill="1" applyBorder="1" applyAlignment="1">
      <alignment horizontal="left"/>
    </xf>
    <xf numFmtId="0" fontId="198" fillId="0" borderId="116" xfId="0" applyFont="1" applyBorder="1" applyAlignment="1"/>
    <xf numFmtId="0" fontId="21" fillId="0" borderId="121" xfId="0" applyFont="1" applyBorder="1" applyAlignment="1">
      <alignment horizontal="center" vertical="center" wrapText="1"/>
    </xf>
    <xf numFmtId="0" fontId="21" fillId="0" borderId="121" xfId="0" applyFont="1" applyBorder="1" applyAlignment="1">
      <alignment horizontal="center" vertical="center"/>
    </xf>
    <xf numFmtId="0" fontId="74" fillId="0" borderId="121" xfId="0" applyFont="1" applyBorder="1" applyAlignment="1">
      <alignment horizontal="center" vertical="center"/>
    </xf>
    <xf numFmtId="0" fontId="213" fillId="33" borderId="121" xfId="0" applyFont="1" applyFill="1" applyBorder="1" applyAlignment="1">
      <alignment horizontal="left"/>
    </xf>
    <xf numFmtId="0" fontId="24" fillId="33" borderId="0" xfId="0" applyFont="1" applyFill="1" applyAlignment="1">
      <alignment vertical="center" wrapText="1"/>
    </xf>
    <xf numFmtId="0" fontId="26" fillId="0" borderId="0" xfId="0" applyFont="1" applyAlignment="1">
      <alignment vertical="center" wrapText="1"/>
    </xf>
    <xf numFmtId="0" fontId="24" fillId="0" borderId="118" xfId="0" applyFont="1" applyBorder="1" applyAlignment="1">
      <alignment horizontal="center"/>
    </xf>
    <xf numFmtId="0" fontId="168" fillId="0" borderId="0" xfId="0" applyFont="1" applyAlignment="1">
      <alignment horizontal="center" vertical="center" wrapText="1"/>
    </xf>
    <xf numFmtId="0" fontId="168" fillId="0" borderId="121" xfId="0" applyFont="1" applyBorder="1" applyAlignment="1">
      <alignment horizontal="center" vertical="center" wrapText="1"/>
    </xf>
    <xf numFmtId="0" fontId="24" fillId="0" borderId="116" xfId="0" applyFont="1" applyBorder="1" applyAlignment="1">
      <alignment horizontal="center" vertical="center" wrapText="1"/>
    </xf>
    <xf numFmtId="0" fontId="24" fillId="0" borderId="0" xfId="0" applyFont="1" applyAlignment="1">
      <alignment horizontal="center" vertical="center" wrapText="1"/>
    </xf>
    <xf numFmtId="0" fontId="213" fillId="33" borderId="121" xfId="0" applyFont="1" applyFill="1" applyBorder="1" applyAlignment="1">
      <alignment horizontal="left" vertical="top"/>
    </xf>
    <xf numFmtId="0" fontId="26" fillId="0" borderId="116" xfId="0" applyFont="1" applyBorder="1" applyAlignment="1">
      <alignment horizontal="left" vertical="center" wrapText="1"/>
    </xf>
    <xf numFmtId="0" fontId="16" fillId="0" borderId="116" xfId="0" applyFont="1" applyBorder="1" applyAlignment="1">
      <alignment wrapText="1"/>
    </xf>
    <xf numFmtId="0" fontId="168" fillId="0" borderId="116" xfId="0" applyFont="1" applyBorder="1" applyAlignment="1">
      <alignment horizontal="center" vertical="center"/>
    </xf>
    <xf numFmtId="0" fontId="0" fillId="0" borderId="116" xfId="0" applyBorder="1" applyAlignment="1">
      <alignment horizontal="center" vertical="center"/>
    </xf>
    <xf numFmtId="0" fontId="24" fillId="0" borderId="116" xfId="0" applyFont="1" applyBorder="1" applyAlignment="1">
      <alignment horizontal="center" vertical="center"/>
    </xf>
    <xf numFmtId="0" fontId="24" fillId="0" borderId="0" xfId="0" applyFont="1" applyAlignment="1">
      <alignment vertical="center" wrapText="1"/>
    </xf>
    <xf numFmtId="0" fontId="24" fillId="33" borderId="118"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21" xfId="0" applyFont="1" applyFill="1" applyBorder="1" applyAlignment="1">
      <alignment horizontal="right" vertical="center" wrapText="1"/>
    </xf>
    <xf numFmtId="0" fontId="0" fillId="0" borderId="0" xfId="0" applyAlignment="1">
      <alignment horizontal="left" vertical="top" wrapText="1"/>
    </xf>
    <xf numFmtId="0" fontId="24" fillId="0" borderId="121" xfId="0" applyFont="1" applyBorder="1" applyAlignment="1"/>
    <xf numFmtId="0" fontId="24" fillId="0" borderId="0" xfId="0" applyFont="1" applyAlignment="1">
      <alignment vertical="top" wrapText="1"/>
    </xf>
    <xf numFmtId="0" fontId="0" fillId="0" borderId="0" xfId="0" applyAlignment="1">
      <alignment vertical="top" wrapText="1"/>
    </xf>
    <xf numFmtId="0" fontId="21" fillId="0" borderId="121" xfId="0" applyFont="1" applyBorder="1" applyAlignment="1">
      <alignment horizontal="center" vertical="top"/>
    </xf>
    <xf numFmtId="0" fontId="21" fillId="0" borderId="116" xfId="0" applyFont="1" applyBorder="1" applyAlignment="1">
      <alignment horizontal="center" vertical="top"/>
    </xf>
    <xf numFmtId="49" fontId="22" fillId="118" borderId="116" xfId="0" applyNumberFormat="1" applyFont="1" applyFill="1" applyBorder="1" applyAlignment="1">
      <alignment horizontal="left" vertical="center"/>
    </xf>
    <xf numFmtId="0" fontId="16" fillId="0" borderId="116" xfId="0" applyFont="1" applyBorder="1" applyAlignment="1">
      <alignment horizontal="left" vertical="center"/>
    </xf>
    <xf numFmtId="49" fontId="21" fillId="118" borderId="116" xfId="0" applyNumberFormat="1" applyFont="1" applyFill="1" applyBorder="1" applyAlignment="1">
      <alignment horizontal="center" vertical="center"/>
    </xf>
    <xf numFmtId="0" fontId="168" fillId="118" borderId="0" xfId="0" applyFont="1" applyFill="1" applyAlignment="1">
      <alignment horizontal="left" wrapText="1"/>
    </xf>
    <xf numFmtId="0" fontId="0" fillId="0" borderId="121" xfId="0" applyBorder="1" applyAlignment="1">
      <alignment horizontal="left"/>
    </xf>
    <xf numFmtId="0" fontId="24" fillId="118" borderId="0" xfId="0" applyFont="1" applyFill="1" applyAlignment="1">
      <alignment horizontal="left" vertical="center" wrapText="1" indent="1"/>
    </xf>
    <xf numFmtId="0" fontId="26" fillId="0" borderId="116" xfId="0" applyFont="1" applyBorder="1" applyAlignment="1">
      <alignment vertical="center" wrapText="1"/>
    </xf>
    <xf numFmtId="0" fontId="24" fillId="0" borderId="118" xfId="0" applyFont="1" applyBorder="1" applyAlignment="1">
      <alignment vertical="center" wrapText="1"/>
    </xf>
    <xf numFmtId="0" fontId="24" fillId="0" borderId="0" xfId="0" applyFont="1" applyAlignment="1"/>
    <xf numFmtId="0" fontId="26" fillId="0" borderId="116" xfId="0" applyFont="1" applyBorder="1" applyAlignment="1">
      <alignment vertical="center"/>
    </xf>
    <xf numFmtId="0" fontId="16" fillId="0" borderId="116" xfId="0" applyFont="1" applyBorder="1" applyAlignment="1">
      <alignment vertical="center"/>
    </xf>
    <xf numFmtId="0" fontId="24" fillId="0" borderId="118" xfId="0" applyFont="1" applyBorder="1" applyAlignment="1">
      <alignment horizontal="center" vertical="center"/>
    </xf>
    <xf numFmtId="0" fontId="0" fillId="0" borderId="118" xfId="0" applyBorder="1" applyAlignment="1">
      <alignment horizontal="center" vertical="center"/>
    </xf>
    <xf numFmtId="0" fontId="24" fillId="0" borderId="121" xfId="0" applyFont="1" applyBorder="1" applyAlignment="1">
      <alignment horizontal="center" vertical="center"/>
    </xf>
    <xf numFmtId="0" fontId="0" fillId="0" borderId="121" xfId="0" applyBorder="1" applyAlignment="1">
      <alignment horizontal="center" vertical="center"/>
    </xf>
    <xf numFmtId="0" fontId="24" fillId="0" borderId="121" xfId="0" applyFont="1" applyBorder="1" applyAlignment="1">
      <alignment horizontal="center" wrapText="1"/>
    </xf>
    <xf numFmtId="0" fontId="24" fillId="0" borderId="121" xfId="0" applyFont="1" applyBorder="1" applyAlignment="1">
      <alignment vertical="center"/>
    </xf>
    <xf numFmtId="0" fontId="24" fillId="0" borderId="51" xfId="0" applyFont="1" applyBorder="1" applyAlignment="1">
      <alignment horizontal="center" vertical="center" wrapText="1"/>
    </xf>
    <xf numFmtId="0" fontId="22" fillId="33" borderId="116" xfId="0" applyFont="1" applyFill="1" applyBorder="1" applyAlignment="1"/>
    <xf numFmtId="0" fontId="310" fillId="0" borderId="116" xfId="0" applyFont="1" applyBorder="1" applyAlignment="1"/>
    <xf numFmtId="169" fontId="21" fillId="0" borderId="116" xfId="34373" applyNumberFormat="1" applyFont="1" applyBorder="1" applyAlignment="1">
      <alignment horizontal="center"/>
    </xf>
    <xf numFmtId="0" fontId="168" fillId="33" borderId="0" xfId="0" applyFont="1" applyFill="1" applyAlignment="1">
      <alignment horizontal="left" vertical="center"/>
    </xf>
    <xf numFmtId="0" fontId="0" fillId="0" borderId="0" xfId="0" applyAlignment="1"/>
    <xf numFmtId="0" fontId="21" fillId="0" borderId="0" xfId="0" applyFont="1" applyAlignment="1">
      <alignment horizontal="left" wrapText="1"/>
    </xf>
    <xf numFmtId="0" fontId="24" fillId="33" borderId="0" xfId="0" applyFont="1" applyFill="1" applyAlignment="1">
      <alignment horizontal="left" vertical="center" wrapText="1"/>
    </xf>
    <xf numFmtId="0" fontId="26" fillId="33" borderId="116" xfId="0" applyFont="1" applyFill="1" applyBorder="1" applyAlignment="1">
      <alignment vertical="top"/>
    </xf>
    <xf numFmtId="0" fontId="198" fillId="0" borderId="116" xfId="0" applyFont="1" applyBorder="1" applyAlignment="1">
      <alignment vertical="top"/>
    </xf>
    <xf numFmtId="0" fontId="24" fillId="33" borderId="116" xfId="0" applyFont="1" applyFill="1" applyBorder="1" applyAlignment="1">
      <alignment horizontal="center" wrapText="1"/>
    </xf>
    <xf numFmtId="0" fontId="26" fillId="33" borderId="116" xfId="0" applyFont="1" applyFill="1" applyBorder="1" applyAlignment="1">
      <alignment horizontal="left" wrapText="1"/>
    </xf>
    <xf numFmtId="0" fontId="212" fillId="33" borderId="118" xfId="0" applyFont="1" applyFill="1" applyBorder="1" applyAlignment="1">
      <alignment horizontal="left"/>
    </xf>
    <xf numFmtId="0" fontId="0" fillId="0" borderId="118" xfId="0" applyBorder="1" applyAlignment="1"/>
    <xf numFmtId="0" fontId="214" fillId="0" borderId="118" xfId="0" applyFont="1" applyBorder="1" applyAlignment="1">
      <alignment horizontal="left"/>
    </xf>
    <xf numFmtId="0" fontId="24" fillId="0" borderId="0" xfId="0" applyFont="1" applyFill="1" applyAlignment="1">
      <alignment horizontal="left" vertical="top" wrapText="1"/>
    </xf>
    <xf numFmtId="0" fontId="177" fillId="33" borderId="121" xfId="0" applyFont="1" applyFill="1" applyBorder="1" applyAlignment="1"/>
    <xf numFmtId="0" fontId="214" fillId="0" borderId="121" xfId="0" applyFont="1" applyBorder="1" applyAlignment="1"/>
    <xf numFmtId="0" fontId="0" fillId="0" borderId="116" xfId="0" applyBorder="1" applyAlignment="1">
      <alignment horizontal="center" wrapText="1"/>
    </xf>
    <xf numFmtId="0" fontId="24" fillId="33" borderId="116" xfId="0" applyFont="1" applyFill="1" applyBorder="1" applyAlignment="1">
      <alignment horizontal="center" vertical="top" wrapText="1"/>
    </xf>
    <xf numFmtId="0" fontId="0" fillId="0" borderId="116" xfId="0" applyBorder="1" applyAlignment="1">
      <alignment horizontal="center" vertical="top" wrapText="1"/>
    </xf>
    <xf numFmtId="0" fontId="22" fillId="33" borderId="118" xfId="0" applyFont="1" applyFill="1" applyBorder="1" applyAlignment="1"/>
    <xf numFmtId="0" fontId="16" fillId="0" borderId="118" xfId="0" applyFont="1" applyBorder="1" applyAlignment="1"/>
    <xf numFmtId="0" fontId="0" fillId="0" borderId="0" xfId="0" applyAlignment="1">
      <alignment vertical="center" wrapText="1"/>
    </xf>
    <xf numFmtId="0" fontId="177" fillId="33" borderId="0" xfId="0" applyFont="1" applyFill="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left" vertical="center"/>
    </xf>
    <xf numFmtId="0" fontId="21" fillId="0" borderId="0" xfId="0" applyFont="1" applyFill="1" applyAlignment="1">
      <alignment horizontal="left" vertical="top" wrapText="1"/>
    </xf>
    <xf numFmtId="0" fontId="0" fillId="0" borderId="0" xfId="0" applyFill="1" applyAlignment="1">
      <alignment horizontal="left" vertical="top" wrapText="1"/>
    </xf>
    <xf numFmtId="0" fontId="177" fillId="33" borderId="0" xfId="0" applyFont="1" applyFill="1" applyAlignment="1">
      <alignment vertical="center"/>
    </xf>
    <xf numFmtId="0" fontId="214" fillId="0" borderId="0" xfId="0" applyFont="1" applyAlignment="1"/>
    <xf numFmtId="169" fontId="21" fillId="0" borderId="121" xfId="34373" applyNumberFormat="1" applyFont="1" applyBorder="1" applyAlignment="1">
      <alignment horizontal="center" vertical="center"/>
    </xf>
    <xf numFmtId="0" fontId="24" fillId="33" borderId="0" xfId="0" applyFont="1" applyFill="1" applyBorder="1" applyAlignment="1">
      <alignment horizontal="center" vertical="top" wrapText="1"/>
    </xf>
    <xf numFmtId="0" fontId="24" fillId="33" borderId="0" xfId="0" applyFont="1" applyFill="1" applyBorder="1" applyAlignment="1">
      <alignment horizontal="left" wrapText="1"/>
    </xf>
    <xf numFmtId="0" fontId="24" fillId="33" borderId="0" xfId="0" applyFont="1" applyFill="1" applyBorder="1" applyAlignment="1">
      <alignment horizontal="left"/>
    </xf>
    <xf numFmtId="0" fontId="21" fillId="33" borderId="121" xfId="0" applyFont="1" applyFill="1" applyBorder="1" applyAlignment="1">
      <alignment horizontal="center"/>
    </xf>
    <xf numFmtId="0" fontId="21" fillId="33" borderId="116" xfId="0" applyFont="1" applyFill="1" applyBorder="1" applyAlignment="1">
      <alignment horizontal="center"/>
    </xf>
    <xf numFmtId="0" fontId="0" fillId="0" borderId="116" xfId="0" applyBorder="1" applyAlignment="1">
      <alignment horizontal="center"/>
    </xf>
    <xf numFmtId="0" fontId="24" fillId="33" borderId="0" xfId="0" applyFont="1" applyFill="1" applyAlignment="1">
      <alignment horizontal="left"/>
    </xf>
    <xf numFmtId="0" fontId="22" fillId="33" borderId="121" xfId="7834" applyFont="1" applyFill="1" applyBorder="1" applyAlignment="1">
      <alignment horizontal="center"/>
    </xf>
    <xf numFmtId="0" fontId="24" fillId="33" borderId="0" xfId="8226" applyFont="1" applyFill="1" applyAlignment="1">
      <alignment horizontal="right" vertical="center" wrapText="1"/>
    </xf>
    <xf numFmtId="0" fontId="24" fillId="33" borderId="0" xfId="8226" applyFont="1" applyFill="1" applyAlignment="1">
      <alignment horizontal="center" vertical="center" wrapText="1"/>
    </xf>
    <xf numFmtId="0" fontId="24" fillId="33" borderId="0" xfId="8226" applyFont="1" applyFill="1" applyAlignment="1">
      <alignment horizontal="center"/>
    </xf>
    <xf numFmtId="0" fontId="24" fillId="33" borderId="121" xfId="8226" applyFont="1" applyFill="1" applyBorder="1" applyAlignment="1">
      <alignment horizontal="center" wrapText="1"/>
    </xf>
    <xf numFmtId="0" fontId="157" fillId="33" borderId="0" xfId="8226" applyFont="1" applyFill="1" applyAlignment="1"/>
    <xf numFmtId="0" fontId="309" fillId="0" borderId="0" xfId="0" applyFont="1" applyAlignment="1"/>
    <xf numFmtId="0" fontId="212" fillId="33" borderId="0" xfId="8226" applyFont="1" applyFill="1" applyBorder="1" applyAlignment="1">
      <alignment horizontal="left" wrapText="1"/>
    </xf>
    <xf numFmtId="0" fontId="157" fillId="0" borderId="0" xfId="8226" applyFont="1" applyFill="1" applyAlignment="1">
      <alignment horizontal="left"/>
    </xf>
    <xf numFmtId="174" fontId="21" fillId="117" borderId="0" xfId="8226" applyNumberFormat="1" applyFont="1" applyFill="1" applyAlignment="1">
      <alignment horizontal="center" vertical="center"/>
    </xf>
    <xf numFmtId="174" fontId="21" fillId="117" borderId="121" xfId="8226" applyNumberFormat="1" applyFont="1" applyFill="1" applyBorder="1" applyAlignment="1">
      <alignment horizontal="center" vertical="center"/>
    </xf>
    <xf numFmtId="0" fontId="297" fillId="0" borderId="0" xfId="8226" applyFont="1" applyFill="1" applyAlignment="1">
      <alignment horizontal="left" wrapText="1"/>
    </xf>
    <xf numFmtId="0" fontId="21" fillId="0" borderId="0" xfId="8226" applyFont="1" applyFill="1" applyAlignment="1">
      <alignment horizontal="left" wrapText="1"/>
    </xf>
    <xf numFmtId="0" fontId="21" fillId="33" borderId="0" xfId="0" applyFont="1" applyFill="1" applyAlignment="1">
      <alignment horizontal="left" wrapText="1"/>
    </xf>
    <xf numFmtId="0" fontId="177" fillId="33" borderId="121" xfId="0" applyFont="1" applyFill="1" applyBorder="1" applyAlignment="1">
      <alignment vertical="center"/>
    </xf>
    <xf numFmtId="0" fontId="21" fillId="33" borderId="0" xfId="0" applyFont="1" applyFill="1" applyAlignment="1">
      <alignment horizontal="left" vertical="center" wrapText="1"/>
    </xf>
    <xf numFmtId="0" fontId="22" fillId="33" borderId="116" xfId="0" applyFont="1" applyFill="1" applyBorder="1" applyAlignment="1">
      <alignment vertical="center"/>
    </xf>
    <xf numFmtId="0" fontId="16" fillId="0" borderId="116" xfId="0" applyFont="1" applyBorder="1" applyAlignment="1"/>
    <xf numFmtId="0" fontId="21" fillId="33" borderId="121" xfId="0" applyFont="1" applyFill="1" applyBorder="1" applyAlignment="1">
      <alignment horizontal="center" vertical="top" wrapText="1"/>
    </xf>
    <xf numFmtId="0" fontId="0" fillId="0" borderId="121" xfId="0" applyBorder="1" applyAlignment="1">
      <alignment horizontal="center" vertical="top" wrapText="1"/>
    </xf>
    <xf numFmtId="0" fontId="21" fillId="33" borderId="0" xfId="0" applyFont="1" applyFill="1" applyAlignment="1">
      <alignment horizontal="right" wrapText="1"/>
    </xf>
    <xf numFmtId="0" fontId="21" fillId="33" borderId="121" xfId="0" applyFont="1" applyFill="1" applyBorder="1" applyAlignment="1">
      <alignment horizontal="right" wrapText="1"/>
    </xf>
    <xf numFmtId="0" fontId="21" fillId="33" borderId="0" xfId="0" applyFont="1" applyFill="1" applyAlignment="1">
      <alignment horizontal="left" vertical="center"/>
    </xf>
    <xf numFmtId="0" fontId="24" fillId="33" borderId="0" xfId="0" applyFont="1" applyFill="1" applyAlignment="1">
      <alignment horizontal="center" vertical="top" wrapText="1"/>
    </xf>
    <xf numFmtId="0" fontId="26" fillId="33" borderId="116" xfId="0" applyFont="1" applyFill="1" applyBorder="1" applyAlignment="1">
      <alignment horizontal="left" vertical="top" wrapText="1"/>
    </xf>
    <xf numFmtId="0" fontId="21" fillId="33" borderId="0" xfId="0" applyFont="1" applyFill="1" applyAlignment="1">
      <alignment horizontal="left"/>
    </xf>
    <xf numFmtId="0" fontId="21" fillId="33" borderId="116" xfId="0" applyFont="1" applyFill="1" applyBorder="1" applyAlignment="1">
      <alignment horizontal="center" vertical="top" wrapText="1"/>
    </xf>
    <xf numFmtId="0" fontId="21" fillId="33" borderId="116" xfId="0" applyFont="1" applyFill="1" applyBorder="1" applyAlignment="1">
      <alignment horizontal="center" wrapText="1"/>
    </xf>
    <xf numFmtId="0" fontId="21" fillId="33" borderId="116" xfId="0" applyFont="1" applyFill="1" applyBorder="1" applyAlignment="1">
      <alignment horizontal="center" vertical="center" wrapText="1"/>
    </xf>
    <xf numFmtId="0" fontId="21" fillId="33" borderId="118" xfId="0" applyFont="1" applyFill="1" applyBorder="1" applyAlignment="1">
      <alignment horizontal="right" vertical="top" wrapText="1"/>
    </xf>
    <xf numFmtId="0" fontId="21" fillId="33" borderId="121" xfId="0" applyFont="1" applyFill="1" applyBorder="1" applyAlignment="1">
      <alignment horizontal="right" vertical="top" wrapText="1"/>
    </xf>
    <xf numFmtId="0" fontId="21" fillId="33" borderId="0" xfId="0" applyFont="1" applyFill="1" applyAlignment="1">
      <alignment horizontal="right" vertical="top" wrapText="1"/>
    </xf>
    <xf numFmtId="0" fontId="212" fillId="33" borderId="0" xfId="0" applyFont="1" applyFill="1" applyAlignment="1">
      <alignment horizontal="left"/>
    </xf>
    <xf numFmtId="0" fontId="24" fillId="33" borderId="0" xfId="0" applyFont="1" applyFill="1" applyAlignment="1">
      <alignment horizontal="left" vertical="center"/>
    </xf>
    <xf numFmtId="0" fontId="177" fillId="33" borderId="121" xfId="0" applyFont="1" applyFill="1" applyBorder="1" applyAlignment="1">
      <alignment horizontal="left"/>
    </xf>
    <xf numFmtId="0" fontId="214" fillId="0" borderId="121" xfId="0" applyFont="1" applyBorder="1" applyAlignment="1">
      <alignment horizontal="left"/>
    </xf>
    <xf numFmtId="0" fontId="21" fillId="33" borderId="0" xfId="0" applyFont="1" applyFill="1" applyAlignment="1"/>
    <xf numFmtId="14" fontId="21" fillId="33" borderId="0" xfId="0" quotePrefix="1" applyNumberFormat="1" applyFont="1" applyFill="1" applyAlignment="1">
      <alignment horizontal="center"/>
    </xf>
    <xf numFmtId="0" fontId="21" fillId="0" borderId="0" xfId="0" applyFont="1" applyFill="1" applyAlignment="1">
      <alignment horizontal="left" vertical="center" wrapText="1"/>
    </xf>
    <xf numFmtId="0" fontId="0" fillId="0" borderId="0" xfId="0" applyFill="1" applyAlignment="1">
      <alignment horizontal="left" wrapText="1"/>
    </xf>
    <xf numFmtId="0" fontId="177" fillId="0" borderId="121" xfId="34299" applyFont="1" applyBorder="1" applyAlignment="1">
      <alignment horizontal="left"/>
    </xf>
    <xf numFmtId="0" fontId="21" fillId="0" borderId="0" xfId="34299" applyFont="1" applyBorder="1" applyAlignment="1">
      <alignment horizontal="left"/>
    </xf>
    <xf numFmtId="0" fontId="21" fillId="0" borderId="0" xfId="0" applyFont="1" applyAlignment="1">
      <alignment horizontal="left"/>
    </xf>
    <xf numFmtId="0" fontId="297" fillId="0" borderId="0" xfId="34299" applyFont="1" applyBorder="1" applyAlignment="1">
      <alignment horizontal="left"/>
    </xf>
    <xf numFmtId="0" fontId="23" fillId="33" borderId="0" xfId="0" applyFont="1" applyFill="1" applyAlignment="1">
      <alignment horizontal="left"/>
    </xf>
    <xf numFmtId="0" fontId="26" fillId="0" borderId="118" xfId="0" applyFont="1" applyBorder="1" applyAlignment="1">
      <alignment horizontal="left"/>
    </xf>
    <xf numFmtId="0" fontId="22" fillId="0" borderId="0" xfId="0" applyFont="1" applyAlignment="1">
      <alignment horizontal="left" vertical="center"/>
    </xf>
    <xf numFmtId="0" fontId="22" fillId="0" borderId="118" xfId="0" applyFont="1" applyBorder="1" applyAlignment="1">
      <alignment horizontal="left" vertical="center"/>
    </xf>
    <xf numFmtId="0" fontId="22" fillId="0" borderId="0" xfId="34299" applyFont="1" applyBorder="1" applyAlignment="1">
      <alignment horizontal="left"/>
    </xf>
    <xf numFmtId="0" fontId="21" fillId="0" borderId="89" xfId="54135" applyFont="1" applyFill="1" applyBorder="1" applyAlignment="1">
      <alignment horizontal="center" vertical="center" wrapText="1"/>
    </xf>
    <xf numFmtId="0" fontId="21" fillId="0" borderId="0" xfId="54135" applyFont="1" applyFill="1" applyBorder="1" applyAlignment="1">
      <alignment horizontal="center" vertical="center" wrapText="1"/>
    </xf>
    <xf numFmtId="0" fontId="21" fillId="0" borderId="121" xfId="54135" applyFont="1" applyFill="1" applyBorder="1" applyAlignment="1">
      <alignment horizontal="center" vertical="center" wrapText="1"/>
    </xf>
    <xf numFmtId="0" fontId="0" fillId="0" borderId="0" xfId="0" applyFont="1" applyAlignment="1">
      <alignment horizontal="left" vertical="center" wrapText="1"/>
    </xf>
    <xf numFmtId="0" fontId="26" fillId="33" borderId="116" xfId="0" applyFont="1" applyFill="1" applyBorder="1" applyAlignment="1">
      <alignment horizontal="left" vertical="top"/>
    </xf>
    <xf numFmtId="0" fontId="0" fillId="0" borderId="116" xfId="0" applyBorder="1" applyAlignment="1">
      <alignment horizontal="left" vertical="top"/>
    </xf>
    <xf numFmtId="0" fontId="24" fillId="33" borderId="126" xfId="0" applyFont="1" applyFill="1" applyBorder="1" applyAlignment="1">
      <alignment horizontal="center" wrapText="1"/>
    </xf>
    <xf numFmtId="0" fontId="24" fillId="33" borderId="89" xfId="0" quotePrefix="1" applyFont="1" applyFill="1" applyBorder="1" applyAlignment="1">
      <alignment horizontal="center"/>
    </xf>
    <xf numFmtId="0" fontId="0" fillId="0" borderId="89" xfId="0" applyBorder="1" applyAlignment="1">
      <alignment horizontal="center"/>
    </xf>
    <xf numFmtId="0" fontId="215" fillId="33" borderId="0" xfId="0" applyFont="1" applyFill="1" applyAlignment="1">
      <alignment horizontal="center"/>
    </xf>
    <xf numFmtId="0" fontId="24" fillId="33" borderId="89" xfId="0" applyFont="1" applyFill="1" applyBorder="1" applyAlignment="1">
      <alignment horizontal="center" wrapText="1"/>
    </xf>
    <xf numFmtId="0" fontId="24" fillId="33" borderId="0" xfId="0" applyFont="1" applyFill="1" applyBorder="1" applyAlignment="1">
      <alignment horizontal="center" wrapText="1"/>
    </xf>
    <xf numFmtId="0" fontId="24" fillId="33" borderId="0" xfId="0" applyFont="1" applyFill="1" applyAlignment="1">
      <alignment horizontal="left" vertical="top" wrapText="1"/>
    </xf>
    <xf numFmtId="0" fontId="177" fillId="33" borderId="0" xfId="0" applyFont="1" applyFill="1" applyAlignment="1">
      <alignment horizontal="left" wrapText="1"/>
    </xf>
    <xf numFmtId="0" fontId="177" fillId="33" borderId="51" xfId="0" applyFont="1" applyFill="1" applyBorder="1" applyAlignment="1">
      <alignment horizontal="left" wrapText="1"/>
    </xf>
    <xf numFmtId="0" fontId="21" fillId="0" borderId="0" xfId="0" applyFont="1" applyAlignment="1">
      <alignment vertical="center" wrapText="1"/>
    </xf>
    <xf numFmtId="0" fontId="0" fillId="0" borderId="0" xfId="0" applyAlignment="1">
      <alignment horizontal="left" vertical="center"/>
    </xf>
    <xf numFmtId="0" fontId="26" fillId="117" borderId="118" xfId="0" applyFont="1" applyFill="1" applyBorder="1" applyAlignment="1">
      <alignment horizontal="left" vertical="top" wrapText="1"/>
    </xf>
    <xf numFmtId="0" fontId="21" fillId="0" borderId="0" xfId="0" applyFont="1" applyFill="1" applyAlignment="1">
      <alignment vertical="center" wrapText="1"/>
    </xf>
    <xf numFmtId="0" fontId="0" fillId="0" borderId="0" xfId="0" applyFill="1" applyAlignment="1">
      <alignment vertical="center" wrapText="1"/>
    </xf>
    <xf numFmtId="0" fontId="212" fillId="0" borderId="121" xfId="0" applyFont="1" applyBorder="1" applyAlignment="1">
      <alignment horizontal="left" vertical="top" wrapText="1"/>
    </xf>
    <xf numFmtId="0" fontId="21" fillId="0" borderId="121" xfId="305" applyFont="1" applyBorder="1" applyAlignment="1">
      <alignment horizontal="center"/>
    </xf>
    <xf numFmtId="0" fontId="24" fillId="0" borderId="121" xfId="305" applyFont="1" applyBorder="1" applyAlignment="1">
      <alignment horizontal="center" wrapText="1"/>
    </xf>
    <xf numFmtId="0" fontId="24" fillId="0" borderId="121" xfId="305" applyFont="1" applyBorder="1" applyAlignment="1">
      <alignment horizontal="center"/>
    </xf>
    <xf numFmtId="0" fontId="0" fillId="0" borderId="121" xfId="0" applyBorder="1" applyAlignment="1">
      <alignment horizontal="center" wrapText="1"/>
    </xf>
    <xf numFmtId="0" fontId="21" fillId="0" borderId="0" xfId="34298" applyFont="1" applyFill="1" applyAlignment="1">
      <alignment horizontal="left" vertical="center" wrapText="1"/>
    </xf>
    <xf numFmtId="0" fontId="21" fillId="0" borderId="0" xfId="34298" applyFont="1" applyFill="1" applyAlignment="1">
      <alignment horizontal="left" vertical="center"/>
    </xf>
    <xf numFmtId="0" fontId="21" fillId="41" borderId="0" xfId="34298" applyFont="1" applyFill="1" applyAlignment="1">
      <alignment vertical="center" wrapText="1"/>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21" fillId="0" borderId="0" xfId="305" applyFont="1" applyAlignment="1">
      <alignment horizontal="right" wrapText="1"/>
    </xf>
    <xf numFmtId="0" fontId="21" fillId="0" borderId="121" xfId="305" applyFont="1" applyBorder="1" applyAlignment="1">
      <alignment horizontal="right" wrapText="1"/>
    </xf>
    <xf numFmtId="0" fontId="0" fillId="0" borderId="121" xfId="0" applyBorder="1" applyAlignment="1">
      <alignment wrapText="1"/>
    </xf>
    <xf numFmtId="0" fontId="21" fillId="41" borderId="0" xfId="34298" applyFont="1" applyFill="1" applyAlignment="1">
      <alignment vertical="top" wrapText="1"/>
    </xf>
    <xf numFmtId="0" fontId="202" fillId="0" borderId="0" xfId="0" applyFont="1" applyAlignment="1">
      <alignment vertical="top" wrapText="1"/>
    </xf>
    <xf numFmtId="0" fontId="21" fillId="33" borderId="0" xfId="0" applyFont="1" applyFill="1" applyAlignment="1">
      <alignment horizontal="center"/>
    </xf>
    <xf numFmtId="0" fontId="177" fillId="0" borderId="121" xfId="54137" applyFont="1" applyBorder="1" applyAlignment="1">
      <alignment horizontal="left" vertical="center" wrapText="1"/>
    </xf>
    <xf numFmtId="0" fontId="279" fillId="33" borderId="0" xfId="0" applyFont="1" applyFill="1" applyAlignment="1">
      <alignment horizontal="left" vertical="center"/>
    </xf>
    <xf numFmtId="0" fontId="337" fillId="0" borderId="122" xfId="8453" applyFont="1" applyBorder="1" applyAlignment="1">
      <alignment horizontal="center" vertical="center"/>
    </xf>
    <xf numFmtId="0" fontId="337" fillId="0" borderId="99" xfId="8453" applyFont="1" applyBorder="1" applyAlignment="1">
      <alignment horizontal="center" vertical="center"/>
    </xf>
    <xf numFmtId="0" fontId="277" fillId="33" borderId="0" xfId="0" applyFont="1" applyFill="1" applyAlignment="1">
      <alignment horizontal="left"/>
    </xf>
    <xf numFmtId="0" fontId="341" fillId="0" borderId="0" xfId="0" applyFont="1" applyAlignment="1">
      <alignment wrapText="1"/>
    </xf>
  </cellXfs>
  <cellStyles count="55786">
    <cellStyle name="-" xfId="12106" xr:uid="{00000000-0005-0000-0000-000000000000}"/>
    <cellStyle name=" 1" xfId="35347" xr:uid="{00000000-0005-0000-0000-000001000000}"/>
    <cellStyle name=" 1 10" xfId="35348" xr:uid="{00000000-0005-0000-0000-000002000000}"/>
    <cellStyle name=" 1 10 2" xfId="35349" xr:uid="{00000000-0005-0000-0000-000003000000}"/>
    <cellStyle name=" 1 10 3" xfId="35350" xr:uid="{00000000-0005-0000-0000-000004000000}"/>
    <cellStyle name=" 1 11" xfId="35351" xr:uid="{00000000-0005-0000-0000-000005000000}"/>
    <cellStyle name=" 1 11 2" xfId="35352" xr:uid="{00000000-0005-0000-0000-000006000000}"/>
    <cellStyle name=" 1 11 3" xfId="35353" xr:uid="{00000000-0005-0000-0000-000007000000}"/>
    <cellStyle name=" 1 12" xfId="35354" xr:uid="{00000000-0005-0000-0000-000008000000}"/>
    <cellStyle name=" 1 12 2" xfId="35355" xr:uid="{00000000-0005-0000-0000-000009000000}"/>
    <cellStyle name=" 1 13" xfId="35356" xr:uid="{00000000-0005-0000-0000-00000A000000}"/>
    <cellStyle name=" 1 14" xfId="38646" xr:uid="{00000000-0005-0000-0000-00000B000000}"/>
    <cellStyle name=" 1 2" xfId="35357" xr:uid="{00000000-0005-0000-0000-00000C000000}"/>
    <cellStyle name=" 1 2 2" xfId="35358" xr:uid="{00000000-0005-0000-0000-00000D000000}"/>
    <cellStyle name=" 1 2 2 2" xfId="35359" xr:uid="{00000000-0005-0000-0000-00000E000000}"/>
    <cellStyle name=" 1 2 2 2 2" xfId="35360" xr:uid="{00000000-0005-0000-0000-00000F000000}"/>
    <cellStyle name=" 1 2 2 3" xfId="35361" xr:uid="{00000000-0005-0000-0000-000010000000}"/>
    <cellStyle name=" 1 2 2 3 2" xfId="35362" xr:uid="{00000000-0005-0000-0000-000011000000}"/>
    <cellStyle name=" 1 2 2 4" xfId="35363" xr:uid="{00000000-0005-0000-0000-000012000000}"/>
    <cellStyle name=" 1 2 3" xfId="35364" xr:uid="{00000000-0005-0000-0000-000013000000}"/>
    <cellStyle name=" 1 2 3 2" xfId="35365" xr:uid="{00000000-0005-0000-0000-000014000000}"/>
    <cellStyle name=" 1 2 4" xfId="35366" xr:uid="{00000000-0005-0000-0000-000015000000}"/>
    <cellStyle name=" 1 2 4 2" xfId="35367" xr:uid="{00000000-0005-0000-0000-000016000000}"/>
    <cellStyle name=" 1 2 5" xfId="35368" xr:uid="{00000000-0005-0000-0000-000017000000}"/>
    <cellStyle name=" 1 3" xfId="35369" xr:uid="{00000000-0005-0000-0000-000018000000}"/>
    <cellStyle name=" 1 3 2" xfId="35370" xr:uid="{00000000-0005-0000-0000-000019000000}"/>
    <cellStyle name=" 1 4" xfId="35371" xr:uid="{00000000-0005-0000-0000-00001A000000}"/>
    <cellStyle name=" 1 4 2" xfId="35372" xr:uid="{00000000-0005-0000-0000-00001B000000}"/>
    <cellStyle name=" 1 4 2 2" xfId="35373" xr:uid="{00000000-0005-0000-0000-00001C000000}"/>
    <cellStyle name=" 1 4 3" xfId="35374" xr:uid="{00000000-0005-0000-0000-00001D000000}"/>
    <cellStyle name=" 1 5" xfId="35375" xr:uid="{00000000-0005-0000-0000-00001E000000}"/>
    <cellStyle name=" 1 5 2" xfId="35376" xr:uid="{00000000-0005-0000-0000-00001F000000}"/>
    <cellStyle name=" 1 5 2 2" xfId="35377" xr:uid="{00000000-0005-0000-0000-000020000000}"/>
    <cellStyle name=" 1 5 3" xfId="35378" xr:uid="{00000000-0005-0000-0000-000021000000}"/>
    <cellStyle name=" 1 5 3 2" xfId="35379" xr:uid="{00000000-0005-0000-0000-000022000000}"/>
    <cellStyle name=" 1 5 4" xfId="35380" xr:uid="{00000000-0005-0000-0000-000023000000}"/>
    <cellStyle name=" 1 6" xfId="35381" xr:uid="{00000000-0005-0000-0000-000024000000}"/>
    <cellStyle name=" 1 6 2" xfId="35382" xr:uid="{00000000-0005-0000-0000-000025000000}"/>
    <cellStyle name=" 1 6 2 2" xfId="35383" xr:uid="{00000000-0005-0000-0000-000026000000}"/>
    <cellStyle name=" 1 6 3" xfId="35384" xr:uid="{00000000-0005-0000-0000-000027000000}"/>
    <cellStyle name=" 1 7" xfId="35385" xr:uid="{00000000-0005-0000-0000-000028000000}"/>
    <cellStyle name=" 1 7 2" xfId="35386" xr:uid="{00000000-0005-0000-0000-000029000000}"/>
    <cellStyle name=" 1 8" xfId="35387" xr:uid="{00000000-0005-0000-0000-00002A000000}"/>
    <cellStyle name=" 1 8 2" xfId="35388" xr:uid="{00000000-0005-0000-0000-00002B000000}"/>
    <cellStyle name=" 1 9" xfId="35389" xr:uid="{00000000-0005-0000-0000-00002C000000}"/>
    <cellStyle name=" 1 9 2" xfId="35390" xr:uid="{00000000-0005-0000-0000-00002D000000}"/>
    <cellStyle name=" 1_Results &amp; key fig." xfId="35391" xr:uid="{00000000-0005-0000-0000-00002E000000}"/>
    <cellStyle name="&quot;123&quot;" xfId="12107" xr:uid="{00000000-0005-0000-0000-00002F000000}"/>
    <cellStyle name="******************************************" xfId="3" xr:uid="{00000000-0005-0000-0000-000030000000}"/>
    <cellStyle name="****************************************** 2" xfId="12108" xr:uid="{00000000-0005-0000-0000-000031000000}"/>
    <cellStyle name="****************************************** 2 2" xfId="35392" xr:uid="{00000000-0005-0000-0000-000032000000}"/>
    <cellStyle name="****************************************** 2 2 2" xfId="38647" xr:uid="{00000000-0005-0000-0000-000033000000}"/>
    <cellStyle name="****************************************** 2 3" xfId="38648" xr:uid="{00000000-0005-0000-0000-000034000000}"/>
    <cellStyle name="****************************************** 2 3 2" xfId="38649" xr:uid="{00000000-0005-0000-0000-000035000000}"/>
    <cellStyle name="****************************************** 2 4" xfId="38650" xr:uid="{00000000-0005-0000-0000-000036000000}"/>
    <cellStyle name="****************************************** 3" xfId="35393" xr:uid="{00000000-0005-0000-0000-000037000000}"/>
    <cellStyle name="****************************************** 3 2" xfId="38651" xr:uid="{00000000-0005-0000-0000-000038000000}"/>
    <cellStyle name="****************************************** 4" xfId="38652" xr:uid="{00000000-0005-0000-0000-000039000000}"/>
    <cellStyle name="****************************************** 4 2" xfId="38653" xr:uid="{00000000-0005-0000-0000-00003A000000}"/>
    <cellStyle name="****************************************** 5" xfId="38654" xr:uid="{00000000-0005-0000-0000-00003B000000}"/>
    <cellStyle name="******************************************_Adjustment-Hovedtall" xfId="35394" xr:uid="{00000000-0005-0000-0000-00003C000000}"/>
    <cellStyle name="?蟓%U?&amp;H?_x0008__x001e__x000d_?_x000f__x0001__x0001_" xfId="12109" xr:uid="{00000000-0005-0000-0000-00003D000000}"/>
    <cellStyle name="?蟓%U?&amp;H?_x0008__x001e_?_x000f__x0001__x0001_" xfId="12110" xr:uid="{00000000-0005-0000-0000-00003E000000}"/>
    <cellStyle name="_#" xfId="1" xr:uid="{00000000-0005-0000-0000-00003F000000}"/>
    <cellStyle name="_%" xfId="2" xr:uid="{00000000-0005-0000-0000-000040000000}"/>
    <cellStyle name="_%(SignOnly)" xfId="12111" xr:uid="{00000000-0005-0000-0000-000041000000}"/>
    <cellStyle name="_%(SignOnly) 2" xfId="12112" xr:uid="{00000000-0005-0000-0000-000042000000}"/>
    <cellStyle name="_%(SignSpaceOnly)" xfId="12113" xr:uid="{00000000-0005-0000-0000-000043000000}"/>
    <cellStyle name="_%(SignSpaceOnly) 2" xfId="12114" xr:uid="{00000000-0005-0000-0000-000044000000}"/>
    <cellStyle name="_0108 Balanse + ledelsesrapport" xfId="4" xr:uid="{00000000-0005-0000-0000-000045000000}"/>
    <cellStyle name="_0108 Balanse + ledelsesrapport 2" xfId="38655" xr:uid="{00000000-0005-0000-0000-000046000000}"/>
    <cellStyle name="_0108 Balanse + ledelsesrapport 2 2" xfId="38656" xr:uid="{00000000-0005-0000-0000-000047000000}"/>
    <cellStyle name="_0108 Balanse + ledelsesrapport 2 2 2" xfId="38657" xr:uid="{00000000-0005-0000-0000-000048000000}"/>
    <cellStyle name="_0108 Balanse + ledelsesrapport 2 3" xfId="38658" xr:uid="{00000000-0005-0000-0000-000049000000}"/>
    <cellStyle name="_0108 Balanse + ledelsesrapport 2 3 2" xfId="38659" xr:uid="{00000000-0005-0000-0000-00004A000000}"/>
    <cellStyle name="_0108 Balanse + ledelsesrapport 2 4" xfId="38660" xr:uid="{00000000-0005-0000-0000-00004B000000}"/>
    <cellStyle name="_0108 Balanse + ledelsesrapport 3" xfId="38661" xr:uid="{00000000-0005-0000-0000-00004C000000}"/>
    <cellStyle name="_0108 Balanse + ledelsesrapport 3 2" xfId="38662" xr:uid="{00000000-0005-0000-0000-00004D000000}"/>
    <cellStyle name="_0108 Balanse + ledelsesrapport 3 2 2" xfId="38663" xr:uid="{00000000-0005-0000-0000-00004E000000}"/>
    <cellStyle name="_0108 Balanse + ledelsesrapport 3 3" xfId="38664" xr:uid="{00000000-0005-0000-0000-00004F000000}"/>
    <cellStyle name="_0108 Balanse + ledelsesrapport 3 3 2" xfId="38665" xr:uid="{00000000-0005-0000-0000-000050000000}"/>
    <cellStyle name="_0108 Balanse + ledelsesrapport 3 4" xfId="38666" xr:uid="{00000000-0005-0000-0000-000051000000}"/>
    <cellStyle name="_0108 Balanse + ledelsesrapport 4" xfId="38667" xr:uid="{00000000-0005-0000-0000-000052000000}"/>
    <cellStyle name="_0108 Balanse + ledelsesrapport 4 2" xfId="38668" xr:uid="{00000000-0005-0000-0000-000053000000}"/>
    <cellStyle name="_0108 Balanse + ledelsesrapport 5" xfId="38669" xr:uid="{00000000-0005-0000-0000-000054000000}"/>
    <cellStyle name="_0108 Balanse + ledelsesrapport 5 2" xfId="38670" xr:uid="{00000000-0005-0000-0000-000055000000}"/>
    <cellStyle name="_0108 Balanse + ledelsesrapport 6" xfId="38671" xr:uid="{00000000-0005-0000-0000-000056000000}"/>
    <cellStyle name="_06-Tilknytta 0909" xfId="12115" xr:uid="{00000000-0005-0000-0000-000057000000}"/>
    <cellStyle name="_06-Tilknytta 0909_Kontroll ME" xfId="12116" xr:uid="{00000000-0005-0000-0000-000058000000}"/>
    <cellStyle name="_06-Tilknytta 0909_Kontroll-fane" xfId="12117" xr:uid="{00000000-0005-0000-0000-000059000000}"/>
    <cellStyle name="_13-Interne derivater Treasury 0912" xfId="12118" xr:uid="{00000000-0005-0000-0000-00005A000000}"/>
    <cellStyle name="_13-Interne derivater Treasury 0912_Kontroll ME" xfId="12119" xr:uid="{00000000-0005-0000-0000-00005B000000}"/>
    <cellStyle name="_13-Interne derivater Treasury 0912_Kontroll-fane" xfId="12120" xr:uid="{00000000-0005-0000-0000-00005C000000}"/>
    <cellStyle name="_2" xfId="12121" xr:uid="{00000000-0005-0000-0000-00005D000000}"/>
    <cellStyle name="_2 10" xfId="38672" xr:uid="{00000000-0005-0000-0000-00005E000000}"/>
    <cellStyle name="_2 11" xfId="38673" xr:uid="{00000000-0005-0000-0000-00005F000000}"/>
    <cellStyle name="_2 12" xfId="38674" xr:uid="{00000000-0005-0000-0000-000060000000}"/>
    <cellStyle name="_2 13" xfId="38675" xr:uid="{00000000-0005-0000-0000-000061000000}"/>
    <cellStyle name="_2 14" xfId="38676" xr:uid="{00000000-0005-0000-0000-000062000000}"/>
    <cellStyle name="_2 15" xfId="38677" xr:uid="{00000000-0005-0000-0000-000063000000}"/>
    <cellStyle name="_2 16" xfId="38678" xr:uid="{00000000-0005-0000-0000-000064000000}"/>
    <cellStyle name="_2 2" xfId="12122" xr:uid="{00000000-0005-0000-0000-000065000000}"/>
    <cellStyle name="_2 2 2" xfId="38679" xr:uid="{00000000-0005-0000-0000-000066000000}"/>
    <cellStyle name="_2 2 2 2" xfId="38680" xr:uid="{00000000-0005-0000-0000-000067000000}"/>
    <cellStyle name="_2 2 3" xfId="38681" xr:uid="{00000000-0005-0000-0000-000068000000}"/>
    <cellStyle name="_2 2_1" xfId="38682" xr:uid="{00000000-0005-0000-0000-000069000000}"/>
    <cellStyle name="_2 2_8" xfId="38683" xr:uid="{00000000-0005-0000-0000-00006A000000}"/>
    <cellStyle name="_2 2_Kontroll ME" xfId="12123" xr:uid="{00000000-0005-0000-0000-00006B000000}"/>
    <cellStyle name="_2 2_Kontroll-fane" xfId="12124" xr:uid="{00000000-0005-0000-0000-00006C000000}"/>
    <cellStyle name="_2 3" xfId="38684" xr:uid="{00000000-0005-0000-0000-00006D000000}"/>
    <cellStyle name="_2 3 2" xfId="38685" xr:uid="{00000000-0005-0000-0000-00006E000000}"/>
    <cellStyle name="_2 3 2 2" xfId="38686" xr:uid="{00000000-0005-0000-0000-00006F000000}"/>
    <cellStyle name="_2 3 3" xfId="38687" xr:uid="{00000000-0005-0000-0000-000070000000}"/>
    <cellStyle name="_2 3 3 2" xfId="38688" xr:uid="{00000000-0005-0000-0000-000071000000}"/>
    <cellStyle name="_2 3 3 3" xfId="38689" xr:uid="{00000000-0005-0000-0000-000072000000}"/>
    <cellStyle name="_2 3 3 4" xfId="38690" xr:uid="{00000000-0005-0000-0000-000073000000}"/>
    <cellStyle name="_2 4" xfId="38691" xr:uid="{00000000-0005-0000-0000-000074000000}"/>
    <cellStyle name="_2 4 2" xfId="38692" xr:uid="{00000000-0005-0000-0000-000075000000}"/>
    <cellStyle name="_2 5" xfId="38693" xr:uid="{00000000-0005-0000-0000-000076000000}"/>
    <cellStyle name="_2 5 2" xfId="38694" xr:uid="{00000000-0005-0000-0000-000077000000}"/>
    <cellStyle name="_2 6" xfId="38695" xr:uid="{00000000-0005-0000-0000-000078000000}"/>
    <cellStyle name="_2 7" xfId="38696" xr:uid="{00000000-0005-0000-0000-000079000000}"/>
    <cellStyle name="_2 8" xfId="38697" xr:uid="{00000000-0005-0000-0000-00007A000000}"/>
    <cellStyle name="_2 9" xfId="38698" xr:uid="{00000000-0005-0000-0000-00007B000000}"/>
    <cellStyle name="_2_1" xfId="38699" xr:uid="{00000000-0005-0000-0000-00007C000000}"/>
    <cellStyle name="_2_8" xfId="38700" xr:uid="{00000000-0005-0000-0000-00007D000000}"/>
    <cellStyle name="_2_Kontroll ME" xfId="12125" xr:uid="{00000000-0005-0000-0000-00007E000000}"/>
    <cellStyle name="_2_Kontroll-fane" xfId="12126" xr:uid="{00000000-0005-0000-0000-00007F000000}"/>
    <cellStyle name="_2_Side 9" xfId="38701" xr:uid="{00000000-0005-0000-0000-000080000000}"/>
    <cellStyle name="_3" xfId="12127" xr:uid="{00000000-0005-0000-0000-000081000000}"/>
    <cellStyle name="_3 10" xfId="38702" xr:uid="{00000000-0005-0000-0000-000082000000}"/>
    <cellStyle name="_3 11" xfId="38703" xr:uid="{00000000-0005-0000-0000-000083000000}"/>
    <cellStyle name="_3 12" xfId="38704" xr:uid="{00000000-0005-0000-0000-000084000000}"/>
    <cellStyle name="_3 13" xfId="38705" xr:uid="{00000000-0005-0000-0000-000085000000}"/>
    <cellStyle name="_3 14" xfId="38706" xr:uid="{00000000-0005-0000-0000-000086000000}"/>
    <cellStyle name="_3 15" xfId="38707" xr:uid="{00000000-0005-0000-0000-000087000000}"/>
    <cellStyle name="_3 16" xfId="38708" xr:uid="{00000000-0005-0000-0000-000088000000}"/>
    <cellStyle name="_3 2" xfId="12128" xr:uid="{00000000-0005-0000-0000-000089000000}"/>
    <cellStyle name="_3 2 2" xfId="38709" xr:uid="{00000000-0005-0000-0000-00008A000000}"/>
    <cellStyle name="_3 2 2 2" xfId="38710" xr:uid="{00000000-0005-0000-0000-00008B000000}"/>
    <cellStyle name="_3 2 3" xfId="38711" xr:uid="{00000000-0005-0000-0000-00008C000000}"/>
    <cellStyle name="_3 2_1" xfId="38712" xr:uid="{00000000-0005-0000-0000-00008D000000}"/>
    <cellStyle name="_3 2_8" xfId="38713" xr:uid="{00000000-0005-0000-0000-00008E000000}"/>
    <cellStyle name="_3 2_Kontroll ME" xfId="12129" xr:uid="{00000000-0005-0000-0000-00008F000000}"/>
    <cellStyle name="_3 2_Kontroll-fane" xfId="12130" xr:uid="{00000000-0005-0000-0000-000090000000}"/>
    <cellStyle name="_3 3" xfId="38714" xr:uid="{00000000-0005-0000-0000-000091000000}"/>
    <cellStyle name="_3 3 2" xfId="38715" xr:uid="{00000000-0005-0000-0000-000092000000}"/>
    <cellStyle name="_3 3 2 2" xfId="38716" xr:uid="{00000000-0005-0000-0000-000093000000}"/>
    <cellStyle name="_3 3 3" xfId="38717" xr:uid="{00000000-0005-0000-0000-000094000000}"/>
    <cellStyle name="_3 3 3 2" xfId="38718" xr:uid="{00000000-0005-0000-0000-000095000000}"/>
    <cellStyle name="_3 3 3 3" xfId="38719" xr:uid="{00000000-0005-0000-0000-000096000000}"/>
    <cellStyle name="_3 3 3 4" xfId="38720" xr:uid="{00000000-0005-0000-0000-000097000000}"/>
    <cellStyle name="_3 4" xfId="38721" xr:uid="{00000000-0005-0000-0000-000098000000}"/>
    <cellStyle name="_3 4 2" xfId="38722" xr:uid="{00000000-0005-0000-0000-000099000000}"/>
    <cellStyle name="_3 5" xfId="38723" xr:uid="{00000000-0005-0000-0000-00009A000000}"/>
    <cellStyle name="_3 5 2" xfId="38724" xr:uid="{00000000-0005-0000-0000-00009B000000}"/>
    <cellStyle name="_3 6" xfId="38725" xr:uid="{00000000-0005-0000-0000-00009C000000}"/>
    <cellStyle name="_3 7" xfId="38726" xr:uid="{00000000-0005-0000-0000-00009D000000}"/>
    <cellStyle name="_3 8" xfId="38727" xr:uid="{00000000-0005-0000-0000-00009E000000}"/>
    <cellStyle name="_3 9" xfId="38728" xr:uid="{00000000-0005-0000-0000-00009F000000}"/>
    <cellStyle name="_3_1" xfId="38729" xr:uid="{00000000-0005-0000-0000-0000A0000000}"/>
    <cellStyle name="_3_8" xfId="38730" xr:uid="{00000000-0005-0000-0000-0000A1000000}"/>
    <cellStyle name="_3_Kontroll ME" xfId="12131" xr:uid="{00000000-0005-0000-0000-0000A2000000}"/>
    <cellStyle name="_3_Kontroll-fane" xfId="12132" xr:uid="{00000000-0005-0000-0000-0000A3000000}"/>
    <cellStyle name="_3_Side 9" xfId="38731" xr:uid="{00000000-0005-0000-0000-0000A4000000}"/>
    <cellStyle name="_39 - Virkelig verdi marginlån 0912" xfId="12133" xr:uid="{00000000-0005-0000-0000-0000A5000000}"/>
    <cellStyle name="_39 - Virkelig verdi marginlån 0912_Kontroll ME" xfId="12134" xr:uid="{00000000-0005-0000-0000-0000A6000000}"/>
    <cellStyle name="_39 - Virkelig verdi marginlån 0912_Kontroll-fane" xfId="12135" xr:uid="{00000000-0005-0000-0000-0000A7000000}"/>
    <cellStyle name="_39 - Virkelig verdi marginlån 3Q09" xfId="12136" xr:uid="{00000000-0005-0000-0000-0000A8000000}"/>
    <cellStyle name="_39 - Virkelig verdi marginlån 3Q09_Kontroll ME" xfId="12137" xr:uid="{00000000-0005-0000-0000-0000A9000000}"/>
    <cellStyle name="_39 - Virkelig verdi marginlån 3Q09_Kontroll-fane" xfId="12138" xr:uid="{00000000-0005-0000-0000-0000AA000000}"/>
    <cellStyle name="_4 Årsregnskap med noter Vital 2007" xfId="5" xr:uid="{00000000-0005-0000-0000-0000AB000000}"/>
    <cellStyle name="_4 Årsregnskap med noter Vital 2007 2" xfId="38732" xr:uid="{00000000-0005-0000-0000-0000AC000000}"/>
    <cellStyle name="_4 Årsregnskap med noter Vital 2007 2 2" xfId="38733" xr:uid="{00000000-0005-0000-0000-0000AD000000}"/>
    <cellStyle name="_4 Årsregnskap med noter Vital 2007 2 2 2" xfId="38734" xr:uid="{00000000-0005-0000-0000-0000AE000000}"/>
    <cellStyle name="_4 Årsregnskap med noter Vital 2007 2 3" xfId="38735" xr:uid="{00000000-0005-0000-0000-0000AF000000}"/>
    <cellStyle name="_4 Årsregnskap med noter Vital 2007 2 3 2" xfId="38736" xr:uid="{00000000-0005-0000-0000-0000B0000000}"/>
    <cellStyle name="_4 Årsregnskap med noter Vital 2007 2 4" xfId="38737" xr:uid="{00000000-0005-0000-0000-0000B1000000}"/>
    <cellStyle name="_4 Årsregnskap med noter Vital 2007 3" xfId="38738" xr:uid="{00000000-0005-0000-0000-0000B2000000}"/>
    <cellStyle name="_4 Årsregnskap med noter Vital 2007 3 2" xfId="38739" xr:uid="{00000000-0005-0000-0000-0000B3000000}"/>
    <cellStyle name="_4 Årsregnskap med noter Vital 2007 3 2 2" xfId="38740" xr:uid="{00000000-0005-0000-0000-0000B4000000}"/>
    <cellStyle name="_4 Årsregnskap med noter Vital 2007 3 3" xfId="38741" xr:uid="{00000000-0005-0000-0000-0000B5000000}"/>
    <cellStyle name="_4 Årsregnskap med noter Vital 2007 3 3 2" xfId="38742" xr:uid="{00000000-0005-0000-0000-0000B6000000}"/>
    <cellStyle name="_4 Årsregnskap med noter Vital 2007 3 4" xfId="38743" xr:uid="{00000000-0005-0000-0000-0000B7000000}"/>
    <cellStyle name="_4 Årsregnskap med noter Vital 2007 4" xfId="38744" xr:uid="{00000000-0005-0000-0000-0000B8000000}"/>
    <cellStyle name="_4 Årsregnskap med noter Vital 2007 4 2" xfId="38745" xr:uid="{00000000-0005-0000-0000-0000B9000000}"/>
    <cellStyle name="_4 Årsregnskap med noter Vital 2007 5" xfId="38746" xr:uid="{00000000-0005-0000-0000-0000BA000000}"/>
    <cellStyle name="_4 Årsregnskap med noter Vital 2007 5 2" xfId="38747" xr:uid="{00000000-0005-0000-0000-0000BB000000}"/>
    <cellStyle name="_4 Årsregnskap med noter Vital 2007 6" xfId="38748" xr:uid="{00000000-0005-0000-0000-0000BC000000}"/>
    <cellStyle name="_67- Basisswapper Boligkreditt flytting 0907" xfId="12139" xr:uid="{00000000-0005-0000-0000-0000BD000000}"/>
    <cellStyle name="_67- Basisswapper Boligkreditt flytting 0907_Kontroll ME" xfId="12140" xr:uid="{00000000-0005-0000-0000-0000BE000000}"/>
    <cellStyle name="_67- Basisswapper Boligkreditt flytting 0907_Kontroll-fane" xfId="12141" xr:uid="{00000000-0005-0000-0000-0000BF000000}"/>
    <cellStyle name="_A010000 Boligkred ompost fin.instr 0812" xfId="12142" xr:uid="{00000000-0005-0000-0000-0000C0000000}"/>
    <cellStyle name="_A010000 Boligkred ompost fin.instr 0812_Kontroll ME" xfId="12143" xr:uid="{00000000-0005-0000-0000-0000C1000000}"/>
    <cellStyle name="_A010000 Boligkred ompost fin.instr 0812_Kontroll-fane" xfId="12144" xr:uid="{00000000-0005-0000-0000-0000C2000000}"/>
    <cellStyle name="_A010000 Boligkred ompost fin.instr 0912" xfId="12145" xr:uid="{00000000-0005-0000-0000-0000C3000000}"/>
    <cellStyle name="_A010000 Boligkred ompost fin.instr 0912_Kontroll ME" xfId="12146" xr:uid="{00000000-0005-0000-0000-0000C4000000}"/>
    <cellStyle name="_A010000 Boligkred ompost fin.instr 0912_Kontroll-fane" xfId="12147" xr:uid="{00000000-0005-0000-0000-0000C5000000}"/>
    <cellStyle name="_Adm inntekter pr april 09 v.2" xfId="12148" xr:uid="{00000000-0005-0000-0000-0000C6000000}"/>
    <cellStyle name="_Adm inntekter pr april 09 v.2 10" xfId="38749" xr:uid="{00000000-0005-0000-0000-0000C7000000}"/>
    <cellStyle name="_Adm inntekter pr april 09 v.2 11" xfId="38750" xr:uid="{00000000-0005-0000-0000-0000C8000000}"/>
    <cellStyle name="_Adm inntekter pr april 09 v.2 2" xfId="12149" xr:uid="{00000000-0005-0000-0000-0000C9000000}"/>
    <cellStyle name="_Adm inntekter pr april 09 v.2 2 2" xfId="38751" xr:uid="{00000000-0005-0000-0000-0000CA000000}"/>
    <cellStyle name="_Adm inntekter pr april 09 v.2 2 2 2" xfId="38752" xr:uid="{00000000-0005-0000-0000-0000CB000000}"/>
    <cellStyle name="_Adm inntekter pr april 09 v.2 2 3" xfId="38753" xr:uid="{00000000-0005-0000-0000-0000CC000000}"/>
    <cellStyle name="_Adm inntekter pr april 09 v.2 3" xfId="38754" xr:uid="{00000000-0005-0000-0000-0000CD000000}"/>
    <cellStyle name="_Adm inntekter pr april 09 v.2 3 2" xfId="38755" xr:uid="{00000000-0005-0000-0000-0000CE000000}"/>
    <cellStyle name="_Adm inntekter pr april 09 v.2 3 2 2" xfId="38756" xr:uid="{00000000-0005-0000-0000-0000CF000000}"/>
    <cellStyle name="_Adm inntekter pr april 09 v.2 3 3" xfId="38757" xr:uid="{00000000-0005-0000-0000-0000D0000000}"/>
    <cellStyle name="_Adm inntekter pr april 09 v.2 3 3 2" xfId="38758" xr:uid="{00000000-0005-0000-0000-0000D1000000}"/>
    <cellStyle name="_Adm inntekter pr april 09 v.2 3 3 3" xfId="38759" xr:uid="{00000000-0005-0000-0000-0000D2000000}"/>
    <cellStyle name="_Adm inntekter pr april 09 v.2 3 3 4" xfId="38760" xr:uid="{00000000-0005-0000-0000-0000D3000000}"/>
    <cellStyle name="_Adm inntekter pr april 09 v.2 4" xfId="38761" xr:uid="{00000000-0005-0000-0000-0000D4000000}"/>
    <cellStyle name="_Adm inntekter pr april 09 v.2 4 2" xfId="38762" xr:uid="{00000000-0005-0000-0000-0000D5000000}"/>
    <cellStyle name="_Adm inntekter pr april 09 v.2 5" xfId="38763" xr:uid="{00000000-0005-0000-0000-0000D6000000}"/>
    <cellStyle name="_Adm inntekter pr april 09 v.2 5 2" xfId="38764" xr:uid="{00000000-0005-0000-0000-0000D7000000}"/>
    <cellStyle name="_Adm inntekter pr april 09 v.2 6" xfId="38765" xr:uid="{00000000-0005-0000-0000-0000D8000000}"/>
    <cellStyle name="_Adm inntekter pr april 09 v.2 7" xfId="38766" xr:uid="{00000000-0005-0000-0000-0000D9000000}"/>
    <cellStyle name="_Adm inntekter pr april 09 v.2 8" xfId="38767" xr:uid="{00000000-0005-0000-0000-0000DA000000}"/>
    <cellStyle name="_Adm inntekter pr april 09 v.2 9" xfId="38768" xr:uid="{00000000-0005-0000-0000-0000DB000000}"/>
    <cellStyle name="_Adm inntekter pr juli 10 v1" xfId="12150" xr:uid="{00000000-0005-0000-0000-0000DC000000}"/>
    <cellStyle name="_Adm inntekter pr juli 10 v1 2" xfId="12151" xr:uid="{00000000-0005-0000-0000-0000DD000000}"/>
    <cellStyle name="_Adm inntekter pr juli 10 v1 2 2" xfId="38769" xr:uid="{00000000-0005-0000-0000-0000DE000000}"/>
    <cellStyle name="_Adm inntekter pr juli 10 v1 3" xfId="38770" xr:uid="{00000000-0005-0000-0000-0000DF000000}"/>
    <cellStyle name="_Adm inntekter pr juli 10 v1 3 2" xfId="38771" xr:uid="{00000000-0005-0000-0000-0000E0000000}"/>
    <cellStyle name="_Adm inntekter pr juli 10 v1 3 3" xfId="38772" xr:uid="{00000000-0005-0000-0000-0000E1000000}"/>
    <cellStyle name="_Adm inntekter pr juli 10 v1 3 4" xfId="38773" xr:uid="{00000000-0005-0000-0000-0000E2000000}"/>
    <cellStyle name="_Adm inntekter pr juli 10 v1 4" xfId="38774" xr:uid="{00000000-0005-0000-0000-0000E3000000}"/>
    <cellStyle name="_Adm inntekter pr juni 2011 v1" xfId="38775" xr:uid="{00000000-0005-0000-0000-0000E4000000}"/>
    <cellStyle name="_Adm inntekter pr juni 2011 v1 2" xfId="38776" xr:uid="{00000000-0005-0000-0000-0000E5000000}"/>
    <cellStyle name="_Adm inntekter pr juni 2011 v1 2 2" xfId="38777" xr:uid="{00000000-0005-0000-0000-0000E6000000}"/>
    <cellStyle name="_Adm inntekter pr juni 2011 v1 3" xfId="38778" xr:uid="{00000000-0005-0000-0000-0000E7000000}"/>
    <cellStyle name="_Adm inntekter pr juni 2011 v1 3 2" xfId="38779" xr:uid="{00000000-0005-0000-0000-0000E8000000}"/>
    <cellStyle name="_Adm inntekter pr juni 2011 v1 3 3" xfId="38780" xr:uid="{00000000-0005-0000-0000-0000E9000000}"/>
    <cellStyle name="_Adm inntekter pr juni 2011 v1 3 4" xfId="38781" xr:uid="{00000000-0005-0000-0000-0000EA000000}"/>
    <cellStyle name="_Adm.inntekter okt-09" xfId="12152" xr:uid="{00000000-0005-0000-0000-0000EB000000}"/>
    <cellStyle name="_Adm.inntekter okt-09 10" xfId="38782" xr:uid="{00000000-0005-0000-0000-0000EC000000}"/>
    <cellStyle name="_Adm.inntekter okt-09 11" xfId="38783" xr:uid="{00000000-0005-0000-0000-0000ED000000}"/>
    <cellStyle name="_Adm.inntekter okt-09 2" xfId="12153" xr:uid="{00000000-0005-0000-0000-0000EE000000}"/>
    <cellStyle name="_Adm.inntekter okt-09 2 2" xfId="38784" xr:uid="{00000000-0005-0000-0000-0000EF000000}"/>
    <cellStyle name="_Adm.inntekter okt-09 2 2 2" xfId="38785" xr:uid="{00000000-0005-0000-0000-0000F0000000}"/>
    <cellStyle name="_Adm.inntekter okt-09 2 3" xfId="38786" xr:uid="{00000000-0005-0000-0000-0000F1000000}"/>
    <cellStyle name="_Adm.inntekter okt-09 3" xfId="38787" xr:uid="{00000000-0005-0000-0000-0000F2000000}"/>
    <cellStyle name="_Adm.inntekter okt-09 3 2" xfId="38788" xr:uid="{00000000-0005-0000-0000-0000F3000000}"/>
    <cellStyle name="_Adm.inntekter okt-09 3 2 2" xfId="38789" xr:uid="{00000000-0005-0000-0000-0000F4000000}"/>
    <cellStyle name="_Adm.inntekter okt-09 3 3" xfId="38790" xr:uid="{00000000-0005-0000-0000-0000F5000000}"/>
    <cellStyle name="_Adm.inntekter okt-09 3 3 2" xfId="38791" xr:uid="{00000000-0005-0000-0000-0000F6000000}"/>
    <cellStyle name="_Adm.inntekter okt-09 3 3 3" xfId="38792" xr:uid="{00000000-0005-0000-0000-0000F7000000}"/>
    <cellStyle name="_Adm.inntekter okt-09 3 3 4" xfId="38793" xr:uid="{00000000-0005-0000-0000-0000F8000000}"/>
    <cellStyle name="_Adm.inntekter okt-09 4" xfId="38794" xr:uid="{00000000-0005-0000-0000-0000F9000000}"/>
    <cellStyle name="_Adm.inntekter okt-09 4 2" xfId="38795" xr:uid="{00000000-0005-0000-0000-0000FA000000}"/>
    <cellStyle name="_Adm.inntekter okt-09 5" xfId="38796" xr:uid="{00000000-0005-0000-0000-0000FB000000}"/>
    <cellStyle name="_Adm.inntekter okt-09 5 2" xfId="38797" xr:uid="{00000000-0005-0000-0000-0000FC000000}"/>
    <cellStyle name="_Adm.inntekter okt-09 6" xfId="38798" xr:uid="{00000000-0005-0000-0000-0000FD000000}"/>
    <cellStyle name="_Adm.inntekter okt-09 7" xfId="38799" xr:uid="{00000000-0005-0000-0000-0000FE000000}"/>
    <cellStyle name="_Adm.inntekter okt-09 8" xfId="38800" xr:uid="{00000000-0005-0000-0000-0000FF000000}"/>
    <cellStyle name="_Adm.inntekter okt-09 9" xfId="38801" xr:uid="{00000000-0005-0000-0000-000000010000}"/>
    <cellStyle name="_Adm.result prod april-11" xfId="38802" xr:uid="{00000000-0005-0000-0000-000001010000}"/>
    <cellStyle name="_Adm.result prod april-11 2" xfId="38803" xr:uid="{00000000-0005-0000-0000-000002010000}"/>
    <cellStyle name="_Adm.result prod april-11 2 2" xfId="38804" xr:uid="{00000000-0005-0000-0000-000003010000}"/>
    <cellStyle name="_Adm.result prod april-11 3" xfId="38805" xr:uid="{00000000-0005-0000-0000-000004010000}"/>
    <cellStyle name="_Adm.result prod april-11 3 2" xfId="38806" xr:uid="{00000000-0005-0000-0000-000005010000}"/>
    <cellStyle name="_Adm.result prod april-11 3 3" xfId="38807" xr:uid="{00000000-0005-0000-0000-000006010000}"/>
    <cellStyle name="_Adm.result prod april-11 3 4" xfId="38808" xr:uid="{00000000-0005-0000-0000-000007010000}"/>
    <cellStyle name="_Adm.result prod april-11 4" xfId="38809" xr:uid="{00000000-0005-0000-0000-000008010000}"/>
    <cellStyle name="_Adm.result prod mars-11" xfId="38810" xr:uid="{00000000-0005-0000-0000-000009010000}"/>
    <cellStyle name="_Adm.result prod mars-11 2" xfId="38811" xr:uid="{00000000-0005-0000-0000-00000A010000}"/>
    <cellStyle name="_Adm.result prod mars-11 2 2" xfId="38812" xr:uid="{00000000-0005-0000-0000-00000B010000}"/>
    <cellStyle name="_Adm.result prod mars-11 3" xfId="38813" xr:uid="{00000000-0005-0000-0000-00000C010000}"/>
    <cellStyle name="_Adm.result prod mars-11 3 2" xfId="38814" xr:uid="{00000000-0005-0000-0000-00000D010000}"/>
    <cellStyle name="_Adm.result prod mars-11 3 3" xfId="38815" xr:uid="{00000000-0005-0000-0000-00000E010000}"/>
    <cellStyle name="_Adm.result prod mars-11 3 4" xfId="38816" xr:uid="{00000000-0005-0000-0000-00000F010000}"/>
    <cellStyle name="_Adm.result prod mars-11 4" xfId="38817" xr:uid="{00000000-0005-0000-0000-000010010000}"/>
    <cellStyle name="_Adm.result prod sept-11" xfId="38818" xr:uid="{00000000-0005-0000-0000-000011010000}"/>
    <cellStyle name="_Adm.result prod sept-11 2" xfId="38819" xr:uid="{00000000-0005-0000-0000-000012010000}"/>
    <cellStyle name="_Adm.result prod sept-11 2 2" xfId="38820" xr:uid="{00000000-0005-0000-0000-000013010000}"/>
    <cellStyle name="_Adm.result prod sept-11 3" xfId="38821" xr:uid="{00000000-0005-0000-0000-000014010000}"/>
    <cellStyle name="_Adm.result prod sept-11 3 2" xfId="38822" xr:uid="{00000000-0005-0000-0000-000015010000}"/>
    <cellStyle name="_Adm.result prod sept-11 3 3" xfId="38823" xr:uid="{00000000-0005-0000-0000-000016010000}"/>
    <cellStyle name="_Adm.result prod sept-11 3 4" xfId="38824" xr:uid="{00000000-0005-0000-0000-000017010000}"/>
    <cellStyle name="_Adm.resultater august-11" xfId="38825" xr:uid="{00000000-0005-0000-0000-000018010000}"/>
    <cellStyle name="_Adm.resultater august-11 2" xfId="38826" xr:uid="{00000000-0005-0000-0000-000019010000}"/>
    <cellStyle name="_Adm.resultater august-11 2 2" xfId="38827" xr:uid="{00000000-0005-0000-0000-00001A010000}"/>
    <cellStyle name="_Adm.resultater august-11 3" xfId="38828" xr:uid="{00000000-0005-0000-0000-00001B010000}"/>
    <cellStyle name="_Adm.resultater august-11 3 2" xfId="38829" xr:uid="{00000000-0005-0000-0000-00001C010000}"/>
    <cellStyle name="_Adm.resultater august-11 3 3" xfId="38830" xr:uid="{00000000-0005-0000-0000-00001D010000}"/>
    <cellStyle name="_Adm.resultater august-11 3 4" xfId="38831" xr:uid="{00000000-0005-0000-0000-00001E010000}"/>
    <cellStyle name="_Adm.resultater mai-11" xfId="38832" xr:uid="{00000000-0005-0000-0000-00001F010000}"/>
    <cellStyle name="_Adm.resultater mai-11 2" xfId="38833" xr:uid="{00000000-0005-0000-0000-000020010000}"/>
    <cellStyle name="_Adm.resultater mai-11 2 2" xfId="38834" xr:uid="{00000000-0005-0000-0000-000021010000}"/>
    <cellStyle name="_Adm.resultater mai-11 3" xfId="38835" xr:uid="{00000000-0005-0000-0000-000022010000}"/>
    <cellStyle name="_Adm.resultater mai-11 3 2" xfId="38836" xr:uid="{00000000-0005-0000-0000-000023010000}"/>
    <cellStyle name="_Adm.resultater mai-11 3 3" xfId="38837" xr:uid="{00000000-0005-0000-0000-000024010000}"/>
    <cellStyle name="_Adm.resultater mai-11 3 4" xfId="38838" xr:uid="{00000000-0005-0000-0000-000025010000}"/>
    <cellStyle name="_Adm.resultater mars-11" xfId="38839" xr:uid="{00000000-0005-0000-0000-000026010000}"/>
    <cellStyle name="_Adm.resultater mars-11 2" xfId="38840" xr:uid="{00000000-0005-0000-0000-000027010000}"/>
    <cellStyle name="_Adm.resultater mars-11 2 2" xfId="38841" xr:uid="{00000000-0005-0000-0000-000028010000}"/>
    <cellStyle name="_Adm.resultater mars-11 3" xfId="38842" xr:uid="{00000000-0005-0000-0000-000029010000}"/>
    <cellStyle name="_Adm.resultater mars-11 3 2" xfId="38843" xr:uid="{00000000-0005-0000-0000-00002A010000}"/>
    <cellStyle name="_Adm.resultater mars-11 3 3" xfId="38844" xr:uid="{00000000-0005-0000-0000-00002B010000}"/>
    <cellStyle name="_Adm.resultater mars-11 3 4" xfId="38845" xr:uid="{00000000-0005-0000-0000-00002C010000}"/>
    <cellStyle name="_Adm.resultater mars-11 4" xfId="388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38847" xr:uid="{00000000-0005-0000-0000-000031010000}"/>
    <cellStyle name="_Ark1 10 2" xfId="38848" xr:uid="{00000000-0005-0000-0000-000032010000}"/>
    <cellStyle name="_Ark1 11" xfId="38849" xr:uid="{00000000-0005-0000-0000-000033010000}"/>
    <cellStyle name="_Ark1 2" xfId="9" xr:uid="{00000000-0005-0000-0000-000034010000}"/>
    <cellStyle name="_Ark1 2 2" xfId="35395" xr:uid="{00000000-0005-0000-0000-000035010000}"/>
    <cellStyle name="_Ark1 2 2 2" xfId="38850" xr:uid="{00000000-0005-0000-0000-000036010000}"/>
    <cellStyle name="_Ark1 2 2 2 2" xfId="38851" xr:uid="{00000000-0005-0000-0000-000037010000}"/>
    <cellStyle name="_Ark1 2 2 2 2 2" xfId="38852" xr:uid="{00000000-0005-0000-0000-000038010000}"/>
    <cellStyle name="_Ark1 2 2 2 2 2 2" xfId="38853" xr:uid="{00000000-0005-0000-0000-000039010000}"/>
    <cellStyle name="_Ark1 2 2 2 2 3" xfId="38854" xr:uid="{00000000-0005-0000-0000-00003A010000}"/>
    <cellStyle name="_Ark1 2 2 2 3" xfId="38855" xr:uid="{00000000-0005-0000-0000-00003B010000}"/>
    <cellStyle name="_Ark1 2 2 2 3 2" xfId="38856" xr:uid="{00000000-0005-0000-0000-00003C010000}"/>
    <cellStyle name="_Ark1 2 2 2 4" xfId="38857" xr:uid="{00000000-0005-0000-0000-00003D010000}"/>
    <cellStyle name="_Ark1 2 2 3" xfId="38858" xr:uid="{00000000-0005-0000-0000-00003E010000}"/>
    <cellStyle name="_Ark1 2 2 3 2" xfId="38859" xr:uid="{00000000-0005-0000-0000-00003F010000}"/>
    <cellStyle name="_Ark1 2 2 3 2 2" xfId="38860" xr:uid="{00000000-0005-0000-0000-000040010000}"/>
    <cellStyle name="_Ark1 2 2 3 3" xfId="38861" xr:uid="{00000000-0005-0000-0000-000041010000}"/>
    <cellStyle name="_Ark1 2 2 4" xfId="38862" xr:uid="{00000000-0005-0000-0000-000042010000}"/>
    <cellStyle name="_Ark1 2 2 4 2" xfId="38863" xr:uid="{00000000-0005-0000-0000-000043010000}"/>
    <cellStyle name="_Ark1 2 2 5" xfId="38864" xr:uid="{00000000-0005-0000-0000-000044010000}"/>
    <cellStyle name="_Ark1 2 3" xfId="38865" xr:uid="{00000000-0005-0000-0000-000045010000}"/>
    <cellStyle name="_Ark1 2 3 2" xfId="38866" xr:uid="{00000000-0005-0000-0000-000046010000}"/>
    <cellStyle name="_Ark1 2 3 2 2" xfId="38867" xr:uid="{00000000-0005-0000-0000-000047010000}"/>
    <cellStyle name="_Ark1 2 3 2 2 2" xfId="38868" xr:uid="{00000000-0005-0000-0000-000048010000}"/>
    <cellStyle name="_Ark1 2 3 2 3" xfId="38869" xr:uid="{00000000-0005-0000-0000-000049010000}"/>
    <cellStyle name="_Ark1 2 3 3" xfId="38870" xr:uid="{00000000-0005-0000-0000-00004A010000}"/>
    <cellStyle name="_Ark1 2 3 3 2" xfId="38871" xr:uid="{00000000-0005-0000-0000-00004B010000}"/>
    <cellStyle name="_Ark1 2 3 4" xfId="38872" xr:uid="{00000000-0005-0000-0000-00004C010000}"/>
    <cellStyle name="_Ark1 2 4" xfId="38873" xr:uid="{00000000-0005-0000-0000-00004D010000}"/>
    <cellStyle name="_Ark1 2 4 2" xfId="38874" xr:uid="{00000000-0005-0000-0000-00004E010000}"/>
    <cellStyle name="_Ark1 2 4 2 2" xfId="38875" xr:uid="{00000000-0005-0000-0000-00004F010000}"/>
    <cellStyle name="_Ark1 2 4 3" xfId="38876" xr:uid="{00000000-0005-0000-0000-000050010000}"/>
    <cellStyle name="_Ark1 2 4 3 2" xfId="38877" xr:uid="{00000000-0005-0000-0000-000051010000}"/>
    <cellStyle name="_Ark1 2 4 4" xfId="38878" xr:uid="{00000000-0005-0000-0000-000052010000}"/>
    <cellStyle name="_Ark1 2 5" xfId="38879" xr:uid="{00000000-0005-0000-0000-000053010000}"/>
    <cellStyle name="_Ark1 2 5 2" xfId="38880" xr:uid="{00000000-0005-0000-0000-000054010000}"/>
    <cellStyle name="_Ark1 2 6" xfId="38881" xr:uid="{00000000-0005-0000-0000-000055010000}"/>
    <cellStyle name="_Ark1 2 6 2" xfId="38882" xr:uid="{00000000-0005-0000-0000-000056010000}"/>
    <cellStyle name="_Ark1 2 7" xfId="38883" xr:uid="{00000000-0005-0000-0000-000057010000}"/>
    <cellStyle name="_Ark1 2_Kontroll ME" xfId="12154" xr:uid="{00000000-0005-0000-0000-000058010000}"/>
    <cellStyle name="_Ark1 2_Kontroll-fane" xfId="12155" xr:uid="{00000000-0005-0000-0000-000059010000}"/>
    <cellStyle name="_Ark1 2_Prognose eksponering " xfId="35396" xr:uid="{00000000-0005-0000-0000-00005A010000}"/>
    <cellStyle name="_Ark1 2_Prognose eksponering  2" xfId="38884" xr:uid="{00000000-0005-0000-0000-00005B010000}"/>
    <cellStyle name="_Ark1 2_Prognose eksponering  2 2" xfId="38885" xr:uid="{00000000-0005-0000-0000-00005C010000}"/>
    <cellStyle name="_Ark1 2_Prognose eksponering  2 2 2" xfId="38886" xr:uid="{00000000-0005-0000-0000-00005D010000}"/>
    <cellStyle name="_Ark1 2_Prognose eksponering  2 3" xfId="38887" xr:uid="{00000000-0005-0000-0000-00005E010000}"/>
    <cellStyle name="_Ark1 2_Prognose eksponering  3" xfId="38888" xr:uid="{00000000-0005-0000-0000-00005F010000}"/>
    <cellStyle name="_Ark1 2_Prognose eksponering  3 2" xfId="38889" xr:uid="{00000000-0005-0000-0000-000060010000}"/>
    <cellStyle name="_Ark1 2_Prognose eksponering  4" xfId="38890" xr:uid="{00000000-0005-0000-0000-000061010000}"/>
    <cellStyle name="_Ark1 2_Vedlegg" xfId="38891" xr:uid="{00000000-0005-0000-0000-000062010000}"/>
    <cellStyle name="_Ark1 2_Vedlegg 2" xfId="38892" xr:uid="{00000000-0005-0000-0000-000063010000}"/>
    <cellStyle name="_Ark1 2_Vedlegg 2 2" xfId="38893" xr:uid="{00000000-0005-0000-0000-000064010000}"/>
    <cellStyle name="_Ark1 2_Vedlegg 2 2 2" xfId="38894" xr:uid="{00000000-0005-0000-0000-000065010000}"/>
    <cellStyle name="_Ark1 2_Vedlegg 2 3" xfId="38895" xr:uid="{00000000-0005-0000-0000-000066010000}"/>
    <cellStyle name="_Ark1 2_Vedlegg 3" xfId="38896" xr:uid="{00000000-0005-0000-0000-000067010000}"/>
    <cellStyle name="_Ark1 2_Vedlegg 3 2" xfId="38897" xr:uid="{00000000-0005-0000-0000-000068010000}"/>
    <cellStyle name="_Ark1 2_Vedlegg 4" xfId="38898" xr:uid="{00000000-0005-0000-0000-000069010000}"/>
    <cellStyle name="_Ark1 3" xfId="10" xr:uid="{00000000-0005-0000-0000-00006A010000}"/>
    <cellStyle name="_Ark1 3 2" xfId="38899" xr:uid="{00000000-0005-0000-0000-00006B010000}"/>
    <cellStyle name="_Ark1 3 2 2" xfId="38900" xr:uid="{00000000-0005-0000-0000-00006C010000}"/>
    <cellStyle name="_Ark1 3 2 2 2" xfId="38901" xr:uid="{00000000-0005-0000-0000-00006D010000}"/>
    <cellStyle name="_Ark1 3 2 2 2 2" xfId="38902" xr:uid="{00000000-0005-0000-0000-00006E010000}"/>
    <cellStyle name="_Ark1 3 2 2 3" xfId="38903" xr:uid="{00000000-0005-0000-0000-00006F010000}"/>
    <cellStyle name="_Ark1 3 2 3" xfId="38904" xr:uid="{00000000-0005-0000-0000-000070010000}"/>
    <cellStyle name="_Ark1 3 2 3 2" xfId="38905" xr:uid="{00000000-0005-0000-0000-000071010000}"/>
    <cellStyle name="_Ark1 3 2 4" xfId="38906" xr:uid="{00000000-0005-0000-0000-000072010000}"/>
    <cellStyle name="_Ark1 3 3" xfId="38907" xr:uid="{00000000-0005-0000-0000-000073010000}"/>
    <cellStyle name="_Ark1 3 3 2" xfId="38908" xr:uid="{00000000-0005-0000-0000-000074010000}"/>
    <cellStyle name="_Ark1 3 3 2 2" xfId="38909" xr:uid="{00000000-0005-0000-0000-000075010000}"/>
    <cellStyle name="_Ark1 3 3 3" xfId="38910" xr:uid="{00000000-0005-0000-0000-000076010000}"/>
    <cellStyle name="_Ark1 3 4" xfId="38911" xr:uid="{00000000-0005-0000-0000-000077010000}"/>
    <cellStyle name="_Ark1 3 4 2" xfId="38912" xr:uid="{00000000-0005-0000-0000-000078010000}"/>
    <cellStyle name="_Ark1 3 5" xfId="38913" xr:uid="{00000000-0005-0000-0000-000079010000}"/>
    <cellStyle name="_Ark1 4" xfId="11" xr:uid="{00000000-0005-0000-0000-00007A010000}"/>
    <cellStyle name="_Ark1 4 2" xfId="38914" xr:uid="{00000000-0005-0000-0000-00007B010000}"/>
    <cellStyle name="_Ark1 4 2 2" xfId="38915" xr:uid="{00000000-0005-0000-0000-00007C010000}"/>
    <cellStyle name="_Ark1 4 2 2 2" xfId="38916" xr:uid="{00000000-0005-0000-0000-00007D010000}"/>
    <cellStyle name="_Ark1 4 2 2 2 2" xfId="38917" xr:uid="{00000000-0005-0000-0000-00007E010000}"/>
    <cellStyle name="_Ark1 4 2 2 2 2 2" xfId="38918" xr:uid="{00000000-0005-0000-0000-00007F010000}"/>
    <cellStyle name="_Ark1 4 2 2 2 3" xfId="38919" xr:uid="{00000000-0005-0000-0000-000080010000}"/>
    <cellStyle name="_Ark1 4 2 2 3" xfId="38920" xr:uid="{00000000-0005-0000-0000-000081010000}"/>
    <cellStyle name="_Ark1 4 2 2 3 2" xfId="38921" xr:uid="{00000000-0005-0000-0000-000082010000}"/>
    <cellStyle name="_Ark1 4 2 2 4" xfId="38922" xr:uid="{00000000-0005-0000-0000-000083010000}"/>
    <cellStyle name="_Ark1 4 2 3" xfId="38923" xr:uid="{00000000-0005-0000-0000-000084010000}"/>
    <cellStyle name="_Ark1 4 2 3 2" xfId="38924" xr:uid="{00000000-0005-0000-0000-000085010000}"/>
    <cellStyle name="_Ark1 4 2 3 2 2" xfId="38925" xr:uid="{00000000-0005-0000-0000-000086010000}"/>
    <cellStyle name="_Ark1 4 2 3 3" xfId="38926" xr:uid="{00000000-0005-0000-0000-000087010000}"/>
    <cellStyle name="_Ark1 4 2 4" xfId="38927" xr:uid="{00000000-0005-0000-0000-000088010000}"/>
    <cellStyle name="_Ark1 4 2 4 2" xfId="38928" xr:uid="{00000000-0005-0000-0000-000089010000}"/>
    <cellStyle name="_Ark1 4 2 5" xfId="38929" xr:uid="{00000000-0005-0000-0000-00008A010000}"/>
    <cellStyle name="_Ark1 4 3" xfId="38930" xr:uid="{00000000-0005-0000-0000-00008B010000}"/>
    <cellStyle name="_Ark1 4 3 2" xfId="38931" xr:uid="{00000000-0005-0000-0000-00008C010000}"/>
    <cellStyle name="_Ark1 4 3 2 2" xfId="38932" xr:uid="{00000000-0005-0000-0000-00008D010000}"/>
    <cellStyle name="_Ark1 4 3 2 2 2" xfId="38933" xr:uid="{00000000-0005-0000-0000-00008E010000}"/>
    <cellStyle name="_Ark1 4 3 2 3" xfId="38934" xr:uid="{00000000-0005-0000-0000-00008F010000}"/>
    <cellStyle name="_Ark1 4 3 3" xfId="38935" xr:uid="{00000000-0005-0000-0000-000090010000}"/>
    <cellStyle name="_Ark1 4 3 3 2" xfId="38936" xr:uid="{00000000-0005-0000-0000-000091010000}"/>
    <cellStyle name="_Ark1 4 3 4" xfId="38937" xr:uid="{00000000-0005-0000-0000-000092010000}"/>
    <cellStyle name="_Ark1 4 4" xfId="38938" xr:uid="{00000000-0005-0000-0000-000093010000}"/>
    <cellStyle name="_Ark1 4 4 2" xfId="38939" xr:uid="{00000000-0005-0000-0000-000094010000}"/>
    <cellStyle name="_Ark1 4 4 2 2" xfId="38940" xr:uid="{00000000-0005-0000-0000-000095010000}"/>
    <cellStyle name="_Ark1 4 4 3" xfId="38941" xr:uid="{00000000-0005-0000-0000-000096010000}"/>
    <cellStyle name="_Ark1 4 5" xfId="38942" xr:uid="{00000000-0005-0000-0000-000097010000}"/>
    <cellStyle name="_Ark1 4 5 2" xfId="38943" xr:uid="{00000000-0005-0000-0000-000098010000}"/>
    <cellStyle name="_Ark1 4 6" xfId="38944" xr:uid="{00000000-0005-0000-0000-000099010000}"/>
    <cellStyle name="_Ark1 5" xfId="38945" xr:uid="{00000000-0005-0000-0000-00009A010000}"/>
    <cellStyle name="_Ark1 5 2" xfId="38946" xr:uid="{00000000-0005-0000-0000-00009B010000}"/>
    <cellStyle name="_Ark1 5 2 2" xfId="38947" xr:uid="{00000000-0005-0000-0000-00009C010000}"/>
    <cellStyle name="_Ark1 5 2 2 2" xfId="38948" xr:uid="{00000000-0005-0000-0000-00009D010000}"/>
    <cellStyle name="_Ark1 5 2 2 2 2" xfId="38949" xr:uid="{00000000-0005-0000-0000-00009E010000}"/>
    <cellStyle name="_Ark1 5 2 2 2 2 2" xfId="38950" xr:uid="{00000000-0005-0000-0000-00009F010000}"/>
    <cellStyle name="_Ark1 5 2 2 2 3" xfId="38951" xr:uid="{00000000-0005-0000-0000-0000A0010000}"/>
    <cellStyle name="_Ark1 5 2 2 3" xfId="38952" xr:uid="{00000000-0005-0000-0000-0000A1010000}"/>
    <cellStyle name="_Ark1 5 2 2 3 2" xfId="38953" xr:uid="{00000000-0005-0000-0000-0000A2010000}"/>
    <cellStyle name="_Ark1 5 2 2 4" xfId="38954" xr:uid="{00000000-0005-0000-0000-0000A3010000}"/>
    <cellStyle name="_Ark1 5 2 3" xfId="38955" xr:uid="{00000000-0005-0000-0000-0000A4010000}"/>
    <cellStyle name="_Ark1 5 2 3 2" xfId="38956" xr:uid="{00000000-0005-0000-0000-0000A5010000}"/>
    <cellStyle name="_Ark1 5 2 3 2 2" xfId="38957" xr:uid="{00000000-0005-0000-0000-0000A6010000}"/>
    <cellStyle name="_Ark1 5 2 3 3" xfId="38958" xr:uid="{00000000-0005-0000-0000-0000A7010000}"/>
    <cellStyle name="_Ark1 5 2 4" xfId="38959" xr:uid="{00000000-0005-0000-0000-0000A8010000}"/>
    <cellStyle name="_Ark1 5 2 4 2" xfId="38960" xr:uid="{00000000-0005-0000-0000-0000A9010000}"/>
    <cellStyle name="_Ark1 5 2 5" xfId="38961" xr:uid="{00000000-0005-0000-0000-0000AA010000}"/>
    <cellStyle name="_Ark1 5 3" xfId="38962" xr:uid="{00000000-0005-0000-0000-0000AB010000}"/>
    <cellStyle name="_Ark1 5 3 2" xfId="38963" xr:uid="{00000000-0005-0000-0000-0000AC010000}"/>
    <cellStyle name="_Ark1 5 3 2 2" xfId="38964" xr:uid="{00000000-0005-0000-0000-0000AD010000}"/>
    <cellStyle name="_Ark1 5 3 2 2 2" xfId="38965" xr:uid="{00000000-0005-0000-0000-0000AE010000}"/>
    <cellStyle name="_Ark1 5 3 2 3" xfId="38966" xr:uid="{00000000-0005-0000-0000-0000AF010000}"/>
    <cellStyle name="_Ark1 5 3 3" xfId="38967" xr:uid="{00000000-0005-0000-0000-0000B0010000}"/>
    <cellStyle name="_Ark1 5 3 3 2" xfId="38968" xr:uid="{00000000-0005-0000-0000-0000B1010000}"/>
    <cellStyle name="_Ark1 5 3 4" xfId="38969" xr:uid="{00000000-0005-0000-0000-0000B2010000}"/>
    <cellStyle name="_Ark1 5 4" xfId="38970" xr:uid="{00000000-0005-0000-0000-0000B3010000}"/>
    <cellStyle name="_Ark1 5 4 2" xfId="38971" xr:uid="{00000000-0005-0000-0000-0000B4010000}"/>
    <cellStyle name="_Ark1 5 4 2 2" xfId="38972" xr:uid="{00000000-0005-0000-0000-0000B5010000}"/>
    <cellStyle name="_Ark1 5 4 3" xfId="38973" xr:uid="{00000000-0005-0000-0000-0000B6010000}"/>
    <cellStyle name="_Ark1 5 5" xfId="38974" xr:uid="{00000000-0005-0000-0000-0000B7010000}"/>
    <cellStyle name="_Ark1 5 5 2" xfId="38975" xr:uid="{00000000-0005-0000-0000-0000B8010000}"/>
    <cellStyle name="_Ark1 5 6" xfId="38976" xr:uid="{00000000-0005-0000-0000-0000B9010000}"/>
    <cellStyle name="_Ark1 6" xfId="38977" xr:uid="{00000000-0005-0000-0000-0000BA010000}"/>
    <cellStyle name="_Ark1 6 2" xfId="38978" xr:uid="{00000000-0005-0000-0000-0000BB010000}"/>
    <cellStyle name="_Ark1 6 2 2" xfId="38979" xr:uid="{00000000-0005-0000-0000-0000BC010000}"/>
    <cellStyle name="_Ark1 6 2 2 2" xfId="38980" xr:uid="{00000000-0005-0000-0000-0000BD010000}"/>
    <cellStyle name="_Ark1 6 2 2 2 2" xfId="38981" xr:uid="{00000000-0005-0000-0000-0000BE010000}"/>
    <cellStyle name="_Ark1 6 2 2 2 2 2" xfId="38982" xr:uid="{00000000-0005-0000-0000-0000BF010000}"/>
    <cellStyle name="_Ark1 6 2 2 2 3" xfId="38983" xr:uid="{00000000-0005-0000-0000-0000C0010000}"/>
    <cellStyle name="_Ark1 6 2 2 3" xfId="38984" xr:uid="{00000000-0005-0000-0000-0000C1010000}"/>
    <cellStyle name="_Ark1 6 2 2 3 2" xfId="38985" xr:uid="{00000000-0005-0000-0000-0000C2010000}"/>
    <cellStyle name="_Ark1 6 2 2 4" xfId="38986" xr:uid="{00000000-0005-0000-0000-0000C3010000}"/>
    <cellStyle name="_Ark1 6 2 3" xfId="38987" xr:uid="{00000000-0005-0000-0000-0000C4010000}"/>
    <cellStyle name="_Ark1 6 2 3 2" xfId="38988" xr:uid="{00000000-0005-0000-0000-0000C5010000}"/>
    <cellStyle name="_Ark1 6 2 3 2 2" xfId="38989" xr:uid="{00000000-0005-0000-0000-0000C6010000}"/>
    <cellStyle name="_Ark1 6 2 3 3" xfId="38990" xr:uid="{00000000-0005-0000-0000-0000C7010000}"/>
    <cellStyle name="_Ark1 6 2 4" xfId="38991" xr:uid="{00000000-0005-0000-0000-0000C8010000}"/>
    <cellStyle name="_Ark1 6 2 4 2" xfId="38992" xr:uid="{00000000-0005-0000-0000-0000C9010000}"/>
    <cellStyle name="_Ark1 6 2 5" xfId="38993" xr:uid="{00000000-0005-0000-0000-0000CA010000}"/>
    <cellStyle name="_Ark1 6 3" xfId="38994" xr:uid="{00000000-0005-0000-0000-0000CB010000}"/>
    <cellStyle name="_Ark1 6 3 2" xfId="38995" xr:uid="{00000000-0005-0000-0000-0000CC010000}"/>
    <cellStyle name="_Ark1 6 3 2 2" xfId="38996" xr:uid="{00000000-0005-0000-0000-0000CD010000}"/>
    <cellStyle name="_Ark1 6 3 2 2 2" xfId="38997" xr:uid="{00000000-0005-0000-0000-0000CE010000}"/>
    <cellStyle name="_Ark1 6 3 2 3" xfId="38998" xr:uid="{00000000-0005-0000-0000-0000CF010000}"/>
    <cellStyle name="_Ark1 6 3 3" xfId="38999" xr:uid="{00000000-0005-0000-0000-0000D0010000}"/>
    <cellStyle name="_Ark1 6 3 3 2" xfId="39000" xr:uid="{00000000-0005-0000-0000-0000D1010000}"/>
    <cellStyle name="_Ark1 6 3 4" xfId="39001" xr:uid="{00000000-0005-0000-0000-0000D2010000}"/>
    <cellStyle name="_Ark1 6 4" xfId="39002" xr:uid="{00000000-0005-0000-0000-0000D3010000}"/>
    <cellStyle name="_Ark1 6 4 2" xfId="39003" xr:uid="{00000000-0005-0000-0000-0000D4010000}"/>
    <cellStyle name="_Ark1 6 4 2 2" xfId="39004" xr:uid="{00000000-0005-0000-0000-0000D5010000}"/>
    <cellStyle name="_Ark1 6 4 3" xfId="39005" xr:uid="{00000000-0005-0000-0000-0000D6010000}"/>
    <cellStyle name="_Ark1 6 5" xfId="39006" xr:uid="{00000000-0005-0000-0000-0000D7010000}"/>
    <cellStyle name="_Ark1 6 5 2" xfId="39007" xr:uid="{00000000-0005-0000-0000-0000D8010000}"/>
    <cellStyle name="_Ark1 6 6" xfId="39008" xr:uid="{00000000-0005-0000-0000-0000D9010000}"/>
    <cellStyle name="_Ark1 7" xfId="39009" xr:uid="{00000000-0005-0000-0000-0000DA010000}"/>
    <cellStyle name="_Ark1 7 2" xfId="39010" xr:uid="{00000000-0005-0000-0000-0000DB010000}"/>
    <cellStyle name="_Ark1 7 2 2" xfId="39011" xr:uid="{00000000-0005-0000-0000-0000DC010000}"/>
    <cellStyle name="_Ark1 7 2 2 2" xfId="39012" xr:uid="{00000000-0005-0000-0000-0000DD010000}"/>
    <cellStyle name="_Ark1 7 2 2 2 2" xfId="39013" xr:uid="{00000000-0005-0000-0000-0000DE010000}"/>
    <cellStyle name="_Ark1 7 2 2 3" xfId="39014" xr:uid="{00000000-0005-0000-0000-0000DF010000}"/>
    <cellStyle name="_Ark1 7 2 3" xfId="39015" xr:uid="{00000000-0005-0000-0000-0000E0010000}"/>
    <cellStyle name="_Ark1 7 2 3 2" xfId="39016" xr:uid="{00000000-0005-0000-0000-0000E1010000}"/>
    <cellStyle name="_Ark1 7 2 4" xfId="39017" xr:uid="{00000000-0005-0000-0000-0000E2010000}"/>
    <cellStyle name="_Ark1 7 3" xfId="39018" xr:uid="{00000000-0005-0000-0000-0000E3010000}"/>
    <cellStyle name="_Ark1 7 3 2" xfId="39019" xr:uid="{00000000-0005-0000-0000-0000E4010000}"/>
    <cellStyle name="_Ark1 7 3 2 2" xfId="39020" xr:uid="{00000000-0005-0000-0000-0000E5010000}"/>
    <cellStyle name="_Ark1 7 3 2 2 2" xfId="39021" xr:uid="{00000000-0005-0000-0000-0000E6010000}"/>
    <cellStyle name="_Ark1 7 3 2 3" xfId="39022" xr:uid="{00000000-0005-0000-0000-0000E7010000}"/>
    <cellStyle name="_Ark1 7 3 3" xfId="39023" xr:uid="{00000000-0005-0000-0000-0000E8010000}"/>
    <cellStyle name="_Ark1 7 3 3 2" xfId="39024" xr:uid="{00000000-0005-0000-0000-0000E9010000}"/>
    <cellStyle name="_Ark1 7 3 4" xfId="39025" xr:uid="{00000000-0005-0000-0000-0000EA010000}"/>
    <cellStyle name="_Ark1 7 4" xfId="39026" xr:uid="{00000000-0005-0000-0000-0000EB010000}"/>
    <cellStyle name="_Ark1 7 4 2" xfId="39027" xr:uid="{00000000-0005-0000-0000-0000EC010000}"/>
    <cellStyle name="_Ark1 7 4 2 2" xfId="39028" xr:uid="{00000000-0005-0000-0000-0000ED010000}"/>
    <cellStyle name="_Ark1 7 4 3" xfId="39029" xr:uid="{00000000-0005-0000-0000-0000EE010000}"/>
    <cellStyle name="_Ark1 7 5" xfId="39030" xr:uid="{00000000-0005-0000-0000-0000EF010000}"/>
    <cellStyle name="_Ark1 7 5 2" xfId="39031" xr:uid="{00000000-0005-0000-0000-0000F0010000}"/>
    <cellStyle name="_Ark1 7 6" xfId="39032" xr:uid="{00000000-0005-0000-0000-0000F1010000}"/>
    <cellStyle name="_Ark1 8" xfId="39033" xr:uid="{00000000-0005-0000-0000-0000F2010000}"/>
    <cellStyle name="_Ark1 8 2" xfId="39034" xr:uid="{00000000-0005-0000-0000-0000F3010000}"/>
    <cellStyle name="_Ark1 8 2 2" xfId="39035" xr:uid="{00000000-0005-0000-0000-0000F4010000}"/>
    <cellStyle name="_Ark1 8 3" xfId="39036" xr:uid="{00000000-0005-0000-0000-0000F5010000}"/>
    <cellStyle name="_Ark1 8 3 2" xfId="39037" xr:uid="{00000000-0005-0000-0000-0000F6010000}"/>
    <cellStyle name="_Ark1 8 4" xfId="39038" xr:uid="{00000000-0005-0000-0000-0000F7010000}"/>
    <cellStyle name="_Ark1 9" xfId="39039" xr:uid="{00000000-0005-0000-0000-0000F8010000}"/>
    <cellStyle name="_Ark1 9 2" xfId="39040" xr:uid="{00000000-0005-0000-0000-0000F9010000}"/>
    <cellStyle name="_Ark1_Adjustment-Hovedtall" xfId="35397" xr:uid="{00000000-0005-0000-0000-0000FA010000}"/>
    <cellStyle name="_Ark1_Expenses (1)" xfId="39041" xr:uid="{00000000-0005-0000-0000-0000FB010000}"/>
    <cellStyle name="_Ark1_Hovedtall" xfId="35398" xr:uid="{00000000-0005-0000-0000-0000FC010000}"/>
    <cellStyle name="_Ark1_Kontroll ME" xfId="12156" xr:uid="{00000000-0005-0000-0000-0000FD010000}"/>
    <cellStyle name="_Ark1_Kontroll-fane" xfId="12157" xr:uid="{00000000-0005-0000-0000-0000FE010000}"/>
    <cellStyle name="_Ark1_Note 14 - Investeringseiendom v2" xfId="12" xr:uid="{00000000-0005-0000-0000-000000020000}"/>
    <cellStyle name="_Ark1_Nøkkeltall" xfId="35399" xr:uid="{00000000-0005-0000-0000-0000FF010000}"/>
    <cellStyle name="_Ark1_Prognose eksponering " xfId="35400" xr:uid="{00000000-0005-0000-0000-000001020000}"/>
    <cellStyle name="_Ark1_Prognose eksponering  2" xfId="39042" xr:uid="{00000000-0005-0000-0000-000002020000}"/>
    <cellStyle name="_Ark1_Prognose eksponering  2 2" xfId="39043" xr:uid="{00000000-0005-0000-0000-000003020000}"/>
    <cellStyle name="_Ark1_Prognose eksponering  2 2 2" xfId="39044" xr:uid="{00000000-0005-0000-0000-000004020000}"/>
    <cellStyle name="_Ark1_Prognose eksponering  2 3" xfId="39045" xr:uid="{00000000-0005-0000-0000-000005020000}"/>
    <cellStyle name="_Ark1_Prognose eksponering  3" xfId="39046" xr:uid="{00000000-0005-0000-0000-000006020000}"/>
    <cellStyle name="_Ark1_Prognose eksponering  3 2" xfId="39047" xr:uid="{00000000-0005-0000-0000-000007020000}"/>
    <cellStyle name="_Ark1_Prognose eksponering  4" xfId="39048" xr:uid="{00000000-0005-0000-0000-000008020000}"/>
    <cellStyle name="_Ark1_Resultat" xfId="35401" xr:uid="{00000000-0005-0000-0000-000009020000}"/>
    <cellStyle name="_Ark1_Results &amp; key fig." xfId="39049" xr:uid="{00000000-0005-0000-0000-00000A020000}"/>
    <cellStyle name="_Ark1_Vedlegg" xfId="39050" xr:uid="{00000000-0005-0000-0000-00000B020000}"/>
    <cellStyle name="_Ark1_Vedlegg 2" xfId="39051" xr:uid="{00000000-0005-0000-0000-00000C020000}"/>
    <cellStyle name="_Ark1_Vedlegg 2 2" xfId="39052" xr:uid="{00000000-0005-0000-0000-00000D020000}"/>
    <cellStyle name="_Ark1_Vedlegg 2 2 2" xfId="39053" xr:uid="{00000000-0005-0000-0000-00000E020000}"/>
    <cellStyle name="_Ark1_Vedlegg 2 3" xfId="39054" xr:uid="{00000000-0005-0000-0000-00000F020000}"/>
    <cellStyle name="_Ark1_Vedlegg 3" xfId="39055" xr:uid="{00000000-0005-0000-0000-000010020000}"/>
    <cellStyle name="_Ark1_Vedlegg 3 2" xfId="39056" xr:uid="{00000000-0005-0000-0000-000011020000}"/>
    <cellStyle name="_Ark1_Vedlegg 4" xfId="39057" xr:uid="{00000000-0005-0000-0000-000012020000}"/>
    <cellStyle name="_Ark2" xfId="35402" xr:uid="{00000000-0005-0000-0000-000013020000}"/>
    <cellStyle name="_Ark2_Q Sum_Res N" xfId="35403" xr:uid="{00000000-0005-0000-0000-000014020000}"/>
    <cellStyle name="_Ark3" xfId="35404" xr:uid="{00000000-0005-0000-0000-000015020000}"/>
    <cellStyle name="_Ark3_Q Sum_Res N" xfId="35405" xr:uid="{00000000-0005-0000-0000-000016020000}"/>
    <cellStyle name="_Ark4" xfId="35406" xr:uid="{00000000-0005-0000-0000-000017020000}"/>
    <cellStyle name="_Ark4_Q Sum_Res N" xfId="35407" xr:uid="{00000000-0005-0000-0000-000018020000}"/>
    <cellStyle name="_Attr" xfId="13" xr:uid="{00000000-0005-0000-0000-000019020000}"/>
    <cellStyle name="_Attr 10" xfId="39058" xr:uid="{00000000-0005-0000-0000-00001A020000}"/>
    <cellStyle name="_Attr 10 2" xfId="39059" xr:uid="{00000000-0005-0000-0000-00001B020000}"/>
    <cellStyle name="_Attr 11" xfId="39060" xr:uid="{00000000-0005-0000-0000-00001C020000}"/>
    <cellStyle name="_Attr 2" xfId="14" xr:uid="{00000000-0005-0000-0000-00001D020000}"/>
    <cellStyle name="_Attr 2 2" xfId="35408" xr:uid="{00000000-0005-0000-0000-00001E020000}"/>
    <cellStyle name="_Attr 2 2 2" xfId="39061" xr:uid="{00000000-0005-0000-0000-00001F020000}"/>
    <cellStyle name="_Attr 2 2 2 2" xfId="39062" xr:uid="{00000000-0005-0000-0000-000020020000}"/>
    <cellStyle name="_Attr 2 2 2 2 2" xfId="39063" xr:uid="{00000000-0005-0000-0000-000021020000}"/>
    <cellStyle name="_Attr 2 2 2 2 2 2" xfId="39064" xr:uid="{00000000-0005-0000-0000-000022020000}"/>
    <cellStyle name="_Attr 2 2 2 2 3" xfId="39065" xr:uid="{00000000-0005-0000-0000-000023020000}"/>
    <cellStyle name="_Attr 2 2 2 3" xfId="39066" xr:uid="{00000000-0005-0000-0000-000024020000}"/>
    <cellStyle name="_Attr 2 2 2 3 2" xfId="39067" xr:uid="{00000000-0005-0000-0000-000025020000}"/>
    <cellStyle name="_Attr 2 2 2 4" xfId="39068" xr:uid="{00000000-0005-0000-0000-000026020000}"/>
    <cellStyle name="_Attr 2 2 3" xfId="39069" xr:uid="{00000000-0005-0000-0000-000027020000}"/>
    <cellStyle name="_Attr 2 2 3 2" xfId="39070" xr:uid="{00000000-0005-0000-0000-000028020000}"/>
    <cellStyle name="_Attr 2 2 3 2 2" xfId="39071" xr:uid="{00000000-0005-0000-0000-000029020000}"/>
    <cellStyle name="_Attr 2 2 3 3" xfId="39072" xr:uid="{00000000-0005-0000-0000-00002A020000}"/>
    <cellStyle name="_Attr 2 2 4" xfId="39073" xr:uid="{00000000-0005-0000-0000-00002B020000}"/>
    <cellStyle name="_Attr 2 2 4 2" xfId="39074" xr:uid="{00000000-0005-0000-0000-00002C020000}"/>
    <cellStyle name="_Attr 2 2 5" xfId="39075" xr:uid="{00000000-0005-0000-0000-00002D020000}"/>
    <cellStyle name="_Attr 2 3" xfId="39076" xr:uid="{00000000-0005-0000-0000-00002E020000}"/>
    <cellStyle name="_Attr 2 3 2" xfId="39077" xr:uid="{00000000-0005-0000-0000-00002F020000}"/>
    <cellStyle name="_Attr 2 3 2 2" xfId="39078" xr:uid="{00000000-0005-0000-0000-000030020000}"/>
    <cellStyle name="_Attr 2 3 2 2 2" xfId="39079" xr:uid="{00000000-0005-0000-0000-000031020000}"/>
    <cellStyle name="_Attr 2 3 2 3" xfId="39080" xr:uid="{00000000-0005-0000-0000-000032020000}"/>
    <cellStyle name="_Attr 2 3 3" xfId="39081" xr:uid="{00000000-0005-0000-0000-000033020000}"/>
    <cellStyle name="_Attr 2 3 3 2" xfId="39082" xr:uid="{00000000-0005-0000-0000-000034020000}"/>
    <cellStyle name="_Attr 2 3 4" xfId="39083" xr:uid="{00000000-0005-0000-0000-000035020000}"/>
    <cellStyle name="_Attr 2 4" xfId="39084" xr:uid="{00000000-0005-0000-0000-000036020000}"/>
    <cellStyle name="_Attr 2 4 2" xfId="39085" xr:uid="{00000000-0005-0000-0000-000037020000}"/>
    <cellStyle name="_Attr 2 4 2 2" xfId="39086" xr:uid="{00000000-0005-0000-0000-000038020000}"/>
    <cellStyle name="_Attr 2 4 3" xfId="39087" xr:uid="{00000000-0005-0000-0000-000039020000}"/>
    <cellStyle name="_Attr 2 4 3 2" xfId="39088" xr:uid="{00000000-0005-0000-0000-00003A020000}"/>
    <cellStyle name="_Attr 2 4 4" xfId="39089" xr:uid="{00000000-0005-0000-0000-00003B020000}"/>
    <cellStyle name="_Attr 2 5" xfId="39090" xr:uid="{00000000-0005-0000-0000-00003C020000}"/>
    <cellStyle name="_Attr 2 5 2" xfId="39091" xr:uid="{00000000-0005-0000-0000-00003D020000}"/>
    <cellStyle name="_Attr 2 6" xfId="39092" xr:uid="{00000000-0005-0000-0000-00003E020000}"/>
    <cellStyle name="_Attr 2 6 2" xfId="39093" xr:uid="{00000000-0005-0000-0000-00003F020000}"/>
    <cellStyle name="_Attr 2 7" xfId="39094" xr:uid="{00000000-0005-0000-0000-000040020000}"/>
    <cellStyle name="_Attr 2_Kontroll ME" xfId="12158" xr:uid="{00000000-0005-0000-0000-000041020000}"/>
    <cellStyle name="_Attr 2_Kontroll-fane" xfId="12159" xr:uid="{00000000-0005-0000-0000-000042020000}"/>
    <cellStyle name="_Attr 2_Prognose eksponering " xfId="35409" xr:uid="{00000000-0005-0000-0000-000043020000}"/>
    <cellStyle name="_Attr 2_Prognose eksponering  2" xfId="39095" xr:uid="{00000000-0005-0000-0000-000044020000}"/>
    <cellStyle name="_Attr 2_Prognose eksponering  2 2" xfId="39096" xr:uid="{00000000-0005-0000-0000-000045020000}"/>
    <cellStyle name="_Attr 2_Prognose eksponering  2 2 2" xfId="39097" xr:uid="{00000000-0005-0000-0000-000046020000}"/>
    <cellStyle name="_Attr 2_Prognose eksponering  2 3" xfId="39098" xr:uid="{00000000-0005-0000-0000-000047020000}"/>
    <cellStyle name="_Attr 2_Prognose eksponering  3" xfId="39099" xr:uid="{00000000-0005-0000-0000-000048020000}"/>
    <cellStyle name="_Attr 2_Prognose eksponering  3 2" xfId="39100" xr:uid="{00000000-0005-0000-0000-000049020000}"/>
    <cellStyle name="_Attr 2_Prognose eksponering  4" xfId="39101" xr:uid="{00000000-0005-0000-0000-00004A020000}"/>
    <cellStyle name="_Attr 2_Vedlegg" xfId="39102" xr:uid="{00000000-0005-0000-0000-00004B020000}"/>
    <cellStyle name="_Attr 2_Vedlegg 2" xfId="39103" xr:uid="{00000000-0005-0000-0000-00004C020000}"/>
    <cellStyle name="_Attr 2_Vedlegg 2 2" xfId="39104" xr:uid="{00000000-0005-0000-0000-00004D020000}"/>
    <cellStyle name="_Attr 2_Vedlegg 2 2 2" xfId="39105" xr:uid="{00000000-0005-0000-0000-00004E020000}"/>
    <cellStyle name="_Attr 2_Vedlegg 2 3" xfId="39106" xr:uid="{00000000-0005-0000-0000-00004F020000}"/>
    <cellStyle name="_Attr 2_Vedlegg 3" xfId="39107" xr:uid="{00000000-0005-0000-0000-000050020000}"/>
    <cellStyle name="_Attr 2_Vedlegg 3 2" xfId="39108" xr:uid="{00000000-0005-0000-0000-000051020000}"/>
    <cellStyle name="_Attr 2_Vedlegg 4" xfId="39109" xr:uid="{00000000-0005-0000-0000-000052020000}"/>
    <cellStyle name="_Attr 3" xfId="15" xr:uid="{00000000-0005-0000-0000-000053020000}"/>
    <cellStyle name="_Attr 3 2" xfId="39110" xr:uid="{00000000-0005-0000-0000-000054020000}"/>
    <cellStyle name="_Attr 3 2 2" xfId="39111" xr:uid="{00000000-0005-0000-0000-000055020000}"/>
    <cellStyle name="_Attr 3 2 2 2" xfId="39112" xr:uid="{00000000-0005-0000-0000-000056020000}"/>
    <cellStyle name="_Attr 3 2 2 2 2" xfId="39113" xr:uid="{00000000-0005-0000-0000-000057020000}"/>
    <cellStyle name="_Attr 3 2 2 3" xfId="39114" xr:uid="{00000000-0005-0000-0000-000058020000}"/>
    <cellStyle name="_Attr 3 2 3" xfId="39115" xr:uid="{00000000-0005-0000-0000-000059020000}"/>
    <cellStyle name="_Attr 3 2 3 2" xfId="39116" xr:uid="{00000000-0005-0000-0000-00005A020000}"/>
    <cellStyle name="_Attr 3 2 4" xfId="39117" xr:uid="{00000000-0005-0000-0000-00005B020000}"/>
    <cellStyle name="_Attr 3 3" xfId="39118" xr:uid="{00000000-0005-0000-0000-00005C020000}"/>
    <cellStyle name="_Attr 3 3 2" xfId="39119" xr:uid="{00000000-0005-0000-0000-00005D020000}"/>
    <cellStyle name="_Attr 3 3 2 2" xfId="39120" xr:uid="{00000000-0005-0000-0000-00005E020000}"/>
    <cellStyle name="_Attr 3 3 3" xfId="39121" xr:uid="{00000000-0005-0000-0000-00005F020000}"/>
    <cellStyle name="_Attr 3 4" xfId="39122" xr:uid="{00000000-0005-0000-0000-000060020000}"/>
    <cellStyle name="_Attr 3 4 2" xfId="39123" xr:uid="{00000000-0005-0000-0000-000061020000}"/>
    <cellStyle name="_Attr 3 5" xfId="39124" xr:uid="{00000000-0005-0000-0000-000062020000}"/>
    <cellStyle name="_Attr 4" xfId="16" xr:uid="{00000000-0005-0000-0000-000063020000}"/>
    <cellStyle name="_Attr 4 2" xfId="39125" xr:uid="{00000000-0005-0000-0000-000064020000}"/>
    <cellStyle name="_Attr 4 2 2" xfId="39126" xr:uid="{00000000-0005-0000-0000-000065020000}"/>
    <cellStyle name="_Attr 4 2 2 2" xfId="39127" xr:uid="{00000000-0005-0000-0000-000066020000}"/>
    <cellStyle name="_Attr 4 2 2 2 2" xfId="39128" xr:uid="{00000000-0005-0000-0000-000067020000}"/>
    <cellStyle name="_Attr 4 2 2 2 2 2" xfId="39129" xr:uid="{00000000-0005-0000-0000-000068020000}"/>
    <cellStyle name="_Attr 4 2 2 2 3" xfId="39130" xr:uid="{00000000-0005-0000-0000-000069020000}"/>
    <cellStyle name="_Attr 4 2 2 3" xfId="39131" xr:uid="{00000000-0005-0000-0000-00006A020000}"/>
    <cellStyle name="_Attr 4 2 2 3 2" xfId="39132" xr:uid="{00000000-0005-0000-0000-00006B020000}"/>
    <cellStyle name="_Attr 4 2 2 4" xfId="39133" xr:uid="{00000000-0005-0000-0000-00006C020000}"/>
    <cellStyle name="_Attr 4 2 3" xfId="39134" xr:uid="{00000000-0005-0000-0000-00006D020000}"/>
    <cellStyle name="_Attr 4 2 3 2" xfId="39135" xr:uid="{00000000-0005-0000-0000-00006E020000}"/>
    <cellStyle name="_Attr 4 2 3 2 2" xfId="39136" xr:uid="{00000000-0005-0000-0000-00006F020000}"/>
    <cellStyle name="_Attr 4 2 3 3" xfId="39137" xr:uid="{00000000-0005-0000-0000-000070020000}"/>
    <cellStyle name="_Attr 4 2 4" xfId="39138" xr:uid="{00000000-0005-0000-0000-000071020000}"/>
    <cellStyle name="_Attr 4 2 4 2" xfId="39139" xr:uid="{00000000-0005-0000-0000-000072020000}"/>
    <cellStyle name="_Attr 4 2 5" xfId="39140" xr:uid="{00000000-0005-0000-0000-000073020000}"/>
    <cellStyle name="_Attr 4 3" xfId="39141" xr:uid="{00000000-0005-0000-0000-000074020000}"/>
    <cellStyle name="_Attr 4 3 2" xfId="39142" xr:uid="{00000000-0005-0000-0000-000075020000}"/>
    <cellStyle name="_Attr 4 3 2 2" xfId="39143" xr:uid="{00000000-0005-0000-0000-000076020000}"/>
    <cellStyle name="_Attr 4 3 2 2 2" xfId="39144" xr:uid="{00000000-0005-0000-0000-000077020000}"/>
    <cellStyle name="_Attr 4 3 2 3" xfId="39145" xr:uid="{00000000-0005-0000-0000-000078020000}"/>
    <cellStyle name="_Attr 4 3 3" xfId="39146" xr:uid="{00000000-0005-0000-0000-000079020000}"/>
    <cellStyle name="_Attr 4 3 3 2" xfId="39147" xr:uid="{00000000-0005-0000-0000-00007A020000}"/>
    <cellStyle name="_Attr 4 3 4" xfId="39148" xr:uid="{00000000-0005-0000-0000-00007B020000}"/>
    <cellStyle name="_Attr 4 4" xfId="39149" xr:uid="{00000000-0005-0000-0000-00007C020000}"/>
    <cellStyle name="_Attr 4 4 2" xfId="39150" xr:uid="{00000000-0005-0000-0000-00007D020000}"/>
    <cellStyle name="_Attr 4 4 2 2" xfId="39151" xr:uid="{00000000-0005-0000-0000-00007E020000}"/>
    <cellStyle name="_Attr 4 4 3" xfId="39152" xr:uid="{00000000-0005-0000-0000-00007F020000}"/>
    <cellStyle name="_Attr 4 5" xfId="39153" xr:uid="{00000000-0005-0000-0000-000080020000}"/>
    <cellStyle name="_Attr 4 5 2" xfId="39154" xr:uid="{00000000-0005-0000-0000-000081020000}"/>
    <cellStyle name="_Attr 4 6" xfId="39155" xr:uid="{00000000-0005-0000-0000-000082020000}"/>
    <cellStyle name="_Attr 5" xfId="39156" xr:uid="{00000000-0005-0000-0000-000083020000}"/>
    <cellStyle name="_Attr 5 2" xfId="39157" xr:uid="{00000000-0005-0000-0000-000084020000}"/>
    <cellStyle name="_Attr 5 2 2" xfId="39158" xr:uid="{00000000-0005-0000-0000-000085020000}"/>
    <cellStyle name="_Attr 5 2 2 2" xfId="39159" xr:uid="{00000000-0005-0000-0000-000086020000}"/>
    <cellStyle name="_Attr 5 2 2 2 2" xfId="39160" xr:uid="{00000000-0005-0000-0000-000087020000}"/>
    <cellStyle name="_Attr 5 2 2 2 2 2" xfId="39161" xr:uid="{00000000-0005-0000-0000-000088020000}"/>
    <cellStyle name="_Attr 5 2 2 2 3" xfId="39162" xr:uid="{00000000-0005-0000-0000-000089020000}"/>
    <cellStyle name="_Attr 5 2 2 3" xfId="39163" xr:uid="{00000000-0005-0000-0000-00008A020000}"/>
    <cellStyle name="_Attr 5 2 2 3 2" xfId="39164" xr:uid="{00000000-0005-0000-0000-00008B020000}"/>
    <cellStyle name="_Attr 5 2 2 4" xfId="39165" xr:uid="{00000000-0005-0000-0000-00008C020000}"/>
    <cellStyle name="_Attr 5 2 3" xfId="39166" xr:uid="{00000000-0005-0000-0000-00008D020000}"/>
    <cellStyle name="_Attr 5 2 3 2" xfId="39167" xr:uid="{00000000-0005-0000-0000-00008E020000}"/>
    <cellStyle name="_Attr 5 2 3 2 2" xfId="39168" xr:uid="{00000000-0005-0000-0000-00008F020000}"/>
    <cellStyle name="_Attr 5 2 3 3" xfId="39169" xr:uid="{00000000-0005-0000-0000-000090020000}"/>
    <cellStyle name="_Attr 5 2 4" xfId="39170" xr:uid="{00000000-0005-0000-0000-000091020000}"/>
    <cellStyle name="_Attr 5 2 4 2" xfId="39171" xr:uid="{00000000-0005-0000-0000-000092020000}"/>
    <cellStyle name="_Attr 5 2 5" xfId="39172" xr:uid="{00000000-0005-0000-0000-000093020000}"/>
    <cellStyle name="_Attr 5 3" xfId="39173" xr:uid="{00000000-0005-0000-0000-000094020000}"/>
    <cellStyle name="_Attr 5 3 2" xfId="39174" xr:uid="{00000000-0005-0000-0000-000095020000}"/>
    <cellStyle name="_Attr 5 3 2 2" xfId="39175" xr:uid="{00000000-0005-0000-0000-000096020000}"/>
    <cellStyle name="_Attr 5 3 2 2 2" xfId="39176" xr:uid="{00000000-0005-0000-0000-000097020000}"/>
    <cellStyle name="_Attr 5 3 2 3" xfId="39177" xr:uid="{00000000-0005-0000-0000-000098020000}"/>
    <cellStyle name="_Attr 5 3 3" xfId="39178" xr:uid="{00000000-0005-0000-0000-000099020000}"/>
    <cellStyle name="_Attr 5 3 3 2" xfId="39179" xr:uid="{00000000-0005-0000-0000-00009A020000}"/>
    <cellStyle name="_Attr 5 3 4" xfId="39180" xr:uid="{00000000-0005-0000-0000-00009B020000}"/>
    <cellStyle name="_Attr 5 4" xfId="39181" xr:uid="{00000000-0005-0000-0000-00009C020000}"/>
    <cellStyle name="_Attr 5 4 2" xfId="39182" xr:uid="{00000000-0005-0000-0000-00009D020000}"/>
    <cellStyle name="_Attr 5 4 2 2" xfId="39183" xr:uid="{00000000-0005-0000-0000-00009E020000}"/>
    <cellStyle name="_Attr 5 4 3" xfId="39184" xr:uid="{00000000-0005-0000-0000-00009F020000}"/>
    <cellStyle name="_Attr 5 5" xfId="39185" xr:uid="{00000000-0005-0000-0000-0000A0020000}"/>
    <cellStyle name="_Attr 5 5 2" xfId="39186" xr:uid="{00000000-0005-0000-0000-0000A1020000}"/>
    <cellStyle name="_Attr 5 6" xfId="39187" xr:uid="{00000000-0005-0000-0000-0000A2020000}"/>
    <cellStyle name="_Attr 6" xfId="39188" xr:uid="{00000000-0005-0000-0000-0000A3020000}"/>
    <cellStyle name="_Attr 6 2" xfId="39189" xr:uid="{00000000-0005-0000-0000-0000A4020000}"/>
    <cellStyle name="_Attr 6 2 2" xfId="39190" xr:uid="{00000000-0005-0000-0000-0000A5020000}"/>
    <cellStyle name="_Attr 6 2 2 2" xfId="39191" xr:uid="{00000000-0005-0000-0000-0000A6020000}"/>
    <cellStyle name="_Attr 6 2 2 2 2" xfId="39192" xr:uid="{00000000-0005-0000-0000-0000A7020000}"/>
    <cellStyle name="_Attr 6 2 2 2 2 2" xfId="39193" xr:uid="{00000000-0005-0000-0000-0000A8020000}"/>
    <cellStyle name="_Attr 6 2 2 2 3" xfId="39194" xr:uid="{00000000-0005-0000-0000-0000A9020000}"/>
    <cellStyle name="_Attr 6 2 2 3" xfId="39195" xr:uid="{00000000-0005-0000-0000-0000AA020000}"/>
    <cellStyle name="_Attr 6 2 2 3 2" xfId="39196" xr:uid="{00000000-0005-0000-0000-0000AB020000}"/>
    <cellStyle name="_Attr 6 2 2 4" xfId="39197" xr:uid="{00000000-0005-0000-0000-0000AC020000}"/>
    <cellStyle name="_Attr 6 2 3" xfId="39198" xr:uid="{00000000-0005-0000-0000-0000AD020000}"/>
    <cellStyle name="_Attr 6 2 3 2" xfId="39199" xr:uid="{00000000-0005-0000-0000-0000AE020000}"/>
    <cellStyle name="_Attr 6 2 3 2 2" xfId="39200" xr:uid="{00000000-0005-0000-0000-0000AF020000}"/>
    <cellStyle name="_Attr 6 2 3 3" xfId="39201" xr:uid="{00000000-0005-0000-0000-0000B0020000}"/>
    <cellStyle name="_Attr 6 2 4" xfId="39202" xr:uid="{00000000-0005-0000-0000-0000B1020000}"/>
    <cellStyle name="_Attr 6 2 4 2" xfId="39203" xr:uid="{00000000-0005-0000-0000-0000B2020000}"/>
    <cellStyle name="_Attr 6 2 5" xfId="39204" xr:uid="{00000000-0005-0000-0000-0000B3020000}"/>
    <cellStyle name="_Attr 6 3" xfId="39205" xr:uid="{00000000-0005-0000-0000-0000B4020000}"/>
    <cellStyle name="_Attr 6 3 2" xfId="39206" xr:uid="{00000000-0005-0000-0000-0000B5020000}"/>
    <cellStyle name="_Attr 6 3 2 2" xfId="39207" xr:uid="{00000000-0005-0000-0000-0000B6020000}"/>
    <cellStyle name="_Attr 6 3 2 2 2" xfId="39208" xr:uid="{00000000-0005-0000-0000-0000B7020000}"/>
    <cellStyle name="_Attr 6 3 2 3" xfId="39209" xr:uid="{00000000-0005-0000-0000-0000B8020000}"/>
    <cellStyle name="_Attr 6 3 3" xfId="39210" xr:uid="{00000000-0005-0000-0000-0000B9020000}"/>
    <cellStyle name="_Attr 6 3 3 2" xfId="39211" xr:uid="{00000000-0005-0000-0000-0000BA020000}"/>
    <cellStyle name="_Attr 6 3 4" xfId="39212" xr:uid="{00000000-0005-0000-0000-0000BB020000}"/>
    <cellStyle name="_Attr 6 4" xfId="39213" xr:uid="{00000000-0005-0000-0000-0000BC020000}"/>
    <cellStyle name="_Attr 6 4 2" xfId="39214" xr:uid="{00000000-0005-0000-0000-0000BD020000}"/>
    <cellStyle name="_Attr 6 4 2 2" xfId="39215" xr:uid="{00000000-0005-0000-0000-0000BE020000}"/>
    <cellStyle name="_Attr 6 4 3" xfId="39216" xr:uid="{00000000-0005-0000-0000-0000BF020000}"/>
    <cellStyle name="_Attr 6 5" xfId="39217" xr:uid="{00000000-0005-0000-0000-0000C0020000}"/>
    <cellStyle name="_Attr 6 5 2" xfId="39218" xr:uid="{00000000-0005-0000-0000-0000C1020000}"/>
    <cellStyle name="_Attr 6 6" xfId="39219" xr:uid="{00000000-0005-0000-0000-0000C2020000}"/>
    <cellStyle name="_Attr 7" xfId="39220" xr:uid="{00000000-0005-0000-0000-0000C3020000}"/>
    <cellStyle name="_Attr 7 2" xfId="39221" xr:uid="{00000000-0005-0000-0000-0000C4020000}"/>
    <cellStyle name="_Attr 7 2 2" xfId="39222" xr:uid="{00000000-0005-0000-0000-0000C5020000}"/>
    <cellStyle name="_Attr 7 2 2 2" xfId="39223" xr:uid="{00000000-0005-0000-0000-0000C6020000}"/>
    <cellStyle name="_Attr 7 2 2 2 2" xfId="39224" xr:uid="{00000000-0005-0000-0000-0000C7020000}"/>
    <cellStyle name="_Attr 7 2 2 3" xfId="39225" xr:uid="{00000000-0005-0000-0000-0000C8020000}"/>
    <cellStyle name="_Attr 7 2 3" xfId="39226" xr:uid="{00000000-0005-0000-0000-0000C9020000}"/>
    <cellStyle name="_Attr 7 2 3 2" xfId="39227" xr:uid="{00000000-0005-0000-0000-0000CA020000}"/>
    <cellStyle name="_Attr 7 2 4" xfId="39228" xr:uid="{00000000-0005-0000-0000-0000CB020000}"/>
    <cellStyle name="_Attr 7 3" xfId="39229" xr:uid="{00000000-0005-0000-0000-0000CC020000}"/>
    <cellStyle name="_Attr 7 3 2" xfId="39230" xr:uid="{00000000-0005-0000-0000-0000CD020000}"/>
    <cellStyle name="_Attr 7 3 2 2" xfId="39231" xr:uid="{00000000-0005-0000-0000-0000CE020000}"/>
    <cellStyle name="_Attr 7 3 2 2 2" xfId="39232" xr:uid="{00000000-0005-0000-0000-0000CF020000}"/>
    <cellStyle name="_Attr 7 3 2 3" xfId="39233" xr:uid="{00000000-0005-0000-0000-0000D0020000}"/>
    <cellStyle name="_Attr 7 3 3" xfId="39234" xr:uid="{00000000-0005-0000-0000-0000D1020000}"/>
    <cellStyle name="_Attr 7 3 3 2" xfId="39235" xr:uid="{00000000-0005-0000-0000-0000D2020000}"/>
    <cellStyle name="_Attr 7 3 4" xfId="39236" xr:uid="{00000000-0005-0000-0000-0000D3020000}"/>
    <cellStyle name="_Attr 7 4" xfId="39237" xr:uid="{00000000-0005-0000-0000-0000D4020000}"/>
    <cellStyle name="_Attr 7 4 2" xfId="39238" xr:uid="{00000000-0005-0000-0000-0000D5020000}"/>
    <cellStyle name="_Attr 7 4 2 2" xfId="39239" xr:uid="{00000000-0005-0000-0000-0000D6020000}"/>
    <cellStyle name="_Attr 7 4 3" xfId="39240" xr:uid="{00000000-0005-0000-0000-0000D7020000}"/>
    <cellStyle name="_Attr 7 5" xfId="39241" xr:uid="{00000000-0005-0000-0000-0000D8020000}"/>
    <cellStyle name="_Attr 7 5 2" xfId="39242" xr:uid="{00000000-0005-0000-0000-0000D9020000}"/>
    <cellStyle name="_Attr 7 6" xfId="39243" xr:uid="{00000000-0005-0000-0000-0000DA020000}"/>
    <cellStyle name="_Attr 8" xfId="39244" xr:uid="{00000000-0005-0000-0000-0000DB020000}"/>
    <cellStyle name="_Attr 8 2" xfId="39245" xr:uid="{00000000-0005-0000-0000-0000DC020000}"/>
    <cellStyle name="_Attr 8 2 2" xfId="39246" xr:uid="{00000000-0005-0000-0000-0000DD020000}"/>
    <cellStyle name="_Attr 8 3" xfId="39247" xr:uid="{00000000-0005-0000-0000-0000DE020000}"/>
    <cellStyle name="_Attr 8 3 2" xfId="39248" xr:uid="{00000000-0005-0000-0000-0000DF020000}"/>
    <cellStyle name="_Attr 8 4" xfId="39249" xr:uid="{00000000-0005-0000-0000-0000E0020000}"/>
    <cellStyle name="_Attr 9" xfId="39250" xr:uid="{00000000-0005-0000-0000-0000E1020000}"/>
    <cellStyle name="_Attr 9 2" xfId="39251" xr:uid="{00000000-0005-0000-0000-0000E2020000}"/>
    <cellStyle name="_Attr_Adjustment-Hovedtall" xfId="35410" xr:uid="{00000000-0005-0000-0000-0000E3020000}"/>
    <cellStyle name="_Attr_Expenses (1)" xfId="39252" xr:uid="{00000000-0005-0000-0000-0000E4020000}"/>
    <cellStyle name="_Attr_Hovedtall" xfId="35411" xr:uid="{00000000-0005-0000-0000-0000E5020000}"/>
    <cellStyle name="_Attr_Kontroll ME" xfId="12160" xr:uid="{00000000-0005-0000-0000-0000E6020000}"/>
    <cellStyle name="_Attr_Kontroll-fane" xfId="12161" xr:uid="{00000000-0005-0000-0000-0000E7020000}"/>
    <cellStyle name="_Attr_Nøkkeltall" xfId="35412" xr:uid="{00000000-0005-0000-0000-0000E8020000}"/>
    <cellStyle name="_Attr_Prognose eksponering " xfId="35413" xr:uid="{00000000-0005-0000-0000-0000E9020000}"/>
    <cellStyle name="_Attr_Prognose eksponering  2" xfId="39253" xr:uid="{00000000-0005-0000-0000-0000EA020000}"/>
    <cellStyle name="_Attr_Prognose eksponering  2 2" xfId="39254" xr:uid="{00000000-0005-0000-0000-0000EB020000}"/>
    <cellStyle name="_Attr_Prognose eksponering  2 2 2" xfId="39255" xr:uid="{00000000-0005-0000-0000-0000EC020000}"/>
    <cellStyle name="_Attr_Prognose eksponering  2 3" xfId="39256" xr:uid="{00000000-0005-0000-0000-0000ED020000}"/>
    <cellStyle name="_Attr_Prognose eksponering  3" xfId="39257" xr:uid="{00000000-0005-0000-0000-0000EE020000}"/>
    <cellStyle name="_Attr_Prognose eksponering  3 2" xfId="39258" xr:uid="{00000000-0005-0000-0000-0000EF020000}"/>
    <cellStyle name="_Attr_Prognose eksponering  4" xfId="39259" xr:uid="{00000000-0005-0000-0000-0000F0020000}"/>
    <cellStyle name="_Attr_Resultat" xfId="35414" xr:uid="{00000000-0005-0000-0000-0000F1020000}"/>
    <cellStyle name="_Attr_Results &amp; key fig." xfId="39260" xr:uid="{00000000-0005-0000-0000-0000F2020000}"/>
    <cellStyle name="_Attr_Vedlegg" xfId="39261" xr:uid="{00000000-0005-0000-0000-0000F3020000}"/>
    <cellStyle name="_Attr_Vedlegg 2" xfId="39262" xr:uid="{00000000-0005-0000-0000-0000F4020000}"/>
    <cellStyle name="_Attr_Vedlegg 2 2" xfId="39263" xr:uid="{00000000-0005-0000-0000-0000F5020000}"/>
    <cellStyle name="_Attr_Vedlegg 2 2 2" xfId="39264" xr:uid="{00000000-0005-0000-0000-0000F6020000}"/>
    <cellStyle name="_Attr_Vedlegg 2 3" xfId="39265" xr:uid="{00000000-0005-0000-0000-0000F7020000}"/>
    <cellStyle name="_Attr_Vedlegg 3" xfId="39266" xr:uid="{00000000-0005-0000-0000-0000F8020000}"/>
    <cellStyle name="_Attr_Vedlegg 3 2" xfId="39267" xr:uid="{00000000-0005-0000-0000-0000F9020000}"/>
    <cellStyle name="_Attr_Vedlegg 4" xfId="39268" xr:uid="{00000000-0005-0000-0000-0000FA020000}"/>
    <cellStyle name="_AUM kapitalforvaltning 4Q09" xfId="35415"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39269" xr:uid="{00000000-0005-0000-0000-0000FF020000}"/>
    <cellStyle name="_Balansen 10 2" xfId="39270" xr:uid="{00000000-0005-0000-0000-000000030000}"/>
    <cellStyle name="_Balansen 11" xfId="39271" xr:uid="{00000000-0005-0000-0000-000001030000}"/>
    <cellStyle name="_Balansen 2" xfId="12162" xr:uid="{00000000-0005-0000-0000-000002030000}"/>
    <cellStyle name="_Balansen 2 2" xfId="39272" xr:uid="{00000000-0005-0000-0000-000003030000}"/>
    <cellStyle name="_Balansen 2 2 2" xfId="39273" xr:uid="{00000000-0005-0000-0000-000004030000}"/>
    <cellStyle name="_Balansen 2 2 2 2" xfId="39274" xr:uid="{00000000-0005-0000-0000-000005030000}"/>
    <cellStyle name="_Balansen 2 2 2 2 2" xfId="39275" xr:uid="{00000000-0005-0000-0000-000006030000}"/>
    <cellStyle name="_Balansen 2 2 2 2 2 2" xfId="39276" xr:uid="{00000000-0005-0000-0000-000007030000}"/>
    <cellStyle name="_Balansen 2 2 2 2 3" xfId="39277" xr:uid="{00000000-0005-0000-0000-000008030000}"/>
    <cellStyle name="_Balansen 2 2 2 3" xfId="39278" xr:uid="{00000000-0005-0000-0000-000009030000}"/>
    <cellStyle name="_Balansen 2 2 2 3 2" xfId="39279" xr:uid="{00000000-0005-0000-0000-00000A030000}"/>
    <cellStyle name="_Balansen 2 2 2 4" xfId="39280" xr:uid="{00000000-0005-0000-0000-00000B030000}"/>
    <cellStyle name="_Balansen 2 2 3" xfId="39281" xr:uid="{00000000-0005-0000-0000-00000C030000}"/>
    <cellStyle name="_Balansen 2 2 3 2" xfId="39282" xr:uid="{00000000-0005-0000-0000-00000D030000}"/>
    <cellStyle name="_Balansen 2 2 3 2 2" xfId="39283" xr:uid="{00000000-0005-0000-0000-00000E030000}"/>
    <cellStyle name="_Balansen 2 2 3 3" xfId="39284" xr:uid="{00000000-0005-0000-0000-00000F030000}"/>
    <cellStyle name="_Balansen 2 2 4" xfId="39285" xr:uid="{00000000-0005-0000-0000-000010030000}"/>
    <cellStyle name="_Balansen 2 2 4 2" xfId="39286" xr:uid="{00000000-0005-0000-0000-000011030000}"/>
    <cellStyle name="_Balansen 2 2 5" xfId="39287" xr:uid="{00000000-0005-0000-0000-000012030000}"/>
    <cellStyle name="_Balansen 2 3" xfId="39288" xr:uid="{00000000-0005-0000-0000-000013030000}"/>
    <cellStyle name="_Balansen 2 3 2" xfId="39289" xr:uid="{00000000-0005-0000-0000-000014030000}"/>
    <cellStyle name="_Balansen 2 3 2 2" xfId="39290" xr:uid="{00000000-0005-0000-0000-000015030000}"/>
    <cellStyle name="_Balansen 2 3 2 2 2" xfId="39291" xr:uid="{00000000-0005-0000-0000-000016030000}"/>
    <cellStyle name="_Balansen 2 3 2 3" xfId="39292" xr:uid="{00000000-0005-0000-0000-000017030000}"/>
    <cellStyle name="_Balansen 2 3 3" xfId="39293" xr:uid="{00000000-0005-0000-0000-000018030000}"/>
    <cellStyle name="_Balansen 2 3 3 2" xfId="39294" xr:uid="{00000000-0005-0000-0000-000019030000}"/>
    <cellStyle name="_Balansen 2 3 4" xfId="39295" xr:uid="{00000000-0005-0000-0000-00001A030000}"/>
    <cellStyle name="_Balansen 2 4" xfId="39296" xr:uid="{00000000-0005-0000-0000-00001B030000}"/>
    <cellStyle name="_Balansen 2 4 2" xfId="39297" xr:uid="{00000000-0005-0000-0000-00001C030000}"/>
    <cellStyle name="_Balansen 2 4 2 2" xfId="39298" xr:uid="{00000000-0005-0000-0000-00001D030000}"/>
    <cellStyle name="_Balansen 2 4 3" xfId="39299" xr:uid="{00000000-0005-0000-0000-00001E030000}"/>
    <cellStyle name="_Balansen 2 4 3 2" xfId="39300" xr:uid="{00000000-0005-0000-0000-00001F030000}"/>
    <cellStyle name="_Balansen 2 4 4" xfId="39301" xr:uid="{00000000-0005-0000-0000-000020030000}"/>
    <cellStyle name="_Balansen 2 5" xfId="39302" xr:uid="{00000000-0005-0000-0000-000021030000}"/>
    <cellStyle name="_Balansen 2 5 2" xfId="39303" xr:uid="{00000000-0005-0000-0000-000022030000}"/>
    <cellStyle name="_Balansen 2 6" xfId="39304" xr:uid="{00000000-0005-0000-0000-000023030000}"/>
    <cellStyle name="_Balansen 2 6 2" xfId="39305" xr:uid="{00000000-0005-0000-0000-000024030000}"/>
    <cellStyle name="_Balansen 2 7" xfId="39306" xr:uid="{00000000-0005-0000-0000-000025030000}"/>
    <cellStyle name="_Balansen 3" xfId="39307" xr:uid="{00000000-0005-0000-0000-000026030000}"/>
    <cellStyle name="_Balansen 3 2" xfId="39308" xr:uid="{00000000-0005-0000-0000-000027030000}"/>
    <cellStyle name="_Balansen 3 2 2" xfId="39309" xr:uid="{00000000-0005-0000-0000-000028030000}"/>
    <cellStyle name="_Balansen 3 2 2 2" xfId="39310" xr:uid="{00000000-0005-0000-0000-000029030000}"/>
    <cellStyle name="_Balansen 3 2 2 2 2" xfId="39311" xr:uid="{00000000-0005-0000-0000-00002A030000}"/>
    <cellStyle name="_Balansen 3 2 2 3" xfId="39312" xr:uid="{00000000-0005-0000-0000-00002B030000}"/>
    <cellStyle name="_Balansen 3 2 3" xfId="39313" xr:uid="{00000000-0005-0000-0000-00002C030000}"/>
    <cellStyle name="_Balansen 3 2 3 2" xfId="39314" xr:uid="{00000000-0005-0000-0000-00002D030000}"/>
    <cellStyle name="_Balansen 3 2 4" xfId="39315" xr:uid="{00000000-0005-0000-0000-00002E030000}"/>
    <cellStyle name="_Balansen 3 3" xfId="39316" xr:uid="{00000000-0005-0000-0000-00002F030000}"/>
    <cellStyle name="_Balansen 3 3 2" xfId="39317" xr:uid="{00000000-0005-0000-0000-000030030000}"/>
    <cellStyle name="_Balansen 3 3 2 2" xfId="39318" xr:uid="{00000000-0005-0000-0000-000031030000}"/>
    <cellStyle name="_Balansen 3 3 3" xfId="39319" xr:uid="{00000000-0005-0000-0000-000032030000}"/>
    <cellStyle name="_Balansen 3 4" xfId="39320" xr:uid="{00000000-0005-0000-0000-000033030000}"/>
    <cellStyle name="_Balansen 3 4 2" xfId="39321" xr:uid="{00000000-0005-0000-0000-000034030000}"/>
    <cellStyle name="_Balansen 3 5" xfId="39322" xr:uid="{00000000-0005-0000-0000-000035030000}"/>
    <cellStyle name="_Balansen 4" xfId="39323" xr:uid="{00000000-0005-0000-0000-000036030000}"/>
    <cellStyle name="_Balansen 4 2" xfId="39324" xr:uid="{00000000-0005-0000-0000-000037030000}"/>
    <cellStyle name="_Balansen 4 2 2" xfId="39325" xr:uid="{00000000-0005-0000-0000-000038030000}"/>
    <cellStyle name="_Balansen 4 2 2 2" xfId="39326" xr:uid="{00000000-0005-0000-0000-000039030000}"/>
    <cellStyle name="_Balansen 4 2 2 2 2" xfId="39327" xr:uid="{00000000-0005-0000-0000-00003A030000}"/>
    <cellStyle name="_Balansen 4 2 2 2 2 2" xfId="39328" xr:uid="{00000000-0005-0000-0000-00003B030000}"/>
    <cellStyle name="_Balansen 4 2 2 2 3" xfId="39329" xr:uid="{00000000-0005-0000-0000-00003C030000}"/>
    <cellStyle name="_Balansen 4 2 2 3" xfId="39330" xr:uid="{00000000-0005-0000-0000-00003D030000}"/>
    <cellStyle name="_Balansen 4 2 2 3 2" xfId="39331" xr:uid="{00000000-0005-0000-0000-00003E030000}"/>
    <cellStyle name="_Balansen 4 2 2 4" xfId="39332" xr:uid="{00000000-0005-0000-0000-00003F030000}"/>
    <cellStyle name="_Balansen 4 2 3" xfId="39333" xr:uid="{00000000-0005-0000-0000-000040030000}"/>
    <cellStyle name="_Balansen 4 2 3 2" xfId="39334" xr:uid="{00000000-0005-0000-0000-000041030000}"/>
    <cellStyle name="_Balansen 4 2 3 2 2" xfId="39335" xr:uid="{00000000-0005-0000-0000-000042030000}"/>
    <cellStyle name="_Balansen 4 2 3 3" xfId="39336" xr:uid="{00000000-0005-0000-0000-000043030000}"/>
    <cellStyle name="_Balansen 4 2 4" xfId="39337" xr:uid="{00000000-0005-0000-0000-000044030000}"/>
    <cellStyle name="_Balansen 4 2 4 2" xfId="39338" xr:uid="{00000000-0005-0000-0000-000045030000}"/>
    <cellStyle name="_Balansen 4 2 5" xfId="39339" xr:uid="{00000000-0005-0000-0000-000046030000}"/>
    <cellStyle name="_Balansen 4 3" xfId="39340" xr:uid="{00000000-0005-0000-0000-000047030000}"/>
    <cellStyle name="_Balansen 4 3 2" xfId="39341" xr:uid="{00000000-0005-0000-0000-000048030000}"/>
    <cellStyle name="_Balansen 4 3 2 2" xfId="39342" xr:uid="{00000000-0005-0000-0000-000049030000}"/>
    <cellStyle name="_Balansen 4 3 2 2 2" xfId="39343" xr:uid="{00000000-0005-0000-0000-00004A030000}"/>
    <cellStyle name="_Balansen 4 3 2 3" xfId="39344" xr:uid="{00000000-0005-0000-0000-00004B030000}"/>
    <cellStyle name="_Balansen 4 3 3" xfId="39345" xr:uid="{00000000-0005-0000-0000-00004C030000}"/>
    <cellStyle name="_Balansen 4 3 3 2" xfId="39346" xr:uid="{00000000-0005-0000-0000-00004D030000}"/>
    <cellStyle name="_Balansen 4 3 4" xfId="39347" xr:uid="{00000000-0005-0000-0000-00004E030000}"/>
    <cellStyle name="_Balansen 4 4" xfId="39348" xr:uid="{00000000-0005-0000-0000-00004F030000}"/>
    <cellStyle name="_Balansen 4 4 2" xfId="39349" xr:uid="{00000000-0005-0000-0000-000050030000}"/>
    <cellStyle name="_Balansen 4 4 2 2" xfId="39350" xr:uid="{00000000-0005-0000-0000-000051030000}"/>
    <cellStyle name="_Balansen 4 4 3" xfId="39351" xr:uid="{00000000-0005-0000-0000-000052030000}"/>
    <cellStyle name="_Balansen 4 5" xfId="39352" xr:uid="{00000000-0005-0000-0000-000053030000}"/>
    <cellStyle name="_Balansen 4 5 2" xfId="39353" xr:uid="{00000000-0005-0000-0000-000054030000}"/>
    <cellStyle name="_Balansen 4 6" xfId="39354" xr:uid="{00000000-0005-0000-0000-000055030000}"/>
    <cellStyle name="_Balansen 5" xfId="39355" xr:uid="{00000000-0005-0000-0000-000056030000}"/>
    <cellStyle name="_Balansen 5 2" xfId="39356" xr:uid="{00000000-0005-0000-0000-000057030000}"/>
    <cellStyle name="_Balansen 5 2 2" xfId="39357" xr:uid="{00000000-0005-0000-0000-000058030000}"/>
    <cellStyle name="_Balansen 5 2 2 2" xfId="39358" xr:uid="{00000000-0005-0000-0000-000059030000}"/>
    <cellStyle name="_Balansen 5 2 2 2 2" xfId="39359" xr:uid="{00000000-0005-0000-0000-00005A030000}"/>
    <cellStyle name="_Balansen 5 2 2 2 2 2" xfId="39360" xr:uid="{00000000-0005-0000-0000-00005B030000}"/>
    <cellStyle name="_Balansen 5 2 2 2 3" xfId="39361" xr:uid="{00000000-0005-0000-0000-00005C030000}"/>
    <cellStyle name="_Balansen 5 2 2 3" xfId="39362" xr:uid="{00000000-0005-0000-0000-00005D030000}"/>
    <cellStyle name="_Balansen 5 2 2 3 2" xfId="39363" xr:uid="{00000000-0005-0000-0000-00005E030000}"/>
    <cellStyle name="_Balansen 5 2 2 4" xfId="39364" xr:uid="{00000000-0005-0000-0000-00005F030000}"/>
    <cellStyle name="_Balansen 5 2 3" xfId="39365" xr:uid="{00000000-0005-0000-0000-000060030000}"/>
    <cellStyle name="_Balansen 5 2 3 2" xfId="39366" xr:uid="{00000000-0005-0000-0000-000061030000}"/>
    <cellStyle name="_Balansen 5 2 3 2 2" xfId="39367" xr:uid="{00000000-0005-0000-0000-000062030000}"/>
    <cellStyle name="_Balansen 5 2 3 3" xfId="39368" xr:uid="{00000000-0005-0000-0000-000063030000}"/>
    <cellStyle name="_Balansen 5 2 4" xfId="39369" xr:uid="{00000000-0005-0000-0000-000064030000}"/>
    <cellStyle name="_Balansen 5 2 4 2" xfId="39370" xr:uid="{00000000-0005-0000-0000-000065030000}"/>
    <cellStyle name="_Balansen 5 2 5" xfId="39371" xr:uid="{00000000-0005-0000-0000-000066030000}"/>
    <cellStyle name="_Balansen 5 3" xfId="39372" xr:uid="{00000000-0005-0000-0000-000067030000}"/>
    <cellStyle name="_Balansen 5 3 2" xfId="39373" xr:uid="{00000000-0005-0000-0000-000068030000}"/>
    <cellStyle name="_Balansen 5 3 2 2" xfId="39374" xr:uid="{00000000-0005-0000-0000-000069030000}"/>
    <cellStyle name="_Balansen 5 3 2 2 2" xfId="39375" xr:uid="{00000000-0005-0000-0000-00006A030000}"/>
    <cellStyle name="_Balansen 5 3 2 3" xfId="39376" xr:uid="{00000000-0005-0000-0000-00006B030000}"/>
    <cellStyle name="_Balansen 5 3 3" xfId="39377" xr:uid="{00000000-0005-0000-0000-00006C030000}"/>
    <cellStyle name="_Balansen 5 3 3 2" xfId="39378" xr:uid="{00000000-0005-0000-0000-00006D030000}"/>
    <cellStyle name="_Balansen 5 3 4" xfId="39379" xr:uid="{00000000-0005-0000-0000-00006E030000}"/>
    <cellStyle name="_Balansen 5 4" xfId="39380" xr:uid="{00000000-0005-0000-0000-00006F030000}"/>
    <cellStyle name="_Balansen 5 4 2" xfId="39381" xr:uid="{00000000-0005-0000-0000-000070030000}"/>
    <cellStyle name="_Balansen 5 4 2 2" xfId="39382" xr:uid="{00000000-0005-0000-0000-000071030000}"/>
    <cellStyle name="_Balansen 5 4 3" xfId="39383" xr:uid="{00000000-0005-0000-0000-000072030000}"/>
    <cellStyle name="_Balansen 5 5" xfId="39384" xr:uid="{00000000-0005-0000-0000-000073030000}"/>
    <cellStyle name="_Balansen 5 5 2" xfId="39385" xr:uid="{00000000-0005-0000-0000-000074030000}"/>
    <cellStyle name="_Balansen 5 6" xfId="39386" xr:uid="{00000000-0005-0000-0000-000075030000}"/>
    <cellStyle name="_Balansen 6" xfId="39387" xr:uid="{00000000-0005-0000-0000-000076030000}"/>
    <cellStyle name="_Balansen 6 2" xfId="39388" xr:uid="{00000000-0005-0000-0000-000077030000}"/>
    <cellStyle name="_Balansen 6 2 2" xfId="39389" xr:uid="{00000000-0005-0000-0000-000078030000}"/>
    <cellStyle name="_Balansen 6 2 2 2" xfId="39390" xr:uid="{00000000-0005-0000-0000-000079030000}"/>
    <cellStyle name="_Balansen 6 2 2 2 2" xfId="39391" xr:uid="{00000000-0005-0000-0000-00007A030000}"/>
    <cellStyle name="_Balansen 6 2 2 2 2 2" xfId="39392" xr:uid="{00000000-0005-0000-0000-00007B030000}"/>
    <cellStyle name="_Balansen 6 2 2 2 3" xfId="39393" xr:uid="{00000000-0005-0000-0000-00007C030000}"/>
    <cellStyle name="_Balansen 6 2 2 3" xfId="39394" xr:uid="{00000000-0005-0000-0000-00007D030000}"/>
    <cellStyle name="_Balansen 6 2 2 3 2" xfId="39395" xr:uid="{00000000-0005-0000-0000-00007E030000}"/>
    <cellStyle name="_Balansen 6 2 2 4" xfId="39396" xr:uid="{00000000-0005-0000-0000-00007F030000}"/>
    <cellStyle name="_Balansen 6 2 3" xfId="39397" xr:uid="{00000000-0005-0000-0000-000080030000}"/>
    <cellStyle name="_Balansen 6 2 3 2" xfId="39398" xr:uid="{00000000-0005-0000-0000-000081030000}"/>
    <cellStyle name="_Balansen 6 2 3 2 2" xfId="39399" xr:uid="{00000000-0005-0000-0000-000082030000}"/>
    <cellStyle name="_Balansen 6 2 3 3" xfId="39400" xr:uid="{00000000-0005-0000-0000-000083030000}"/>
    <cellStyle name="_Balansen 6 2 4" xfId="39401" xr:uid="{00000000-0005-0000-0000-000084030000}"/>
    <cellStyle name="_Balansen 6 2 4 2" xfId="39402" xr:uid="{00000000-0005-0000-0000-000085030000}"/>
    <cellStyle name="_Balansen 6 2 5" xfId="39403" xr:uid="{00000000-0005-0000-0000-000086030000}"/>
    <cellStyle name="_Balansen 6 3" xfId="39404" xr:uid="{00000000-0005-0000-0000-000087030000}"/>
    <cellStyle name="_Balansen 6 3 2" xfId="39405" xr:uid="{00000000-0005-0000-0000-000088030000}"/>
    <cellStyle name="_Balansen 6 3 2 2" xfId="39406" xr:uid="{00000000-0005-0000-0000-000089030000}"/>
    <cellStyle name="_Balansen 6 3 2 2 2" xfId="39407" xr:uid="{00000000-0005-0000-0000-00008A030000}"/>
    <cellStyle name="_Balansen 6 3 2 3" xfId="39408" xr:uid="{00000000-0005-0000-0000-00008B030000}"/>
    <cellStyle name="_Balansen 6 3 3" xfId="39409" xr:uid="{00000000-0005-0000-0000-00008C030000}"/>
    <cellStyle name="_Balansen 6 3 3 2" xfId="39410" xr:uid="{00000000-0005-0000-0000-00008D030000}"/>
    <cellStyle name="_Balansen 6 3 4" xfId="39411" xr:uid="{00000000-0005-0000-0000-00008E030000}"/>
    <cellStyle name="_Balansen 6 4" xfId="39412" xr:uid="{00000000-0005-0000-0000-00008F030000}"/>
    <cellStyle name="_Balansen 6 4 2" xfId="39413" xr:uid="{00000000-0005-0000-0000-000090030000}"/>
    <cellStyle name="_Balansen 6 4 2 2" xfId="39414" xr:uid="{00000000-0005-0000-0000-000091030000}"/>
    <cellStyle name="_Balansen 6 4 3" xfId="39415" xr:uid="{00000000-0005-0000-0000-000092030000}"/>
    <cellStyle name="_Balansen 6 5" xfId="39416" xr:uid="{00000000-0005-0000-0000-000093030000}"/>
    <cellStyle name="_Balansen 6 5 2" xfId="39417" xr:uid="{00000000-0005-0000-0000-000094030000}"/>
    <cellStyle name="_Balansen 6 6" xfId="39418" xr:uid="{00000000-0005-0000-0000-000095030000}"/>
    <cellStyle name="_Balansen 7" xfId="39419" xr:uid="{00000000-0005-0000-0000-000096030000}"/>
    <cellStyle name="_Balansen 7 2" xfId="39420" xr:uid="{00000000-0005-0000-0000-000097030000}"/>
    <cellStyle name="_Balansen 7 2 2" xfId="39421" xr:uid="{00000000-0005-0000-0000-000098030000}"/>
    <cellStyle name="_Balansen 7 2 2 2" xfId="39422" xr:uid="{00000000-0005-0000-0000-000099030000}"/>
    <cellStyle name="_Balansen 7 2 2 2 2" xfId="39423" xr:uid="{00000000-0005-0000-0000-00009A030000}"/>
    <cellStyle name="_Balansen 7 2 2 3" xfId="39424" xr:uid="{00000000-0005-0000-0000-00009B030000}"/>
    <cellStyle name="_Balansen 7 2 3" xfId="39425" xr:uid="{00000000-0005-0000-0000-00009C030000}"/>
    <cellStyle name="_Balansen 7 2 3 2" xfId="39426" xr:uid="{00000000-0005-0000-0000-00009D030000}"/>
    <cellStyle name="_Balansen 7 2 4" xfId="39427" xr:uid="{00000000-0005-0000-0000-00009E030000}"/>
    <cellStyle name="_Balansen 7 3" xfId="39428" xr:uid="{00000000-0005-0000-0000-00009F030000}"/>
    <cellStyle name="_Balansen 7 3 2" xfId="39429" xr:uid="{00000000-0005-0000-0000-0000A0030000}"/>
    <cellStyle name="_Balansen 7 3 2 2" xfId="39430" xr:uid="{00000000-0005-0000-0000-0000A1030000}"/>
    <cellStyle name="_Balansen 7 3 2 2 2" xfId="39431" xr:uid="{00000000-0005-0000-0000-0000A2030000}"/>
    <cellStyle name="_Balansen 7 3 2 3" xfId="39432" xr:uid="{00000000-0005-0000-0000-0000A3030000}"/>
    <cellStyle name="_Balansen 7 3 3" xfId="39433" xr:uid="{00000000-0005-0000-0000-0000A4030000}"/>
    <cellStyle name="_Balansen 7 3 3 2" xfId="39434" xr:uid="{00000000-0005-0000-0000-0000A5030000}"/>
    <cellStyle name="_Balansen 7 3 4" xfId="39435" xr:uid="{00000000-0005-0000-0000-0000A6030000}"/>
    <cellStyle name="_Balansen 7 4" xfId="39436" xr:uid="{00000000-0005-0000-0000-0000A7030000}"/>
    <cellStyle name="_Balansen 7 4 2" xfId="39437" xr:uid="{00000000-0005-0000-0000-0000A8030000}"/>
    <cellStyle name="_Balansen 7 4 2 2" xfId="39438" xr:uid="{00000000-0005-0000-0000-0000A9030000}"/>
    <cellStyle name="_Balansen 7 4 3" xfId="39439" xr:uid="{00000000-0005-0000-0000-0000AA030000}"/>
    <cellStyle name="_Balansen 7 5" xfId="39440" xr:uid="{00000000-0005-0000-0000-0000AB030000}"/>
    <cellStyle name="_Balansen 7 5 2" xfId="39441" xr:uid="{00000000-0005-0000-0000-0000AC030000}"/>
    <cellStyle name="_Balansen 7 6" xfId="39442" xr:uid="{00000000-0005-0000-0000-0000AD030000}"/>
    <cellStyle name="_Balansen 8" xfId="39443" xr:uid="{00000000-0005-0000-0000-0000AE030000}"/>
    <cellStyle name="_Balansen 8 2" xfId="39444" xr:uid="{00000000-0005-0000-0000-0000AF030000}"/>
    <cellStyle name="_Balansen 8 2 2" xfId="39445" xr:uid="{00000000-0005-0000-0000-0000B0030000}"/>
    <cellStyle name="_Balansen 8 3" xfId="39446" xr:uid="{00000000-0005-0000-0000-0000B1030000}"/>
    <cellStyle name="_Balansen 8 3 2" xfId="39447" xr:uid="{00000000-0005-0000-0000-0000B2030000}"/>
    <cellStyle name="_Balansen 8 4" xfId="39448" xr:uid="{00000000-0005-0000-0000-0000B3030000}"/>
    <cellStyle name="_Balansen 9" xfId="39449" xr:uid="{00000000-0005-0000-0000-0000B4030000}"/>
    <cellStyle name="_Balansen 9 2" xfId="39450" xr:uid="{00000000-0005-0000-0000-0000B5030000}"/>
    <cellStyle name="_Basisswapper 2010" xfId="12163" xr:uid="{00000000-0005-0000-0000-0000B6030000}"/>
    <cellStyle name="_Basisswapper 2010_Kontroll ME" xfId="12164" xr:uid="{00000000-0005-0000-0000-0000B7030000}"/>
    <cellStyle name="_Basisswapper 2010_Kontroll-fane" xfId="12165"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5416" xr:uid="{00000000-0005-0000-0000-0000BC030000}"/>
    <cellStyle name="_Boligkreditt_R21_1231" xfId="12166" xr:uid="{00000000-0005-0000-0000-0000BD030000}"/>
    <cellStyle name="_Book3" xfId="23" xr:uid="{00000000-0005-0000-0000-0000BE030000}"/>
    <cellStyle name="_Book3 10" xfId="39451" xr:uid="{00000000-0005-0000-0000-0000BF030000}"/>
    <cellStyle name="_Book3 10 2" xfId="39452" xr:uid="{00000000-0005-0000-0000-0000C0030000}"/>
    <cellStyle name="_Book3 11" xfId="39453" xr:uid="{00000000-0005-0000-0000-0000C1030000}"/>
    <cellStyle name="_Book3 2" xfId="24" xr:uid="{00000000-0005-0000-0000-0000C2030000}"/>
    <cellStyle name="_Book3 2 2" xfId="39454" xr:uid="{00000000-0005-0000-0000-0000C3030000}"/>
    <cellStyle name="_Book3 2 2 2" xfId="39455" xr:uid="{00000000-0005-0000-0000-0000C4030000}"/>
    <cellStyle name="_Book3 2 2 2 2" xfId="39456" xr:uid="{00000000-0005-0000-0000-0000C5030000}"/>
    <cellStyle name="_Book3 2 2 2 2 2" xfId="39457" xr:uid="{00000000-0005-0000-0000-0000C6030000}"/>
    <cellStyle name="_Book3 2 2 2 2 2 2" xfId="39458" xr:uid="{00000000-0005-0000-0000-0000C7030000}"/>
    <cellStyle name="_Book3 2 2 2 2 3" xfId="39459" xr:uid="{00000000-0005-0000-0000-0000C8030000}"/>
    <cellStyle name="_Book3 2 2 2 3" xfId="39460" xr:uid="{00000000-0005-0000-0000-0000C9030000}"/>
    <cellStyle name="_Book3 2 2 2 3 2" xfId="39461" xr:uid="{00000000-0005-0000-0000-0000CA030000}"/>
    <cellStyle name="_Book3 2 2 2 4" xfId="39462" xr:uid="{00000000-0005-0000-0000-0000CB030000}"/>
    <cellStyle name="_Book3 2 2 3" xfId="39463" xr:uid="{00000000-0005-0000-0000-0000CC030000}"/>
    <cellStyle name="_Book3 2 2 3 2" xfId="39464" xr:uid="{00000000-0005-0000-0000-0000CD030000}"/>
    <cellStyle name="_Book3 2 2 3 2 2" xfId="39465" xr:uid="{00000000-0005-0000-0000-0000CE030000}"/>
    <cellStyle name="_Book3 2 2 3 3" xfId="39466" xr:uid="{00000000-0005-0000-0000-0000CF030000}"/>
    <cellStyle name="_Book3 2 2 4" xfId="39467" xr:uid="{00000000-0005-0000-0000-0000D0030000}"/>
    <cellStyle name="_Book3 2 2 4 2" xfId="39468" xr:uid="{00000000-0005-0000-0000-0000D1030000}"/>
    <cellStyle name="_Book3 2 2 5" xfId="39469" xr:uid="{00000000-0005-0000-0000-0000D2030000}"/>
    <cellStyle name="_Book3 2 3" xfId="39470" xr:uid="{00000000-0005-0000-0000-0000D3030000}"/>
    <cellStyle name="_Book3 2 3 2" xfId="39471" xr:uid="{00000000-0005-0000-0000-0000D4030000}"/>
    <cellStyle name="_Book3 2 3 2 2" xfId="39472" xr:uid="{00000000-0005-0000-0000-0000D5030000}"/>
    <cellStyle name="_Book3 2 3 2 2 2" xfId="39473" xr:uid="{00000000-0005-0000-0000-0000D6030000}"/>
    <cellStyle name="_Book3 2 3 2 3" xfId="39474" xr:uid="{00000000-0005-0000-0000-0000D7030000}"/>
    <cellStyle name="_Book3 2 3 3" xfId="39475" xr:uid="{00000000-0005-0000-0000-0000D8030000}"/>
    <cellStyle name="_Book3 2 3 3 2" xfId="39476" xr:uid="{00000000-0005-0000-0000-0000D9030000}"/>
    <cellStyle name="_Book3 2 3 4" xfId="39477" xr:uid="{00000000-0005-0000-0000-0000DA030000}"/>
    <cellStyle name="_Book3 2 4" xfId="39478" xr:uid="{00000000-0005-0000-0000-0000DB030000}"/>
    <cellStyle name="_Book3 2 4 2" xfId="39479" xr:uid="{00000000-0005-0000-0000-0000DC030000}"/>
    <cellStyle name="_Book3 2 4 2 2" xfId="39480" xr:uid="{00000000-0005-0000-0000-0000DD030000}"/>
    <cellStyle name="_Book3 2 4 3" xfId="39481" xr:uid="{00000000-0005-0000-0000-0000DE030000}"/>
    <cellStyle name="_Book3 2 4 3 2" xfId="39482" xr:uid="{00000000-0005-0000-0000-0000DF030000}"/>
    <cellStyle name="_Book3 2 4 4" xfId="39483" xr:uid="{00000000-0005-0000-0000-0000E0030000}"/>
    <cellStyle name="_Book3 2 5" xfId="39484" xr:uid="{00000000-0005-0000-0000-0000E1030000}"/>
    <cellStyle name="_Book3 2 5 2" xfId="39485" xr:uid="{00000000-0005-0000-0000-0000E2030000}"/>
    <cellStyle name="_Book3 2 6" xfId="39486" xr:uid="{00000000-0005-0000-0000-0000E3030000}"/>
    <cellStyle name="_Book3 2 6 2" xfId="39487" xr:uid="{00000000-0005-0000-0000-0000E4030000}"/>
    <cellStyle name="_Book3 2 7" xfId="39488" xr:uid="{00000000-0005-0000-0000-0000E5030000}"/>
    <cellStyle name="_Book3 2_Kontroll ME" xfId="12167" xr:uid="{00000000-0005-0000-0000-0000E6030000}"/>
    <cellStyle name="_Book3 2_Kontroll-fane" xfId="12168" xr:uid="{00000000-0005-0000-0000-0000E7030000}"/>
    <cellStyle name="_Book3 2_Prognose eksponering " xfId="35417" xr:uid="{00000000-0005-0000-0000-0000E8030000}"/>
    <cellStyle name="_Book3 2_Prognose eksponering  2" xfId="39489" xr:uid="{00000000-0005-0000-0000-0000E9030000}"/>
    <cellStyle name="_Book3 2_Prognose eksponering  2 2" xfId="39490" xr:uid="{00000000-0005-0000-0000-0000EA030000}"/>
    <cellStyle name="_Book3 2_Prognose eksponering  2 2 2" xfId="39491" xr:uid="{00000000-0005-0000-0000-0000EB030000}"/>
    <cellStyle name="_Book3 2_Prognose eksponering  2 3" xfId="39492" xr:uid="{00000000-0005-0000-0000-0000EC030000}"/>
    <cellStyle name="_Book3 2_Prognose eksponering  3" xfId="39493" xr:uid="{00000000-0005-0000-0000-0000ED030000}"/>
    <cellStyle name="_Book3 2_Prognose eksponering  3 2" xfId="39494" xr:uid="{00000000-0005-0000-0000-0000EE030000}"/>
    <cellStyle name="_Book3 2_Prognose eksponering  4" xfId="39495" xr:uid="{00000000-0005-0000-0000-0000EF030000}"/>
    <cellStyle name="_Book3 2_Vedlegg" xfId="39496" xr:uid="{00000000-0005-0000-0000-0000F0030000}"/>
    <cellStyle name="_Book3 2_Vedlegg 2" xfId="39497" xr:uid="{00000000-0005-0000-0000-0000F1030000}"/>
    <cellStyle name="_Book3 2_Vedlegg 2 2" xfId="39498" xr:uid="{00000000-0005-0000-0000-0000F2030000}"/>
    <cellStyle name="_Book3 2_Vedlegg 2 2 2" xfId="39499" xr:uid="{00000000-0005-0000-0000-0000F3030000}"/>
    <cellStyle name="_Book3 2_Vedlegg 2 3" xfId="39500" xr:uid="{00000000-0005-0000-0000-0000F4030000}"/>
    <cellStyle name="_Book3 2_Vedlegg 3" xfId="39501" xr:uid="{00000000-0005-0000-0000-0000F5030000}"/>
    <cellStyle name="_Book3 2_Vedlegg 3 2" xfId="39502" xr:uid="{00000000-0005-0000-0000-0000F6030000}"/>
    <cellStyle name="_Book3 2_Vedlegg 4" xfId="39503" xr:uid="{00000000-0005-0000-0000-0000F7030000}"/>
    <cellStyle name="_Book3 3" xfId="25" xr:uid="{00000000-0005-0000-0000-0000F8030000}"/>
    <cellStyle name="_Book3 3 2" xfId="39504" xr:uid="{00000000-0005-0000-0000-0000F9030000}"/>
    <cellStyle name="_Book3 3 2 2" xfId="39505" xr:uid="{00000000-0005-0000-0000-0000FA030000}"/>
    <cellStyle name="_Book3 3 2 2 2" xfId="39506" xr:uid="{00000000-0005-0000-0000-0000FB030000}"/>
    <cellStyle name="_Book3 3 2 2 2 2" xfId="39507" xr:uid="{00000000-0005-0000-0000-0000FC030000}"/>
    <cellStyle name="_Book3 3 2 2 3" xfId="39508" xr:uid="{00000000-0005-0000-0000-0000FD030000}"/>
    <cellStyle name="_Book3 3 2 3" xfId="39509" xr:uid="{00000000-0005-0000-0000-0000FE030000}"/>
    <cellStyle name="_Book3 3 2 3 2" xfId="39510" xr:uid="{00000000-0005-0000-0000-0000FF030000}"/>
    <cellStyle name="_Book3 3 2 4" xfId="39511" xr:uid="{00000000-0005-0000-0000-000000040000}"/>
    <cellStyle name="_Book3 3 3" xfId="39512" xr:uid="{00000000-0005-0000-0000-000001040000}"/>
    <cellStyle name="_Book3 3 3 2" xfId="39513" xr:uid="{00000000-0005-0000-0000-000002040000}"/>
    <cellStyle name="_Book3 3 3 2 2" xfId="39514" xr:uid="{00000000-0005-0000-0000-000003040000}"/>
    <cellStyle name="_Book3 3 3 3" xfId="39515" xr:uid="{00000000-0005-0000-0000-000004040000}"/>
    <cellStyle name="_Book3 3 4" xfId="39516" xr:uid="{00000000-0005-0000-0000-000005040000}"/>
    <cellStyle name="_Book3 3 4 2" xfId="39517" xr:uid="{00000000-0005-0000-0000-000006040000}"/>
    <cellStyle name="_Book3 3 5" xfId="39518" xr:uid="{00000000-0005-0000-0000-000007040000}"/>
    <cellStyle name="_Book3 4" xfId="26" xr:uid="{00000000-0005-0000-0000-000008040000}"/>
    <cellStyle name="_Book3 4 2" xfId="39519" xr:uid="{00000000-0005-0000-0000-000009040000}"/>
    <cellStyle name="_Book3 4 2 2" xfId="39520" xr:uid="{00000000-0005-0000-0000-00000A040000}"/>
    <cellStyle name="_Book3 4 2 2 2" xfId="39521" xr:uid="{00000000-0005-0000-0000-00000B040000}"/>
    <cellStyle name="_Book3 4 2 2 2 2" xfId="39522" xr:uid="{00000000-0005-0000-0000-00000C040000}"/>
    <cellStyle name="_Book3 4 2 2 2 2 2" xfId="39523" xr:uid="{00000000-0005-0000-0000-00000D040000}"/>
    <cellStyle name="_Book3 4 2 2 2 3" xfId="39524" xr:uid="{00000000-0005-0000-0000-00000E040000}"/>
    <cellStyle name="_Book3 4 2 2 3" xfId="39525" xr:uid="{00000000-0005-0000-0000-00000F040000}"/>
    <cellStyle name="_Book3 4 2 2 3 2" xfId="39526" xr:uid="{00000000-0005-0000-0000-000010040000}"/>
    <cellStyle name="_Book3 4 2 2 4" xfId="39527" xr:uid="{00000000-0005-0000-0000-000011040000}"/>
    <cellStyle name="_Book3 4 2 3" xfId="39528" xr:uid="{00000000-0005-0000-0000-000012040000}"/>
    <cellStyle name="_Book3 4 2 3 2" xfId="39529" xr:uid="{00000000-0005-0000-0000-000013040000}"/>
    <cellStyle name="_Book3 4 2 3 2 2" xfId="39530" xr:uid="{00000000-0005-0000-0000-000014040000}"/>
    <cellStyle name="_Book3 4 2 3 3" xfId="39531" xr:uid="{00000000-0005-0000-0000-000015040000}"/>
    <cellStyle name="_Book3 4 2 4" xfId="39532" xr:uid="{00000000-0005-0000-0000-000016040000}"/>
    <cellStyle name="_Book3 4 2 4 2" xfId="39533" xr:uid="{00000000-0005-0000-0000-000017040000}"/>
    <cellStyle name="_Book3 4 2 5" xfId="39534" xr:uid="{00000000-0005-0000-0000-000018040000}"/>
    <cellStyle name="_Book3 4 3" xfId="39535" xr:uid="{00000000-0005-0000-0000-000019040000}"/>
    <cellStyle name="_Book3 4 3 2" xfId="39536" xr:uid="{00000000-0005-0000-0000-00001A040000}"/>
    <cellStyle name="_Book3 4 3 2 2" xfId="39537" xr:uid="{00000000-0005-0000-0000-00001B040000}"/>
    <cellStyle name="_Book3 4 3 2 2 2" xfId="39538" xr:uid="{00000000-0005-0000-0000-00001C040000}"/>
    <cellStyle name="_Book3 4 3 2 3" xfId="39539" xr:uid="{00000000-0005-0000-0000-00001D040000}"/>
    <cellStyle name="_Book3 4 3 3" xfId="39540" xr:uid="{00000000-0005-0000-0000-00001E040000}"/>
    <cellStyle name="_Book3 4 3 3 2" xfId="39541" xr:uid="{00000000-0005-0000-0000-00001F040000}"/>
    <cellStyle name="_Book3 4 3 4" xfId="39542" xr:uid="{00000000-0005-0000-0000-000020040000}"/>
    <cellStyle name="_Book3 4 4" xfId="39543" xr:uid="{00000000-0005-0000-0000-000021040000}"/>
    <cellStyle name="_Book3 4 4 2" xfId="39544" xr:uid="{00000000-0005-0000-0000-000022040000}"/>
    <cellStyle name="_Book3 4 4 2 2" xfId="39545" xr:uid="{00000000-0005-0000-0000-000023040000}"/>
    <cellStyle name="_Book3 4 4 3" xfId="39546" xr:uid="{00000000-0005-0000-0000-000024040000}"/>
    <cellStyle name="_Book3 4 5" xfId="39547" xr:uid="{00000000-0005-0000-0000-000025040000}"/>
    <cellStyle name="_Book3 4 5 2" xfId="39548" xr:uid="{00000000-0005-0000-0000-000026040000}"/>
    <cellStyle name="_Book3 4 6" xfId="39549" xr:uid="{00000000-0005-0000-0000-000027040000}"/>
    <cellStyle name="_Book3 5" xfId="39550" xr:uid="{00000000-0005-0000-0000-000028040000}"/>
    <cellStyle name="_Book3 5 2" xfId="39551" xr:uid="{00000000-0005-0000-0000-000029040000}"/>
    <cellStyle name="_Book3 5 2 2" xfId="39552" xr:uid="{00000000-0005-0000-0000-00002A040000}"/>
    <cellStyle name="_Book3 5 2 2 2" xfId="39553" xr:uid="{00000000-0005-0000-0000-00002B040000}"/>
    <cellStyle name="_Book3 5 2 2 2 2" xfId="39554" xr:uid="{00000000-0005-0000-0000-00002C040000}"/>
    <cellStyle name="_Book3 5 2 2 2 2 2" xfId="39555" xr:uid="{00000000-0005-0000-0000-00002D040000}"/>
    <cellStyle name="_Book3 5 2 2 2 3" xfId="39556" xr:uid="{00000000-0005-0000-0000-00002E040000}"/>
    <cellStyle name="_Book3 5 2 2 3" xfId="39557" xr:uid="{00000000-0005-0000-0000-00002F040000}"/>
    <cellStyle name="_Book3 5 2 2 3 2" xfId="39558" xr:uid="{00000000-0005-0000-0000-000030040000}"/>
    <cellStyle name="_Book3 5 2 2 4" xfId="39559" xr:uid="{00000000-0005-0000-0000-000031040000}"/>
    <cellStyle name="_Book3 5 2 3" xfId="39560" xr:uid="{00000000-0005-0000-0000-000032040000}"/>
    <cellStyle name="_Book3 5 2 3 2" xfId="39561" xr:uid="{00000000-0005-0000-0000-000033040000}"/>
    <cellStyle name="_Book3 5 2 3 2 2" xfId="39562" xr:uid="{00000000-0005-0000-0000-000034040000}"/>
    <cellStyle name="_Book3 5 2 3 3" xfId="39563" xr:uid="{00000000-0005-0000-0000-000035040000}"/>
    <cellStyle name="_Book3 5 2 4" xfId="39564" xr:uid="{00000000-0005-0000-0000-000036040000}"/>
    <cellStyle name="_Book3 5 2 4 2" xfId="39565" xr:uid="{00000000-0005-0000-0000-000037040000}"/>
    <cellStyle name="_Book3 5 2 5" xfId="39566" xr:uid="{00000000-0005-0000-0000-000038040000}"/>
    <cellStyle name="_Book3 5 3" xfId="39567" xr:uid="{00000000-0005-0000-0000-000039040000}"/>
    <cellStyle name="_Book3 5 3 2" xfId="39568" xr:uid="{00000000-0005-0000-0000-00003A040000}"/>
    <cellStyle name="_Book3 5 3 2 2" xfId="39569" xr:uid="{00000000-0005-0000-0000-00003B040000}"/>
    <cellStyle name="_Book3 5 3 2 2 2" xfId="39570" xr:uid="{00000000-0005-0000-0000-00003C040000}"/>
    <cellStyle name="_Book3 5 3 2 3" xfId="39571" xr:uid="{00000000-0005-0000-0000-00003D040000}"/>
    <cellStyle name="_Book3 5 3 3" xfId="39572" xr:uid="{00000000-0005-0000-0000-00003E040000}"/>
    <cellStyle name="_Book3 5 3 3 2" xfId="39573" xr:uid="{00000000-0005-0000-0000-00003F040000}"/>
    <cellStyle name="_Book3 5 3 4" xfId="39574" xr:uid="{00000000-0005-0000-0000-000040040000}"/>
    <cellStyle name="_Book3 5 4" xfId="39575" xr:uid="{00000000-0005-0000-0000-000041040000}"/>
    <cellStyle name="_Book3 5 4 2" xfId="39576" xr:uid="{00000000-0005-0000-0000-000042040000}"/>
    <cellStyle name="_Book3 5 4 2 2" xfId="39577" xr:uid="{00000000-0005-0000-0000-000043040000}"/>
    <cellStyle name="_Book3 5 4 3" xfId="39578" xr:uid="{00000000-0005-0000-0000-000044040000}"/>
    <cellStyle name="_Book3 5 5" xfId="39579" xr:uid="{00000000-0005-0000-0000-000045040000}"/>
    <cellStyle name="_Book3 5 5 2" xfId="39580" xr:uid="{00000000-0005-0000-0000-000046040000}"/>
    <cellStyle name="_Book3 5 6" xfId="39581" xr:uid="{00000000-0005-0000-0000-000047040000}"/>
    <cellStyle name="_Book3 6" xfId="39582" xr:uid="{00000000-0005-0000-0000-000048040000}"/>
    <cellStyle name="_Book3 6 2" xfId="39583" xr:uid="{00000000-0005-0000-0000-000049040000}"/>
    <cellStyle name="_Book3 6 2 2" xfId="39584" xr:uid="{00000000-0005-0000-0000-00004A040000}"/>
    <cellStyle name="_Book3 6 2 2 2" xfId="39585" xr:uid="{00000000-0005-0000-0000-00004B040000}"/>
    <cellStyle name="_Book3 6 2 2 2 2" xfId="39586" xr:uid="{00000000-0005-0000-0000-00004C040000}"/>
    <cellStyle name="_Book3 6 2 2 2 2 2" xfId="39587" xr:uid="{00000000-0005-0000-0000-00004D040000}"/>
    <cellStyle name="_Book3 6 2 2 2 3" xfId="39588" xr:uid="{00000000-0005-0000-0000-00004E040000}"/>
    <cellStyle name="_Book3 6 2 2 3" xfId="39589" xr:uid="{00000000-0005-0000-0000-00004F040000}"/>
    <cellStyle name="_Book3 6 2 2 3 2" xfId="39590" xr:uid="{00000000-0005-0000-0000-000050040000}"/>
    <cellStyle name="_Book3 6 2 2 4" xfId="39591" xr:uid="{00000000-0005-0000-0000-000051040000}"/>
    <cellStyle name="_Book3 6 2 3" xfId="39592" xr:uid="{00000000-0005-0000-0000-000052040000}"/>
    <cellStyle name="_Book3 6 2 3 2" xfId="39593" xr:uid="{00000000-0005-0000-0000-000053040000}"/>
    <cellStyle name="_Book3 6 2 3 2 2" xfId="39594" xr:uid="{00000000-0005-0000-0000-000054040000}"/>
    <cellStyle name="_Book3 6 2 3 3" xfId="39595" xr:uid="{00000000-0005-0000-0000-000055040000}"/>
    <cellStyle name="_Book3 6 2 4" xfId="39596" xr:uid="{00000000-0005-0000-0000-000056040000}"/>
    <cellStyle name="_Book3 6 2 4 2" xfId="39597" xr:uid="{00000000-0005-0000-0000-000057040000}"/>
    <cellStyle name="_Book3 6 2 5" xfId="39598" xr:uid="{00000000-0005-0000-0000-000058040000}"/>
    <cellStyle name="_Book3 6 3" xfId="39599" xr:uid="{00000000-0005-0000-0000-000059040000}"/>
    <cellStyle name="_Book3 6 3 2" xfId="39600" xr:uid="{00000000-0005-0000-0000-00005A040000}"/>
    <cellStyle name="_Book3 6 3 2 2" xfId="39601" xr:uid="{00000000-0005-0000-0000-00005B040000}"/>
    <cellStyle name="_Book3 6 3 2 2 2" xfId="39602" xr:uid="{00000000-0005-0000-0000-00005C040000}"/>
    <cellStyle name="_Book3 6 3 2 3" xfId="39603" xr:uid="{00000000-0005-0000-0000-00005D040000}"/>
    <cellStyle name="_Book3 6 3 3" xfId="39604" xr:uid="{00000000-0005-0000-0000-00005E040000}"/>
    <cellStyle name="_Book3 6 3 3 2" xfId="39605" xr:uid="{00000000-0005-0000-0000-00005F040000}"/>
    <cellStyle name="_Book3 6 3 4" xfId="39606" xr:uid="{00000000-0005-0000-0000-000060040000}"/>
    <cellStyle name="_Book3 6 4" xfId="39607" xr:uid="{00000000-0005-0000-0000-000061040000}"/>
    <cellStyle name="_Book3 6 4 2" xfId="39608" xr:uid="{00000000-0005-0000-0000-000062040000}"/>
    <cellStyle name="_Book3 6 4 2 2" xfId="39609" xr:uid="{00000000-0005-0000-0000-000063040000}"/>
    <cellStyle name="_Book3 6 4 3" xfId="39610" xr:uid="{00000000-0005-0000-0000-000064040000}"/>
    <cellStyle name="_Book3 6 5" xfId="39611" xr:uid="{00000000-0005-0000-0000-000065040000}"/>
    <cellStyle name="_Book3 6 5 2" xfId="39612" xr:uid="{00000000-0005-0000-0000-000066040000}"/>
    <cellStyle name="_Book3 6 6" xfId="39613" xr:uid="{00000000-0005-0000-0000-000067040000}"/>
    <cellStyle name="_Book3 7" xfId="39614" xr:uid="{00000000-0005-0000-0000-000068040000}"/>
    <cellStyle name="_Book3 7 2" xfId="39615" xr:uid="{00000000-0005-0000-0000-000069040000}"/>
    <cellStyle name="_Book3 7 2 2" xfId="39616" xr:uid="{00000000-0005-0000-0000-00006A040000}"/>
    <cellStyle name="_Book3 7 2 2 2" xfId="39617" xr:uid="{00000000-0005-0000-0000-00006B040000}"/>
    <cellStyle name="_Book3 7 2 2 2 2" xfId="39618" xr:uid="{00000000-0005-0000-0000-00006C040000}"/>
    <cellStyle name="_Book3 7 2 2 3" xfId="39619" xr:uid="{00000000-0005-0000-0000-00006D040000}"/>
    <cellStyle name="_Book3 7 2 3" xfId="39620" xr:uid="{00000000-0005-0000-0000-00006E040000}"/>
    <cellStyle name="_Book3 7 2 3 2" xfId="39621" xr:uid="{00000000-0005-0000-0000-00006F040000}"/>
    <cellStyle name="_Book3 7 2 4" xfId="39622" xr:uid="{00000000-0005-0000-0000-000070040000}"/>
    <cellStyle name="_Book3 7 3" xfId="39623" xr:uid="{00000000-0005-0000-0000-000071040000}"/>
    <cellStyle name="_Book3 7 3 2" xfId="39624" xr:uid="{00000000-0005-0000-0000-000072040000}"/>
    <cellStyle name="_Book3 7 3 2 2" xfId="39625" xr:uid="{00000000-0005-0000-0000-000073040000}"/>
    <cellStyle name="_Book3 7 3 2 2 2" xfId="39626" xr:uid="{00000000-0005-0000-0000-000074040000}"/>
    <cellStyle name="_Book3 7 3 2 3" xfId="39627" xr:uid="{00000000-0005-0000-0000-000075040000}"/>
    <cellStyle name="_Book3 7 3 3" xfId="39628" xr:uid="{00000000-0005-0000-0000-000076040000}"/>
    <cellStyle name="_Book3 7 3 3 2" xfId="39629" xr:uid="{00000000-0005-0000-0000-000077040000}"/>
    <cellStyle name="_Book3 7 3 4" xfId="39630" xr:uid="{00000000-0005-0000-0000-000078040000}"/>
    <cellStyle name="_Book3 7 4" xfId="39631" xr:uid="{00000000-0005-0000-0000-000079040000}"/>
    <cellStyle name="_Book3 7 4 2" xfId="39632" xr:uid="{00000000-0005-0000-0000-00007A040000}"/>
    <cellStyle name="_Book3 7 4 2 2" xfId="39633" xr:uid="{00000000-0005-0000-0000-00007B040000}"/>
    <cellStyle name="_Book3 7 4 3" xfId="39634" xr:uid="{00000000-0005-0000-0000-00007C040000}"/>
    <cellStyle name="_Book3 7 5" xfId="39635" xr:uid="{00000000-0005-0000-0000-00007D040000}"/>
    <cellStyle name="_Book3 7 5 2" xfId="39636" xr:uid="{00000000-0005-0000-0000-00007E040000}"/>
    <cellStyle name="_Book3 7 6" xfId="39637" xr:uid="{00000000-0005-0000-0000-00007F040000}"/>
    <cellStyle name="_Book3 8" xfId="39638" xr:uid="{00000000-0005-0000-0000-000080040000}"/>
    <cellStyle name="_Book3 8 2" xfId="39639" xr:uid="{00000000-0005-0000-0000-000081040000}"/>
    <cellStyle name="_Book3 8 2 2" xfId="39640" xr:uid="{00000000-0005-0000-0000-000082040000}"/>
    <cellStyle name="_Book3 8 3" xfId="39641" xr:uid="{00000000-0005-0000-0000-000083040000}"/>
    <cellStyle name="_Book3 8 3 2" xfId="39642" xr:uid="{00000000-0005-0000-0000-000084040000}"/>
    <cellStyle name="_Book3 8 4" xfId="39643" xr:uid="{00000000-0005-0000-0000-000085040000}"/>
    <cellStyle name="_Book3 9" xfId="39644" xr:uid="{00000000-0005-0000-0000-000086040000}"/>
    <cellStyle name="_Book3 9 2" xfId="39645" xr:uid="{00000000-0005-0000-0000-000087040000}"/>
    <cellStyle name="_Book3_Expenses (1)" xfId="39646" xr:uid="{00000000-0005-0000-0000-000088040000}"/>
    <cellStyle name="_Book3_Kontroll ME" xfId="12169" xr:uid="{00000000-0005-0000-0000-000089040000}"/>
    <cellStyle name="_Book3_Kontroll-fane" xfId="12170" xr:uid="{00000000-0005-0000-0000-00008A040000}"/>
    <cellStyle name="_Book3_Prognose eksponering " xfId="35418" xr:uid="{00000000-0005-0000-0000-00008B040000}"/>
    <cellStyle name="_Book3_Prognose eksponering  2" xfId="39647" xr:uid="{00000000-0005-0000-0000-00008C040000}"/>
    <cellStyle name="_Book3_Prognose eksponering  2 2" xfId="39648" xr:uid="{00000000-0005-0000-0000-00008D040000}"/>
    <cellStyle name="_Book3_Prognose eksponering  2 2 2" xfId="39649" xr:uid="{00000000-0005-0000-0000-00008E040000}"/>
    <cellStyle name="_Book3_Prognose eksponering  2 3" xfId="39650" xr:uid="{00000000-0005-0000-0000-00008F040000}"/>
    <cellStyle name="_Book3_Prognose eksponering  3" xfId="39651" xr:uid="{00000000-0005-0000-0000-000090040000}"/>
    <cellStyle name="_Book3_Prognose eksponering  3 2" xfId="39652" xr:uid="{00000000-0005-0000-0000-000091040000}"/>
    <cellStyle name="_Book3_Prognose eksponering  4" xfId="39653" xr:uid="{00000000-0005-0000-0000-000092040000}"/>
    <cellStyle name="_Book3_Results &amp; key fig." xfId="39654" xr:uid="{00000000-0005-0000-0000-000093040000}"/>
    <cellStyle name="_Book3_Vedlegg" xfId="39655" xr:uid="{00000000-0005-0000-0000-000094040000}"/>
    <cellStyle name="_Book3_Vedlegg 2" xfId="39656" xr:uid="{00000000-0005-0000-0000-000095040000}"/>
    <cellStyle name="_Book3_Vedlegg 2 2" xfId="39657" xr:uid="{00000000-0005-0000-0000-000096040000}"/>
    <cellStyle name="_Book3_Vedlegg 2 2 2" xfId="39658" xr:uid="{00000000-0005-0000-0000-000097040000}"/>
    <cellStyle name="_Book3_Vedlegg 2 3" xfId="39659" xr:uid="{00000000-0005-0000-0000-000098040000}"/>
    <cellStyle name="_Book3_Vedlegg 3" xfId="39660" xr:uid="{00000000-0005-0000-0000-000099040000}"/>
    <cellStyle name="_Book3_Vedlegg 3 2" xfId="39661" xr:uid="{00000000-0005-0000-0000-00009A040000}"/>
    <cellStyle name="_Book3_Vedlegg 4" xfId="39662" xr:uid="{00000000-0005-0000-0000-00009B040000}"/>
    <cellStyle name="_Book32" xfId="27" xr:uid="{00000000-0005-0000-0000-00009C040000}"/>
    <cellStyle name="_Book32 10" xfId="39663" xr:uid="{00000000-0005-0000-0000-00009D040000}"/>
    <cellStyle name="_Book32 10 2" xfId="39664" xr:uid="{00000000-0005-0000-0000-00009E040000}"/>
    <cellStyle name="_Book32 11" xfId="39665" xr:uid="{00000000-0005-0000-0000-00009F040000}"/>
    <cellStyle name="_Book32 2" xfId="28" xr:uid="{00000000-0005-0000-0000-0000A0040000}"/>
    <cellStyle name="_Book32 2 2" xfId="35419" xr:uid="{00000000-0005-0000-0000-0000A1040000}"/>
    <cellStyle name="_Book32 2 2 2" xfId="39666" xr:uid="{00000000-0005-0000-0000-0000A2040000}"/>
    <cellStyle name="_Book32 2 2 2 2" xfId="39667" xr:uid="{00000000-0005-0000-0000-0000A3040000}"/>
    <cellStyle name="_Book32 2 2 2 2 2" xfId="39668" xr:uid="{00000000-0005-0000-0000-0000A4040000}"/>
    <cellStyle name="_Book32 2 2 2 2 2 2" xfId="39669" xr:uid="{00000000-0005-0000-0000-0000A5040000}"/>
    <cellStyle name="_Book32 2 2 2 2 3" xfId="39670" xr:uid="{00000000-0005-0000-0000-0000A6040000}"/>
    <cellStyle name="_Book32 2 2 2 3" xfId="39671" xr:uid="{00000000-0005-0000-0000-0000A7040000}"/>
    <cellStyle name="_Book32 2 2 2 3 2" xfId="39672" xr:uid="{00000000-0005-0000-0000-0000A8040000}"/>
    <cellStyle name="_Book32 2 2 2 4" xfId="39673" xr:uid="{00000000-0005-0000-0000-0000A9040000}"/>
    <cellStyle name="_Book32 2 2 3" xfId="39674" xr:uid="{00000000-0005-0000-0000-0000AA040000}"/>
    <cellStyle name="_Book32 2 2 3 2" xfId="39675" xr:uid="{00000000-0005-0000-0000-0000AB040000}"/>
    <cellStyle name="_Book32 2 2 3 2 2" xfId="39676" xr:uid="{00000000-0005-0000-0000-0000AC040000}"/>
    <cellStyle name="_Book32 2 2 3 3" xfId="39677" xr:uid="{00000000-0005-0000-0000-0000AD040000}"/>
    <cellStyle name="_Book32 2 2 4" xfId="39678" xr:uid="{00000000-0005-0000-0000-0000AE040000}"/>
    <cellStyle name="_Book32 2 2 4 2" xfId="39679" xr:uid="{00000000-0005-0000-0000-0000AF040000}"/>
    <cellStyle name="_Book32 2 2 5" xfId="39680" xr:uid="{00000000-0005-0000-0000-0000B0040000}"/>
    <cellStyle name="_Book32 2 3" xfId="39681" xr:uid="{00000000-0005-0000-0000-0000B1040000}"/>
    <cellStyle name="_Book32 2 3 2" xfId="39682" xr:uid="{00000000-0005-0000-0000-0000B2040000}"/>
    <cellStyle name="_Book32 2 3 2 2" xfId="39683" xr:uid="{00000000-0005-0000-0000-0000B3040000}"/>
    <cellStyle name="_Book32 2 3 2 2 2" xfId="39684" xr:uid="{00000000-0005-0000-0000-0000B4040000}"/>
    <cellStyle name="_Book32 2 3 2 3" xfId="39685" xr:uid="{00000000-0005-0000-0000-0000B5040000}"/>
    <cellStyle name="_Book32 2 3 3" xfId="39686" xr:uid="{00000000-0005-0000-0000-0000B6040000}"/>
    <cellStyle name="_Book32 2 3 3 2" xfId="39687" xr:uid="{00000000-0005-0000-0000-0000B7040000}"/>
    <cellStyle name="_Book32 2 3 4" xfId="39688" xr:uid="{00000000-0005-0000-0000-0000B8040000}"/>
    <cellStyle name="_Book32 2 4" xfId="39689" xr:uid="{00000000-0005-0000-0000-0000B9040000}"/>
    <cellStyle name="_Book32 2 4 2" xfId="39690" xr:uid="{00000000-0005-0000-0000-0000BA040000}"/>
    <cellStyle name="_Book32 2 4 2 2" xfId="39691" xr:uid="{00000000-0005-0000-0000-0000BB040000}"/>
    <cellStyle name="_Book32 2 4 3" xfId="39692" xr:uid="{00000000-0005-0000-0000-0000BC040000}"/>
    <cellStyle name="_Book32 2 4 3 2" xfId="39693" xr:uid="{00000000-0005-0000-0000-0000BD040000}"/>
    <cellStyle name="_Book32 2 4 4" xfId="39694" xr:uid="{00000000-0005-0000-0000-0000BE040000}"/>
    <cellStyle name="_Book32 2 5" xfId="39695" xr:uid="{00000000-0005-0000-0000-0000BF040000}"/>
    <cellStyle name="_Book32 2 5 2" xfId="39696" xr:uid="{00000000-0005-0000-0000-0000C0040000}"/>
    <cellStyle name="_Book32 2 6" xfId="39697" xr:uid="{00000000-0005-0000-0000-0000C1040000}"/>
    <cellStyle name="_Book32 2 6 2" xfId="39698" xr:uid="{00000000-0005-0000-0000-0000C2040000}"/>
    <cellStyle name="_Book32 2 7" xfId="39699" xr:uid="{00000000-0005-0000-0000-0000C3040000}"/>
    <cellStyle name="_Book32 2_Kontroll ME" xfId="12171" xr:uid="{00000000-0005-0000-0000-0000C4040000}"/>
    <cellStyle name="_Book32 2_Kontroll-fane" xfId="12172" xr:uid="{00000000-0005-0000-0000-0000C5040000}"/>
    <cellStyle name="_Book32 2_Prognose eksponering " xfId="35420" xr:uid="{00000000-0005-0000-0000-0000C6040000}"/>
    <cellStyle name="_Book32 2_Prognose eksponering  2" xfId="39700" xr:uid="{00000000-0005-0000-0000-0000C7040000}"/>
    <cellStyle name="_Book32 2_Prognose eksponering  2 2" xfId="39701" xr:uid="{00000000-0005-0000-0000-0000C8040000}"/>
    <cellStyle name="_Book32 2_Prognose eksponering  2 2 2" xfId="39702" xr:uid="{00000000-0005-0000-0000-0000C9040000}"/>
    <cellStyle name="_Book32 2_Prognose eksponering  2 3" xfId="39703" xr:uid="{00000000-0005-0000-0000-0000CA040000}"/>
    <cellStyle name="_Book32 2_Prognose eksponering  3" xfId="39704" xr:uid="{00000000-0005-0000-0000-0000CB040000}"/>
    <cellStyle name="_Book32 2_Prognose eksponering  3 2" xfId="39705" xr:uid="{00000000-0005-0000-0000-0000CC040000}"/>
    <cellStyle name="_Book32 2_Prognose eksponering  4" xfId="39706" xr:uid="{00000000-0005-0000-0000-0000CD040000}"/>
    <cellStyle name="_Book32 2_Vedlegg" xfId="39707" xr:uid="{00000000-0005-0000-0000-0000CE040000}"/>
    <cellStyle name="_Book32 2_Vedlegg 2" xfId="39708" xr:uid="{00000000-0005-0000-0000-0000CF040000}"/>
    <cellStyle name="_Book32 2_Vedlegg 2 2" xfId="39709" xr:uid="{00000000-0005-0000-0000-0000D0040000}"/>
    <cellStyle name="_Book32 2_Vedlegg 2 2 2" xfId="39710" xr:uid="{00000000-0005-0000-0000-0000D1040000}"/>
    <cellStyle name="_Book32 2_Vedlegg 2 3" xfId="39711" xr:uid="{00000000-0005-0000-0000-0000D2040000}"/>
    <cellStyle name="_Book32 2_Vedlegg 3" xfId="39712" xr:uid="{00000000-0005-0000-0000-0000D3040000}"/>
    <cellStyle name="_Book32 2_Vedlegg 3 2" xfId="39713" xr:uid="{00000000-0005-0000-0000-0000D4040000}"/>
    <cellStyle name="_Book32 2_Vedlegg 4" xfId="39714" xr:uid="{00000000-0005-0000-0000-0000D5040000}"/>
    <cellStyle name="_Book32 3" xfId="29" xr:uid="{00000000-0005-0000-0000-0000D6040000}"/>
    <cellStyle name="_Book32 3 2" xfId="39715" xr:uid="{00000000-0005-0000-0000-0000D7040000}"/>
    <cellStyle name="_Book32 3 2 2" xfId="39716" xr:uid="{00000000-0005-0000-0000-0000D8040000}"/>
    <cellStyle name="_Book32 3 2 2 2" xfId="39717" xr:uid="{00000000-0005-0000-0000-0000D9040000}"/>
    <cellStyle name="_Book32 3 2 2 2 2" xfId="39718" xr:uid="{00000000-0005-0000-0000-0000DA040000}"/>
    <cellStyle name="_Book32 3 2 2 3" xfId="39719" xr:uid="{00000000-0005-0000-0000-0000DB040000}"/>
    <cellStyle name="_Book32 3 2 3" xfId="39720" xr:uid="{00000000-0005-0000-0000-0000DC040000}"/>
    <cellStyle name="_Book32 3 2 3 2" xfId="39721" xr:uid="{00000000-0005-0000-0000-0000DD040000}"/>
    <cellStyle name="_Book32 3 2 4" xfId="39722" xr:uid="{00000000-0005-0000-0000-0000DE040000}"/>
    <cellStyle name="_Book32 3 3" xfId="39723" xr:uid="{00000000-0005-0000-0000-0000DF040000}"/>
    <cellStyle name="_Book32 3 3 2" xfId="39724" xr:uid="{00000000-0005-0000-0000-0000E0040000}"/>
    <cellStyle name="_Book32 3 3 2 2" xfId="39725" xr:uid="{00000000-0005-0000-0000-0000E1040000}"/>
    <cellStyle name="_Book32 3 3 3" xfId="39726" xr:uid="{00000000-0005-0000-0000-0000E2040000}"/>
    <cellStyle name="_Book32 3 4" xfId="39727" xr:uid="{00000000-0005-0000-0000-0000E3040000}"/>
    <cellStyle name="_Book32 3 4 2" xfId="39728" xr:uid="{00000000-0005-0000-0000-0000E4040000}"/>
    <cellStyle name="_Book32 3 5" xfId="39729" xr:uid="{00000000-0005-0000-0000-0000E5040000}"/>
    <cellStyle name="_Book32 4" xfId="30" xr:uid="{00000000-0005-0000-0000-0000E6040000}"/>
    <cellStyle name="_Book32 4 2" xfId="39730" xr:uid="{00000000-0005-0000-0000-0000E7040000}"/>
    <cellStyle name="_Book32 4 2 2" xfId="39731" xr:uid="{00000000-0005-0000-0000-0000E8040000}"/>
    <cellStyle name="_Book32 4 2 2 2" xfId="39732" xr:uid="{00000000-0005-0000-0000-0000E9040000}"/>
    <cellStyle name="_Book32 4 2 2 2 2" xfId="39733" xr:uid="{00000000-0005-0000-0000-0000EA040000}"/>
    <cellStyle name="_Book32 4 2 2 2 2 2" xfId="39734" xr:uid="{00000000-0005-0000-0000-0000EB040000}"/>
    <cellStyle name="_Book32 4 2 2 2 3" xfId="39735" xr:uid="{00000000-0005-0000-0000-0000EC040000}"/>
    <cellStyle name="_Book32 4 2 2 3" xfId="39736" xr:uid="{00000000-0005-0000-0000-0000ED040000}"/>
    <cellStyle name="_Book32 4 2 2 3 2" xfId="39737" xr:uid="{00000000-0005-0000-0000-0000EE040000}"/>
    <cellStyle name="_Book32 4 2 2 4" xfId="39738" xr:uid="{00000000-0005-0000-0000-0000EF040000}"/>
    <cellStyle name="_Book32 4 2 3" xfId="39739" xr:uid="{00000000-0005-0000-0000-0000F0040000}"/>
    <cellStyle name="_Book32 4 2 3 2" xfId="39740" xr:uid="{00000000-0005-0000-0000-0000F1040000}"/>
    <cellStyle name="_Book32 4 2 3 2 2" xfId="39741" xr:uid="{00000000-0005-0000-0000-0000F2040000}"/>
    <cellStyle name="_Book32 4 2 3 3" xfId="39742" xr:uid="{00000000-0005-0000-0000-0000F3040000}"/>
    <cellStyle name="_Book32 4 2 4" xfId="39743" xr:uid="{00000000-0005-0000-0000-0000F4040000}"/>
    <cellStyle name="_Book32 4 2 4 2" xfId="39744" xr:uid="{00000000-0005-0000-0000-0000F5040000}"/>
    <cellStyle name="_Book32 4 2 5" xfId="39745" xr:uid="{00000000-0005-0000-0000-0000F6040000}"/>
    <cellStyle name="_Book32 4 3" xfId="39746" xr:uid="{00000000-0005-0000-0000-0000F7040000}"/>
    <cellStyle name="_Book32 4 3 2" xfId="39747" xr:uid="{00000000-0005-0000-0000-0000F8040000}"/>
    <cellStyle name="_Book32 4 3 2 2" xfId="39748" xr:uid="{00000000-0005-0000-0000-0000F9040000}"/>
    <cellStyle name="_Book32 4 3 2 2 2" xfId="39749" xr:uid="{00000000-0005-0000-0000-0000FA040000}"/>
    <cellStyle name="_Book32 4 3 2 3" xfId="39750" xr:uid="{00000000-0005-0000-0000-0000FB040000}"/>
    <cellStyle name="_Book32 4 3 3" xfId="39751" xr:uid="{00000000-0005-0000-0000-0000FC040000}"/>
    <cellStyle name="_Book32 4 3 3 2" xfId="39752" xr:uid="{00000000-0005-0000-0000-0000FD040000}"/>
    <cellStyle name="_Book32 4 3 4" xfId="39753" xr:uid="{00000000-0005-0000-0000-0000FE040000}"/>
    <cellStyle name="_Book32 4 4" xfId="39754" xr:uid="{00000000-0005-0000-0000-0000FF040000}"/>
    <cellStyle name="_Book32 4 4 2" xfId="39755" xr:uid="{00000000-0005-0000-0000-000000050000}"/>
    <cellStyle name="_Book32 4 4 2 2" xfId="39756" xr:uid="{00000000-0005-0000-0000-000001050000}"/>
    <cellStyle name="_Book32 4 4 3" xfId="39757" xr:uid="{00000000-0005-0000-0000-000002050000}"/>
    <cellStyle name="_Book32 4 5" xfId="39758" xr:uid="{00000000-0005-0000-0000-000003050000}"/>
    <cellStyle name="_Book32 4 5 2" xfId="39759" xr:uid="{00000000-0005-0000-0000-000004050000}"/>
    <cellStyle name="_Book32 4 6" xfId="39760" xr:uid="{00000000-0005-0000-0000-000005050000}"/>
    <cellStyle name="_Book32 5" xfId="39761" xr:uid="{00000000-0005-0000-0000-000006050000}"/>
    <cellStyle name="_Book32 5 2" xfId="39762" xr:uid="{00000000-0005-0000-0000-000007050000}"/>
    <cellStyle name="_Book32 5 2 2" xfId="39763" xr:uid="{00000000-0005-0000-0000-000008050000}"/>
    <cellStyle name="_Book32 5 2 2 2" xfId="39764" xr:uid="{00000000-0005-0000-0000-000009050000}"/>
    <cellStyle name="_Book32 5 2 2 2 2" xfId="39765" xr:uid="{00000000-0005-0000-0000-00000A050000}"/>
    <cellStyle name="_Book32 5 2 2 2 2 2" xfId="39766" xr:uid="{00000000-0005-0000-0000-00000B050000}"/>
    <cellStyle name="_Book32 5 2 2 2 3" xfId="39767" xr:uid="{00000000-0005-0000-0000-00000C050000}"/>
    <cellStyle name="_Book32 5 2 2 3" xfId="39768" xr:uid="{00000000-0005-0000-0000-00000D050000}"/>
    <cellStyle name="_Book32 5 2 2 3 2" xfId="39769" xr:uid="{00000000-0005-0000-0000-00000E050000}"/>
    <cellStyle name="_Book32 5 2 2 4" xfId="39770" xr:uid="{00000000-0005-0000-0000-00000F050000}"/>
    <cellStyle name="_Book32 5 2 3" xfId="39771" xr:uid="{00000000-0005-0000-0000-000010050000}"/>
    <cellStyle name="_Book32 5 2 3 2" xfId="39772" xr:uid="{00000000-0005-0000-0000-000011050000}"/>
    <cellStyle name="_Book32 5 2 3 2 2" xfId="39773" xr:uid="{00000000-0005-0000-0000-000012050000}"/>
    <cellStyle name="_Book32 5 2 3 3" xfId="39774" xr:uid="{00000000-0005-0000-0000-000013050000}"/>
    <cellStyle name="_Book32 5 2 4" xfId="39775" xr:uid="{00000000-0005-0000-0000-000014050000}"/>
    <cellStyle name="_Book32 5 2 4 2" xfId="39776" xr:uid="{00000000-0005-0000-0000-000015050000}"/>
    <cellStyle name="_Book32 5 2 5" xfId="39777" xr:uid="{00000000-0005-0000-0000-000016050000}"/>
    <cellStyle name="_Book32 5 3" xfId="39778" xr:uid="{00000000-0005-0000-0000-000017050000}"/>
    <cellStyle name="_Book32 5 3 2" xfId="39779" xr:uid="{00000000-0005-0000-0000-000018050000}"/>
    <cellStyle name="_Book32 5 3 2 2" xfId="39780" xr:uid="{00000000-0005-0000-0000-000019050000}"/>
    <cellStyle name="_Book32 5 3 2 2 2" xfId="39781" xr:uid="{00000000-0005-0000-0000-00001A050000}"/>
    <cellStyle name="_Book32 5 3 2 3" xfId="39782" xr:uid="{00000000-0005-0000-0000-00001B050000}"/>
    <cellStyle name="_Book32 5 3 3" xfId="39783" xr:uid="{00000000-0005-0000-0000-00001C050000}"/>
    <cellStyle name="_Book32 5 3 3 2" xfId="39784" xr:uid="{00000000-0005-0000-0000-00001D050000}"/>
    <cellStyle name="_Book32 5 3 4" xfId="39785" xr:uid="{00000000-0005-0000-0000-00001E050000}"/>
    <cellStyle name="_Book32 5 4" xfId="39786" xr:uid="{00000000-0005-0000-0000-00001F050000}"/>
    <cellStyle name="_Book32 5 4 2" xfId="39787" xr:uid="{00000000-0005-0000-0000-000020050000}"/>
    <cellStyle name="_Book32 5 4 2 2" xfId="39788" xr:uid="{00000000-0005-0000-0000-000021050000}"/>
    <cellStyle name="_Book32 5 4 3" xfId="39789" xr:uid="{00000000-0005-0000-0000-000022050000}"/>
    <cellStyle name="_Book32 5 5" xfId="39790" xr:uid="{00000000-0005-0000-0000-000023050000}"/>
    <cellStyle name="_Book32 5 5 2" xfId="39791" xr:uid="{00000000-0005-0000-0000-000024050000}"/>
    <cellStyle name="_Book32 5 6" xfId="39792" xr:uid="{00000000-0005-0000-0000-000025050000}"/>
    <cellStyle name="_Book32 6" xfId="39793" xr:uid="{00000000-0005-0000-0000-000026050000}"/>
    <cellStyle name="_Book32 6 2" xfId="39794" xr:uid="{00000000-0005-0000-0000-000027050000}"/>
    <cellStyle name="_Book32 6 2 2" xfId="39795" xr:uid="{00000000-0005-0000-0000-000028050000}"/>
    <cellStyle name="_Book32 6 2 2 2" xfId="39796" xr:uid="{00000000-0005-0000-0000-000029050000}"/>
    <cellStyle name="_Book32 6 2 2 2 2" xfId="39797" xr:uid="{00000000-0005-0000-0000-00002A050000}"/>
    <cellStyle name="_Book32 6 2 2 2 2 2" xfId="39798" xr:uid="{00000000-0005-0000-0000-00002B050000}"/>
    <cellStyle name="_Book32 6 2 2 2 3" xfId="39799" xr:uid="{00000000-0005-0000-0000-00002C050000}"/>
    <cellStyle name="_Book32 6 2 2 3" xfId="39800" xr:uid="{00000000-0005-0000-0000-00002D050000}"/>
    <cellStyle name="_Book32 6 2 2 3 2" xfId="39801" xr:uid="{00000000-0005-0000-0000-00002E050000}"/>
    <cellStyle name="_Book32 6 2 2 4" xfId="39802" xr:uid="{00000000-0005-0000-0000-00002F050000}"/>
    <cellStyle name="_Book32 6 2 3" xfId="39803" xr:uid="{00000000-0005-0000-0000-000030050000}"/>
    <cellStyle name="_Book32 6 2 3 2" xfId="39804" xr:uid="{00000000-0005-0000-0000-000031050000}"/>
    <cellStyle name="_Book32 6 2 3 2 2" xfId="39805" xr:uid="{00000000-0005-0000-0000-000032050000}"/>
    <cellStyle name="_Book32 6 2 3 3" xfId="39806" xr:uid="{00000000-0005-0000-0000-000033050000}"/>
    <cellStyle name="_Book32 6 2 4" xfId="39807" xr:uid="{00000000-0005-0000-0000-000034050000}"/>
    <cellStyle name="_Book32 6 2 4 2" xfId="39808" xr:uid="{00000000-0005-0000-0000-000035050000}"/>
    <cellStyle name="_Book32 6 2 5" xfId="39809" xr:uid="{00000000-0005-0000-0000-000036050000}"/>
    <cellStyle name="_Book32 6 3" xfId="39810" xr:uid="{00000000-0005-0000-0000-000037050000}"/>
    <cellStyle name="_Book32 6 3 2" xfId="39811" xr:uid="{00000000-0005-0000-0000-000038050000}"/>
    <cellStyle name="_Book32 6 3 2 2" xfId="39812" xr:uid="{00000000-0005-0000-0000-000039050000}"/>
    <cellStyle name="_Book32 6 3 2 2 2" xfId="39813" xr:uid="{00000000-0005-0000-0000-00003A050000}"/>
    <cellStyle name="_Book32 6 3 2 3" xfId="39814" xr:uid="{00000000-0005-0000-0000-00003B050000}"/>
    <cellStyle name="_Book32 6 3 3" xfId="39815" xr:uid="{00000000-0005-0000-0000-00003C050000}"/>
    <cellStyle name="_Book32 6 3 3 2" xfId="39816" xr:uid="{00000000-0005-0000-0000-00003D050000}"/>
    <cellStyle name="_Book32 6 3 4" xfId="39817" xr:uid="{00000000-0005-0000-0000-00003E050000}"/>
    <cellStyle name="_Book32 6 4" xfId="39818" xr:uid="{00000000-0005-0000-0000-00003F050000}"/>
    <cellStyle name="_Book32 6 4 2" xfId="39819" xr:uid="{00000000-0005-0000-0000-000040050000}"/>
    <cellStyle name="_Book32 6 4 2 2" xfId="39820" xr:uid="{00000000-0005-0000-0000-000041050000}"/>
    <cellStyle name="_Book32 6 4 3" xfId="39821" xr:uid="{00000000-0005-0000-0000-000042050000}"/>
    <cellStyle name="_Book32 6 5" xfId="39822" xr:uid="{00000000-0005-0000-0000-000043050000}"/>
    <cellStyle name="_Book32 6 5 2" xfId="39823" xr:uid="{00000000-0005-0000-0000-000044050000}"/>
    <cellStyle name="_Book32 6 6" xfId="39824" xr:uid="{00000000-0005-0000-0000-000045050000}"/>
    <cellStyle name="_Book32 7" xfId="39825" xr:uid="{00000000-0005-0000-0000-000046050000}"/>
    <cellStyle name="_Book32 7 2" xfId="39826" xr:uid="{00000000-0005-0000-0000-000047050000}"/>
    <cellStyle name="_Book32 7 2 2" xfId="39827" xr:uid="{00000000-0005-0000-0000-000048050000}"/>
    <cellStyle name="_Book32 7 2 2 2" xfId="39828" xr:uid="{00000000-0005-0000-0000-000049050000}"/>
    <cellStyle name="_Book32 7 2 2 2 2" xfId="39829" xr:uid="{00000000-0005-0000-0000-00004A050000}"/>
    <cellStyle name="_Book32 7 2 2 3" xfId="39830" xr:uid="{00000000-0005-0000-0000-00004B050000}"/>
    <cellStyle name="_Book32 7 2 3" xfId="39831" xr:uid="{00000000-0005-0000-0000-00004C050000}"/>
    <cellStyle name="_Book32 7 2 3 2" xfId="39832" xr:uid="{00000000-0005-0000-0000-00004D050000}"/>
    <cellStyle name="_Book32 7 2 4" xfId="39833" xr:uid="{00000000-0005-0000-0000-00004E050000}"/>
    <cellStyle name="_Book32 7 3" xfId="39834" xr:uid="{00000000-0005-0000-0000-00004F050000}"/>
    <cellStyle name="_Book32 7 3 2" xfId="39835" xr:uid="{00000000-0005-0000-0000-000050050000}"/>
    <cellStyle name="_Book32 7 3 2 2" xfId="39836" xr:uid="{00000000-0005-0000-0000-000051050000}"/>
    <cellStyle name="_Book32 7 3 2 2 2" xfId="39837" xr:uid="{00000000-0005-0000-0000-000052050000}"/>
    <cellStyle name="_Book32 7 3 2 3" xfId="39838" xr:uid="{00000000-0005-0000-0000-000053050000}"/>
    <cellStyle name="_Book32 7 3 3" xfId="39839" xr:uid="{00000000-0005-0000-0000-000054050000}"/>
    <cellStyle name="_Book32 7 3 3 2" xfId="39840" xr:uid="{00000000-0005-0000-0000-000055050000}"/>
    <cellStyle name="_Book32 7 3 4" xfId="39841" xr:uid="{00000000-0005-0000-0000-000056050000}"/>
    <cellStyle name="_Book32 7 4" xfId="39842" xr:uid="{00000000-0005-0000-0000-000057050000}"/>
    <cellStyle name="_Book32 7 4 2" xfId="39843" xr:uid="{00000000-0005-0000-0000-000058050000}"/>
    <cellStyle name="_Book32 7 4 2 2" xfId="39844" xr:uid="{00000000-0005-0000-0000-000059050000}"/>
    <cellStyle name="_Book32 7 4 3" xfId="39845" xr:uid="{00000000-0005-0000-0000-00005A050000}"/>
    <cellStyle name="_Book32 7 5" xfId="39846" xr:uid="{00000000-0005-0000-0000-00005B050000}"/>
    <cellStyle name="_Book32 7 5 2" xfId="39847" xr:uid="{00000000-0005-0000-0000-00005C050000}"/>
    <cellStyle name="_Book32 7 6" xfId="39848" xr:uid="{00000000-0005-0000-0000-00005D050000}"/>
    <cellStyle name="_Book32 8" xfId="39849" xr:uid="{00000000-0005-0000-0000-00005E050000}"/>
    <cellStyle name="_Book32 8 2" xfId="39850" xr:uid="{00000000-0005-0000-0000-00005F050000}"/>
    <cellStyle name="_Book32 8 2 2" xfId="39851" xr:uid="{00000000-0005-0000-0000-000060050000}"/>
    <cellStyle name="_Book32 8 3" xfId="39852" xr:uid="{00000000-0005-0000-0000-000061050000}"/>
    <cellStyle name="_Book32 8 3 2" xfId="39853" xr:uid="{00000000-0005-0000-0000-000062050000}"/>
    <cellStyle name="_Book32 8 4" xfId="39854" xr:uid="{00000000-0005-0000-0000-000063050000}"/>
    <cellStyle name="_Book32 9" xfId="39855" xr:uid="{00000000-0005-0000-0000-000064050000}"/>
    <cellStyle name="_Book32 9 2" xfId="39856" xr:uid="{00000000-0005-0000-0000-000065050000}"/>
    <cellStyle name="_Book32_Adjustment-Hovedtall" xfId="35421" xr:uid="{00000000-0005-0000-0000-000066050000}"/>
    <cellStyle name="_Book32_Expenses (1)" xfId="39857" xr:uid="{00000000-0005-0000-0000-000067050000}"/>
    <cellStyle name="_Book32_Hovedtall" xfId="35422" xr:uid="{00000000-0005-0000-0000-000068050000}"/>
    <cellStyle name="_Book32_Kontroll ME" xfId="12173" xr:uid="{00000000-0005-0000-0000-000069050000}"/>
    <cellStyle name="_Book32_Kontroll-fane" xfId="12174" xr:uid="{00000000-0005-0000-0000-00006A050000}"/>
    <cellStyle name="_Book32_Nøkkeltall" xfId="35423" xr:uid="{00000000-0005-0000-0000-00006B050000}"/>
    <cellStyle name="_Book32_Prognose eksponering " xfId="35424" xr:uid="{00000000-0005-0000-0000-00006C050000}"/>
    <cellStyle name="_Book32_Prognose eksponering  2" xfId="39858" xr:uid="{00000000-0005-0000-0000-00006D050000}"/>
    <cellStyle name="_Book32_Prognose eksponering  2 2" xfId="39859" xr:uid="{00000000-0005-0000-0000-00006E050000}"/>
    <cellStyle name="_Book32_Prognose eksponering  2 2 2" xfId="39860" xr:uid="{00000000-0005-0000-0000-00006F050000}"/>
    <cellStyle name="_Book32_Prognose eksponering  2 3" xfId="39861" xr:uid="{00000000-0005-0000-0000-000070050000}"/>
    <cellStyle name="_Book32_Prognose eksponering  3" xfId="39862" xr:uid="{00000000-0005-0000-0000-000071050000}"/>
    <cellStyle name="_Book32_Prognose eksponering  3 2" xfId="39863" xr:uid="{00000000-0005-0000-0000-000072050000}"/>
    <cellStyle name="_Book32_Prognose eksponering  4" xfId="39864" xr:uid="{00000000-0005-0000-0000-000073050000}"/>
    <cellStyle name="_Book32_Resultat" xfId="35425" xr:uid="{00000000-0005-0000-0000-000074050000}"/>
    <cellStyle name="_Book32_Results &amp; key fig." xfId="39865" xr:uid="{00000000-0005-0000-0000-000075050000}"/>
    <cellStyle name="_Book32_Vedlegg" xfId="39866" xr:uid="{00000000-0005-0000-0000-000076050000}"/>
    <cellStyle name="_Book32_Vedlegg 2" xfId="39867" xr:uid="{00000000-0005-0000-0000-000077050000}"/>
    <cellStyle name="_Book32_Vedlegg 2 2" xfId="39868" xr:uid="{00000000-0005-0000-0000-000078050000}"/>
    <cellStyle name="_Book32_Vedlegg 2 2 2" xfId="39869" xr:uid="{00000000-0005-0000-0000-000079050000}"/>
    <cellStyle name="_Book32_Vedlegg 2 3" xfId="39870" xr:uid="{00000000-0005-0000-0000-00007A050000}"/>
    <cellStyle name="_Book32_Vedlegg 3" xfId="39871" xr:uid="{00000000-0005-0000-0000-00007B050000}"/>
    <cellStyle name="_Book32_Vedlegg 3 2" xfId="39872" xr:uid="{00000000-0005-0000-0000-00007C050000}"/>
    <cellStyle name="_Book32_Vedlegg 4" xfId="39873" xr:uid="{00000000-0005-0000-0000-00007D050000}"/>
    <cellStyle name="_Budsj adm.resultat jan-10 sum" xfId="12175" xr:uid="{00000000-0005-0000-0000-00007E050000}"/>
    <cellStyle name="_Budsj adm.resultat jan-10 sum 10" xfId="39874" xr:uid="{00000000-0005-0000-0000-00007F050000}"/>
    <cellStyle name="_Budsj adm.resultat jan-10 sum 11" xfId="39875" xr:uid="{00000000-0005-0000-0000-000080050000}"/>
    <cellStyle name="_Budsj adm.resultat jan-10 sum 2" xfId="12176" xr:uid="{00000000-0005-0000-0000-000081050000}"/>
    <cellStyle name="_Budsj adm.resultat jan-10 sum 2 2" xfId="39876" xr:uid="{00000000-0005-0000-0000-000082050000}"/>
    <cellStyle name="_Budsj adm.resultat jan-10 sum 2 2 2" xfId="39877" xr:uid="{00000000-0005-0000-0000-000083050000}"/>
    <cellStyle name="_Budsj adm.resultat jan-10 sum 2 3" xfId="39878" xr:uid="{00000000-0005-0000-0000-000084050000}"/>
    <cellStyle name="_Budsj adm.resultat jan-10 sum 3" xfId="39879" xr:uid="{00000000-0005-0000-0000-000085050000}"/>
    <cellStyle name="_Budsj adm.resultat jan-10 sum 3 2" xfId="39880" xr:uid="{00000000-0005-0000-0000-000086050000}"/>
    <cellStyle name="_Budsj adm.resultat jan-10 sum 3 2 2" xfId="39881" xr:uid="{00000000-0005-0000-0000-000087050000}"/>
    <cellStyle name="_Budsj adm.resultat jan-10 sum 3 3" xfId="39882" xr:uid="{00000000-0005-0000-0000-000088050000}"/>
    <cellStyle name="_Budsj adm.resultat jan-10 sum 3 3 2" xfId="39883" xr:uid="{00000000-0005-0000-0000-000089050000}"/>
    <cellStyle name="_Budsj adm.resultat jan-10 sum 3 3 3" xfId="39884" xr:uid="{00000000-0005-0000-0000-00008A050000}"/>
    <cellStyle name="_Budsj adm.resultat jan-10 sum 3 3 4" xfId="39885" xr:uid="{00000000-0005-0000-0000-00008B050000}"/>
    <cellStyle name="_Budsj adm.resultat jan-10 sum 4" xfId="39886" xr:uid="{00000000-0005-0000-0000-00008C050000}"/>
    <cellStyle name="_Budsj adm.resultat jan-10 sum 4 2" xfId="39887" xr:uid="{00000000-0005-0000-0000-00008D050000}"/>
    <cellStyle name="_Budsj adm.resultat jan-10 sum 5" xfId="39888" xr:uid="{00000000-0005-0000-0000-00008E050000}"/>
    <cellStyle name="_Budsj adm.resultat jan-10 sum 5 2" xfId="39889" xr:uid="{00000000-0005-0000-0000-00008F050000}"/>
    <cellStyle name="_Budsj adm.resultat jan-10 sum 6" xfId="39890" xr:uid="{00000000-0005-0000-0000-000090050000}"/>
    <cellStyle name="_Budsj adm.resultat jan-10 sum 7" xfId="39891" xr:uid="{00000000-0005-0000-0000-000091050000}"/>
    <cellStyle name="_Budsj adm.resultat jan-10 sum 8" xfId="39892" xr:uid="{00000000-0005-0000-0000-000092050000}"/>
    <cellStyle name="_Budsj adm.resultat jan-10 sum 9" xfId="39893" xr:uid="{00000000-0005-0000-0000-000093050000}"/>
    <cellStyle name="_Budsj jan-10 BM" xfId="12177" xr:uid="{00000000-0005-0000-0000-000094050000}"/>
    <cellStyle name="_Budsj jan-10 BM 10" xfId="39894" xr:uid="{00000000-0005-0000-0000-000095050000}"/>
    <cellStyle name="_Budsj jan-10 BM 11" xfId="39895" xr:uid="{00000000-0005-0000-0000-000096050000}"/>
    <cellStyle name="_Budsj jan-10 BM 2" xfId="12178" xr:uid="{00000000-0005-0000-0000-000097050000}"/>
    <cellStyle name="_Budsj jan-10 BM 2 2" xfId="39896" xr:uid="{00000000-0005-0000-0000-000098050000}"/>
    <cellStyle name="_Budsj jan-10 BM 2 2 2" xfId="39897" xr:uid="{00000000-0005-0000-0000-000099050000}"/>
    <cellStyle name="_Budsj jan-10 BM 2 3" xfId="39898" xr:uid="{00000000-0005-0000-0000-00009A050000}"/>
    <cellStyle name="_Budsj jan-10 BM 3" xfId="39899" xr:uid="{00000000-0005-0000-0000-00009B050000}"/>
    <cellStyle name="_Budsj jan-10 BM 3 2" xfId="39900" xr:uid="{00000000-0005-0000-0000-00009C050000}"/>
    <cellStyle name="_Budsj jan-10 BM 3 2 2" xfId="39901" xr:uid="{00000000-0005-0000-0000-00009D050000}"/>
    <cellStyle name="_Budsj jan-10 BM 3 3" xfId="39902" xr:uid="{00000000-0005-0000-0000-00009E050000}"/>
    <cellStyle name="_Budsj jan-10 BM 3 3 2" xfId="39903" xr:uid="{00000000-0005-0000-0000-00009F050000}"/>
    <cellStyle name="_Budsj jan-10 BM 3 3 3" xfId="39904" xr:uid="{00000000-0005-0000-0000-0000A0050000}"/>
    <cellStyle name="_Budsj jan-10 BM 3 3 4" xfId="39905" xr:uid="{00000000-0005-0000-0000-0000A1050000}"/>
    <cellStyle name="_Budsj jan-10 BM 4" xfId="39906" xr:uid="{00000000-0005-0000-0000-0000A2050000}"/>
    <cellStyle name="_Budsj jan-10 BM 4 2" xfId="39907" xr:uid="{00000000-0005-0000-0000-0000A3050000}"/>
    <cellStyle name="_Budsj jan-10 BM 5" xfId="39908" xr:uid="{00000000-0005-0000-0000-0000A4050000}"/>
    <cellStyle name="_Budsj jan-10 BM 5 2" xfId="39909" xr:uid="{00000000-0005-0000-0000-0000A5050000}"/>
    <cellStyle name="_Budsj jan-10 BM 6" xfId="39910" xr:uid="{00000000-0005-0000-0000-0000A6050000}"/>
    <cellStyle name="_Budsj jan-10 BM 7" xfId="39911" xr:uid="{00000000-0005-0000-0000-0000A7050000}"/>
    <cellStyle name="_Budsj jan-10 BM 8" xfId="39912" xr:uid="{00000000-0005-0000-0000-0000A8050000}"/>
    <cellStyle name="_Budsj jan-10 BM 9" xfId="39913" xr:uid="{00000000-0005-0000-0000-0000A9050000}"/>
    <cellStyle name="_Budsj jan-10 PM" xfId="12179" xr:uid="{00000000-0005-0000-0000-0000AA050000}"/>
    <cellStyle name="_Budsj jan-10 PM 10" xfId="39914" xr:uid="{00000000-0005-0000-0000-0000AB050000}"/>
    <cellStyle name="_Budsj jan-10 PM 11" xfId="39915" xr:uid="{00000000-0005-0000-0000-0000AC050000}"/>
    <cellStyle name="_Budsj jan-10 PM 2" xfId="12180" xr:uid="{00000000-0005-0000-0000-0000AD050000}"/>
    <cellStyle name="_Budsj jan-10 PM 2 2" xfId="39916" xr:uid="{00000000-0005-0000-0000-0000AE050000}"/>
    <cellStyle name="_Budsj jan-10 PM 2 2 2" xfId="39917" xr:uid="{00000000-0005-0000-0000-0000AF050000}"/>
    <cellStyle name="_Budsj jan-10 PM 2 3" xfId="39918" xr:uid="{00000000-0005-0000-0000-0000B0050000}"/>
    <cellStyle name="_Budsj jan-10 PM 3" xfId="39919" xr:uid="{00000000-0005-0000-0000-0000B1050000}"/>
    <cellStyle name="_Budsj jan-10 PM 3 2" xfId="39920" xr:uid="{00000000-0005-0000-0000-0000B2050000}"/>
    <cellStyle name="_Budsj jan-10 PM 3 2 2" xfId="39921" xr:uid="{00000000-0005-0000-0000-0000B3050000}"/>
    <cellStyle name="_Budsj jan-10 PM 3 3" xfId="39922" xr:uid="{00000000-0005-0000-0000-0000B4050000}"/>
    <cellStyle name="_Budsj jan-10 PM 3 3 2" xfId="39923" xr:uid="{00000000-0005-0000-0000-0000B5050000}"/>
    <cellStyle name="_Budsj jan-10 PM 3 3 3" xfId="39924" xr:uid="{00000000-0005-0000-0000-0000B6050000}"/>
    <cellStyle name="_Budsj jan-10 PM 3 3 4" xfId="39925" xr:uid="{00000000-0005-0000-0000-0000B7050000}"/>
    <cellStyle name="_Budsj jan-10 PM 4" xfId="39926" xr:uid="{00000000-0005-0000-0000-0000B8050000}"/>
    <cellStyle name="_Budsj jan-10 PM 4 2" xfId="39927" xr:uid="{00000000-0005-0000-0000-0000B9050000}"/>
    <cellStyle name="_Budsj jan-10 PM 5" xfId="39928" xr:uid="{00000000-0005-0000-0000-0000BA050000}"/>
    <cellStyle name="_Budsj jan-10 PM 5 2" xfId="39929" xr:uid="{00000000-0005-0000-0000-0000BB050000}"/>
    <cellStyle name="_Budsj jan-10 PM 6" xfId="39930" xr:uid="{00000000-0005-0000-0000-0000BC050000}"/>
    <cellStyle name="_Budsj jan-10 PM 7" xfId="39931" xr:uid="{00000000-0005-0000-0000-0000BD050000}"/>
    <cellStyle name="_Budsj jan-10 PM 8" xfId="39932" xr:uid="{00000000-0005-0000-0000-0000BE050000}"/>
    <cellStyle name="_Budsj jan-10 PM 9" xfId="39933" xr:uid="{00000000-0005-0000-0000-0000BF050000}"/>
    <cellStyle name="_Budsj jan-10 sum" xfId="12181" xr:uid="{00000000-0005-0000-0000-0000C0050000}"/>
    <cellStyle name="_Budsj jan-10 sum 10" xfId="39934" xr:uid="{00000000-0005-0000-0000-0000C1050000}"/>
    <cellStyle name="_Budsj jan-10 sum 11" xfId="39935" xr:uid="{00000000-0005-0000-0000-0000C2050000}"/>
    <cellStyle name="_Budsj jan-10 sum 2" xfId="12182" xr:uid="{00000000-0005-0000-0000-0000C3050000}"/>
    <cellStyle name="_Budsj jan-10 sum 2 2" xfId="39936" xr:uid="{00000000-0005-0000-0000-0000C4050000}"/>
    <cellStyle name="_Budsj jan-10 sum 2 2 2" xfId="39937" xr:uid="{00000000-0005-0000-0000-0000C5050000}"/>
    <cellStyle name="_Budsj jan-10 sum 2 3" xfId="39938" xr:uid="{00000000-0005-0000-0000-0000C6050000}"/>
    <cellStyle name="_Budsj jan-10 sum 3" xfId="39939" xr:uid="{00000000-0005-0000-0000-0000C7050000}"/>
    <cellStyle name="_Budsj jan-10 sum 3 2" xfId="39940" xr:uid="{00000000-0005-0000-0000-0000C8050000}"/>
    <cellStyle name="_Budsj jan-10 sum 3 2 2" xfId="39941" xr:uid="{00000000-0005-0000-0000-0000C9050000}"/>
    <cellStyle name="_Budsj jan-10 sum 3 3" xfId="39942" xr:uid="{00000000-0005-0000-0000-0000CA050000}"/>
    <cellStyle name="_Budsj jan-10 sum 3 3 2" xfId="39943" xr:uid="{00000000-0005-0000-0000-0000CB050000}"/>
    <cellStyle name="_Budsj jan-10 sum 3 3 3" xfId="39944" xr:uid="{00000000-0005-0000-0000-0000CC050000}"/>
    <cellStyle name="_Budsj jan-10 sum 3 3 4" xfId="39945" xr:uid="{00000000-0005-0000-0000-0000CD050000}"/>
    <cellStyle name="_Budsj jan-10 sum 4" xfId="39946" xr:uid="{00000000-0005-0000-0000-0000CE050000}"/>
    <cellStyle name="_Budsj jan-10 sum 4 2" xfId="39947" xr:uid="{00000000-0005-0000-0000-0000CF050000}"/>
    <cellStyle name="_Budsj jan-10 sum 5" xfId="39948" xr:uid="{00000000-0005-0000-0000-0000D0050000}"/>
    <cellStyle name="_Budsj jan-10 sum 5 2" xfId="39949" xr:uid="{00000000-0005-0000-0000-0000D1050000}"/>
    <cellStyle name="_Budsj jan-10 sum 6" xfId="39950" xr:uid="{00000000-0005-0000-0000-0000D2050000}"/>
    <cellStyle name="_Budsj jan-10 sum 7" xfId="39951" xr:uid="{00000000-0005-0000-0000-0000D3050000}"/>
    <cellStyle name="_Budsj jan-10 sum 8" xfId="39952" xr:uid="{00000000-0005-0000-0000-0000D4050000}"/>
    <cellStyle name="_Budsj jan-10 sum 9" xfId="399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39954" xr:uid="{00000000-0005-0000-0000-00008D060000}"/>
    <cellStyle name="_Comma 10 2" xfId="39955" xr:uid="{00000000-0005-0000-0000-00008E060000}"/>
    <cellStyle name="_Comma 11" xfId="39956" xr:uid="{00000000-0005-0000-0000-00008F060000}"/>
    <cellStyle name="_Comma 12" xfId="39957" xr:uid="{00000000-0005-0000-0000-000090060000}"/>
    <cellStyle name="_Comma 13" xfId="39958" xr:uid="{00000000-0005-0000-0000-000091060000}"/>
    <cellStyle name="_Comma 14" xfId="39959" xr:uid="{00000000-0005-0000-0000-000092060000}"/>
    <cellStyle name="_Comma 2" xfId="214" xr:uid="{00000000-0005-0000-0000-000093060000}"/>
    <cellStyle name="_Comma 2 2" xfId="12183" xr:uid="{00000000-0005-0000-0000-000094060000}"/>
    <cellStyle name="_Comma 2 2 2" xfId="39960" xr:uid="{00000000-0005-0000-0000-000095060000}"/>
    <cellStyle name="_Comma 2 2 2 2" xfId="39961" xr:uid="{00000000-0005-0000-0000-000096060000}"/>
    <cellStyle name="_Comma 2 2 2 2 2" xfId="39962" xr:uid="{00000000-0005-0000-0000-000097060000}"/>
    <cellStyle name="_Comma 2 2 2 3" xfId="39963" xr:uid="{00000000-0005-0000-0000-000098060000}"/>
    <cellStyle name="_Comma 2 2 3" xfId="39964" xr:uid="{00000000-0005-0000-0000-000099060000}"/>
    <cellStyle name="_Comma 2 2 3 2" xfId="39965" xr:uid="{00000000-0005-0000-0000-00009A060000}"/>
    <cellStyle name="_Comma 2 2 4" xfId="39966" xr:uid="{00000000-0005-0000-0000-00009B060000}"/>
    <cellStyle name="_Comma 2 3" xfId="35426" xr:uid="{00000000-0005-0000-0000-00009C060000}"/>
    <cellStyle name="_Comma 2 3 2" xfId="39967" xr:uid="{00000000-0005-0000-0000-00009D060000}"/>
    <cellStyle name="_Comma 2 3 2 2" xfId="39968" xr:uid="{00000000-0005-0000-0000-00009E060000}"/>
    <cellStyle name="_Comma 2 3 3" xfId="39969" xr:uid="{00000000-0005-0000-0000-00009F060000}"/>
    <cellStyle name="_Comma 2 4" xfId="39970" xr:uid="{00000000-0005-0000-0000-0000A0060000}"/>
    <cellStyle name="_Comma 2 4 2" xfId="39971" xr:uid="{00000000-0005-0000-0000-0000A1060000}"/>
    <cellStyle name="_Comma 2 4 2 2" xfId="39972" xr:uid="{00000000-0005-0000-0000-0000A2060000}"/>
    <cellStyle name="_Comma 2 4 3" xfId="39973" xr:uid="{00000000-0005-0000-0000-0000A3060000}"/>
    <cellStyle name="_Comma 2 5" xfId="39974" xr:uid="{00000000-0005-0000-0000-0000A4060000}"/>
    <cellStyle name="_Comma 2 5 2" xfId="39975" xr:uid="{00000000-0005-0000-0000-0000A5060000}"/>
    <cellStyle name="_Comma 2 6" xfId="39976" xr:uid="{00000000-0005-0000-0000-0000A6060000}"/>
    <cellStyle name="_Comma 3" xfId="12184" xr:uid="{00000000-0005-0000-0000-0000A7060000}"/>
    <cellStyle name="_Comma 3 2" xfId="12185" xr:uid="{00000000-0005-0000-0000-0000A8060000}"/>
    <cellStyle name="_Comma 3 2 2" xfId="12186" xr:uid="{00000000-0005-0000-0000-0000A9060000}"/>
    <cellStyle name="_Comma 3 2 2 2" xfId="39977" xr:uid="{00000000-0005-0000-0000-0000AA060000}"/>
    <cellStyle name="_Comma 3 2 3" xfId="39978" xr:uid="{00000000-0005-0000-0000-0000AB060000}"/>
    <cellStyle name="_Comma 3 3" xfId="12187" xr:uid="{00000000-0005-0000-0000-0000AC060000}"/>
    <cellStyle name="_Comma 3 3 2" xfId="39979" xr:uid="{00000000-0005-0000-0000-0000AD060000}"/>
    <cellStyle name="_Comma 3 3 3" xfId="39980" xr:uid="{00000000-0005-0000-0000-0000AE060000}"/>
    <cellStyle name="_Comma 3 3 4" xfId="39981" xr:uid="{00000000-0005-0000-0000-0000AF060000}"/>
    <cellStyle name="_Comma 3 4" xfId="35427" xr:uid="{00000000-0005-0000-0000-0000B0060000}"/>
    <cellStyle name="_Comma 4" xfId="12188" xr:uid="{00000000-0005-0000-0000-0000B1060000}"/>
    <cellStyle name="_Comma 4 2" xfId="12189" xr:uid="{00000000-0005-0000-0000-0000B2060000}"/>
    <cellStyle name="_Comma 4 2 2" xfId="39982" xr:uid="{00000000-0005-0000-0000-0000B3060000}"/>
    <cellStyle name="_Comma 4 2 2 2" xfId="39983" xr:uid="{00000000-0005-0000-0000-0000B4060000}"/>
    <cellStyle name="_Comma 4 2 2 2 2" xfId="39984" xr:uid="{00000000-0005-0000-0000-0000B5060000}"/>
    <cellStyle name="_Comma 4 2 2 3" xfId="39985" xr:uid="{00000000-0005-0000-0000-0000B6060000}"/>
    <cellStyle name="_Comma 4 2 3" xfId="39986" xr:uid="{00000000-0005-0000-0000-0000B7060000}"/>
    <cellStyle name="_Comma 4 2 3 2" xfId="39987" xr:uid="{00000000-0005-0000-0000-0000B8060000}"/>
    <cellStyle name="_Comma 4 2 4" xfId="39988" xr:uid="{00000000-0005-0000-0000-0000B9060000}"/>
    <cellStyle name="_Comma 4 3" xfId="35428" xr:uid="{00000000-0005-0000-0000-0000BA060000}"/>
    <cellStyle name="_Comma 4 3 2" xfId="39989" xr:uid="{00000000-0005-0000-0000-0000BB060000}"/>
    <cellStyle name="_Comma 4 3 2 2" xfId="39990" xr:uid="{00000000-0005-0000-0000-0000BC060000}"/>
    <cellStyle name="_Comma 4 3 3" xfId="39991" xr:uid="{00000000-0005-0000-0000-0000BD060000}"/>
    <cellStyle name="_Comma 4 4" xfId="39992" xr:uid="{00000000-0005-0000-0000-0000BE060000}"/>
    <cellStyle name="_Comma 4 4 2" xfId="39993" xr:uid="{00000000-0005-0000-0000-0000BF060000}"/>
    <cellStyle name="_Comma 4 5" xfId="39994" xr:uid="{00000000-0005-0000-0000-0000C0060000}"/>
    <cellStyle name="_Comma 5" xfId="35429" xr:uid="{00000000-0005-0000-0000-0000C1060000}"/>
    <cellStyle name="_Comma 5 2" xfId="39995" xr:uid="{00000000-0005-0000-0000-0000C2060000}"/>
    <cellStyle name="_Comma 5 2 2" xfId="39996" xr:uid="{00000000-0005-0000-0000-0000C3060000}"/>
    <cellStyle name="_Comma 5 2 2 2" xfId="39997" xr:uid="{00000000-0005-0000-0000-0000C4060000}"/>
    <cellStyle name="_Comma 5 2 2 2 2" xfId="39998" xr:uid="{00000000-0005-0000-0000-0000C5060000}"/>
    <cellStyle name="_Comma 5 2 2 3" xfId="39999" xr:uid="{00000000-0005-0000-0000-0000C6060000}"/>
    <cellStyle name="_Comma 5 2 3" xfId="40000" xr:uid="{00000000-0005-0000-0000-0000C7060000}"/>
    <cellStyle name="_Comma 5 2 3 2" xfId="40001" xr:uid="{00000000-0005-0000-0000-0000C8060000}"/>
    <cellStyle name="_Comma 5 2 4" xfId="40002" xr:uid="{00000000-0005-0000-0000-0000C9060000}"/>
    <cellStyle name="_Comma 5 3" xfId="40003" xr:uid="{00000000-0005-0000-0000-0000CA060000}"/>
    <cellStyle name="_Comma 5 3 2" xfId="40004" xr:uid="{00000000-0005-0000-0000-0000CB060000}"/>
    <cellStyle name="_Comma 5 3 2 2" xfId="40005" xr:uid="{00000000-0005-0000-0000-0000CC060000}"/>
    <cellStyle name="_Comma 5 3 3" xfId="40006" xr:uid="{00000000-0005-0000-0000-0000CD060000}"/>
    <cellStyle name="_Comma 5 4" xfId="40007" xr:uid="{00000000-0005-0000-0000-0000CE060000}"/>
    <cellStyle name="_Comma 5 4 2" xfId="40008" xr:uid="{00000000-0005-0000-0000-0000CF060000}"/>
    <cellStyle name="_Comma 5 5" xfId="40009" xr:uid="{00000000-0005-0000-0000-0000D0060000}"/>
    <cellStyle name="_Comma 6" xfId="40010" xr:uid="{00000000-0005-0000-0000-0000D1060000}"/>
    <cellStyle name="_Comma 6 2" xfId="40011" xr:uid="{00000000-0005-0000-0000-0000D2060000}"/>
    <cellStyle name="_Comma 6 2 2" xfId="40012" xr:uid="{00000000-0005-0000-0000-0000D3060000}"/>
    <cellStyle name="_Comma 6 2 2 2" xfId="40013" xr:uid="{00000000-0005-0000-0000-0000D4060000}"/>
    <cellStyle name="_Comma 6 2 2 2 2" xfId="40014" xr:uid="{00000000-0005-0000-0000-0000D5060000}"/>
    <cellStyle name="_Comma 6 2 2 3" xfId="40015" xr:uid="{00000000-0005-0000-0000-0000D6060000}"/>
    <cellStyle name="_Comma 6 2 3" xfId="40016" xr:uid="{00000000-0005-0000-0000-0000D7060000}"/>
    <cellStyle name="_Comma 6 2 3 2" xfId="40017" xr:uid="{00000000-0005-0000-0000-0000D8060000}"/>
    <cellStyle name="_Comma 6 2 4" xfId="40018" xr:uid="{00000000-0005-0000-0000-0000D9060000}"/>
    <cellStyle name="_Comma 6 3" xfId="40019" xr:uid="{00000000-0005-0000-0000-0000DA060000}"/>
    <cellStyle name="_Comma 6 3 2" xfId="40020" xr:uid="{00000000-0005-0000-0000-0000DB060000}"/>
    <cellStyle name="_Comma 6 3 2 2" xfId="40021" xr:uid="{00000000-0005-0000-0000-0000DC060000}"/>
    <cellStyle name="_Comma 6 3 3" xfId="40022" xr:uid="{00000000-0005-0000-0000-0000DD060000}"/>
    <cellStyle name="_Comma 6 4" xfId="40023" xr:uid="{00000000-0005-0000-0000-0000DE060000}"/>
    <cellStyle name="_Comma 6 4 2" xfId="40024" xr:uid="{00000000-0005-0000-0000-0000DF060000}"/>
    <cellStyle name="_Comma 6 5" xfId="40025" xr:uid="{00000000-0005-0000-0000-0000E0060000}"/>
    <cellStyle name="_Comma 7" xfId="40026" xr:uid="{00000000-0005-0000-0000-0000E1060000}"/>
    <cellStyle name="_Comma 7 2" xfId="40027" xr:uid="{00000000-0005-0000-0000-0000E2060000}"/>
    <cellStyle name="_Comma 7 2 2" xfId="40028" xr:uid="{00000000-0005-0000-0000-0000E3060000}"/>
    <cellStyle name="_Comma 7 2 2 2" xfId="40029" xr:uid="{00000000-0005-0000-0000-0000E4060000}"/>
    <cellStyle name="_Comma 7 2 3" xfId="40030" xr:uid="{00000000-0005-0000-0000-0000E5060000}"/>
    <cellStyle name="_Comma 7 3" xfId="40031" xr:uid="{00000000-0005-0000-0000-0000E6060000}"/>
    <cellStyle name="_Comma 7 3 2" xfId="40032" xr:uid="{00000000-0005-0000-0000-0000E7060000}"/>
    <cellStyle name="_Comma 7 3 2 2" xfId="40033" xr:uid="{00000000-0005-0000-0000-0000E8060000}"/>
    <cellStyle name="_Comma 7 3 3" xfId="40034" xr:uid="{00000000-0005-0000-0000-0000E9060000}"/>
    <cellStyle name="_Comma 7 4" xfId="40035" xr:uid="{00000000-0005-0000-0000-0000EA060000}"/>
    <cellStyle name="_Comma 7 4 2" xfId="40036" xr:uid="{00000000-0005-0000-0000-0000EB060000}"/>
    <cellStyle name="_Comma 7 5" xfId="40037" xr:uid="{00000000-0005-0000-0000-0000EC060000}"/>
    <cellStyle name="_Comma 8" xfId="40038" xr:uid="{00000000-0005-0000-0000-0000ED060000}"/>
    <cellStyle name="_Comma 8 2" xfId="40039" xr:uid="{00000000-0005-0000-0000-0000EE060000}"/>
    <cellStyle name="_Comma 8 2 2" xfId="40040" xr:uid="{00000000-0005-0000-0000-0000EF060000}"/>
    <cellStyle name="_Comma 8 3" xfId="40041" xr:uid="{00000000-0005-0000-0000-0000F0060000}"/>
    <cellStyle name="_Comma 9" xfId="40042" xr:uid="{00000000-0005-0000-0000-0000F1060000}"/>
    <cellStyle name="_Comma 9 2" xfId="40043" xr:uid="{00000000-0005-0000-0000-0000F2060000}"/>
    <cellStyle name="_Comma 9 2 2" xfId="40044" xr:uid="{00000000-0005-0000-0000-0000F3060000}"/>
    <cellStyle name="_Comma 9 3" xfId="40045" xr:uid="{00000000-0005-0000-0000-0000F4060000}"/>
    <cellStyle name="_Comma_03-Egne aksjer 1002" xfId="12190" xr:uid="{00000000-0005-0000-0000-0000F5060000}"/>
    <cellStyle name="_Comma_03-Egne aksjer 1002 2" xfId="35430" xr:uid="{00000000-0005-0000-0000-0000F6060000}"/>
    <cellStyle name="_Comma_03-Egne aksjer 1003" xfId="12191" xr:uid="{00000000-0005-0000-0000-0000F7060000}"/>
    <cellStyle name="_Comma_03-Egne aksjer 1003 2" xfId="35431" xr:uid="{00000000-0005-0000-0000-0000F8060000}"/>
    <cellStyle name="_Comma_06-Tilknytta 0909" xfId="12192" xr:uid="{00000000-0005-0000-0000-0000F9060000}"/>
    <cellStyle name="_Comma_Adj_Operating_expenses" xfId="40046" xr:uid="{00000000-0005-0000-0000-0000FA060000}"/>
    <cellStyle name="_Comma_Adj_Spec_capital_require" xfId="12193" xr:uid="{00000000-0005-0000-0000-0000FB060000}"/>
    <cellStyle name="_Comma_Ark1" xfId="35432" xr:uid="{00000000-0005-0000-0000-0000FC060000}"/>
    <cellStyle name="_Comma_AVA DVA EL" xfId="40047" xr:uid="{00000000-0005-0000-0000-0000FD060000}"/>
    <cellStyle name="_Comma_EK 0912" xfId="12194" xr:uid="{00000000-0005-0000-0000-0000FE060000}"/>
    <cellStyle name="_Comma_EK oppstilling 1Q09" xfId="40048" xr:uid="{00000000-0005-0000-0000-0000FF060000}"/>
    <cellStyle name="_Comma_Expenses (1)" xfId="40049" xr:uid="{00000000-0005-0000-0000-000000070000}"/>
    <cellStyle name="_Comma_Group_DnB_NORD_B2008-11_to_DnB_NOR061107" xfId="12195" xr:uid="{00000000-0005-0000-0000-000001070000}"/>
    <cellStyle name="_Comma_IFRS MORBANK" xfId="35433" xr:uid="{00000000-0005-0000-0000-000002070000}"/>
    <cellStyle name="_Comma_Income statement ASA" xfId="35434" xr:uid="{00000000-0005-0000-0000-000003070000}"/>
    <cellStyle name="_Comma_Income statement Group" xfId="35435" xr:uid="{00000000-0005-0000-0000-000004070000}"/>
    <cellStyle name="_Comma_Kontantstrømanalyse 3Q09-konsernet" xfId="12196" xr:uid="{00000000-0005-0000-0000-000005070000}"/>
    <cellStyle name="_Comma_Kontantstrømanalyse 3Q09-konsernet 2" xfId="35436" xr:uid="{00000000-0005-0000-0000-000006070000}"/>
    <cellStyle name="_Comma_Kontantstrømanalyse 4Q09-konsernet" xfId="12197" xr:uid="{00000000-0005-0000-0000-000007070000}"/>
    <cellStyle name="_Comma_Kontantstrømanalyse 4Q09-konsernet 2" xfId="35437" xr:uid="{00000000-0005-0000-0000-000008070000}"/>
    <cellStyle name="_Comma_Note utlån" xfId="35438" xr:uid="{00000000-0005-0000-0000-000009070000}"/>
    <cellStyle name="_Comma_Other MTM adjustments" xfId="40050" xr:uid="{00000000-0005-0000-0000-00000A070000}"/>
    <cellStyle name="_Comma_Valeffekt NORD, Lux og Finans 3Q09" xfId="12198" xr:uid="{00000000-0005-0000-0000-00000B070000}"/>
    <cellStyle name="_Comma_Valutafordelt utlån og innsk 4Q09" xfId="12199" xr:uid="{00000000-0005-0000-0000-00000C070000}"/>
    <cellStyle name="_Control2" xfId="215" xr:uid="{00000000-0005-0000-0000-00000D070000}"/>
    <cellStyle name="_Control2_Hovedtall" xfId="35439" xr:uid="{00000000-0005-0000-0000-00000E070000}"/>
    <cellStyle name="_Control2_Nøkkeltall" xfId="35440" xr:uid="{00000000-0005-0000-0000-00000F070000}"/>
    <cellStyle name="_Control2_Q Sum_Res N" xfId="35441" xr:uid="{00000000-0005-0000-0000-000010070000}"/>
    <cellStyle name="_Control2_Resultat" xfId="35442" xr:uid="{00000000-0005-0000-0000-000011070000}"/>
    <cellStyle name="_Currency" xfId="216" xr:uid="{00000000-0005-0000-0000-000012070000}"/>
    <cellStyle name="_Currency 10" xfId="40051" xr:uid="{00000000-0005-0000-0000-000013070000}"/>
    <cellStyle name="_Currency 10 2" xfId="40052" xr:uid="{00000000-0005-0000-0000-000014070000}"/>
    <cellStyle name="_Currency 11" xfId="40053" xr:uid="{00000000-0005-0000-0000-000015070000}"/>
    <cellStyle name="_Currency 12" xfId="40054" xr:uid="{00000000-0005-0000-0000-000016070000}"/>
    <cellStyle name="_Currency 13" xfId="40055" xr:uid="{00000000-0005-0000-0000-000017070000}"/>
    <cellStyle name="_Currency 14" xfId="40056" xr:uid="{00000000-0005-0000-0000-000018070000}"/>
    <cellStyle name="_Currency 2" xfId="217" xr:uid="{00000000-0005-0000-0000-000019070000}"/>
    <cellStyle name="_Currency 2 2" xfId="12200" xr:uid="{00000000-0005-0000-0000-00001A070000}"/>
    <cellStyle name="_Currency 2 2 2" xfId="40057" xr:uid="{00000000-0005-0000-0000-00001B070000}"/>
    <cellStyle name="_Currency 2 2 2 2" xfId="40058" xr:uid="{00000000-0005-0000-0000-00001C070000}"/>
    <cellStyle name="_Currency 2 2 2 2 2" xfId="40059" xr:uid="{00000000-0005-0000-0000-00001D070000}"/>
    <cellStyle name="_Currency 2 2 2 3" xfId="40060" xr:uid="{00000000-0005-0000-0000-00001E070000}"/>
    <cellStyle name="_Currency 2 2 3" xfId="40061" xr:uid="{00000000-0005-0000-0000-00001F070000}"/>
    <cellStyle name="_Currency 2 2 3 2" xfId="40062" xr:uid="{00000000-0005-0000-0000-000020070000}"/>
    <cellStyle name="_Currency 2 2 4" xfId="40063" xr:uid="{00000000-0005-0000-0000-000021070000}"/>
    <cellStyle name="_Currency 2 3" xfId="35443" xr:uid="{00000000-0005-0000-0000-000022070000}"/>
    <cellStyle name="_Currency 2 3 2" xfId="40064" xr:uid="{00000000-0005-0000-0000-000023070000}"/>
    <cellStyle name="_Currency 2 3 2 2" xfId="40065" xr:uid="{00000000-0005-0000-0000-000024070000}"/>
    <cellStyle name="_Currency 2 3 3" xfId="40066" xr:uid="{00000000-0005-0000-0000-000025070000}"/>
    <cellStyle name="_Currency 2 4" xfId="40067" xr:uid="{00000000-0005-0000-0000-000026070000}"/>
    <cellStyle name="_Currency 2 4 2" xfId="40068" xr:uid="{00000000-0005-0000-0000-000027070000}"/>
    <cellStyle name="_Currency 2 4 2 2" xfId="40069" xr:uid="{00000000-0005-0000-0000-000028070000}"/>
    <cellStyle name="_Currency 2 4 3" xfId="40070" xr:uid="{00000000-0005-0000-0000-000029070000}"/>
    <cellStyle name="_Currency 2 5" xfId="40071" xr:uid="{00000000-0005-0000-0000-00002A070000}"/>
    <cellStyle name="_Currency 2 5 2" xfId="40072" xr:uid="{00000000-0005-0000-0000-00002B070000}"/>
    <cellStyle name="_Currency 2 6" xfId="40073" xr:uid="{00000000-0005-0000-0000-00002C070000}"/>
    <cellStyle name="_Currency 3" xfId="12201" xr:uid="{00000000-0005-0000-0000-00002D070000}"/>
    <cellStyle name="_Currency 3 2" xfId="12202" xr:uid="{00000000-0005-0000-0000-00002E070000}"/>
    <cellStyle name="_Currency 3 2 2" xfId="12203" xr:uid="{00000000-0005-0000-0000-00002F070000}"/>
    <cellStyle name="_Currency 3 2 2 2" xfId="40074" xr:uid="{00000000-0005-0000-0000-000030070000}"/>
    <cellStyle name="_Currency 3 2 3" xfId="40075" xr:uid="{00000000-0005-0000-0000-000031070000}"/>
    <cellStyle name="_Currency 3 3" xfId="12204" xr:uid="{00000000-0005-0000-0000-000032070000}"/>
    <cellStyle name="_Currency 3 3 2" xfId="40076" xr:uid="{00000000-0005-0000-0000-000033070000}"/>
    <cellStyle name="_Currency 3 3 3" xfId="40077" xr:uid="{00000000-0005-0000-0000-000034070000}"/>
    <cellStyle name="_Currency 3 3 4" xfId="40078" xr:uid="{00000000-0005-0000-0000-000035070000}"/>
    <cellStyle name="_Currency 3 4" xfId="35444" xr:uid="{00000000-0005-0000-0000-000036070000}"/>
    <cellStyle name="_Currency 4" xfId="12205" xr:uid="{00000000-0005-0000-0000-000037070000}"/>
    <cellStyle name="_Currency 4 2" xfId="12206" xr:uid="{00000000-0005-0000-0000-000038070000}"/>
    <cellStyle name="_Currency 4 2 2" xfId="40079" xr:uid="{00000000-0005-0000-0000-000039070000}"/>
    <cellStyle name="_Currency 4 2 2 2" xfId="40080" xr:uid="{00000000-0005-0000-0000-00003A070000}"/>
    <cellStyle name="_Currency 4 2 2 2 2" xfId="40081" xr:uid="{00000000-0005-0000-0000-00003B070000}"/>
    <cellStyle name="_Currency 4 2 2 3" xfId="40082" xr:uid="{00000000-0005-0000-0000-00003C070000}"/>
    <cellStyle name="_Currency 4 2 3" xfId="40083" xr:uid="{00000000-0005-0000-0000-00003D070000}"/>
    <cellStyle name="_Currency 4 2 3 2" xfId="40084" xr:uid="{00000000-0005-0000-0000-00003E070000}"/>
    <cellStyle name="_Currency 4 2 4" xfId="40085" xr:uid="{00000000-0005-0000-0000-00003F070000}"/>
    <cellStyle name="_Currency 4 3" xfId="35445" xr:uid="{00000000-0005-0000-0000-000040070000}"/>
    <cellStyle name="_Currency 4 3 2" xfId="40086" xr:uid="{00000000-0005-0000-0000-000041070000}"/>
    <cellStyle name="_Currency 4 3 2 2" xfId="40087" xr:uid="{00000000-0005-0000-0000-000042070000}"/>
    <cellStyle name="_Currency 4 3 3" xfId="40088" xr:uid="{00000000-0005-0000-0000-000043070000}"/>
    <cellStyle name="_Currency 4 4" xfId="40089" xr:uid="{00000000-0005-0000-0000-000044070000}"/>
    <cellStyle name="_Currency 4 4 2" xfId="40090" xr:uid="{00000000-0005-0000-0000-000045070000}"/>
    <cellStyle name="_Currency 4 5" xfId="40091" xr:uid="{00000000-0005-0000-0000-000046070000}"/>
    <cellStyle name="_Currency 5" xfId="35446" xr:uid="{00000000-0005-0000-0000-000047070000}"/>
    <cellStyle name="_Currency 5 2" xfId="40092" xr:uid="{00000000-0005-0000-0000-000048070000}"/>
    <cellStyle name="_Currency 5 2 2" xfId="40093" xr:uid="{00000000-0005-0000-0000-000049070000}"/>
    <cellStyle name="_Currency 5 2 2 2" xfId="40094" xr:uid="{00000000-0005-0000-0000-00004A070000}"/>
    <cellStyle name="_Currency 5 2 2 2 2" xfId="40095" xr:uid="{00000000-0005-0000-0000-00004B070000}"/>
    <cellStyle name="_Currency 5 2 2 3" xfId="40096" xr:uid="{00000000-0005-0000-0000-00004C070000}"/>
    <cellStyle name="_Currency 5 2 3" xfId="40097" xr:uid="{00000000-0005-0000-0000-00004D070000}"/>
    <cellStyle name="_Currency 5 2 3 2" xfId="40098" xr:uid="{00000000-0005-0000-0000-00004E070000}"/>
    <cellStyle name="_Currency 5 2 4" xfId="40099" xr:uid="{00000000-0005-0000-0000-00004F070000}"/>
    <cellStyle name="_Currency 5 3" xfId="40100" xr:uid="{00000000-0005-0000-0000-000050070000}"/>
    <cellStyle name="_Currency 5 3 2" xfId="40101" xr:uid="{00000000-0005-0000-0000-000051070000}"/>
    <cellStyle name="_Currency 5 3 2 2" xfId="40102" xr:uid="{00000000-0005-0000-0000-000052070000}"/>
    <cellStyle name="_Currency 5 3 3" xfId="40103" xr:uid="{00000000-0005-0000-0000-000053070000}"/>
    <cellStyle name="_Currency 5 4" xfId="40104" xr:uid="{00000000-0005-0000-0000-000054070000}"/>
    <cellStyle name="_Currency 5 4 2" xfId="40105" xr:uid="{00000000-0005-0000-0000-000055070000}"/>
    <cellStyle name="_Currency 5 5" xfId="40106" xr:uid="{00000000-0005-0000-0000-000056070000}"/>
    <cellStyle name="_Currency 6" xfId="40107" xr:uid="{00000000-0005-0000-0000-000057070000}"/>
    <cellStyle name="_Currency 6 2" xfId="40108" xr:uid="{00000000-0005-0000-0000-000058070000}"/>
    <cellStyle name="_Currency 6 2 2" xfId="40109" xr:uid="{00000000-0005-0000-0000-000059070000}"/>
    <cellStyle name="_Currency 6 2 2 2" xfId="40110" xr:uid="{00000000-0005-0000-0000-00005A070000}"/>
    <cellStyle name="_Currency 6 2 2 2 2" xfId="40111" xr:uid="{00000000-0005-0000-0000-00005B070000}"/>
    <cellStyle name="_Currency 6 2 2 3" xfId="40112" xr:uid="{00000000-0005-0000-0000-00005C070000}"/>
    <cellStyle name="_Currency 6 2 3" xfId="40113" xr:uid="{00000000-0005-0000-0000-00005D070000}"/>
    <cellStyle name="_Currency 6 2 3 2" xfId="40114" xr:uid="{00000000-0005-0000-0000-00005E070000}"/>
    <cellStyle name="_Currency 6 2 4" xfId="40115" xr:uid="{00000000-0005-0000-0000-00005F070000}"/>
    <cellStyle name="_Currency 6 3" xfId="40116" xr:uid="{00000000-0005-0000-0000-000060070000}"/>
    <cellStyle name="_Currency 6 3 2" xfId="40117" xr:uid="{00000000-0005-0000-0000-000061070000}"/>
    <cellStyle name="_Currency 6 3 2 2" xfId="40118" xr:uid="{00000000-0005-0000-0000-000062070000}"/>
    <cellStyle name="_Currency 6 3 3" xfId="40119" xr:uid="{00000000-0005-0000-0000-000063070000}"/>
    <cellStyle name="_Currency 6 4" xfId="40120" xr:uid="{00000000-0005-0000-0000-000064070000}"/>
    <cellStyle name="_Currency 6 4 2" xfId="40121" xr:uid="{00000000-0005-0000-0000-000065070000}"/>
    <cellStyle name="_Currency 6 5" xfId="40122" xr:uid="{00000000-0005-0000-0000-000066070000}"/>
    <cellStyle name="_Currency 7" xfId="40123" xr:uid="{00000000-0005-0000-0000-000067070000}"/>
    <cellStyle name="_Currency 7 2" xfId="40124" xr:uid="{00000000-0005-0000-0000-000068070000}"/>
    <cellStyle name="_Currency 7 2 2" xfId="40125" xr:uid="{00000000-0005-0000-0000-000069070000}"/>
    <cellStyle name="_Currency 7 2 2 2" xfId="40126" xr:uid="{00000000-0005-0000-0000-00006A070000}"/>
    <cellStyle name="_Currency 7 2 3" xfId="40127" xr:uid="{00000000-0005-0000-0000-00006B070000}"/>
    <cellStyle name="_Currency 7 3" xfId="40128" xr:uid="{00000000-0005-0000-0000-00006C070000}"/>
    <cellStyle name="_Currency 7 3 2" xfId="40129" xr:uid="{00000000-0005-0000-0000-00006D070000}"/>
    <cellStyle name="_Currency 7 3 2 2" xfId="40130" xr:uid="{00000000-0005-0000-0000-00006E070000}"/>
    <cellStyle name="_Currency 7 3 3" xfId="40131" xr:uid="{00000000-0005-0000-0000-00006F070000}"/>
    <cellStyle name="_Currency 7 4" xfId="40132" xr:uid="{00000000-0005-0000-0000-000070070000}"/>
    <cellStyle name="_Currency 7 4 2" xfId="40133" xr:uid="{00000000-0005-0000-0000-000071070000}"/>
    <cellStyle name="_Currency 7 5" xfId="40134" xr:uid="{00000000-0005-0000-0000-000072070000}"/>
    <cellStyle name="_Currency 8" xfId="40135" xr:uid="{00000000-0005-0000-0000-000073070000}"/>
    <cellStyle name="_Currency 8 2" xfId="40136" xr:uid="{00000000-0005-0000-0000-000074070000}"/>
    <cellStyle name="_Currency 8 2 2" xfId="40137" xr:uid="{00000000-0005-0000-0000-000075070000}"/>
    <cellStyle name="_Currency 8 3" xfId="40138" xr:uid="{00000000-0005-0000-0000-000076070000}"/>
    <cellStyle name="_Currency 9" xfId="40139" xr:uid="{00000000-0005-0000-0000-000077070000}"/>
    <cellStyle name="_Currency 9 2" xfId="40140" xr:uid="{00000000-0005-0000-0000-000078070000}"/>
    <cellStyle name="_Currency 9 2 2" xfId="40141" xr:uid="{00000000-0005-0000-0000-000079070000}"/>
    <cellStyle name="_Currency 9 3" xfId="40142" xr:uid="{00000000-0005-0000-0000-00007A070000}"/>
    <cellStyle name="_Currency_03-Egne aksjer 1002" xfId="12207" xr:uid="{00000000-0005-0000-0000-00007B070000}"/>
    <cellStyle name="_Currency_03-Egne aksjer 1002 2" xfId="35447" xr:uid="{00000000-0005-0000-0000-00007C070000}"/>
    <cellStyle name="_Currency_03-Egne aksjer 1003" xfId="12208" xr:uid="{00000000-0005-0000-0000-00007D070000}"/>
    <cellStyle name="_Currency_03-Egne aksjer 1003 2" xfId="35448" xr:uid="{00000000-0005-0000-0000-00007E070000}"/>
    <cellStyle name="_Currency_06-Tilknytta 0909" xfId="12209" xr:uid="{00000000-0005-0000-0000-00007F070000}"/>
    <cellStyle name="_Currency_Adj_Operating_expenses" xfId="40143" xr:uid="{00000000-0005-0000-0000-000080070000}"/>
    <cellStyle name="_Currency_Adj_Spec_capital_require" xfId="12210" xr:uid="{00000000-0005-0000-0000-000081070000}"/>
    <cellStyle name="_Currency_Ark1" xfId="35449" xr:uid="{00000000-0005-0000-0000-000082070000}"/>
    <cellStyle name="_Currency_AVA DVA EL" xfId="40144" xr:uid="{00000000-0005-0000-0000-000083070000}"/>
    <cellStyle name="_Currency_EK 0912" xfId="12211" xr:uid="{00000000-0005-0000-0000-000084070000}"/>
    <cellStyle name="_Currency_EK oppstilling 1Q09" xfId="40145" xr:uid="{00000000-0005-0000-0000-000085070000}"/>
    <cellStyle name="_Currency_Expenses (1)" xfId="40146" xr:uid="{00000000-0005-0000-0000-000086070000}"/>
    <cellStyle name="_Currency_Group_DnB_NORD_B2008-11_to_DnB_NOR061107" xfId="12212" xr:uid="{00000000-0005-0000-0000-000087070000}"/>
    <cellStyle name="_Currency_IFRS MORBANK" xfId="35450" xr:uid="{00000000-0005-0000-0000-000088070000}"/>
    <cellStyle name="_Currency_Income statement ASA" xfId="35451" xr:uid="{00000000-0005-0000-0000-000089070000}"/>
    <cellStyle name="_Currency_Income statement Group" xfId="35452" xr:uid="{00000000-0005-0000-0000-00008A070000}"/>
    <cellStyle name="_Currency_Kontantstrømanalyse 3Q09-konsernet" xfId="12213" xr:uid="{00000000-0005-0000-0000-00008B070000}"/>
    <cellStyle name="_Currency_Kontantstrømanalyse 3Q09-konsernet 2" xfId="35453" xr:uid="{00000000-0005-0000-0000-00008C070000}"/>
    <cellStyle name="_Currency_Kontantstrømanalyse 4Q09-konsernet" xfId="12214" xr:uid="{00000000-0005-0000-0000-00008D070000}"/>
    <cellStyle name="_Currency_Kontantstrømanalyse 4Q09-konsernet 2" xfId="35454" xr:uid="{00000000-0005-0000-0000-00008E070000}"/>
    <cellStyle name="_Currency_Merger Plans2" xfId="218" xr:uid="{00000000-0005-0000-0000-00008F070000}"/>
    <cellStyle name="_Currency_Merger Plans2 10" xfId="40147" xr:uid="{00000000-0005-0000-0000-000090070000}"/>
    <cellStyle name="_Currency_Merger Plans2 10 2" xfId="40148" xr:uid="{00000000-0005-0000-0000-000091070000}"/>
    <cellStyle name="_Currency_Merger Plans2 11" xfId="40149" xr:uid="{00000000-0005-0000-0000-000092070000}"/>
    <cellStyle name="_Currency_Merger Plans2 12" xfId="40150" xr:uid="{00000000-0005-0000-0000-000093070000}"/>
    <cellStyle name="_Currency_Merger Plans2 13" xfId="40151" xr:uid="{00000000-0005-0000-0000-000094070000}"/>
    <cellStyle name="_Currency_Merger Plans2 2" xfId="219" xr:uid="{00000000-0005-0000-0000-000095070000}"/>
    <cellStyle name="_Currency_Merger Plans2 2 2" xfId="12215" xr:uid="{00000000-0005-0000-0000-000096070000}"/>
    <cellStyle name="_Currency_Merger Plans2 2 2 2" xfId="40152" xr:uid="{00000000-0005-0000-0000-000097070000}"/>
    <cellStyle name="_Currency_Merger Plans2 2 2 2 2" xfId="40153" xr:uid="{00000000-0005-0000-0000-000098070000}"/>
    <cellStyle name="_Currency_Merger Plans2 2 2 2 2 2" xfId="40154" xr:uid="{00000000-0005-0000-0000-000099070000}"/>
    <cellStyle name="_Currency_Merger Plans2 2 2 2 3" xfId="40155" xr:uid="{00000000-0005-0000-0000-00009A070000}"/>
    <cellStyle name="_Currency_Merger Plans2 2 2 3" xfId="40156" xr:uid="{00000000-0005-0000-0000-00009B070000}"/>
    <cellStyle name="_Currency_Merger Plans2 2 2 3 2" xfId="40157" xr:uid="{00000000-0005-0000-0000-00009C070000}"/>
    <cellStyle name="_Currency_Merger Plans2 2 2 4" xfId="40158" xr:uid="{00000000-0005-0000-0000-00009D070000}"/>
    <cellStyle name="_Currency_Merger Plans2 2 3" xfId="35455" xr:uid="{00000000-0005-0000-0000-00009E070000}"/>
    <cellStyle name="_Currency_Merger Plans2 2 3 2" xfId="40159" xr:uid="{00000000-0005-0000-0000-00009F070000}"/>
    <cellStyle name="_Currency_Merger Plans2 2 3 2 2" xfId="40160" xr:uid="{00000000-0005-0000-0000-0000A0070000}"/>
    <cellStyle name="_Currency_Merger Plans2 2 3 3" xfId="40161" xr:uid="{00000000-0005-0000-0000-0000A1070000}"/>
    <cellStyle name="_Currency_Merger Plans2 2 4" xfId="40162" xr:uid="{00000000-0005-0000-0000-0000A2070000}"/>
    <cellStyle name="_Currency_Merger Plans2 2 4 2" xfId="40163" xr:uid="{00000000-0005-0000-0000-0000A3070000}"/>
    <cellStyle name="_Currency_Merger Plans2 2 4 2 2" xfId="40164" xr:uid="{00000000-0005-0000-0000-0000A4070000}"/>
    <cellStyle name="_Currency_Merger Plans2 2 4 3" xfId="40165" xr:uid="{00000000-0005-0000-0000-0000A5070000}"/>
    <cellStyle name="_Currency_Merger Plans2 2 5" xfId="40166" xr:uid="{00000000-0005-0000-0000-0000A6070000}"/>
    <cellStyle name="_Currency_Merger Plans2 2 5 2" xfId="40167" xr:uid="{00000000-0005-0000-0000-0000A7070000}"/>
    <cellStyle name="_Currency_Merger Plans2 2 6" xfId="40168" xr:uid="{00000000-0005-0000-0000-0000A8070000}"/>
    <cellStyle name="_Currency_Merger Plans2 3" xfId="12216" xr:uid="{00000000-0005-0000-0000-0000A9070000}"/>
    <cellStyle name="_Currency_Merger Plans2 3 2" xfId="12217" xr:uid="{00000000-0005-0000-0000-0000AA070000}"/>
    <cellStyle name="_Currency_Merger Plans2 3 2 2" xfId="12218" xr:uid="{00000000-0005-0000-0000-0000AB070000}"/>
    <cellStyle name="_Currency_Merger Plans2 3 2 2 2" xfId="40169" xr:uid="{00000000-0005-0000-0000-0000AC070000}"/>
    <cellStyle name="_Currency_Merger Plans2 3 2 3" xfId="40170" xr:uid="{00000000-0005-0000-0000-0000AD070000}"/>
    <cellStyle name="_Currency_Merger Plans2 3 3" xfId="12219" xr:uid="{00000000-0005-0000-0000-0000AE070000}"/>
    <cellStyle name="_Currency_Merger Plans2 3 3 2" xfId="40171" xr:uid="{00000000-0005-0000-0000-0000AF070000}"/>
    <cellStyle name="_Currency_Merger Plans2 3 3 3" xfId="40172" xr:uid="{00000000-0005-0000-0000-0000B0070000}"/>
    <cellStyle name="_Currency_Merger Plans2 3 3 4" xfId="40173" xr:uid="{00000000-0005-0000-0000-0000B1070000}"/>
    <cellStyle name="_Currency_Merger Plans2 3 4" xfId="35456" xr:uid="{00000000-0005-0000-0000-0000B2070000}"/>
    <cellStyle name="_Currency_Merger Plans2 4" xfId="12220" xr:uid="{00000000-0005-0000-0000-0000B3070000}"/>
    <cellStyle name="_Currency_Merger Plans2 4 2" xfId="12221" xr:uid="{00000000-0005-0000-0000-0000B4070000}"/>
    <cellStyle name="_Currency_Merger Plans2 4 2 2" xfId="40174" xr:uid="{00000000-0005-0000-0000-0000B5070000}"/>
    <cellStyle name="_Currency_Merger Plans2 4 2 2 2" xfId="40175" xr:uid="{00000000-0005-0000-0000-0000B6070000}"/>
    <cellStyle name="_Currency_Merger Plans2 4 2 2 2 2" xfId="40176" xr:uid="{00000000-0005-0000-0000-0000B7070000}"/>
    <cellStyle name="_Currency_Merger Plans2 4 2 2 3" xfId="40177" xr:uid="{00000000-0005-0000-0000-0000B8070000}"/>
    <cellStyle name="_Currency_Merger Plans2 4 2 3" xfId="40178" xr:uid="{00000000-0005-0000-0000-0000B9070000}"/>
    <cellStyle name="_Currency_Merger Plans2 4 2 3 2" xfId="40179" xr:uid="{00000000-0005-0000-0000-0000BA070000}"/>
    <cellStyle name="_Currency_Merger Plans2 4 2 4" xfId="40180" xr:uid="{00000000-0005-0000-0000-0000BB070000}"/>
    <cellStyle name="_Currency_Merger Plans2 4 3" xfId="35457" xr:uid="{00000000-0005-0000-0000-0000BC070000}"/>
    <cellStyle name="_Currency_Merger Plans2 4 3 2" xfId="40181" xr:uid="{00000000-0005-0000-0000-0000BD070000}"/>
    <cellStyle name="_Currency_Merger Plans2 4 3 2 2" xfId="40182" xr:uid="{00000000-0005-0000-0000-0000BE070000}"/>
    <cellStyle name="_Currency_Merger Plans2 4 3 3" xfId="40183" xr:uid="{00000000-0005-0000-0000-0000BF070000}"/>
    <cellStyle name="_Currency_Merger Plans2 4 4" xfId="40184" xr:uid="{00000000-0005-0000-0000-0000C0070000}"/>
    <cellStyle name="_Currency_Merger Plans2 4 4 2" xfId="40185" xr:uid="{00000000-0005-0000-0000-0000C1070000}"/>
    <cellStyle name="_Currency_Merger Plans2 4 5" xfId="40186" xr:uid="{00000000-0005-0000-0000-0000C2070000}"/>
    <cellStyle name="_Currency_Merger Plans2 5" xfId="35458" xr:uid="{00000000-0005-0000-0000-0000C3070000}"/>
    <cellStyle name="_Currency_Merger Plans2 5 2" xfId="40187" xr:uid="{00000000-0005-0000-0000-0000C4070000}"/>
    <cellStyle name="_Currency_Merger Plans2 5 2 2" xfId="40188" xr:uid="{00000000-0005-0000-0000-0000C5070000}"/>
    <cellStyle name="_Currency_Merger Plans2 5 2 2 2" xfId="40189" xr:uid="{00000000-0005-0000-0000-0000C6070000}"/>
    <cellStyle name="_Currency_Merger Plans2 5 2 2 2 2" xfId="40190" xr:uid="{00000000-0005-0000-0000-0000C7070000}"/>
    <cellStyle name="_Currency_Merger Plans2 5 2 2 3" xfId="40191" xr:uid="{00000000-0005-0000-0000-0000C8070000}"/>
    <cellStyle name="_Currency_Merger Plans2 5 2 3" xfId="40192" xr:uid="{00000000-0005-0000-0000-0000C9070000}"/>
    <cellStyle name="_Currency_Merger Plans2 5 2 3 2" xfId="40193" xr:uid="{00000000-0005-0000-0000-0000CA070000}"/>
    <cellStyle name="_Currency_Merger Plans2 5 2 4" xfId="40194" xr:uid="{00000000-0005-0000-0000-0000CB070000}"/>
    <cellStyle name="_Currency_Merger Plans2 5 3" xfId="40195" xr:uid="{00000000-0005-0000-0000-0000CC070000}"/>
    <cellStyle name="_Currency_Merger Plans2 5 3 2" xfId="40196" xr:uid="{00000000-0005-0000-0000-0000CD070000}"/>
    <cellStyle name="_Currency_Merger Plans2 5 3 2 2" xfId="40197" xr:uid="{00000000-0005-0000-0000-0000CE070000}"/>
    <cellStyle name="_Currency_Merger Plans2 5 3 3" xfId="40198" xr:uid="{00000000-0005-0000-0000-0000CF070000}"/>
    <cellStyle name="_Currency_Merger Plans2 5 4" xfId="40199" xr:uid="{00000000-0005-0000-0000-0000D0070000}"/>
    <cellStyle name="_Currency_Merger Plans2 5 4 2" xfId="40200" xr:uid="{00000000-0005-0000-0000-0000D1070000}"/>
    <cellStyle name="_Currency_Merger Plans2 5 5" xfId="40201" xr:uid="{00000000-0005-0000-0000-0000D2070000}"/>
    <cellStyle name="_Currency_Merger Plans2 6" xfId="40202" xr:uid="{00000000-0005-0000-0000-0000D3070000}"/>
    <cellStyle name="_Currency_Merger Plans2 6 2" xfId="40203" xr:uid="{00000000-0005-0000-0000-0000D4070000}"/>
    <cellStyle name="_Currency_Merger Plans2 6 2 2" xfId="40204" xr:uid="{00000000-0005-0000-0000-0000D5070000}"/>
    <cellStyle name="_Currency_Merger Plans2 6 2 2 2" xfId="40205" xr:uid="{00000000-0005-0000-0000-0000D6070000}"/>
    <cellStyle name="_Currency_Merger Plans2 6 2 2 2 2" xfId="40206" xr:uid="{00000000-0005-0000-0000-0000D7070000}"/>
    <cellStyle name="_Currency_Merger Plans2 6 2 2 3" xfId="40207" xr:uid="{00000000-0005-0000-0000-0000D8070000}"/>
    <cellStyle name="_Currency_Merger Plans2 6 2 3" xfId="40208" xr:uid="{00000000-0005-0000-0000-0000D9070000}"/>
    <cellStyle name="_Currency_Merger Plans2 6 2 3 2" xfId="40209" xr:uid="{00000000-0005-0000-0000-0000DA070000}"/>
    <cellStyle name="_Currency_Merger Plans2 6 2 4" xfId="40210" xr:uid="{00000000-0005-0000-0000-0000DB070000}"/>
    <cellStyle name="_Currency_Merger Plans2 6 3" xfId="40211" xr:uid="{00000000-0005-0000-0000-0000DC070000}"/>
    <cellStyle name="_Currency_Merger Plans2 6 3 2" xfId="40212" xr:uid="{00000000-0005-0000-0000-0000DD070000}"/>
    <cellStyle name="_Currency_Merger Plans2 6 3 2 2" xfId="40213" xr:uid="{00000000-0005-0000-0000-0000DE070000}"/>
    <cellStyle name="_Currency_Merger Plans2 6 3 3" xfId="40214" xr:uid="{00000000-0005-0000-0000-0000DF070000}"/>
    <cellStyle name="_Currency_Merger Plans2 6 4" xfId="40215" xr:uid="{00000000-0005-0000-0000-0000E0070000}"/>
    <cellStyle name="_Currency_Merger Plans2 6 4 2" xfId="40216" xr:uid="{00000000-0005-0000-0000-0000E1070000}"/>
    <cellStyle name="_Currency_Merger Plans2 6 5" xfId="40217" xr:uid="{00000000-0005-0000-0000-0000E2070000}"/>
    <cellStyle name="_Currency_Merger Plans2 7" xfId="40218" xr:uid="{00000000-0005-0000-0000-0000E3070000}"/>
    <cellStyle name="_Currency_Merger Plans2 7 2" xfId="40219" xr:uid="{00000000-0005-0000-0000-0000E4070000}"/>
    <cellStyle name="_Currency_Merger Plans2 7 2 2" xfId="40220" xr:uid="{00000000-0005-0000-0000-0000E5070000}"/>
    <cellStyle name="_Currency_Merger Plans2 7 2 2 2" xfId="40221" xr:uid="{00000000-0005-0000-0000-0000E6070000}"/>
    <cellStyle name="_Currency_Merger Plans2 7 2 3" xfId="40222" xr:uid="{00000000-0005-0000-0000-0000E7070000}"/>
    <cellStyle name="_Currency_Merger Plans2 7 3" xfId="40223" xr:uid="{00000000-0005-0000-0000-0000E8070000}"/>
    <cellStyle name="_Currency_Merger Plans2 7 3 2" xfId="40224" xr:uid="{00000000-0005-0000-0000-0000E9070000}"/>
    <cellStyle name="_Currency_Merger Plans2 7 3 2 2" xfId="40225" xr:uid="{00000000-0005-0000-0000-0000EA070000}"/>
    <cellStyle name="_Currency_Merger Plans2 7 3 3" xfId="40226" xr:uid="{00000000-0005-0000-0000-0000EB070000}"/>
    <cellStyle name="_Currency_Merger Plans2 7 4" xfId="40227" xr:uid="{00000000-0005-0000-0000-0000EC070000}"/>
    <cellStyle name="_Currency_Merger Plans2 7 4 2" xfId="40228" xr:uid="{00000000-0005-0000-0000-0000ED070000}"/>
    <cellStyle name="_Currency_Merger Plans2 7 5" xfId="40229" xr:uid="{00000000-0005-0000-0000-0000EE070000}"/>
    <cellStyle name="_Currency_Merger Plans2 8" xfId="40230" xr:uid="{00000000-0005-0000-0000-0000EF070000}"/>
    <cellStyle name="_Currency_Merger Plans2 8 2" xfId="40231" xr:uid="{00000000-0005-0000-0000-0000F0070000}"/>
    <cellStyle name="_Currency_Merger Plans2 8 2 2" xfId="40232" xr:uid="{00000000-0005-0000-0000-0000F1070000}"/>
    <cellStyle name="_Currency_Merger Plans2 8 3" xfId="40233" xr:uid="{00000000-0005-0000-0000-0000F2070000}"/>
    <cellStyle name="_Currency_Merger Plans2 9" xfId="40234" xr:uid="{00000000-0005-0000-0000-0000F3070000}"/>
    <cellStyle name="_Currency_Merger Plans2 9 2" xfId="40235" xr:uid="{00000000-0005-0000-0000-0000F4070000}"/>
    <cellStyle name="_Currency_Merger Plans2 9 2 2" xfId="40236" xr:uid="{00000000-0005-0000-0000-0000F5070000}"/>
    <cellStyle name="_Currency_Merger Plans2 9 3" xfId="402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5459"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0238" xr:uid="{00000000-0005-0000-0000-000011080000}"/>
    <cellStyle name="_Currency_RIK M" xfId="245" xr:uid="{00000000-0005-0000-0000-000012080000}"/>
    <cellStyle name="_Currency_Valeffekt NORD, Lux og Finans 3Q09" xfId="12222" xr:uid="{00000000-0005-0000-0000-000013080000}"/>
    <cellStyle name="_Currency_Valutafordelt utlån og innsk 4Q09" xfId="12223" xr:uid="{00000000-0005-0000-0000-000014080000}"/>
    <cellStyle name="_CurrencySpace" xfId="246" xr:uid="{00000000-0005-0000-0000-000015080000}"/>
    <cellStyle name="_CurrencySpace 10" xfId="40239" xr:uid="{00000000-0005-0000-0000-000016080000}"/>
    <cellStyle name="_CurrencySpace 10 2" xfId="40240" xr:uid="{00000000-0005-0000-0000-000017080000}"/>
    <cellStyle name="_CurrencySpace 11" xfId="40241" xr:uid="{00000000-0005-0000-0000-000018080000}"/>
    <cellStyle name="_CurrencySpace 12" xfId="40242" xr:uid="{00000000-0005-0000-0000-000019080000}"/>
    <cellStyle name="_CurrencySpace 13" xfId="40243" xr:uid="{00000000-0005-0000-0000-00001A080000}"/>
    <cellStyle name="_CurrencySpace 14" xfId="40244" xr:uid="{00000000-0005-0000-0000-00001B080000}"/>
    <cellStyle name="_CurrencySpace 2" xfId="247" xr:uid="{00000000-0005-0000-0000-00001C080000}"/>
    <cellStyle name="_CurrencySpace 2 2" xfId="12224" xr:uid="{00000000-0005-0000-0000-00001D080000}"/>
    <cellStyle name="_CurrencySpace 2 2 2" xfId="40245" xr:uid="{00000000-0005-0000-0000-00001E080000}"/>
    <cellStyle name="_CurrencySpace 2 2 2 2" xfId="40246" xr:uid="{00000000-0005-0000-0000-00001F080000}"/>
    <cellStyle name="_CurrencySpace 2 2 2 2 2" xfId="40247" xr:uid="{00000000-0005-0000-0000-000020080000}"/>
    <cellStyle name="_CurrencySpace 2 2 2 3" xfId="40248" xr:uid="{00000000-0005-0000-0000-000021080000}"/>
    <cellStyle name="_CurrencySpace 2 2 3" xfId="40249" xr:uid="{00000000-0005-0000-0000-000022080000}"/>
    <cellStyle name="_CurrencySpace 2 2 3 2" xfId="40250" xr:uid="{00000000-0005-0000-0000-000023080000}"/>
    <cellStyle name="_CurrencySpace 2 2 4" xfId="40251" xr:uid="{00000000-0005-0000-0000-000024080000}"/>
    <cellStyle name="_CurrencySpace 2 3" xfId="35460" xr:uid="{00000000-0005-0000-0000-000025080000}"/>
    <cellStyle name="_CurrencySpace 2 3 2" xfId="40252" xr:uid="{00000000-0005-0000-0000-000026080000}"/>
    <cellStyle name="_CurrencySpace 2 3 2 2" xfId="40253" xr:uid="{00000000-0005-0000-0000-000027080000}"/>
    <cellStyle name="_CurrencySpace 2 3 3" xfId="40254" xr:uid="{00000000-0005-0000-0000-000028080000}"/>
    <cellStyle name="_CurrencySpace 2 4" xfId="40255" xr:uid="{00000000-0005-0000-0000-000029080000}"/>
    <cellStyle name="_CurrencySpace 2 4 2" xfId="40256" xr:uid="{00000000-0005-0000-0000-00002A080000}"/>
    <cellStyle name="_CurrencySpace 2 4 2 2" xfId="40257" xr:uid="{00000000-0005-0000-0000-00002B080000}"/>
    <cellStyle name="_CurrencySpace 2 4 3" xfId="40258" xr:uid="{00000000-0005-0000-0000-00002C080000}"/>
    <cellStyle name="_CurrencySpace 2 5" xfId="40259" xr:uid="{00000000-0005-0000-0000-00002D080000}"/>
    <cellStyle name="_CurrencySpace 2 5 2" xfId="40260" xr:uid="{00000000-0005-0000-0000-00002E080000}"/>
    <cellStyle name="_CurrencySpace 2 6" xfId="40261" xr:uid="{00000000-0005-0000-0000-00002F080000}"/>
    <cellStyle name="_CurrencySpace 3" xfId="12225" xr:uid="{00000000-0005-0000-0000-000030080000}"/>
    <cellStyle name="_CurrencySpace 3 2" xfId="12226" xr:uid="{00000000-0005-0000-0000-000031080000}"/>
    <cellStyle name="_CurrencySpace 3 2 2" xfId="12227" xr:uid="{00000000-0005-0000-0000-000032080000}"/>
    <cellStyle name="_CurrencySpace 3 2 2 2" xfId="40262" xr:uid="{00000000-0005-0000-0000-000033080000}"/>
    <cellStyle name="_CurrencySpace 3 2 3" xfId="40263" xr:uid="{00000000-0005-0000-0000-000034080000}"/>
    <cellStyle name="_CurrencySpace 3 3" xfId="12228" xr:uid="{00000000-0005-0000-0000-000035080000}"/>
    <cellStyle name="_CurrencySpace 3 3 2" xfId="40264" xr:uid="{00000000-0005-0000-0000-000036080000}"/>
    <cellStyle name="_CurrencySpace 3 3 3" xfId="40265" xr:uid="{00000000-0005-0000-0000-000037080000}"/>
    <cellStyle name="_CurrencySpace 3 3 4" xfId="40266" xr:uid="{00000000-0005-0000-0000-000038080000}"/>
    <cellStyle name="_CurrencySpace 3 4" xfId="35461" xr:uid="{00000000-0005-0000-0000-000039080000}"/>
    <cellStyle name="_CurrencySpace 4" xfId="12229" xr:uid="{00000000-0005-0000-0000-00003A080000}"/>
    <cellStyle name="_CurrencySpace 4 2" xfId="12230" xr:uid="{00000000-0005-0000-0000-00003B080000}"/>
    <cellStyle name="_CurrencySpace 4 2 2" xfId="40267" xr:uid="{00000000-0005-0000-0000-00003C080000}"/>
    <cellStyle name="_CurrencySpace 4 2 2 2" xfId="40268" xr:uid="{00000000-0005-0000-0000-00003D080000}"/>
    <cellStyle name="_CurrencySpace 4 2 2 2 2" xfId="40269" xr:uid="{00000000-0005-0000-0000-00003E080000}"/>
    <cellStyle name="_CurrencySpace 4 2 2 3" xfId="40270" xr:uid="{00000000-0005-0000-0000-00003F080000}"/>
    <cellStyle name="_CurrencySpace 4 2 3" xfId="40271" xr:uid="{00000000-0005-0000-0000-000040080000}"/>
    <cellStyle name="_CurrencySpace 4 2 3 2" xfId="40272" xr:uid="{00000000-0005-0000-0000-000041080000}"/>
    <cellStyle name="_CurrencySpace 4 2 4" xfId="40273" xr:uid="{00000000-0005-0000-0000-000042080000}"/>
    <cellStyle name="_CurrencySpace 4 3" xfId="35462" xr:uid="{00000000-0005-0000-0000-000043080000}"/>
    <cellStyle name="_CurrencySpace 4 3 2" xfId="40274" xr:uid="{00000000-0005-0000-0000-000044080000}"/>
    <cellStyle name="_CurrencySpace 4 3 2 2" xfId="40275" xr:uid="{00000000-0005-0000-0000-000045080000}"/>
    <cellStyle name="_CurrencySpace 4 3 3" xfId="40276" xr:uid="{00000000-0005-0000-0000-000046080000}"/>
    <cellStyle name="_CurrencySpace 4 4" xfId="40277" xr:uid="{00000000-0005-0000-0000-000047080000}"/>
    <cellStyle name="_CurrencySpace 4 4 2" xfId="40278" xr:uid="{00000000-0005-0000-0000-000048080000}"/>
    <cellStyle name="_CurrencySpace 4 5" xfId="40279" xr:uid="{00000000-0005-0000-0000-000049080000}"/>
    <cellStyle name="_CurrencySpace 5" xfId="35463" xr:uid="{00000000-0005-0000-0000-00004A080000}"/>
    <cellStyle name="_CurrencySpace 5 2" xfId="40280" xr:uid="{00000000-0005-0000-0000-00004B080000}"/>
    <cellStyle name="_CurrencySpace 5 2 2" xfId="40281" xr:uid="{00000000-0005-0000-0000-00004C080000}"/>
    <cellStyle name="_CurrencySpace 5 2 2 2" xfId="40282" xr:uid="{00000000-0005-0000-0000-00004D080000}"/>
    <cellStyle name="_CurrencySpace 5 2 2 2 2" xfId="40283" xr:uid="{00000000-0005-0000-0000-00004E080000}"/>
    <cellStyle name="_CurrencySpace 5 2 2 3" xfId="40284" xr:uid="{00000000-0005-0000-0000-00004F080000}"/>
    <cellStyle name="_CurrencySpace 5 2 3" xfId="40285" xr:uid="{00000000-0005-0000-0000-000050080000}"/>
    <cellStyle name="_CurrencySpace 5 2 3 2" xfId="40286" xr:uid="{00000000-0005-0000-0000-000051080000}"/>
    <cellStyle name="_CurrencySpace 5 2 4" xfId="40287" xr:uid="{00000000-0005-0000-0000-000052080000}"/>
    <cellStyle name="_CurrencySpace 5 3" xfId="40288" xr:uid="{00000000-0005-0000-0000-000053080000}"/>
    <cellStyle name="_CurrencySpace 5 3 2" xfId="40289" xr:uid="{00000000-0005-0000-0000-000054080000}"/>
    <cellStyle name="_CurrencySpace 5 3 2 2" xfId="40290" xr:uid="{00000000-0005-0000-0000-000055080000}"/>
    <cellStyle name="_CurrencySpace 5 3 3" xfId="40291" xr:uid="{00000000-0005-0000-0000-000056080000}"/>
    <cellStyle name="_CurrencySpace 5 4" xfId="40292" xr:uid="{00000000-0005-0000-0000-000057080000}"/>
    <cellStyle name="_CurrencySpace 5 4 2" xfId="40293" xr:uid="{00000000-0005-0000-0000-000058080000}"/>
    <cellStyle name="_CurrencySpace 5 5" xfId="40294" xr:uid="{00000000-0005-0000-0000-000059080000}"/>
    <cellStyle name="_CurrencySpace 6" xfId="40295" xr:uid="{00000000-0005-0000-0000-00005A080000}"/>
    <cellStyle name="_CurrencySpace 6 2" xfId="40296" xr:uid="{00000000-0005-0000-0000-00005B080000}"/>
    <cellStyle name="_CurrencySpace 6 2 2" xfId="40297" xr:uid="{00000000-0005-0000-0000-00005C080000}"/>
    <cellStyle name="_CurrencySpace 6 2 2 2" xfId="40298" xr:uid="{00000000-0005-0000-0000-00005D080000}"/>
    <cellStyle name="_CurrencySpace 6 2 2 2 2" xfId="40299" xr:uid="{00000000-0005-0000-0000-00005E080000}"/>
    <cellStyle name="_CurrencySpace 6 2 2 3" xfId="40300" xr:uid="{00000000-0005-0000-0000-00005F080000}"/>
    <cellStyle name="_CurrencySpace 6 2 3" xfId="40301" xr:uid="{00000000-0005-0000-0000-000060080000}"/>
    <cellStyle name="_CurrencySpace 6 2 3 2" xfId="40302" xr:uid="{00000000-0005-0000-0000-000061080000}"/>
    <cellStyle name="_CurrencySpace 6 2 4" xfId="40303" xr:uid="{00000000-0005-0000-0000-000062080000}"/>
    <cellStyle name="_CurrencySpace 6 3" xfId="40304" xr:uid="{00000000-0005-0000-0000-000063080000}"/>
    <cellStyle name="_CurrencySpace 6 3 2" xfId="40305" xr:uid="{00000000-0005-0000-0000-000064080000}"/>
    <cellStyle name="_CurrencySpace 6 3 2 2" xfId="40306" xr:uid="{00000000-0005-0000-0000-000065080000}"/>
    <cellStyle name="_CurrencySpace 6 3 3" xfId="40307" xr:uid="{00000000-0005-0000-0000-000066080000}"/>
    <cellStyle name="_CurrencySpace 6 4" xfId="40308" xr:uid="{00000000-0005-0000-0000-000067080000}"/>
    <cellStyle name="_CurrencySpace 6 4 2" xfId="40309" xr:uid="{00000000-0005-0000-0000-000068080000}"/>
    <cellStyle name="_CurrencySpace 6 5" xfId="40310" xr:uid="{00000000-0005-0000-0000-000069080000}"/>
    <cellStyle name="_CurrencySpace 7" xfId="40311" xr:uid="{00000000-0005-0000-0000-00006A080000}"/>
    <cellStyle name="_CurrencySpace 7 2" xfId="40312" xr:uid="{00000000-0005-0000-0000-00006B080000}"/>
    <cellStyle name="_CurrencySpace 7 2 2" xfId="40313" xr:uid="{00000000-0005-0000-0000-00006C080000}"/>
    <cellStyle name="_CurrencySpace 7 2 2 2" xfId="40314" xr:uid="{00000000-0005-0000-0000-00006D080000}"/>
    <cellStyle name="_CurrencySpace 7 2 3" xfId="40315" xr:uid="{00000000-0005-0000-0000-00006E080000}"/>
    <cellStyle name="_CurrencySpace 7 3" xfId="40316" xr:uid="{00000000-0005-0000-0000-00006F080000}"/>
    <cellStyle name="_CurrencySpace 7 3 2" xfId="40317" xr:uid="{00000000-0005-0000-0000-000070080000}"/>
    <cellStyle name="_CurrencySpace 7 3 2 2" xfId="40318" xr:uid="{00000000-0005-0000-0000-000071080000}"/>
    <cellStyle name="_CurrencySpace 7 3 3" xfId="40319" xr:uid="{00000000-0005-0000-0000-000072080000}"/>
    <cellStyle name="_CurrencySpace 7 4" xfId="40320" xr:uid="{00000000-0005-0000-0000-000073080000}"/>
    <cellStyle name="_CurrencySpace 7 4 2" xfId="40321" xr:uid="{00000000-0005-0000-0000-000074080000}"/>
    <cellStyle name="_CurrencySpace 7 5" xfId="40322" xr:uid="{00000000-0005-0000-0000-000075080000}"/>
    <cellStyle name="_CurrencySpace 8" xfId="40323" xr:uid="{00000000-0005-0000-0000-000076080000}"/>
    <cellStyle name="_CurrencySpace 8 2" xfId="40324" xr:uid="{00000000-0005-0000-0000-000077080000}"/>
    <cellStyle name="_CurrencySpace 8 2 2" xfId="40325" xr:uid="{00000000-0005-0000-0000-000078080000}"/>
    <cellStyle name="_CurrencySpace 8 3" xfId="40326" xr:uid="{00000000-0005-0000-0000-000079080000}"/>
    <cellStyle name="_CurrencySpace 9" xfId="40327" xr:uid="{00000000-0005-0000-0000-00007A080000}"/>
    <cellStyle name="_CurrencySpace 9 2" xfId="40328" xr:uid="{00000000-0005-0000-0000-00007B080000}"/>
    <cellStyle name="_CurrencySpace 9 2 2" xfId="40329" xr:uid="{00000000-0005-0000-0000-00007C080000}"/>
    <cellStyle name="_CurrencySpace 9 3" xfId="40330" xr:uid="{00000000-0005-0000-0000-00007D080000}"/>
    <cellStyle name="_CurrencySpace_03-Egne aksjer 1002" xfId="12231" xr:uid="{00000000-0005-0000-0000-00007E080000}"/>
    <cellStyle name="_CurrencySpace_03-Egne aksjer 1002 2" xfId="35464" xr:uid="{00000000-0005-0000-0000-00007F080000}"/>
    <cellStyle name="_CurrencySpace_03-Egne aksjer 1003" xfId="12232" xr:uid="{00000000-0005-0000-0000-000080080000}"/>
    <cellStyle name="_CurrencySpace_03-Egne aksjer 1003 2" xfId="35465" xr:uid="{00000000-0005-0000-0000-000081080000}"/>
    <cellStyle name="_CurrencySpace_06-Tilknytta 0909" xfId="12233" xr:uid="{00000000-0005-0000-0000-000082080000}"/>
    <cellStyle name="_CurrencySpace_Adj_Operating_expenses" xfId="40331" xr:uid="{00000000-0005-0000-0000-000083080000}"/>
    <cellStyle name="_CurrencySpace_Adj_Spec_capital_require" xfId="12234" xr:uid="{00000000-0005-0000-0000-000084080000}"/>
    <cellStyle name="_CurrencySpace_Ark1" xfId="35466" xr:uid="{00000000-0005-0000-0000-000085080000}"/>
    <cellStyle name="_CurrencySpace_AVA DVA EL" xfId="40332" xr:uid="{00000000-0005-0000-0000-000086080000}"/>
    <cellStyle name="_CurrencySpace_EK 0912" xfId="12235" xr:uid="{00000000-0005-0000-0000-000087080000}"/>
    <cellStyle name="_CurrencySpace_EK oppstilling 1Q09" xfId="40333" xr:uid="{00000000-0005-0000-0000-000088080000}"/>
    <cellStyle name="_CurrencySpace_Expenses (1)" xfId="40334" xr:uid="{00000000-0005-0000-0000-000089080000}"/>
    <cellStyle name="_CurrencySpace_Group_DnB_NORD_B2008-11_to_DnB_NOR061107" xfId="12236" xr:uid="{00000000-0005-0000-0000-00008A080000}"/>
    <cellStyle name="_CurrencySpace_IFRS MORBANK" xfId="35467" xr:uid="{00000000-0005-0000-0000-00008B080000}"/>
    <cellStyle name="_CurrencySpace_Income statement ASA" xfId="35468" xr:uid="{00000000-0005-0000-0000-00008C080000}"/>
    <cellStyle name="_CurrencySpace_Income statement Group" xfId="35469" xr:uid="{00000000-0005-0000-0000-00008D080000}"/>
    <cellStyle name="_CurrencySpace_Kontantstrømanalyse 3Q09-konsernet" xfId="12237" xr:uid="{00000000-0005-0000-0000-00008E080000}"/>
    <cellStyle name="_CurrencySpace_Kontantstrømanalyse 3Q09-konsernet 2" xfId="35470" xr:uid="{00000000-0005-0000-0000-00008F080000}"/>
    <cellStyle name="_CurrencySpace_Kontantstrømanalyse 4Q09-konsernet" xfId="12238" xr:uid="{00000000-0005-0000-0000-000090080000}"/>
    <cellStyle name="_CurrencySpace_Kontantstrømanalyse 4Q09-konsernet 2" xfId="35471" xr:uid="{00000000-0005-0000-0000-000091080000}"/>
    <cellStyle name="_CurrencySpace_Note utlån" xfId="35472" xr:uid="{00000000-0005-0000-0000-000092080000}"/>
    <cellStyle name="_CurrencySpace_Other MTM adjustments" xfId="40335" xr:uid="{00000000-0005-0000-0000-000093080000}"/>
    <cellStyle name="_CurrencySpace_Valeffekt NORD, Lux og Finans 3Q09" xfId="12239" xr:uid="{00000000-0005-0000-0000-000094080000}"/>
    <cellStyle name="_CurrencySpace_Valutafordelt utlån og innsk 4Q09" xfId="12240"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5473" xr:uid="{00000000-0005-0000-0000-000099080000}"/>
    <cellStyle name="_Def_Nøkkeltall" xfId="35474" xr:uid="{00000000-0005-0000-0000-00009A080000}"/>
    <cellStyle name="_Def_Q Sum_Res N" xfId="35475" xr:uid="{00000000-0005-0000-0000-00009B080000}"/>
    <cellStyle name="_Def_Resultat" xfId="35476" xr:uid="{00000000-0005-0000-0000-00009C080000}"/>
    <cellStyle name="_economic profit" xfId="40336" xr:uid="{00000000-0005-0000-0000-00009D080000}"/>
    <cellStyle name="_EK 0912" xfId="12241" xr:uid="{00000000-0005-0000-0000-00009E080000}"/>
    <cellStyle name="_EK 0912_Kontroll ME" xfId="12242" xr:uid="{00000000-0005-0000-0000-00009F080000}"/>
    <cellStyle name="_EK 0912_Kontroll-fane" xfId="12243" xr:uid="{00000000-0005-0000-0000-0000A0080000}"/>
    <cellStyle name="_EK oppstilling 1Q09" xfId="40337" xr:uid="{00000000-0005-0000-0000-0000A1080000}"/>
    <cellStyle name="_Euro" xfId="12244" xr:uid="{00000000-0005-0000-0000-0000A2080000}"/>
    <cellStyle name="_Euro 2" xfId="12245" xr:uid="{00000000-0005-0000-0000-0000A3080000}"/>
    <cellStyle name="_Finansiell utvikling 2Q09" xfId="12246" xr:uid="{00000000-0005-0000-0000-0000A4080000}"/>
    <cellStyle name="_Finansiell utvikling 2Q09 2" xfId="12247" xr:uid="{00000000-0005-0000-0000-0000A5080000}"/>
    <cellStyle name="_Finansiell utvikling 2Q09 3" xfId="40338" xr:uid="{00000000-0005-0000-0000-0000A6080000}"/>
    <cellStyle name="_Global Indeks" xfId="251" xr:uid="{00000000-0005-0000-0000-0000A7080000}"/>
    <cellStyle name="_Grunnlag rapport 21 mai" xfId="12248" xr:uid="{00000000-0005-0000-0000-0000A8080000}"/>
    <cellStyle name="_Grunnlag rapport 7mai" xfId="12249" xr:uid="{00000000-0005-0000-0000-0000A9080000}"/>
    <cellStyle name="_Heading" xfId="12250" xr:uid="{00000000-0005-0000-0000-0000AA080000}"/>
    <cellStyle name="_Heading_prestemp" xfId="12251" xr:uid="{00000000-0005-0000-0000-0000AB080000}"/>
    <cellStyle name="_Heading_prestemp 2" xfId="12252" xr:uid="{00000000-0005-0000-0000-0000AC080000}"/>
    <cellStyle name="_Heading_prestemp_Balanse" xfId="12253" xr:uid="{00000000-0005-0000-0000-0000AD080000}"/>
    <cellStyle name="_Heading_prestemp_Hovedtall" xfId="35477" xr:uid="{00000000-0005-0000-0000-0000AE080000}"/>
    <cellStyle name="_Heading_prestemp_Nøkkeltall" xfId="35478" xr:uid="{00000000-0005-0000-0000-0000AF080000}"/>
    <cellStyle name="_Heading_prestemp_Resultat" xfId="12254" xr:uid="{00000000-0005-0000-0000-0000B0080000}"/>
    <cellStyle name="_Highlight" xfId="12255" xr:uid="{00000000-0005-0000-0000-0000B1080000}"/>
    <cellStyle name="_Highlight 2" xfId="12256" xr:uid="{00000000-0005-0000-0000-0000B2080000}"/>
    <cellStyle name="_Highlight 2 2" xfId="35479" xr:uid="{00000000-0005-0000-0000-0000B3080000}"/>
    <cellStyle name="_Highlight 2_Adj_Income_statement" xfId="35480" xr:uid="{00000000-0005-0000-0000-0000B4080000}"/>
    <cellStyle name="_Highlight 2_Adj_IncomeStatement" xfId="35481" xr:uid="{00000000-0005-0000-0000-0000B5080000}"/>
    <cellStyle name="_Highlight 2_Adj_IncomeStatement_1" xfId="35482" xr:uid="{00000000-0005-0000-0000-0000B6080000}"/>
    <cellStyle name="_Highlight 2_Adj_Primary_capital" xfId="12257" xr:uid="{00000000-0005-0000-0000-0000B7080000}"/>
    <cellStyle name="_Highlight 2_Adj_Spec_capital_require" xfId="12258" xr:uid="{00000000-0005-0000-0000-0000B8080000}"/>
    <cellStyle name="_Highlight 2_Adj-IncomeStatement_Trends" xfId="35483" xr:uid="{00000000-0005-0000-0000-0000B9080000}"/>
    <cellStyle name="_Highlight 2_Adjustment-BalanceSheet" xfId="12259" xr:uid="{00000000-0005-0000-0000-0000BA080000}"/>
    <cellStyle name="_Highlight 2_Adjustment-BalanceSheet_Trends" xfId="12260" xr:uid="{00000000-0005-0000-0000-0000BB080000}"/>
    <cellStyle name="_Highlight 2_Adjustment-Hovedtall" xfId="35484" xr:uid="{00000000-0005-0000-0000-0000BC080000}"/>
    <cellStyle name="_Highlight 2_Ark1" xfId="35485" xr:uid="{00000000-0005-0000-0000-0000BD080000}"/>
    <cellStyle name="_Highlight 2_Ark2" xfId="35486" xr:uid="{00000000-0005-0000-0000-0000BE080000}"/>
    <cellStyle name="_Highlight 2_Balanse" xfId="12261" xr:uid="{00000000-0005-0000-0000-0000BF080000}"/>
    <cellStyle name="_Highlight 2_Bank ASA" xfId="35487" xr:uid="{00000000-0005-0000-0000-0000C0080000}"/>
    <cellStyle name="_Highlight 2_CC1" xfId="51592" xr:uid="{4236D272-2E60-4906-AF22-7AAD147BBD82}"/>
    <cellStyle name="_Highlight 2_EU CC1" xfId="54139" xr:uid="{05746A2F-46CC-430F-9768-2B6D07EE4208}"/>
    <cellStyle name="_Highlight 2_EU CCyB1" xfId="55781" xr:uid="{B15C020A-1F27-44A3-A8A5-E630F280CF53}"/>
    <cellStyle name="_Highlight 2_Hovedtall" xfId="35488" xr:uid="{00000000-0005-0000-0000-0000C1080000}"/>
    <cellStyle name="_Highlight 2_Income statement Group" xfId="35489" xr:uid="{00000000-0005-0000-0000-0000C2080000}"/>
    <cellStyle name="_Highlight 2_KM1" xfId="12521" xr:uid="{00000000-0005-0000-0000-0000C3080000}"/>
    <cellStyle name="_Highlight 2_LR2" xfId="51585" xr:uid="{26B8F902-A963-4C61-B768-D174747CBF73}"/>
    <cellStyle name="_Highlight 2_Nøkkeltall" xfId="35490" xr:uid="{00000000-0005-0000-0000-0000C4080000}"/>
    <cellStyle name="_Highlight 2_Rapp fra SAP 1512" xfId="35491" xr:uid="{00000000-0005-0000-0000-0000C5080000}"/>
    <cellStyle name="_Highlight 2_Resultat" xfId="35492" xr:uid="{00000000-0005-0000-0000-0000C6080000}"/>
    <cellStyle name="_Highlight 3" xfId="35493" xr:uid="{00000000-0005-0000-0000-0000C7080000}"/>
    <cellStyle name="_Highlight_Adj_comprehensive_income" xfId="35494" xr:uid="{00000000-0005-0000-0000-0000C8080000}"/>
    <cellStyle name="_Highlight_Adj_comprehensive_income_1" xfId="35495" xr:uid="{00000000-0005-0000-0000-0000C9080000}"/>
    <cellStyle name="_Highlight_Adj_comprehensive_income_Trends" xfId="35496" xr:uid="{00000000-0005-0000-0000-0000CA080000}"/>
    <cellStyle name="_Highlight_Adj_Income_statement" xfId="35497" xr:uid="{00000000-0005-0000-0000-0000CB080000}"/>
    <cellStyle name="_Highlight_Adj_IncomeStatement" xfId="35498" xr:uid="{00000000-0005-0000-0000-0000CC080000}"/>
    <cellStyle name="_Highlight_Adj_IncomeStatement_1" xfId="35499" xr:uid="{00000000-0005-0000-0000-0000CD080000}"/>
    <cellStyle name="_Highlight_Adj_Primary_capital" xfId="12262" xr:uid="{00000000-0005-0000-0000-0000CE080000}"/>
    <cellStyle name="_Highlight_Adj_Spec_capital_require" xfId="12263" xr:uid="{00000000-0005-0000-0000-0000CF080000}"/>
    <cellStyle name="_Highlight_Adj-Debt securities issued" xfId="35500" xr:uid="{00000000-0005-0000-0000-0000D0080000}"/>
    <cellStyle name="_Highlight_Adj-Debt securities issued_1" xfId="35501" xr:uid="{00000000-0005-0000-0000-0000D1080000}"/>
    <cellStyle name="_Highlight_Adj-IncomeStatement_Trends" xfId="35502" xr:uid="{00000000-0005-0000-0000-0000D2080000}"/>
    <cellStyle name="_Highlight_Adjustment-BalanceSheet" xfId="12264" xr:uid="{00000000-0005-0000-0000-0000D3080000}"/>
    <cellStyle name="_Highlight_Adjustment-BalanceSheet_Trends" xfId="12265" xr:uid="{00000000-0005-0000-0000-0000D4080000}"/>
    <cellStyle name="_Highlight_Adjustment-Hovedtall" xfId="35503" xr:uid="{00000000-0005-0000-0000-0000D5080000}"/>
    <cellStyle name="_Highlight_Ark1" xfId="35504" xr:uid="{00000000-0005-0000-0000-0000D6080000}"/>
    <cellStyle name="_Highlight_Balanse" xfId="12266" xr:uid="{00000000-0005-0000-0000-0000D7080000}"/>
    <cellStyle name="_Highlight_BalanseBoligkreditt" xfId="35505" xr:uid="{00000000-0005-0000-0000-0000D8080000}"/>
    <cellStyle name="_Highlight_CC1" xfId="51591" xr:uid="{49711077-19D2-423A-AD9B-A990D4717DF6}"/>
    <cellStyle name="_Highlight_EU CC1" xfId="54138" xr:uid="{DA685B50-0C90-46AD-B62A-D7D6EA7D0D90}"/>
    <cellStyle name="_Highlight_EU CCyB1" xfId="55780" xr:uid="{7F9C6E9C-EB83-424B-90CC-09500FD59A93}"/>
    <cellStyle name="_Highlight_Expenses (1)" xfId="40339" xr:uid="{00000000-0005-0000-0000-0000D9080000}"/>
    <cellStyle name="_Highlight_Hovedtall" xfId="35506" xr:uid="{00000000-0005-0000-0000-0000DA080000}"/>
    <cellStyle name="_Highlight_Income statement ASA" xfId="35507" xr:uid="{00000000-0005-0000-0000-0000DB080000}"/>
    <cellStyle name="_Highlight_Income statement Group" xfId="35508" xr:uid="{00000000-0005-0000-0000-0000DC080000}"/>
    <cellStyle name="_Highlight_KM1" xfId="12520" xr:uid="{00000000-0005-0000-0000-0000DD080000}"/>
    <cellStyle name="_Highlight_LR2" xfId="51584" xr:uid="{CC99BCD3-563E-471A-B224-4C8B5B6132BD}"/>
    <cellStyle name="_Highlight_Note del 5" xfId="35509" xr:uid="{00000000-0005-0000-0000-0000DF080000}"/>
    <cellStyle name="_Highlight_Nøkkeltall" xfId="35510" xr:uid="{00000000-0005-0000-0000-0000DE080000}"/>
    <cellStyle name="_Highlight_Resultat" xfId="35511" xr:uid="{00000000-0005-0000-0000-0000E0080000}"/>
    <cellStyle name="_Highlight_Resultat Boligkreditt" xfId="35512" xr:uid="{00000000-0005-0000-0000-0000E1080000}"/>
    <cellStyle name="_Highlight_Solver BAL3" xfId="35513" xr:uid="{00000000-0005-0000-0000-0000E2080000}"/>
    <cellStyle name="_HolidayCalendar" xfId="252" xr:uid="{00000000-0005-0000-0000-0000E3080000}"/>
    <cellStyle name="_Hvordan levere rentegar" xfId="12267" xr:uid="{00000000-0005-0000-0000-0000E4080000}"/>
    <cellStyle name="_Hvordan levere rentegar 2" xfId="12268" xr:uid="{00000000-0005-0000-0000-0000E5080000}"/>
    <cellStyle name="_Hvordan levere rentegar 2_Kontroll ME" xfId="12269" xr:uid="{00000000-0005-0000-0000-0000E6080000}"/>
    <cellStyle name="_Hvordan levere rentegar 2_Kontroll-fane" xfId="12270" xr:uid="{00000000-0005-0000-0000-0000E7080000}"/>
    <cellStyle name="_Hvordan levere rentegar 3" xfId="40340" xr:uid="{00000000-0005-0000-0000-0000E8080000}"/>
    <cellStyle name="_Hvordan levere rentegar_Kontroll ME" xfId="12271" xr:uid="{00000000-0005-0000-0000-0000E9080000}"/>
    <cellStyle name="_Hvordan levere rentegar_Kontroll-fane" xfId="12272" xr:uid="{00000000-0005-0000-0000-0000EA080000}"/>
    <cellStyle name="_Hvordan levere rentegar_Results &amp; key fig." xfId="40341" xr:uid="{00000000-0005-0000-0000-0000EB080000}"/>
    <cellStyle name="_Index" xfId="253" xr:uid="{00000000-0005-0000-0000-0000EC080000}"/>
    <cellStyle name="_Item 3.2_Enclosure 1 Group budget and financial plan 2010-12" xfId="40342" xr:uid="{00000000-0005-0000-0000-0000ED080000}"/>
    <cellStyle name="_Kontantstrømanalyse 1Q09-konsernet " xfId="12273" xr:uid="{00000000-0005-0000-0000-0000EE080000}"/>
    <cellStyle name="_Kontantstrømanalyse 4Q09-konsernet" xfId="12274" xr:uid="{00000000-0005-0000-0000-0000EF080000}"/>
    <cellStyle name="_Kontrollrapport" xfId="254" xr:uid="{00000000-0005-0000-0000-0000F0080000}"/>
    <cellStyle name="_Kontrollrapport 2" xfId="12275" xr:uid="{00000000-0005-0000-0000-0000F1080000}"/>
    <cellStyle name="_Kontrollrapport 2 2" xfId="40343" xr:uid="{00000000-0005-0000-0000-0000F2080000}"/>
    <cellStyle name="_Kontrollrapport 2 2 2" xfId="40344" xr:uid="{00000000-0005-0000-0000-0000F3080000}"/>
    <cellStyle name="_Kontrollrapport 2 2 2 2" xfId="40345" xr:uid="{00000000-0005-0000-0000-0000F4080000}"/>
    <cellStyle name="_Kontrollrapport 2 2 3" xfId="40346" xr:uid="{00000000-0005-0000-0000-0000F5080000}"/>
    <cellStyle name="_Kontrollrapport 2 3" xfId="40347" xr:uid="{00000000-0005-0000-0000-0000F6080000}"/>
    <cellStyle name="_Kontrollrapport 2 3 2" xfId="40348" xr:uid="{00000000-0005-0000-0000-0000F7080000}"/>
    <cellStyle name="_Kontrollrapport 2 4" xfId="40349" xr:uid="{00000000-0005-0000-0000-0000F8080000}"/>
    <cellStyle name="_Kontrollrapport 2_Kontroll ME" xfId="12276" xr:uid="{00000000-0005-0000-0000-0000F9080000}"/>
    <cellStyle name="_Kontrollrapport 2_Kontroll-fane" xfId="12277" xr:uid="{00000000-0005-0000-0000-0000FA080000}"/>
    <cellStyle name="_Kontrollrapport 3" xfId="40350" xr:uid="{00000000-0005-0000-0000-0000FB080000}"/>
    <cellStyle name="_Kontrollrapport 3 2" xfId="40351" xr:uid="{00000000-0005-0000-0000-0000FC080000}"/>
    <cellStyle name="_Kontrollrapport 4" xfId="40352" xr:uid="{00000000-0005-0000-0000-0000FD080000}"/>
    <cellStyle name="_Kontrollrapport 4 2" xfId="40353" xr:uid="{00000000-0005-0000-0000-0000FE080000}"/>
    <cellStyle name="_Kontrollrapport 5" xfId="40354" xr:uid="{00000000-0005-0000-0000-0000FF080000}"/>
    <cellStyle name="_Kontrollrapport_Expenses (1)" xfId="40355" xr:uid="{00000000-0005-0000-0000-000000090000}"/>
    <cellStyle name="_Kontrollrapport_Kontroll ME" xfId="12278" xr:uid="{00000000-0005-0000-0000-000001090000}"/>
    <cellStyle name="_Kontrollrapport_Kontroll-fane" xfId="12279" xr:uid="{00000000-0005-0000-0000-000002090000}"/>
    <cellStyle name="_Kontrollrapport_Prognose eksponering " xfId="35514" xr:uid="{00000000-0005-0000-0000-000003090000}"/>
    <cellStyle name="_Kontrollrapport_Prognose eksponering  2" xfId="40356" xr:uid="{00000000-0005-0000-0000-000004090000}"/>
    <cellStyle name="_Kontrollrapport_Prognose eksponering  2 2" xfId="40357" xr:uid="{00000000-0005-0000-0000-000005090000}"/>
    <cellStyle name="_Kontrollrapport_Prognose eksponering  2 2 2" xfId="40358" xr:uid="{00000000-0005-0000-0000-000006090000}"/>
    <cellStyle name="_Kontrollrapport_Prognose eksponering  2 3" xfId="40359" xr:uid="{00000000-0005-0000-0000-000007090000}"/>
    <cellStyle name="_Kontrollrapport_Prognose eksponering  3" xfId="40360" xr:uid="{00000000-0005-0000-0000-000008090000}"/>
    <cellStyle name="_Kontrollrapport_Prognose eksponering  3 2" xfId="40361" xr:uid="{00000000-0005-0000-0000-000009090000}"/>
    <cellStyle name="_Kontrollrapport_Prognose eksponering  4" xfId="40362" xr:uid="{00000000-0005-0000-0000-00000A090000}"/>
    <cellStyle name="_Kontrollrapport_Results &amp; key fig." xfId="40363" xr:uid="{00000000-0005-0000-0000-00000B090000}"/>
    <cellStyle name="_Kontrollrapport_Vedlegg" xfId="40364" xr:uid="{00000000-0005-0000-0000-00000C090000}"/>
    <cellStyle name="_Kontrollrapport_Vedlegg 2" xfId="40365" xr:uid="{00000000-0005-0000-0000-00000D090000}"/>
    <cellStyle name="_Kontrollrapport_Vedlegg 2 2" xfId="40366" xr:uid="{00000000-0005-0000-0000-00000E090000}"/>
    <cellStyle name="_Kontrollrapport_Vedlegg 2 2 2" xfId="40367" xr:uid="{00000000-0005-0000-0000-00000F090000}"/>
    <cellStyle name="_Kontrollrapport_Vedlegg 2 3" xfId="40368" xr:uid="{00000000-0005-0000-0000-000010090000}"/>
    <cellStyle name="_Kontrollrapport_Vedlegg 2 3 2" xfId="40369" xr:uid="{00000000-0005-0000-0000-000011090000}"/>
    <cellStyle name="_Kontrollrapport_Vedlegg 2 4" xfId="40370" xr:uid="{00000000-0005-0000-0000-000012090000}"/>
    <cellStyle name="_Kontrollrapport_Vedlegg 3" xfId="40371" xr:uid="{00000000-0005-0000-0000-000013090000}"/>
    <cellStyle name="_Kontrollrapport_Vedlegg 3 2" xfId="40372" xr:uid="{00000000-0005-0000-0000-000014090000}"/>
    <cellStyle name="_Kontrollrapport_Vedlegg 4" xfId="40373" xr:uid="{00000000-0005-0000-0000-000015090000}"/>
    <cellStyle name="_Kontrollrapport_Vedlegg 4 2" xfId="40374" xr:uid="{00000000-0005-0000-0000-000016090000}"/>
    <cellStyle name="_Kontrollrapport_Vedlegg 5" xfId="40375" xr:uid="{00000000-0005-0000-0000-000017090000}"/>
    <cellStyle name="_Kontrollrapport_Vedlegg_1" xfId="40376" xr:uid="{00000000-0005-0000-0000-000018090000}"/>
    <cellStyle name="_Kontrollrapport_Vedlegg_1 2" xfId="40377" xr:uid="{00000000-0005-0000-0000-000019090000}"/>
    <cellStyle name="_Kontrollrapport_Vedlegg_1 2 2" xfId="40378" xr:uid="{00000000-0005-0000-0000-00001A090000}"/>
    <cellStyle name="_Kontrollrapport_Vedlegg_1 2 2 2" xfId="40379" xr:uid="{00000000-0005-0000-0000-00001B090000}"/>
    <cellStyle name="_Kontrollrapport_Vedlegg_1 2 3" xfId="40380" xr:uid="{00000000-0005-0000-0000-00001C090000}"/>
    <cellStyle name="_Kontrollrapport_Vedlegg_1 3" xfId="40381" xr:uid="{00000000-0005-0000-0000-00001D090000}"/>
    <cellStyle name="_Kontrollrapport_Vedlegg_1 3 2" xfId="40382" xr:uid="{00000000-0005-0000-0000-00001E090000}"/>
    <cellStyle name="_Kontrollrapport_Vedlegg_1 4" xfId="403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0384" xr:uid="{00000000-0005-0000-0000-000023090000}"/>
    <cellStyle name="_Markedsandel" xfId="35515" xr:uid="{00000000-0005-0000-0000-000024090000}"/>
    <cellStyle name="_Markedsandel_Q Sum_Res N" xfId="35516" xr:uid="{00000000-0005-0000-0000-000025090000}"/>
    <cellStyle name="_MASTERFUND" xfId="258" xr:uid="{00000000-0005-0000-0000-000026090000}"/>
    <cellStyle name="_Max 10% Obligasjoner Inv" xfId="259" xr:uid="{00000000-0005-0000-0000-000027090000}"/>
    <cellStyle name="_Max 10% Obligasjoner Inv 2" xfId="12280" xr:uid="{00000000-0005-0000-0000-000028090000}"/>
    <cellStyle name="_Max 10% Obligasjoner Inv 2 2" xfId="40385" xr:uid="{00000000-0005-0000-0000-000029090000}"/>
    <cellStyle name="_Max 10% Obligasjoner Inv 2 2 2" xfId="40386" xr:uid="{00000000-0005-0000-0000-00002A090000}"/>
    <cellStyle name="_Max 10% Obligasjoner Inv 2 2 2 2" xfId="40387" xr:uid="{00000000-0005-0000-0000-00002B090000}"/>
    <cellStyle name="_Max 10% Obligasjoner Inv 2 2 3" xfId="40388" xr:uid="{00000000-0005-0000-0000-00002C090000}"/>
    <cellStyle name="_Max 10% Obligasjoner Inv 2 3" xfId="40389" xr:uid="{00000000-0005-0000-0000-00002D090000}"/>
    <cellStyle name="_Max 10% Obligasjoner Inv 2 3 2" xfId="40390" xr:uid="{00000000-0005-0000-0000-00002E090000}"/>
    <cellStyle name="_Max 10% Obligasjoner Inv 2 4" xfId="40391" xr:uid="{00000000-0005-0000-0000-00002F090000}"/>
    <cellStyle name="_Max 10% Obligasjoner Inv 2_Kontroll ME" xfId="12281" xr:uid="{00000000-0005-0000-0000-000030090000}"/>
    <cellStyle name="_Max 10% Obligasjoner Inv 2_Kontroll-fane" xfId="12282" xr:uid="{00000000-0005-0000-0000-000031090000}"/>
    <cellStyle name="_Max 10% Obligasjoner Inv 3" xfId="40392" xr:uid="{00000000-0005-0000-0000-000032090000}"/>
    <cellStyle name="_Max 10% Obligasjoner Inv 3 2" xfId="40393" xr:uid="{00000000-0005-0000-0000-000033090000}"/>
    <cellStyle name="_Max 10% Obligasjoner Inv 4" xfId="40394" xr:uid="{00000000-0005-0000-0000-000034090000}"/>
    <cellStyle name="_Max 10% Obligasjoner Inv 4 2" xfId="40395" xr:uid="{00000000-0005-0000-0000-000035090000}"/>
    <cellStyle name="_Max 10% Obligasjoner Inv 5" xfId="40396" xr:uid="{00000000-0005-0000-0000-000036090000}"/>
    <cellStyle name="_Max 10% Obligasjoner Inv_Expenses (1)" xfId="40397" xr:uid="{00000000-0005-0000-0000-000037090000}"/>
    <cellStyle name="_Max 10% Obligasjoner Inv_Kontroll ME" xfId="12283" xr:uid="{00000000-0005-0000-0000-000038090000}"/>
    <cellStyle name="_Max 10% Obligasjoner Inv_Kontroll-fane" xfId="12284" xr:uid="{00000000-0005-0000-0000-000039090000}"/>
    <cellStyle name="_Max 10% Obligasjoner Inv_Prognose eksponering " xfId="35517" xr:uid="{00000000-0005-0000-0000-00003A090000}"/>
    <cellStyle name="_Max 10% Obligasjoner Inv_Prognose eksponering  2" xfId="40398" xr:uid="{00000000-0005-0000-0000-00003B090000}"/>
    <cellStyle name="_Max 10% Obligasjoner Inv_Prognose eksponering  2 2" xfId="40399" xr:uid="{00000000-0005-0000-0000-00003C090000}"/>
    <cellStyle name="_Max 10% Obligasjoner Inv_Prognose eksponering  2 2 2" xfId="40400" xr:uid="{00000000-0005-0000-0000-00003D090000}"/>
    <cellStyle name="_Max 10% Obligasjoner Inv_Prognose eksponering  2 3" xfId="40401" xr:uid="{00000000-0005-0000-0000-00003E090000}"/>
    <cellStyle name="_Max 10% Obligasjoner Inv_Prognose eksponering  3" xfId="40402" xr:uid="{00000000-0005-0000-0000-00003F090000}"/>
    <cellStyle name="_Max 10% Obligasjoner Inv_Prognose eksponering  3 2" xfId="40403" xr:uid="{00000000-0005-0000-0000-000040090000}"/>
    <cellStyle name="_Max 10% Obligasjoner Inv_Prognose eksponering  4" xfId="40404" xr:uid="{00000000-0005-0000-0000-000041090000}"/>
    <cellStyle name="_Max 10% Obligasjoner Inv_Results &amp; key fig." xfId="40405" xr:uid="{00000000-0005-0000-0000-000042090000}"/>
    <cellStyle name="_Max 10% Obligasjoner Inv_Vedlegg" xfId="40406" xr:uid="{00000000-0005-0000-0000-000043090000}"/>
    <cellStyle name="_Max 10% Obligasjoner Inv_Vedlegg 2" xfId="40407" xr:uid="{00000000-0005-0000-0000-000044090000}"/>
    <cellStyle name="_Max 10% Obligasjoner Inv_Vedlegg 2 2" xfId="40408" xr:uid="{00000000-0005-0000-0000-000045090000}"/>
    <cellStyle name="_Max 10% Obligasjoner Inv_Vedlegg 2 2 2" xfId="40409" xr:uid="{00000000-0005-0000-0000-000046090000}"/>
    <cellStyle name="_Max 10% Obligasjoner Inv_Vedlegg 2 3" xfId="40410" xr:uid="{00000000-0005-0000-0000-000047090000}"/>
    <cellStyle name="_Max 10% Obligasjoner Inv_Vedlegg 2 3 2" xfId="40411" xr:uid="{00000000-0005-0000-0000-000048090000}"/>
    <cellStyle name="_Max 10% Obligasjoner Inv_Vedlegg 2 4" xfId="40412" xr:uid="{00000000-0005-0000-0000-000049090000}"/>
    <cellStyle name="_Max 10% Obligasjoner Inv_Vedlegg 3" xfId="40413" xr:uid="{00000000-0005-0000-0000-00004A090000}"/>
    <cellStyle name="_Max 10% Obligasjoner Inv_Vedlegg 3 2" xfId="40414" xr:uid="{00000000-0005-0000-0000-00004B090000}"/>
    <cellStyle name="_Max 10% Obligasjoner Inv_Vedlegg 4" xfId="40415" xr:uid="{00000000-0005-0000-0000-00004C090000}"/>
    <cellStyle name="_Max 10% Obligasjoner Inv_Vedlegg 4 2" xfId="40416" xr:uid="{00000000-0005-0000-0000-00004D090000}"/>
    <cellStyle name="_Max 10% Obligasjoner Inv_Vedlegg 5" xfId="40417" xr:uid="{00000000-0005-0000-0000-00004E090000}"/>
    <cellStyle name="_Max 10% Obligasjoner Inv_Vedlegg_1" xfId="40418" xr:uid="{00000000-0005-0000-0000-00004F090000}"/>
    <cellStyle name="_Max 10% Obligasjoner Inv_Vedlegg_1 2" xfId="40419" xr:uid="{00000000-0005-0000-0000-000050090000}"/>
    <cellStyle name="_Max 10% Obligasjoner Inv_Vedlegg_1 2 2" xfId="40420" xr:uid="{00000000-0005-0000-0000-000051090000}"/>
    <cellStyle name="_Max 10% Obligasjoner Inv_Vedlegg_1 2 2 2" xfId="40421" xr:uid="{00000000-0005-0000-0000-000052090000}"/>
    <cellStyle name="_Max 10% Obligasjoner Inv_Vedlegg_1 2 3" xfId="40422" xr:uid="{00000000-0005-0000-0000-000053090000}"/>
    <cellStyle name="_Max 10% Obligasjoner Inv_Vedlegg_1 3" xfId="40423" xr:uid="{00000000-0005-0000-0000-000054090000}"/>
    <cellStyle name="_Max 10% Obligasjoner Inv_Vedlegg_1 3 2" xfId="40424" xr:uid="{00000000-0005-0000-0000-000055090000}"/>
    <cellStyle name="_Max 10% Obligasjoner Inv_Vedlegg_1 4" xfId="40425" xr:uid="{00000000-0005-0000-0000-000056090000}"/>
    <cellStyle name="_Miljøinvest" xfId="260" xr:uid="{00000000-0005-0000-0000-000057090000}"/>
    <cellStyle name="_MTM justeringer_estimat 310310 BK" xfId="12285" xr:uid="{00000000-0005-0000-0000-000058090000}"/>
    <cellStyle name="_MTM justeringer_estimat 310310 BK_Kontroll ME" xfId="12286" xr:uid="{00000000-0005-0000-0000-000059090000}"/>
    <cellStyle name="_MTM justeringer_estimat 310310 BK_Kontroll-fane" xfId="12287" xr:uid="{00000000-0005-0000-0000-00005A090000}"/>
    <cellStyle name="_Multiple" xfId="261" xr:uid="{00000000-0005-0000-0000-00005B090000}"/>
    <cellStyle name="_Multiple 10" xfId="40426" xr:uid="{00000000-0005-0000-0000-00005C090000}"/>
    <cellStyle name="_Multiple 10 2" xfId="40427" xr:uid="{00000000-0005-0000-0000-00005D090000}"/>
    <cellStyle name="_Multiple 11" xfId="40428" xr:uid="{00000000-0005-0000-0000-00005E090000}"/>
    <cellStyle name="_Multiple 12" xfId="40429" xr:uid="{00000000-0005-0000-0000-00005F090000}"/>
    <cellStyle name="_Multiple 13" xfId="40430" xr:uid="{00000000-0005-0000-0000-000060090000}"/>
    <cellStyle name="_Multiple 14" xfId="40431" xr:uid="{00000000-0005-0000-0000-000061090000}"/>
    <cellStyle name="_Multiple 2" xfId="262" xr:uid="{00000000-0005-0000-0000-000062090000}"/>
    <cellStyle name="_Multiple 2 2" xfId="12288" xr:uid="{00000000-0005-0000-0000-000063090000}"/>
    <cellStyle name="_Multiple 2 2 2" xfId="40432" xr:uid="{00000000-0005-0000-0000-000064090000}"/>
    <cellStyle name="_Multiple 2 2 2 2" xfId="40433" xr:uid="{00000000-0005-0000-0000-000065090000}"/>
    <cellStyle name="_Multiple 2 2 2 2 2" xfId="40434" xr:uid="{00000000-0005-0000-0000-000066090000}"/>
    <cellStyle name="_Multiple 2 2 2 3" xfId="40435" xr:uid="{00000000-0005-0000-0000-000067090000}"/>
    <cellStyle name="_Multiple 2 2 3" xfId="40436" xr:uid="{00000000-0005-0000-0000-000068090000}"/>
    <cellStyle name="_Multiple 2 2 3 2" xfId="40437" xr:uid="{00000000-0005-0000-0000-000069090000}"/>
    <cellStyle name="_Multiple 2 2 4" xfId="40438" xr:uid="{00000000-0005-0000-0000-00006A090000}"/>
    <cellStyle name="_Multiple 2 3" xfId="35518" xr:uid="{00000000-0005-0000-0000-00006B090000}"/>
    <cellStyle name="_Multiple 2 3 2" xfId="40439" xr:uid="{00000000-0005-0000-0000-00006C090000}"/>
    <cellStyle name="_Multiple 2 3 2 2" xfId="40440" xr:uid="{00000000-0005-0000-0000-00006D090000}"/>
    <cellStyle name="_Multiple 2 3 3" xfId="40441" xr:uid="{00000000-0005-0000-0000-00006E090000}"/>
    <cellStyle name="_Multiple 2 4" xfId="40442" xr:uid="{00000000-0005-0000-0000-00006F090000}"/>
    <cellStyle name="_Multiple 2 4 2" xfId="40443" xr:uid="{00000000-0005-0000-0000-000070090000}"/>
    <cellStyle name="_Multiple 2 4 2 2" xfId="40444" xr:uid="{00000000-0005-0000-0000-000071090000}"/>
    <cellStyle name="_Multiple 2 4 3" xfId="40445" xr:uid="{00000000-0005-0000-0000-000072090000}"/>
    <cellStyle name="_Multiple 2 5" xfId="40446" xr:uid="{00000000-0005-0000-0000-000073090000}"/>
    <cellStyle name="_Multiple 2 5 2" xfId="40447" xr:uid="{00000000-0005-0000-0000-000074090000}"/>
    <cellStyle name="_Multiple 2 6" xfId="40448" xr:uid="{00000000-0005-0000-0000-000075090000}"/>
    <cellStyle name="_Multiple 3" xfId="12289" xr:uid="{00000000-0005-0000-0000-000076090000}"/>
    <cellStyle name="_Multiple 3 2" xfId="12290" xr:uid="{00000000-0005-0000-0000-000077090000}"/>
    <cellStyle name="_Multiple 3 2 2" xfId="12291" xr:uid="{00000000-0005-0000-0000-000078090000}"/>
    <cellStyle name="_Multiple 3 2 2 2" xfId="40449" xr:uid="{00000000-0005-0000-0000-000079090000}"/>
    <cellStyle name="_Multiple 3 2 3" xfId="40450" xr:uid="{00000000-0005-0000-0000-00007A090000}"/>
    <cellStyle name="_Multiple 3 3" xfId="12292" xr:uid="{00000000-0005-0000-0000-00007B090000}"/>
    <cellStyle name="_Multiple 3 3 2" xfId="40451" xr:uid="{00000000-0005-0000-0000-00007C090000}"/>
    <cellStyle name="_Multiple 3 3 3" xfId="40452" xr:uid="{00000000-0005-0000-0000-00007D090000}"/>
    <cellStyle name="_Multiple 3 3 4" xfId="40453" xr:uid="{00000000-0005-0000-0000-00007E090000}"/>
    <cellStyle name="_Multiple 3 4" xfId="35519" xr:uid="{00000000-0005-0000-0000-00007F090000}"/>
    <cellStyle name="_Multiple 4" xfId="12293" xr:uid="{00000000-0005-0000-0000-000080090000}"/>
    <cellStyle name="_Multiple 4 2" xfId="12294" xr:uid="{00000000-0005-0000-0000-000081090000}"/>
    <cellStyle name="_Multiple 4 2 2" xfId="40454" xr:uid="{00000000-0005-0000-0000-000082090000}"/>
    <cellStyle name="_Multiple 4 2 2 2" xfId="40455" xr:uid="{00000000-0005-0000-0000-000083090000}"/>
    <cellStyle name="_Multiple 4 2 2 2 2" xfId="40456" xr:uid="{00000000-0005-0000-0000-000084090000}"/>
    <cellStyle name="_Multiple 4 2 2 3" xfId="40457" xr:uid="{00000000-0005-0000-0000-000085090000}"/>
    <cellStyle name="_Multiple 4 2 3" xfId="40458" xr:uid="{00000000-0005-0000-0000-000086090000}"/>
    <cellStyle name="_Multiple 4 2 3 2" xfId="40459" xr:uid="{00000000-0005-0000-0000-000087090000}"/>
    <cellStyle name="_Multiple 4 2 4" xfId="40460" xr:uid="{00000000-0005-0000-0000-000088090000}"/>
    <cellStyle name="_Multiple 4 3" xfId="35520" xr:uid="{00000000-0005-0000-0000-000089090000}"/>
    <cellStyle name="_Multiple 4 3 2" xfId="40461" xr:uid="{00000000-0005-0000-0000-00008A090000}"/>
    <cellStyle name="_Multiple 4 3 2 2" xfId="40462" xr:uid="{00000000-0005-0000-0000-00008B090000}"/>
    <cellStyle name="_Multiple 4 3 3" xfId="40463" xr:uid="{00000000-0005-0000-0000-00008C090000}"/>
    <cellStyle name="_Multiple 4 4" xfId="40464" xr:uid="{00000000-0005-0000-0000-00008D090000}"/>
    <cellStyle name="_Multiple 4 4 2" xfId="40465" xr:uid="{00000000-0005-0000-0000-00008E090000}"/>
    <cellStyle name="_Multiple 4 5" xfId="40466" xr:uid="{00000000-0005-0000-0000-00008F090000}"/>
    <cellStyle name="_Multiple 5" xfId="35521" xr:uid="{00000000-0005-0000-0000-000090090000}"/>
    <cellStyle name="_Multiple 5 2" xfId="40467" xr:uid="{00000000-0005-0000-0000-000091090000}"/>
    <cellStyle name="_Multiple 5 2 2" xfId="40468" xr:uid="{00000000-0005-0000-0000-000092090000}"/>
    <cellStyle name="_Multiple 5 2 2 2" xfId="40469" xr:uid="{00000000-0005-0000-0000-000093090000}"/>
    <cellStyle name="_Multiple 5 2 2 2 2" xfId="40470" xr:uid="{00000000-0005-0000-0000-000094090000}"/>
    <cellStyle name="_Multiple 5 2 2 3" xfId="40471" xr:uid="{00000000-0005-0000-0000-000095090000}"/>
    <cellStyle name="_Multiple 5 2 3" xfId="40472" xr:uid="{00000000-0005-0000-0000-000096090000}"/>
    <cellStyle name="_Multiple 5 2 3 2" xfId="40473" xr:uid="{00000000-0005-0000-0000-000097090000}"/>
    <cellStyle name="_Multiple 5 2 4" xfId="40474" xr:uid="{00000000-0005-0000-0000-000098090000}"/>
    <cellStyle name="_Multiple 5 3" xfId="40475" xr:uid="{00000000-0005-0000-0000-000099090000}"/>
    <cellStyle name="_Multiple 5 3 2" xfId="40476" xr:uid="{00000000-0005-0000-0000-00009A090000}"/>
    <cellStyle name="_Multiple 5 3 2 2" xfId="40477" xr:uid="{00000000-0005-0000-0000-00009B090000}"/>
    <cellStyle name="_Multiple 5 3 3" xfId="40478" xr:uid="{00000000-0005-0000-0000-00009C090000}"/>
    <cellStyle name="_Multiple 5 4" xfId="40479" xr:uid="{00000000-0005-0000-0000-00009D090000}"/>
    <cellStyle name="_Multiple 5 4 2" xfId="40480" xr:uid="{00000000-0005-0000-0000-00009E090000}"/>
    <cellStyle name="_Multiple 5 5" xfId="40481" xr:uid="{00000000-0005-0000-0000-00009F090000}"/>
    <cellStyle name="_Multiple 6" xfId="40482" xr:uid="{00000000-0005-0000-0000-0000A0090000}"/>
    <cellStyle name="_Multiple 6 2" xfId="40483" xr:uid="{00000000-0005-0000-0000-0000A1090000}"/>
    <cellStyle name="_Multiple 6 2 2" xfId="40484" xr:uid="{00000000-0005-0000-0000-0000A2090000}"/>
    <cellStyle name="_Multiple 6 2 2 2" xfId="40485" xr:uid="{00000000-0005-0000-0000-0000A3090000}"/>
    <cellStyle name="_Multiple 6 2 2 2 2" xfId="40486" xr:uid="{00000000-0005-0000-0000-0000A4090000}"/>
    <cellStyle name="_Multiple 6 2 2 3" xfId="40487" xr:uid="{00000000-0005-0000-0000-0000A5090000}"/>
    <cellStyle name="_Multiple 6 2 3" xfId="40488" xr:uid="{00000000-0005-0000-0000-0000A6090000}"/>
    <cellStyle name="_Multiple 6 2 3 2" xfId="40489" xr:uid="{00000000-0005-0000-0000-0000A7090000}"/>
    <cellStyle name="_Multiple 6 2 4" xfId="40490" xr:uid="{00000000-0005-0000-0000-0000A8090000}"/>
    <cellStyle name="_Multiple 6 3" xfId="40491" xr:uid="{00000000-0005-0000-0000-0000A9090000}"/>
    <cellStyle name="_Multiple 6 3 2" xfId="40492" xr:uid="{00000000-0005-0000-0000-0000AA090000}"/>
    <cellStyle name="_Multiple 6 3 2 2" xfId="40493" xr:uid="{00000000-0005-0000-0000-0000AB090000}"/>
    <cellStyle name="_Multiple 6 3 3" xfId="40494" xr:uid="{00000000-0005-0000-0000-0000AC090000}"/>
    <cellStyle name="_Multiple 6 4" xfId="40495" xr:uid="{00000000-0005-0000-0000-0000AD090000}"/>
    <cellStyle name="_Multiple 6 4 2" xfId="40496" xr:uid="{00000000-0005-0000-0000-0000AE090000}"/>
    <cellStyle name="_Multiple 6 5" xfId="40497" xr:uid="{00000000-0005-0000-0000-0000AF090000}"/>
    <cellStyle name="_Multiple 7" xfId="40498" xr:uid="{00000000-0005-0000-0000-0000B0090000}"/>
    <cellStyle name="_Multiple 7 2" xfId="40499" xr:uid="{00000000-0005-0000-0000-0000B1090000}"/>
    <cellStyle name="_Multiple 7 2 2" xfId="40500" xr:uid="{00000000-0005-0000-0000-0000B2090000}"/>
    <cellStyle name="_Multiple 7 2 2 2" xfId="40501" xr:uid="{00000000-0005-0000-0000-0000B3090000}"/>
    <cellStyle name="_Multiple 7 2 3" xfId="40502" xr:uid="{00000000-0005-0000-0000-0000B4090000}"/>
    <cellStyle name="_Multiple 7 3" xfId="40503" xr:uid="{00000000-0005-0000-0000-0000B5090000}"/>
    <cellStyle name="_Multiple 7 3 2" xfId="40504" xr:uid="{00000000-0005-0000-0000-0000B6090000}"/>
    <cellStyle name="_Multiple 7 3 2 2" xfId="40505" xr:uid="{00000000-0005-0000-0000-0000B7090000}"/>
    <cellStyle name="_Multiple 7 3 3" xfId="40506" xr:uid="{00000000-0005-0000-0000-0000B8090000}"/>
    <cellStyle name="_Multiple 7 4" xfId="40507" xr:uid="{00000000-0005-0000-0000-0000B9090000}"/>
    <cellStyle name="_Multiple 7 4 2" xfId="40508" xr:uid="{00000000-0005-0000-0000-0000BA090000}"/>
    <cellStyle name="_Multiple 7 5" xfId="40509" xr:uid="{00000000-0005-0000-0000-0000BB090000}"/>
    <cellStyle name="_Multiple 8" xfId="40510" xr:uid="{00000000-0005-0000-0000-0000BC090000}"/>
    <cellStyle name="_Multiple 8 2" xfId="40511" xr:uid="{00000000-0005-0000-0000-0000BD090000}"/>
    <cellStyle name="_Multiple 8 2 2" xfId="40512" xr:uid="{00000000-0005-0000-0000-0000BE090000}"/>
    <cellStyle name="_Multiple 8 3" xfId="40513" xr:uid="{00000000-0005-0000-0000-0000BF090000}"/>
    <cellStyle name="_Multiple 9" xfId="40514" xr:uid="{00000000-0005-0000-0000-0000C0090000}"/>
    <cellStyle name="_Multiple 9 2" xfId="40515" xr:uid="{00000000-0005-0000-0000-0000C1090000}"/>
    <cellStyle name="_Multiple 9 2 2" xfId="40516" xr:uid="{00000000-0005-0000-0000-0000C2090000}"/>
    <cellStyle name="_Multiple 9 3" xfId="40517" xr:uid="{00000000-0005-0000-0000-0000C3090000}"/>
    <cellStyle name="_Multiple_03-Egne aksjer 1002" xfId="12295" xr:uid="{00000000-0005-0000-0000-0000C4090000}"/>
    <cellStyle name="_Multiple_03-Egne aksjer 1002 2" xfId="35522" xr:uid="{00000000-0005-0000-0000-0000C5090000}"/>
    <cellStyle name="_Multiple_03-Egne aksjer 1003" xfId="12296" xr:uid="{00000000-0005-0000-0000-0000C6090000}"/>
    <cellStyle name="_Multiple_03-Egne aksjer 1003 2" xfId="35523" xr:uid="{00000000-0005-0000-0000-0000C7090000}"/>
    <cellStyle name="_Multiple_06-Tilknytta 0909" xfId="12297" xr:uid="{00000000-0005-0000-0000-0000C8090000}"/>
    <cellStyle name="_Multiple_Adj_Operating_expenses" xfId="40518" xr:uid="{00000000-0005-0000-0000-0000C9090000}"/>
    <cellStyle name="_Multiple_Adj_Spec_capital_require" xfId="12298" xr:uid="{00000000-0005-0000-0000-0000CA090000}"/>
    <cellStyle name="_Multiple_Ark1" xfId="35524" xr:uid="{00000000-0005-0000-0000-0000CB090000}"/>
    <cellStyle name="_Multiple_AVA DVA EL" xfId="40519" xr:uid="{00000000-0005-0000-0000-0000CC090000}"/>
    <cellStyle name="_Multiple_EK 0912" xfId="12299" xr:uid="{00000000-0005-0000-0000-0000CD090000}"/>
    <cellStyle name="_Multiple_EK oppstilling 1Q09" xfId="40520" xr:uid="{00000000-0005-0000-0000-0000CE090000}"/>
    <cellStyle name="_Multiple_Expenses (1)" xfId="40521" xr:uid="{00000000-0005-0000-0000-0000CF090000}"/>
    <cellStyle name="_Multiple_Group_DnB_NORD_B2008-11_to_DnB_NOR061107" xfId="12300" xr:uid="{00000000-0005-0000-0000-0000D0090000}"/>
    <cellStyle name="_Multiple_IFRS MORBANK" xfId="35525" xr:uid="{00000000-0005-0000-0000-0000D1090000}"/>
    <cellStyle name="_Multiple_Income statement ASA" xfId="35526" xr:uid="{00000000-0005-0000-0000-0000D2090000}"/>
    <cellStyle name="_Multiple_Income statement Group" xfId="35527" xr:uid="{00000000-0005-0000-0000-0000D3090000}"/>
    <cellStyle name="_Multiple_Kontantstrømanalyse 3Q09-konsernet" xfId="12301" xr:uid="{00000000-0005-0000-0000-0000D4090000}"/>
    <cellStyle name="_Multiple_Kontantstrømanalyse 3Q09-konsernet 2" xfId="35528" xr:uid="{00000000-0005-0000-0000-0000D5090000}"/>
    <cellStyle name="_Multiple_Kontantstrømanalyse 4Q09-konsernet" xfId="12302" xr:uid="{00000000-0005-0000-0000-0000D6090000}"/>
    <cellStyle name="_Multiple_Kontantstrømanalyse 4Q09-konsernet 2" xfId="35529" xr:uid="{00000000-0005-0000-0000-0000D7090000}"/>
    <cellStyle name="_Multiple_Note utlån" xfId="35530" xr:uid="{00000000-0005-0000-0000-0000D8090000}"/>
    <cellStyle name="_Multiple_Other MTM adjustments" xfId="40522" xr:uid="{00000000-0005-0000-0000-0000D9090000}"/>
    <cellStyle name="_Multiple_Valeffekt NORD, Lux og Finans 3Q09" xfId="12303" xr:uid="{00000000-0005-0000-0000-0000DA090000}"/>
    <cellStyle name="_Multiple_Valutafordelt utlån og innsk 4Q09" xfId="12304" xr:uid="{00000000-0005-0000-0000-0000DB090000}"/>
    <cellStyle name="_MultipleSpace" xfId="263" xr:uid="{00000000-0005-0000-0000-0000DC090000}"/>
    <cellStyle name="_MultipleSpace 10" xfId="40523" xr:uid="{00000000-0005-0000-0000-0000DD090000}"/>
    <cellStyle name="_MultipleSpace 10 2" xfId="40524" xr:uid="{00000000-0005-0000-0000-0000DE090000}"/>
    <cellStyle name="_MultipleSpace 11" xfId="40525" xr:uid="{00000000-0005-0000-0000-0000DF090000}"/>
    <cellStyle name="_MultipleSpace 12" xfId="40526" xr:uid="{00000000-0005-0000-0000-0000E0090000}"/>
    <cellStyle name="_MultipleSpace 13" xfId="40527" xr:uid="{00000000-0005-0000-0000-0000E1090000}"/>
    <cellStyle name="_MultipleSpace 14" xfId="40528" xr:uid="{00000000-0005-0000-0000-0000E2090000}"/>
    <cellStyle name="_MultipleSpace 2" xfId="264" xr:uid="{00000000-0005-0000-0000-0000E3090000}"/>
    <cellStyle name="_MultipleSpace 2 2" xfId="12305" xr:uid="{00000000-0005-0000-0000-0000E4090000}"/>
    <cellStyle name="_MultipleSpace 2 2 2" xfId="40529" xr:uid="{00000000-0005-0000-0000-0000E5090000}"/>
    <cellStyle name="_MultipleSpace 2 2 2 2" xfId="40530" xr:uid="{00000000-0005-0000-0000-0000E6090000}"/>
    <cellStyle name="_MultipleSpace 2 2 2 2 2" xfId="40531" xr:uid="{00000000-0005-0000-0000-0000E7090000}"/>
    <cellStyle name="_MultipleSpace 2 2 2 3" xfId="40532" xr:uid="{00000000-0005-0000-0000-0000E8090000}"/>
    <cellStyle name="_MultipleSpace 2 2 3" xfId="40533" xr:uid="{00000000-0005-0000-0000-0000E9090000}"/>
    <cellStyle name="_MultipleSpace 2 2 3 2" xfId="40534" xr:uid="{00000000-0005-0000-0000-0000EA090000}"/>
    <cellStyle name="_MultipleSpace 2 2 4" xfId="40535" xr:uid="{00000000-0005-0000-0000-0000EB090000}"/>
    <cellStyle name="_MultipleSpace 2 3" xfId="35531" xr:uid="{00000000-0005-0000-0000-0000EC090000}"/>
    <cellStyle name="_MultipleSpace 2 3 2" xfId="40536" xr:uid="{00000000-0005-0000-0000-0000ED090000}"/>
    <cellStyle name="_MultipleSpace 2 3 2 2" xfId="40537" xr:uid="{00000000-0005-0000-0000-0000EE090000}"/>
    <cellStyle name="_MultipleSpace 2 3 3" xfId="40538" xr:uid="{00000000-0005-0000-0000-0000EF090000}"/>
    <cellStyle name="_MultipleSpace 2 4" xfId="40539" xr:uid="{00000000-0005-0000-0000-0000F0090000}"/>
    <cellStyle name="_MultipleSpace 2 4 2" xfId="40540" xr:uid="{00000000-0005-0000-0000-0000F1090000}"/>
    <cellStyle name="_MultipleSpace 2 4 2 2" xfId="40541" xr:uid="{00000000-0005-0000-0000-0000F2090000}"/>
    <cellStyle name="_MultipleSpace 2 4 3" xfId="40542" xr:uid="{00000000-0005-0000-0000-0000F3090000}"/>
    <cellStyle name="_MultipleSpace 2 5" xfId="40543" xr:uid="{00000000-0005-0000-0000-0000F4090000}"/>
    <cellStyle name="_MultipleSpace 2 5 2" xfId="40544" xr:uid="{00000000-0005-0000-0000-0000F5090000}"/>
    <cellStyle name="_MultipleSpace 2 6" xfId="40545" xr:uid="{00000000-0005-0000-0000-0000F6090000}"/>
    <cellStyle name="_MultipleSpace 3" xfId="12306" xr:uid="{00000000-0005-0000-0000-0000F7090000}"/>
    <cellStyle name="_MultipleSpace 3 2" xfId="12307" xr:uid="{00000000-0005-0000-0000-0000F8090000}"/>
    <cellStyle name="_MultipleSpace 3 2 2" xfId="12308" xr:uid="{00000000-0005-0000-0000-0000F9090000}"/>
    <cellStyle name="_MultipleSpace 3 2 2 2" xfId="40546" xr:uid="{00000000-0005-0000-0000-0000FA090000}"/>
    <cellStyle name="_MultipleSpace 3 2 3" xfId="40547" xr:uid="{00000000-0005-0000-0000-0000FB090000}"/>
    <cellStyle name="_MultipleSpace 3 3" xfId="12309" xr:uid="{00000000-0005-0000-0000-0000FC090000}"/>
    <cellStyle name="_MultipleSpace 3 3 2" xfId="40548" xr:uid="{00000000-0005-0000-0000-0000FD090000}"/>
    <cellStyle name="_MultipleSpace 3 3 3" xfId="40549" xr:uid="{00000000-0005-0000-0000-0000FE090000}"/>
    <cellStyle name="_MultipleSpace 3 3 4" xfId="40550" xr:uid="{00000000-0005-0000-0000-0000FF090000}"/>
    <cellStyle name="_MultipleSpace 3 4" xfId="35532" xr:uid="{00000000-0005-0000-0000-0000000A0000}"/>
    <cellStyle name="_MultipleSpace 4" xfId="12310" xr:uid="{00000000-0005-0000-0000-0000010A0000}"/>
    <cellStyle name="_MultipleSpace 4 2" xfId="12311" xr:uid="{00000000-0005-0000-0000-0000020A0000}"/>
    <cellStyle name="_MultipleSpace 4 2 2" xfId="40551" xr:uid="{00000000-0005-0000-0000-0000030A0000}"/>
    <cellStyle name="_MultipleSpace 4 2 2 2" xfId="40552" xr:uid="{00000000-0005-0000-0000-0000040A0000}"/>
    <cellStyle name="_MultipleSpace 4 2 2 2 2" xfId="40553" xr:uid="{00000000-0005-0000-0000-0000050A0000}"/>
    <cellStyle name="_MultipleSpace 4 2 2 3" xfId="40554" xr:uid="{00000000-0005-0000-0000-0000060A0000}"/>
    <cellStyle name="_MultipleSpace 4 2 3" xfId="40555" xr:uid="{00000000-0005-0000-0000-0000070A0000}"/>
    <cellStyle name="_MultipleSpace 4 2 3 2" xfId="40556" xr:uid="{00000000-0005-0000-0000-0000080A0000}"/>
    <cellStyle name="_MultipleSpace 4 2 4" xfId="40557" xr:uid="{00000000-0005-0000-0000-0000090A0000}"/>
    <cellStyle name="_MultipleSpace 4 3" xfId="35533" xr:uid="{00000000-0005-0000-0000-00000A0A0000}"/>
    <cellStyle name="_MultipleSpace 4 3 2" xfId="40558" xr:uid="{00000000-0005-0000-0000-00000B0A0000}"/>
    <cellStyle name="_MultipleSpace 4 3 2 2" xfId="40559" xr:uid="{00000000-0005-0000-0000-00000C0A0000}"/>
    <cellStyle name="_MultipleSpace 4 3 3" xfId="40560" xr:uid="{00000000-0005-0000-0000-00000D0A0000}"/>
    <cellStyle name="_MultipleSpace 4 4" xfId="40561" xr:uid="{00000000-0005-0000-0000-00000E0A0000}"/>
    <cellStyle name="_MultipleSpace 4 4 2" xfId="40562" xr:uid="{00000000-0005-0000-0000-00000F0A0000}"/>
    <cellStyle name="_MultipleSpace 4 5" xfId="40563" xr:uid="{00000000-0005-0000-0000-0000100A0000}"/>
    <cellStyle name="_MultipleSpace 5" xfId="35534" xr:uid="{00000000-0005-0000-0000-0000110A0000}"/>
    <cellStyle name="_MultipleSpace 5 2" xfId="40564" xr:uid="{00000000-0005-0000-0000-0000120A0000}"/>
    <cellStyle name="_MultipleSpace 5 2 2" xfId="40565" xr:uid="{00000000-0005-0000-0000-0000130A0000}"/>
    <cellStyle name="_MultipleSpace 5 2 2 2" xfId="40566" xr:uid="{00000000-0005-0000-0000-0000140A0000}"/>
    <cellStyle name="_MultipleSpace 5 2 2 2 2" xfId="40567" xr:uid="{00000000-0005-0000-0000-0000150A0000}"/>
    <cellStyle name="_MultipleSpace 5 2 2 3" xfId="40568" xr:uid="{00000000-0005-0000-0000-0000160A0000}"/>
    <cellStyle name="_MultipleSpace 5 2 3" xfId="40569" xr:uid="{00000000-0005-0000-0000-0000170A0000}"/>
    <cellStyle name="_MultipleSpace 5 2 3 2" xfId="40570" xr:uid="{00000000-0005-0000-0000-0000180A0000}"/>
    <cellStyle name="_MultipleSpace 5 2 4" xfId="40571" xr:uid="{00000000-0005-0000-0000-0000190A0000}"/>
    <cellStyle name="_MultipleSpace 5 3" xfId="40572" xr:uid="{00000000-0005-0000-0000-00001A0A0000}"/>
    <cellStyle name="_MultipleSpace 5 3 2" xfId="40573" xr:uid="{00000000-0005-0000-0000-00001B0A0000}"/>
    <cellStyle name="_MultipleSpace 5 3 2 2" xfId="40574" xr:uid="{00000000-0005-0000-0000-00001C0A0000}"/>
    <cellStyle name="_MultipleSpace 5 3 3" xfId="40575" xr:uid="{00000000-0005-0000-0000-00001D0A0000}"/>
    <cellStyle name="_MultipleSpace 5 4" xfId="40576" xr:uid="{00000000-0005-0000-0000-00001E0A0000}"/>
    <cellStyle name="_MultipleSpace 5 4 2" xfId="40577" xr:uid="{00000000-0005-0000-0000-00001F0A0000}"/>
    <cellStyle name="_MultipleSpace 5 5" xfId="40578" xr:uid="{00000000-0005-0000-0000-0000200A0000}"/>
    <cellStyle name="_MultipleSpace 6" xfId="40579" xr:uid="{00000000-0005-0000-0000-0000210A0000}"/>
    <cellStyle name="_MultipleSpace 6 2" xfId="40580" xr:uid="{00000000-0005-0000-0000-0000220A0000}"/>
    <cellStyle name="_MultipleSpace 6 2 2" xfId="40581" xr:uid="{00000000-0005-0000-0000-0000230A0000}"/>
    <cellStyle name="_MultipleSpace 6 2 2 2" xfId="40582" xr:uid="{00000000-0005-0000-0000-0000240A0000}"/>
    <cellStyle name="_MultipleSpace 6 2 2 2 2" xfId="40583" xr:uid="{00000000-0005-0000-0000-0000250A0000}"/>
    <cellStyle name="_MultipleSpace 6 2 2 3" xfId="40584" xr:uid="{00000000-0005-0000-0000-0000260A0000}"/>
    <cellStyle name="_MultipleSpace 6 2 3" xfId="40585" xr:uid="{00000000-0005-0000-0000-0000270A0000}"/>
    <cellStyle name="_MultipleSpace 6 2 3 2" xfId="40586" xr:uid="{00000000-0005-0000-0000-0000280A0000}"/>
    <cellStyle name="_MultipleSpace 6 2 4" xfId="40587" xr:uid="{00000000-0005-0000-0000-0000290A0000}"/>
    <cellStyle name="_MultipleSpace 6 3" xfId="40588" xr:uid="{00000000-0005-0000-0000-00002A0A0000}"/>
    <cellStyle name="_MultipleSpace 6 3 2" xfId="40589" xr:uid="{00000000-0005-0000-0000-00002B0A0000}"/>
    <cellStyle name="_MultipleSpace 6 3 2 2" xfId="40590" xr:uid="{00000000-0005-0000-0000-00002C0A0000}"/>
    <cellStyle name="_MultipleSpace 6 3 3" xfId="40591" xr:uid="{00000000-0005-0000-0000-00002D0A0000}"/>
    <cellStyle name="_MultipleSpace 6 4" xfId="40592" xr:uid="{00000000-0005-0000-0000-00002E0A0000}"/>
    <cellStyle name="_MultipleSpace 6 4 2" xfId="40593" xr:uid="{00000000-0005-0000-0000-00002F0A0000}"/>
    <cellStyle name="_MultipleSpace 6 5" xfId="40594" xr:uid="{00000000-0005-0000-0000-0000300A0000}"/>
    <cellStyle name="_MultipleSpace 7" xfId="40595" xr:uid="{00000000-0005-0000-0000-0000310A0000}"/>
    <cellStyle name="_MultipleSpace 7 2" xfId="40596" xr:uid="{00000000-0005-0000-0000-0000320A0000}"/>
    <cellStyle name="_MultipleSpace 7 2 2" xfId="40597" xr:uid="{00000000-0005-0000-0000-0000330A0000}"/>
    <cellStyle name="_MultipleSpace 7 2 2 2" xfId="40598" xr:uid="{00000000-0005-0000-0000-0000340A0000}"/>
    <cellStyle name="_MultipleSpace 7 2 3" xfId="40599" xr:uid="{00000000-0005-0000-0000-0000350A0000}"/>
    <cellStyle name="_MultipleSpace 7 3" xfId="40600" xr:uid="{00000000-0005-0000-0000-0000360A0000}"/>
    <cellStyle name="_MultipleSpace 7 3 2" xfId="40601" xr:uid="{00000000-0005-0000-0000-0000370A0000}"/>
    <cellStyle name="_MultipleSpace 7 3 2 2" xfId="40602" xr:uid="{00000000-0005-0000-0000-0000380A0000}"/>
    <cellStyle name="_MultipleSpace 7 3 3" xfId="40603" xr:uid="{00000000-0005-0000-0000-0000390A0000}"/>
    <cellStyle name="_MultipleSpace 7 4" xfId="40604" xr:uid="{00000000-0005-0000-0000-00003A0A0000}"/>
    <cellStyle name="_MultipleSpace 7 4 2" xfId="40605" xr:uid="{00000000-0005-0000-0000-00003B0A0000}"/>
    <cellStyle name="_MultipleSpace 7 5" xfId="40606" xr:uid="{00000000-0005-0000-0000-00003C0A0000}"/>
    <cellStyle name="_MultipleSpace 8" xfId="40607" xr:uid="{00000000-0005-0000-0000-00003D0A0000}"/>
    <cellStyle name="_MultipleSpace 8 2" xfId="40608" xr:uid="{00000000-0005-0000-0000-00003E0A0000}"/>
    <cellStyle name="_MultipleSpace 8 2 2" xfId="40609" xr:uid="{00000000-0005-0000-0000-00003F0A0000}"/>
    <cellStyle name="_MultipleSpace 8 3" xfId="40610" xr:uid="{00000000-0005-0000-0000-0000400A0000}"/>
    <cellStyle name="_MultipleSpace 9" xfId="40611" xr:uid="{00000000-0005-0000-0000-0000410A0000}"/>
    <cellStyle name="_MultipleSpace 9 2" xfId="40612" xr:uid="{00000000-0005-0000-0000-0000420A0000}"/>
    <cellStyle name="_MultipleSpace 9 2 2" xfId="40613" xr:uid="{00000000-0005-0000-0000-0000430A0000}"/>
    <cellStyle name="_MultipleSpace 9 3" xfId="40614" xr:uid="{00000000-0005-0000-0000-0000440A0000}"/>
    <cellStyle name="_MultipleSpace_03-Egne aksjer 1002" xfId="12312" xr:uid="{00000000-0005-0000-0000-0000450A0000}"/>
    <cellStyle name="_MultipleSpace_03-Egne aksjer 1002 2" xfId="35535" xr:uid="{00000000-0005-0000-0000-0000460A0000}"/>
    <cellStyle name="_MultipleSpace_03-Egne aksjer 1003" xfId="12313" xr:uid="{00000000-0005-0000-0000-0000470A0000}"/>
    <cellStyle name="_MultipleSpace_03-Egne aksjer 1003 2" xfId="35536" xr:uid="{00000000-0005-0000-0000-0000480A0000}"/>
    <cellStyle name="_MultipleSpace_06-Tilknytta 0909" xfId="12314" xr:uid="{00000000-0005-0000-0000-0000490A0000}"/>
    <cellStyle name="_MultipleSpace_Adj_Operating_expenses" xfId="40615" xr:uid="{00000000-0005-0000-0000-00004A0A0000}"/>
    <cellStyle name="_MultipleSpace_Adj_Spec_capital_require" xfId="12315" xr:uid="{00000000-0005-0000-0000-00004B0A0000}"/>
    <cellStyle name="_MultipleSpace_Ark1" xfId="35537" xr:uid="{00000000-0005-0000-0000-00004C0A0000}"/>
    <cellStyle name="_MultipleSpace_AVA DVA EL" xfId="40616" xr:uid="{00000000-0005-0000-0000-00004D0A0000}"/>
    <cellStyle name="_MultipleSpace_EK 0912" xfId="12316" xr:uid="{00000000-0005-0000-0000-00004E0A0000}"/>
    <cellStyle name="_MultipleSpace_EK oppstilling 1Q09" xfId="40617" xr:uid="{00000000-0005-0000-0000-00004F0A0000}"/>
    <cellStyle name="_MultipleSpace_Expenses (1)" xfId="40618" xr:uid="{00000000-0005-0000-0000-0000500A0000}"/>
    <cellStyle name="_MultipleSpace_Group_DnB_NORD_B2008-11_to_DnB_NOR061107" xfId="12317" xr:uid="{00000000-0005-0000-0000-0000510A0000}"/>
    <cellStyle name="_MultipleSpace_IFRS MORBANK" xfId="35538" xr:uid="{00000000-0005-0000-0000-0000520A0000}"/>
    <cellStyle name="_MultipleSpace_Income statement ASA" xfId="35539" xr:uid="{00000000-0005-0000-0000-0000530A0000}"/>
    <cellStyle name="_MultipleSpace_Income statement Group" xfId="35540" xr:uid="{00000000-0005-0000-0000-0000540A0000}"/>
    <cellStyle name="_MultipleSpace_Kontantstrømanalyse 3Q09-konsernet" xfId="12318" xr:uid="{00000000-0005-0000-0000-0000550A0000}"/>
    <cellStyle name="_MultipleSpace_Kontantstrømanalyse 3Q09-konsernet 2" xfId="35541" xr:uid="{00000000-0005-0000-0000-0000560A0000}"/>
    <cellStyle name="_MultipleSpace_Kontantstrømanalyse 4Q09-konsernet" xfId="12319" xr:uid="{00000000-0005-0000-0000-0000570A0000}"/>
    <cellStyle name="_MultipleSpace_Kontantstrømanalyse 4Q09-konsernet 2" xfId="35542" xr:uid="{00000000-0005-0000-0000-0000580A0000}"/>
    <cellStyle name="_MultipleSpace_Note utlån" xfId="35543" xr:uid="{00000000-0005-0000-0000-0000590A0000}"/>
    <cellStyle name="_MultipleSpace_Other MTM adjustments" xfId="40619" xr:uid="{00000000-0005-0000-0000-00005A0A0000}"/>
    <cellStyle name="_MultipleSpace_Valeffekt NORD, Lux og Finans 3Q09" xfId="12320" xr:uid="{00000000-0005-0000-0000-00005B0A0000}"/>
    <cellStyle name="_MultipleSpace_Valutafordelt utlån og innsk 4Q09" xfId="12321" xr:uid="{00000000-0005-0000-0000-00005C0A0000}"/>
    <cellStyle name="_Nedskrivninger i prosen av utlån 3Q09" xfId="12322" xr:uid="{00000000-0005-0000-0000-00005D0A0000}"/>
    <cellStyle name="_Nedskrivninger i prosen av utlån 3Q09 2" xfId="12323" xr:uid="{00000000-0005-0000-0000-00005E0A0000}"/>
    <cellStyle name="_Nedskrivninger i prosen av utlån 3Q09 2 2" xfId="35544" xr:uid="{00000000-0005-0000-0000-00005F0A0000}"/>
    <cellStyle name="_Nedskrivninger i prosen av utlån 3Q09 3" xfId="35545" xr:uid="{00000000-0005-0000-0000-0000600A0000}"/>
    <cellStyle name="_Norge Indeks" xfId="265" xr:uid="{00000000-0005-0000-0000-0000940A0000}"/>
    <cellStyle name="_NOTE - Klassifikasjon 0912 Utlån kred.inst+kunder" xfId="12324" xr:uid="{00000000-0005-0000-0000-0000950A0000}"/>
    <cellStyle name="_NOTE - Klassifikasjon 0912 Utlån kred.inst+kunder_Kontroll ME" xfId="12325" xr:uid="{00000000-0005-0000-0000-0000960A0000}"/>
    <cellStyle name="_NOTE - Klassifikasjon 0912 Utlån kred.inst+kunder_Kontroll-fane" xfId="12326" xr:uid="{00000000-0005-0000-0000-0000970A0000}"/>
    <cellStyle name="_NOTE Kredittrisiko" xfId="266" xr:uid="{00000000-0005-0000-0000-0000980A0000}"/>
    <cellStyle name="_Nøkkeltall" xfId="267" xr:uid="{00000000-0005-0000-0000-0000610A0000}"/>
    <cellStyle name="_Nøkkeltall 1Q10 Konsern" xfId="40620" xr:uid="{00000000-0005-0000-0000-0000620A0000}"/>
    <cellStyle name="_Nøkkeltall 2" xfId="12327" xr:uid="{00000000-0005-0000-0000-0000630A0000}"/>
    <cellStyle name="_Nøkkeltall 2 2" xfId="40621" xr:uid="{00000000-0005-0000-0000-0000640A0000}"/>
    <cellStyle name="_Nøkkeltall 2 2 2" xfId="40622" xr:uid="{00000000-0005-0000-0000-0000650A0000}"/>
    <cellStyle name="_Nøkkeltall 2 2 2 2" xfId="40623" xr:uid="{00000000-0005-0000-0000-0000660A0000}"/>
    <cellStyle name="_Nøkkeltall 2 2 3" xfId="40624" xr:uid="{00000000-0005-0000-0000-0000670A0000}"/>
    <cellStyle name="_Nøkkeltall 2 3" xfId="40625" xr:uid="{00000000-0005-0000-0000-0000680A0000}"/>
    <cellStyle name="_Nøkkeltall 2 3 2" xfId="40626" xr:uid="{00000000-0005-0000-0000-0000690A0000}"/>
    <cellStyle name="_Nøkkeltall 2 4" xfId="40627" xr:uid="{00000000-0005-0000-0000-00006A0A0000}"/>
    <cellStyle name="_Nøkkeltall 2_Kontroll ME" xfId="12328" xr:uid="{00000000-0005-0000-0000-00006B0A0000}"/>
    <cellStyle name="_Nøkkeltall 2_Kontroll-fane" xfId="12329" xr:uid="{00000000-0005-0000-0000-00006C0A0000}"/>
    <cellStyle name="_Nøkkeltall 3" xfId="40628" xr:uid="{00000000-0005-0000-0000-00006D0A0000}"/>
    <cellStyle name="_Nøkkeltall 3 2" xfId="40629" xr:uid="{00000000-0005-0000-0000-00006E0A0000}"/>
    <cellStyle name="_Nøkkeltall 4" xfId="40630" xr:uid="{00000000-0005-0000-0000-00006F0A0000}"/>
    <cellStyle name="_Nøkkeltall 4 2" xfId="40631" xr:uid="{00000000-0005-0000-0000-0000700A0000}"/>
    <cellStyle name="_Nøkkeltall 5" xfId="40632" xr:uid="{00000000-0005-0000-0000-0000710A0000}"/>
    <cellStyle name="_Nøkkeltall 6" xfId="40633" xr:uid="{00000000-0005-0000-0000-0000720A0000}"/>
    <cellStyle name="_Nøkkeltall 7" xfId="40634" xr:uid="{00000000-0005-0000-0000-0000730A0000}"/>
    <cellStyle name="_Nøkkeltall_Expenses (1)" xfId="40635" xr:uid="{00000000-0005-0000-0000-0000740A0000}"/>
    <cellStyle name="_Nøkkeltall_Kontroll ME" xfId="12330" xr:uid="{00000000-0005-0000-0000-0000750A0000}"/>
    <cellStyle name="_Nøkkeltall_Kontroll-fane" xfId="12331" xr:uid="{00000000-0005-0000-0000-0000760A0000}"/>
    <cellStyle name="_Nøkkeltall_Prognose eksponering " xfId="35546" xr:uid="{00000000-0005-0000-0000-0000770A0000}"/>
    <cellStyle name="_Nøkkeltall_Prognose eksponering  2" xfId="40636" xr:uid="{00000000-0005-0000-0000-0000780A0000}"/>
    <cellStyle name="_Nøkkeltall_Prognose eksponering  2 2" xfId="40637" xr:uid="{00000000-0005-0000-0000-0000790A0000}"/>
    <cellStyle name="_Nøkkeltall_Prognose eksponering  2 2 2" xfId="40638" xr:uid="{00000000-0005-0000-0000-00007A0A0000}"/>
    <cellStyle name="_Nøkkeltall_Prognose eksponering  2 3" xfId="40639" xr:uid="{00000000-0005-0000-0000-00007B0A0000}"/>
    <cellStyle name="_Nøkkeltall_Prognose eksponering  3" xfId="40640" xr:uid="{00000000-0005-0000-0000-00007C0A0000}"/>
    <cellStyle name="_Nøkkeltall_Prognose eksponering  3 2" xfId="40641" xr:uid="{00000000-0005-0000-0000-00007D0A0000}"/>
    <cellStyle name="_Nøkkeltall_Prognose eksponering  4" xfId="40642" xr:uid="{00000000-0005-0000-0000-00007E0A0000}"/>
    <cellStyle name="_Nøkkeltall_Results &amp; key fig." xfId="40643" xr:uid="{00000000-0005-0000-0000-00007F0A0000}"/>
    <cellStyle name="_Nøkkeltall_Vedlegg" xfId="40644" xr:uid="{00000000-0005-0000-0000-0000800A0000}"/>
    <cellStyle name="_Nøkkeltall_Vedlegg 2" xfId="40645" xr:uid="{00000000-0005-0000-0000-0000810A0000}"/>
    <cellStyle name="_Nøkkeltall_Vedlegg 2 2" xfId="40646" xr:uid="{00000000-0005-0000-0000-0000820A0000}"/>
    <cellStyle name="_Nøkkeltall_Vedlegg 2 2 2" xfId="40647" xr:uid="{00000000-0005-0000-0000-0000830A0000}"/>
    <cellStyle name="_Nøkkeltall_Vedlegg 2 3" xfId="40648" xr:uid="{00000000-0005-0000-0000-0000840A0000}"/>
    <cellStyle name="_Nøkkeltall_Vedlegg 2 3 2" xfId="40649" xr:uid="{00000000-0005-0000-0000-0000850A0000}"/>
    <cellStyle name="_Nøkkeltall_Vedlegg 2 4" xfId="40650" xr:uid="{00000000-0005-0000-0000-0000860A0000}"/>
    <cellStyle name="_Nøkkeltall_Vedlegg 3" xfId="40651" xr:uid="{00000000-0005-0000-0000-0000870A0000}"/>
    <cellStyle name="_Nøkkeltall_Vedlegg 3 2" xfId="40652" xr:uid="{00000000-0005-0000-0000-0000880A0000}"/>
    <cellStyle name="_Nøkkeltall_Vedlegg 4" xfId="40653" xr:uid="{00000000-0005-0000-0000-0000890A0000}"/>
    <cellStyle name="_Nøkkeltall_Vedlegg 4 2" xfId="40654" xr:uid="{00000000-0005-0000-0000-00008A0A0000}"/>
    <cellStyle name="_Nøkkeltall_Vedlegg 5" xfId="40655" xr:uid="{00000000-0005-0000-0000-00008B0A0000}"/>
    <cellStyle name="_Nøkkeltall_Vedlegg_1" xfId="40656" xr:uid="{00000000-0005-0000-0000-00008C0A0000}"/>
    <cellStyle name="_Nøkkeltall_Vedlegg_1 2" xfId="40657" xr:uid="{00000000-0005-0000-0000-00008D0A0000}"/>
    <cellStyle name="_Nøkkeltall_Vedlegg_1 2 2" xfId="40658" xr:uid="{00000000-0005-0000-0000-00008E0A0000}"/>
    <cellStyle name="_Nøkkeltall_Vedlegg_1 2 2 2" xfId="40659" xr:uid="{00000000-0005-0000-0000-00008F0A0000}"/>
    <cellStyle name="_Nøkkeltall_Vedlegg_1 2 3" xfId="40660" xr:uid="{00000000-0005-0000-0000-0000900A0000}"/>
    <cellStyle name="_Nøkkeltall_Vedlegg_1 3" xfId="40661" xr:uid="{00000000-0005-0000-0000-0000910A0000}"/>
    <cellStyle name="_Nøkkeltall_Vedlegg_1 3 2" xfId="40662" xr:uid="{00000000-0005-0000-0000-0000920A0000}"/>
    <cellStyle name="_Nøkkeltall_Vedlegg_1 4" xfId="406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5547" xr:uid="{00000000-0005-0000-0000-00009E0A0000}"/>
    <cellStyle name="_Order_Nøkkeltall" xfId="35548" xr:uid="{00000000-0005-0000-0000-00009F0A0000}"/>
    <cellStyle name="_Order_Q Sum_Res N" xfId="35549" xr:uid="{00000000-0005-0000-0000-0000A00A0000}"/>
    <cellStyle name="_Order_Resultat" xfId="35550" xr:uid="{00000000-0005-0000-0000-0000A10A0000}"/>
    <cellStyle name="_Output" xfId="273" xr:uid="{00000000-0005-0000-0000-0000A20A0000}"/>
    <cellStyle name="_PAM" xfId="274" xr:uid="{00000000-0005-0000-0000-0000A30A0000}"/>
    <cellStyle name="_Percent" xfId="275" xr:uid="{00000000-0005-0000-0000-0000A40A0000}"/>
    <cellStyle name="_Percent 10" xfId="40664" xr:uid="{00000000-0005-0000-0000-0000A50A0000}"/>
    <cellStyle name="_Percent 10 2" xfId="40665" xr:uid="{00000000-0005-0000-0000-0000A60A0000}"/>
    <cellStyle name="_Percent 11" xfId="40666" xr:uid="{00000000-0005-0000-0000-0000A70A0000}"/>
    <cellStyle name="_Percent 12" xfId="40667" xr:uid="{00000000-0005-0000-0000-0000A80A0000}"/>
    <cellStyle name="_Percent 13" xfId="40668" xr:uid="{00000000-0005-0000-0000-0000A90A0000}"/>
    <cellStyle name="_Percent 2" xfId="276" xr:uid="{00000000-0005-0000-0000-0000AA0A0000}"/>
    <cellStyle name="_Percent 2 2" xfId="12332" xr:uid="{00000000-0005-0000-0000-0000AB0A0000}"/>
    <cellStyle name="_Percent 2 2 2" xfId="40669" xr:uid="{00000000-0005-0000-0000-0000AC0A0000}"/>
    <cellStyle name="_Percent 2 2 2 2" xfId="40670" xr:uid="{00000000-0005-0000-0000-0000AD0A0000}"/>
    <cellStyle name="_Percent 2 2 2 2 2" xfId="40671" xr:uid="{00000000-0005-0000-0000-0000AE0A0000}"/>
    <cellStyle name="_Percent 2 2 2 3" xfId="40672" xr:uid="{00000000-0005-0000-0000-0000AF0A0000}"/>
    <cellStyle name="_Percent 2 2 3" xfId="40673" xr:uid="{00000000-0005-0000-0000-0000B00A0000}"/>
    <cellStyle name="_Percent 2 2 3 2" xfId="40674" xr:uid="{00000000-0005-0000-0000-0000B10A0000}"/>
    <cellStyle name="_Percent 2 2 4" xfId="40675" xr:uid="{00000000-0005-0000-0000-0000B20A0000}"/>
    <cellStyle name="_Percent 2 3" xfId="35551" xr:uid="{00000000-0005-0000-0000-0000B30A0000}"/>
    <cellStyle name="_Percent 2 3 2" xfId="40676" xr:uid="{00000000-0005-0000-0000-0000B40A0000}"/>
    <cellStyle name="_Percent 2 3 2 2" xfId="40677" xr:uid="{00000000-0005-0000-0000-0000B50A0000}"/>
    <cellStyle name="_Percent 2 3 3" xfId="40678" xr:uid="{00000000-0005-0000-0000-0000B60A0000}"/>
    <cellStyle name="_Percent 2 4" xfId="40679" xr:uid="{00000000-0005-0000-0000-0000B70A0000}"/>
    <cellStyle name="_Percent 2 4 2" xfId="40680" xr:uid="{00000000-0005-0000-0000-0000B80A0000}"/>
    <cellStyle name="_Percent 2 4 2 2" xfId="40681" xr:uid="{00000000-0005-0000-0000-0000B90A0000}"/>
    <cellStyle name="_Percent 2 4 3" xfId="40682" xr:uid="{00000000-0005-0000-0000-0000BA0A0000}"/>
    <cellStyle name="_Percent 2 5" xfId="40683" xr:uid="{00000000-0005-0000-0000-0000BB0A0000}"/>
    <cellStyle name="_Percent 2 5 2" xfId="40684" xr:uid="{00000000-0005-0000-0000-0000BC0A0000}"/>
    <cellStyle name="_Percent 2 6" xfId="40685" xr:uid="{00000000-0005-0000-0000-0000BD0A0000}"/>
    <cellStyle name="_Percent 3" xfId="12333" xr:uid="{00000000-0005-0000-0000-0000BE0A0000}"/>
    <cellStyle name="_Percent 3 2" xfId="12334" xr:uid="{00000000-0005-0000-0000-0000BF0A0000}"/>
    <cellStyle name="_Percent 3 2 2" xfId="12335" xr:uid="{00000000-0005-0000-0000-0000C00A0000}"/>
    <cellStyle name="_Percent 3 2 2 2" xfId="40686" xr:uid="{00000000-0005-0000-0000-0000C10A0000}"/>
    <cellStyle name="_Percent 3 2 3" xfId="40687" xr:uid="{00000000-0005-0000-0000-0000C20A0000}"/>
    <cellStyle name="_Percent 3 3" xfId="12336" xr:uid="{00000000-0005-0000-0000-0000C30A0000}"/>
    <cellStyle name="_Percent 3 3 2" xfId="40688" xr:uid="{00000000-0005-0000-0000-0000C40A0000}"/>
    <cellStyle name="_Percent 3 3 3" xfId="40689" xr:uid="{00000000-0005-0000-0000-0000C50A0000}"/>
    <cellStyle name="_Percent 3 3 4" xfId="40690" xr:uid="{00000000-0005-0000-0000-0000C60A0000}"/>
    <cellStyle name="_Percent 3 4" xfId="35552" xr:uid="{00000000-0005-0000-0000-0000C70A0000}"/>
    <cellStyle name="_Percent 4" xfId="12337" xr:uid="{00000000-0005-0000-0000-0000C80A0000}"/>
    <cellStyle name="_Percent 4 2" xfId="12338" xr:uid="{00000000-0005-0000-0000-0000C90A0000}"/>
    <cellStyle name="_Percent 4 2 2" xfId="40691" xr:uid="{00000000-0005-0000-0000-0000CA0A0000}"/>
    <cellStyle name="_Percent 4 2 2 2" xfId="40692" xr:uid="{00000000-0005-0000-0000-0000CB0A0000}"/>
    <cellStyle name="_Percent 4 2 2 2 2" xfId="40693" xr:uid="{00000000-0005-0000-0000-0000CC0A0000}"/>
    <cellStyle name="_Percent 4 2 2 3" xfId="40694" xr:uid="{00000000-0005-0000-0000-0000CD0A0000}"/>
    <cellStyle name="_Percent 4 2 3" xfId="40695" xr:uid="{00000000-0005-0000-0000-0000CE0A0000}"/>
    <cellStyle name="_Percent 4 2 3 2" xfId="40696" xr:uid="{00000000-0005-0000-0000-0000CF0A0000}"/>
    <cellStyle name="_Percent 4 2 4" xfId="40697" xr:uid="{00000000-0005-0000-0000-0000D00A0000}"/>
    <cellStyle name="_Percent 4 3" xfId="35553" xr:uid="{00000000-0005-0000-0000-0000D10A0000}"/>
    <cellStyle name="_Percent 4 3 2" xfId="40698" xr:uid="{00000000-0005-0000-0000-0000D20A0000}"/>
    <cellStyle name="_Percent 4 3 2 2" xfId="40699" xr:uid="{00000000-0005-0000-0000-0000D30A0000}"/>
    <cellStyle name="_Percent 4 3 3" xfId="40700" xr:uid="{00000000-0005-0000-0000-0000D40A0000}"/>
    <cellStyle name="_Percent 4 4" xfId="40701" xr:uid="{00000000-0005-0000-0000-0000D50A0000}"/>
    <cellStyle name="_Percent 4 4 2" xfId="40702" xr:uid="{00000000-0005-0000-0000-0000D60A0000}"/>
    <cellStyle name="_Percent 4 5" xfId="40703" xr:uid="{00000000-0005-0000-0000-0000D70A0000}"/>
    <cellStyle name="_Percent 5" xfId="35554" xr:uid="{00000000-0005-0000-0000-0000D80A0000}"/>
    <cellStyle name="_Percent 5 2" xfId="40704" xr:uid="{00000000-0005-0000-0000-0000D90A0000}"/>
    <cellStyle name="_Percent 5 2 2" xfId="40705" xr:uid="{00000000-0005-0000-0000-0000DA0A0000}"/>
    <cellStyle name="_Percent 5 2 2 2" xfId="40706" xr:uid="{00000000-0005-0000-0000-0000DB0A0000}"/>
    <cellStyle name="_Percent 5 2 2 2 2" xfId="40707" xr:uid="{00000000-0005-0000-0000-0000DC0A0000}"/>
    <cellStyle name="_Percent 5 2 2 3" xfId="40708" xr:uid="{00000000-0005-0000-0000-0000DD0A0000}"/>
    <cellStyle name="_Percent 5 2 3" xfId="40709" xr:uid="{00000000-0005-0000-0000-0000DE0A0000}"/>
    <cellStyle name="_Percent 5 2 3 2" xfId="40710" xr:uid="{00000000-0005-0000-0000-0000DF0A0000}"/>
    <cellStyle name="_Percent 5 2 4" xfId="40711" xr:uid="{00000000-0005-0000-0000-0000E00A0000}"/>
    <cellStyle name="_Percent 5 3" xfId="40712" xr:uid="{00000000-0005-0000-0000-0000E10A0000}"/>
    <cellStyle name="_Percent 5 3 2" xfId="40713" xr:uid="{00000000-0005-0000-0000-0000E20A0000}"/>
    <cellStyle name="_Percent 5 3 2 2" xfId="40714" xr:uid="{00000000-0005-0000-0000-0000E30A0000}"/>
    <cellStyle name="_Percent 5 3 3" xfId="40715" xr:uid="{00000000-0005-0000-0000-0000E40A0000}"/>
    <cellStyle name="_Percent 5 4" xfId="40716" xr:uid="{00000000-0005-0000-0000-0000E50A0000}"/>
    <cellStyle name="_Percent 5 4 2" xfId="40717" xr:uid="{00000000-0005-0000-0000-0000E60A0000}"/>
    <cellStyle name="_Percent 5 5" xfId="40718" xr:uid="{00000000-0005-0000-0000-0000E70A0000}"/>
    <cellStyle name="_Percent 6" xfId="40719" xr:uid="{00000000-0005-0000-0000-0000E80A0000}"/>
    <cellStyle name="_Percent 6 2" xfId="40720" xr:uid="{00000000-0005-0000-0000-0000E90A0000}"/>
    <cellStyle name="_Percent 6 2 2" xfId="40721" xr:uid="{00000000-0005-0000-0000-0000EA0A0000}"/>
    <cellStyle name="_Percent 6 2 2 2" xfId="40722" xr:uid="{00000000-0005-0000-0000-0000EB0A0000}"/>
    <cellStyle name="_Percent 6 2 2 2 2" xfId="40723" xr:uid="{00000000-0005-0000-0000-0000EC0A0000}"/>
    <cellStyle name="_Percent 6 2 2 3" xfId="40724" xr:uid="{00000000-0005-0000-0000-0000ED0A0000}"/>
    <cellStyle name="_Percent 6 2 3" xfId="40725" xr:uid="{00000000-0005-0000-0000-0000EE0A0000}"/>
    <cellStyle name="_Percent 6 2 3 2" xfId="40726" xr:uid="{00000000-0005-0000-0000-0000EF0A0000}"/>
    <cellStyle name="_Percent 6 2 4" xfId="40727" xr:uid="{00000000-0005-0000-0000-0000F00A0000}"/>
    <cellStyle name="_Percent 6 3" xfId="40728" xr:uid="{00000000-0005-0000-0000-0000F10A0000}"/>
    <cellStyle name="_Percent 6 3 2" xfId="40729" xr:uid="{00000000-0005-0000-0000-0000F20A0000}"/>
    <cellStyle name="_Percent 6 3 2 2" xfId="40730" xr:uid="{00000000-0005-0000-0000-0000F30A0000}"/>
    <cellStyle name="_Percent 6 3 3" xfId="40731" xr:uid="{00000000-0005-0000-0000-0000F40A0000}"/>
    <cellStyle name="_Percent 6 4" xfId="40732" xr:uid="{00000000-0005-0000-0000-0000F50A0000}"/>
    <cellStyle name="_Percent 6 4 2" xfId="40733" xr:uid="{00000000-0005-0000-0000-0000F60A0000}"/>
    <cellStyle name="_Percent 6 5" xfId="40734" xr:uid="{00000000-0005-0000-0000-0000F70A0000}"/>
    <cellStyle name="_Percent 7" xfId="40735" xr:uid="{00000000-0005-0000-0000-0000F80A0000}"/>
    <cellStyle name="_Percent 7 2" xfId="40736" xr:uid="{00000000-0005-0000-0000-0000F90A0000}"/>
    <cellStyle name="_Percent 7 2 2" xfId="40737" xr:uid="{00000000-0005-0000-0000-0000FA0A0000}"/>
    <cellStyle name="_Percent 7 2 2 2" xfId="40738" xr:uid="{00000000-0005-0000-0000-0000FB0A0000}"/>
    <cellStyle name="_Percent 7 2 3" xfId="40739" xr:uid="{00000000-0005-0000-0000-0000FC0A0000}"/>
    <cellStyle name="_Percent 7 3" xfId="40740" xr:uid="{00000000-0005-0000-0000-0000FD0A0000}"/>
    <cellStyle name="_Percent 7 3 2" xfId="40741" xr:uid="{00000000-0005-0000-0000-0000FE0A0000}"/>
    <cellStyle name="_Percent 7 3 2 2" xfId="40742" xr:uid="{00000000-0005-0000-0000-0000FF0A0000}"/>
    <cellStyle name="_Percent 7 3 3" xfId="40743" xr:uid="{00000000-0005-0000-0000-0000000B0000}"/>
    <cellStyle name="_Percent 7 4" xfId="40744" xr:uid="{00000000-0005-0000-0000-0000010B0000}"/>
    <cellStyle name="_Percent 7 4 2" xfId="40745" xr:uid="{00000000-0005-0000-0000-0000020B0000}"/>
    <cellStyle name="_Percent 7 5" xfId="40746" xr:uid="{00000000-0005-0000-0000-0000030B0000}"/>
    <cellStyle name="_Percent 8" xfId="40747" xr:uid="{00000000-0005-0000-0000-0000040B0000}"/>
    <cellStyle name="_Percent 8 2" xfId="40748" xr:uid="{00000000-0005-0000-0000-0000050B0000}"/>
    <cellStyle name="_Percent 8 2 2" xfId="40749" xr:uid="{00000000-0005-0000-0000-0000060B0000}"/>
    <cellStyle name="_Percent 8 3" xfId="40750" xr:uid="{00000000-0005-0000-0000-0000070B0000}"/>
    <cellStyle name="_Percent 9" xfId="40751" xr:uid="{00000000-0005-0000-0000-0000080B0000}"/>
    <cellStyle name="_Percent 9 2" xfId="40752" xr:uid="{00000000-0005-0000-0000-0000090B0000}"/>
    <cellStyle name="_Percent 9 2 2" xfId="40753" xr:uid="{00000000-0005-0000-0000-00000A0B0000}"/>
    <cellStyle name="_Percent 9 3" xfId="40754" xr:uid="{00000000-0005-0000-0000-00000B0B0000}"/>
    <cellStyle name="_PercentSpace" xfId="277" xr:uid="{00000000-0005-0000-0000-00000C0B0000}"/>
    <cellStyle name="_PercentSpace 10" xfId="40755" xr:uid="{00000000-0005-0000-0000-00000D0B0000}"/>
    <cellStyle name="_PercentSpace 10 2" xfId="40756" xr:uid="{00000000-0005-0000-0000-00000E0B0000}"/>
    <cellStyle name="_PercentSpace 11" xfId="40757" xr:uid="{00000000-0005-0000-0000-00000F0B0000}"/>
    <cellStyle name="_PercentSpace 12" xfId="40758" xr:uid="{00000000-0005-0000-0000-0000100B0000}"/>
    <cellStyle name="_PercentSpace 13" xfId="40759" xr:uid="{00000000-0005-0000-0000-0000110B0000}"/>
    <cellStyle name="_PercentSpace 2" xfId="278" xr:uid="{00000000-0005-0000-0000-0000120B0000}"/>
    <cellStyle name="_PercentSpace 2 2" xfId="12339" xr:uid="{00000000-0005-0000-0000-0000130B0000}"/>
    <cellStyle name="_PercentSpace 2 2 2" xfId="40760" xr:uid="{00000000-0005-0000-0000-0000140B0000}"/>
    <cellStyle name="_PercentSpace 2 2 2 2" xfId="40761" xr:uid="{00000000-0005-0000-0000-0000150B0000}"/>
    <cellStyle name="_PercentSpace 2 2 2 2 2" xfId="40762" xr:uid="{00000000-0005-0000-0000-0000160B0000}"/>
    <cellStyle name="_PercentSpace 2 2 2 3" xfId="40763" xr:uid="{00000000-0005-0000-0000-0000170B0000}"/>
    <cellStyle name="_PercentSpace 2 2 3" xfId="40764" xr:uid="{00000000-0005-0000-0000-0000180B0000}"/>
    <cellStyle name="_PercentSpace 2 2 3 2" xfId="40765" xr:uid="{00000000-0005-0000-0000-0000190B0000}"/>
    <cellStyle name="_PercentSpace 2 2 4" xfId="40766" xr:uid="{00000000-0005-0000-0000-00001A0B0000}"/>
    <cellStyle name="_PercentSpace 2 3" xfId="35555" xr:uid="{00000000-0005-0000-0000-00001B0B0000}"/>
    <cellStyle name="_PercentSpace 2 3 2" xfId="40767" xr:uid="{00000000-0005-0000-0000-00001C0B0000}"/>
    <cellStyle name="_PercentSpace 2 3 2 2" xfId="40768" xr:uid="{00000000-0005-0000-0000-00001D0B0000}"/>
    <cellStyle name="_PercentSpace 2 3 3" xfId="40769" xr:uid="{00000000-0005-0000-0000-00001E0B0000}"/>
    <cellStyle name="_PercentSpace 2 4" xfId="40770" xr:uid="{00000000-0005-0000-0000-00001F0B0000}"/>
    <cellStyle name="_PercentSpace 2 4 2" xfId="40771" xr:uid="{00000000-0005-0000-0000-0000200B0000}"/>
    <cellStyle name="_PercentSpace 2 4 2 2" xfId="40772" xr:uid="{00000000-0005-0000-0000-0000210B0000}"/>
    <cellStyle name="_PercentSpace 2 4 3" xfId="40773" xr:uid="{00000000-0005-0000-0000-0000220B0000}"/>
    <cellStyle name="_PercentSpace 2 5" xfId="40774" xr:uid="{00000000-0005-0000-0000-0000230B0000}"/>
    <cellStyle name="_PercentSpace 2 5 2" xfId="40775" xr:uid="{00000000-0005-0000-0000-0000240B0000}"/>
    <cellStyle name="_PercentSpace 2 6" xfId="40776" xr:uid="{00000000-0005-0000-0000-0000250B0000}"/>
    <cellStyle name="_PercentSpace 3" xfId="12340" xr:uid="{00000000-0005-0000-0000-0000260B0000}"/>
    <cellStyle name="_PercentSpace 3 2" xfId="12341" xr:uid="{00000000-0005-0000-0000-0000270B0000}"/>
    <cellStyle name="_PercentSpace 3 2 2" xfId="12342" xr:uid="{00000000-0005-0000-0000-0000280B0000}"/>
    <cellStyle name="_PercentSpace 3 2 2 2" xfId="40777" xr:uid="{00000000-0005-0000-0000-0000290B0000}"/>
    <cellStyle name="_PercentSpace 3 2 3" xfId="40778" xr:uid="{00000000-0005-0000-0000-00002A0B0000}"/>
    <cellStyle name="_PercentSpace 3 3" xfId="12343" xr:uid="{00000000-0005-0000-0000-00002B0B0000}"/>
    <cellStyle name="_PercentSpace 3 3 2" xfId="40779" xr:uid="{00000000-0005-0000-0000-00002C0B0000}"/>
    <cellStyle name="_PercentSpace 3 3 3" xfId="40780" xr:uid="{00000000-0005-0000-0000-00002D0B0000}"/>
    <cellStyle name="_PercentSpace 3 3 4" xfId="40781" xr:uid="{00000000-0005-0000-0000-00002E0B0000}"/>
    <cellStyle name="_PercentSpace 3 4" xfId="35556" xr:uid="{00000000-0005-0000-0000-00002F0B0000}"/>
    <cellStyle name="_PercentSpace 4" xfId="12344" xr:uid="{00000000-0005-0000-0000-0000300B0000}"/>
    <cellStyle name="_PercentSpace 4 2" xfId="12345" xr:uid="{00000000-0005-0000-0000-0000310B0000}"/>
    <cellStyle name="_PercentSpace 4 2 2" xfId="40782" xr:uid="{00000000-0005-0000-0000-0000320B0000}"/>
    <cellStyle name="_PercentSpace 4 2 2 2" xfId="40783" xr:uid="{00000000-0005-0000-0000-0000330B0000}"/>
    <cellStyle name="_PercentSpace 4 2 2 2 2" xfId="40784" xr:uid="{00000000-0005-0000-0000-0000340B0000}"/>
    <cellStyle name="_PercentSpace 4 2 2 3" xfId="40785" xr:uid="{00000000-0005-0000-0000-0000350B0000}"/>
    <cellStyle name="_PercentSpace 4 2 3" xfId="40786" xr:uid="{00000000-0005-0000-0000-0000360B0000}"/>
    <cellStyle name="_PercentSpace 4 2 3 2" xfId="40787" xr:uid="{00000000-0005-0000-0000-0000370B0000}"/>
    <cellStyle name="_PercentSpace 4 2 4" xfId="40788" xr:uid="{00000000-0005-0000-0000-0000380B0000}"/>
    <cellStyle name="_PercentSpace 4 3" xfId="35557" xr:uid="{00000000-0005-0000-0000-0000390B0000}"/>
    <cellStyle name="_PercentSpace 4 3 2" xfId="40789" xr:uid="{00000000-0005-0000-0000-00003A0B0000}"/>
    <cellStyle name="_PercentSpace 4 3 2 2" xfId="40790" xr:uid="{00000000-0005-0000-0000-00003B0B0000}"/>
    <cellStyle name="_PercentSpace 4 3 3" xfId="40791" xr:uid="{00000000-0005-0000-0000-00003C0B0000}"/>
    <cellStyle name="_PercentSpace 4 4" xfId="40792" xr:uid="{00000000-0005-0000-0000-00003D0B0000}"/>
    <cellStyle name="_PercentSpace 4 4 2" xfId="40793" xr:uid="{00000000-0005-0000-0000-00003E0B0000}"/>
    <cellStyle name="_PercentSpace 4 5" xfId="40794" xr:uid="{00000000-0005-0000-0000-00003F0B0000}"/>
    <cellStyle name="_PercentSpace 5" xfId="35558" xr:uid="{00000000-0005-0000-0000-0000400B0000}"/>
    <cellStyle name="_PercentSpace 5 2" xfId="40795" xr:uid="{00000000-0005-0000-0000-0000410B0000}"/>
    <cellStyle name="_PercentSpace 5 2 2" xfId="40796" xr:uid="{00000000-0005-0000-0000-0000420B0000}"/>
    <cellStyle name="_PercentSpace 5 2 2 2" xfId="40797" xr:uid="{00000000-0005-0000-0000-0000430B0000}"/>
    <cellStyle name="_PercentSpace 5 2 2 2 2" xfId="40798" xr:uid="{00000000-0005-0000-0000-0000440B0000}"/>
    <cellStyle name="_PercentSpace 5 2 2 3" xfId="40799" xr:uid="{00000000-0005-0000-0000-0000450B0000}"/>
    <cellStyle name="_PercentSpace 5 2 3" xfId="40800" xr:uid="{00000000-0005-0000-0000-0000460B0000}"/>
    <cellStyle name="_PercentSpace 5 2 3 2" xfId="40801" xr:uid="{00000000-0005-0000-0000-0000470B0000}"/>
    <cellStyle name="_PercentSpace 5 2 4" xfId="40802" xr:uid="{00000000-0005-0000-0000-0000480B0000}"/>
    <cellStyle name="_PercentSpace 5 3" xfId="40803" xr:uid="{00000000-0005-0000-0000-0000490B0000}"/>
    <cellStyle name="_PercentSpace 5 3 2" xfId="40804" xr:uid="{00000000-0005-0000-0000-00004A0B0000}"/>
    <cellStyle name="_PercentSpace 5 3 2 2" xfId="40805" xr:uid="{00000000-0005-0000-0000-00004B0B0000}"/>
    <cellStyle name="_PercentSpace 5 3 3" xfId="40806" xr:uid="{00000000-0005-0000-0000-00004C0B0000}"/>
    <cellStyle name="_PercentSpace 5 4" xfId="40807" xr:uid="{00000000-0005-0000-0000-00004D0B0000}"/>
    <cellStyle name="_PercentSpace 5 4 2" xfId="40808" xr:uid="{00000000-0005-0000-0000-00004E0B0000}"/>
    <cellStyle name="_PercentSpace 5 5" xfId="40809" xr:uid="{00000000-0005-0000-0000-00004F0B0000}"/>
    <cellStyle name="_PercentSpace 6" xfId="40810" xr:uid="{00000000-0005-0000-0000-0000500B0000}"/>
    <cellStyle name="_PercentSpace 6 2" xfId="40811" xr:uid="{00000000-0005-0000-0000-0000510B0000}"/>
    <cellStyle name="_PercentSpace 6 2 2" xfId="40812" xr:uid="{00000000-0005-0000-0000-0000520B0000}"/>
    <cellStyle name="_PercentSpace 6 2 2 2" xfId="40813" xr:uid="{00000000-0005-0000-0000-0000530B0000}"/>
    <cellStyle name="_PercentSpace 6 2 2 2 2" xfId="40814" xr:uid="{00000000-0005-0000-0000-0000540B0000}"/>
    <cellStyle name="_PercentSpace 6 2 2 3" xfId="40815" xr:uid="{00000000-0005-0000-0000-0000550B0000}"/>
    <cellStyle name="_PercentSpace 6 2 3" xfId="40816" xr:uid="{00000000-0005-0000-0000-0000560B0000}"/>
    <cellStyle name="_PercentSpace 6 2 3 2" xfId="40817" xr:uid="{00000000-0005-0000-0000-0000570B0000}"/>
    <cellStyle name="_PercentSpace 6 2 4" xfId="40818" xr:uid="{00000000-0005-0000-0000-0000580B0000}"/>
    <cellStyle name="_PercentSpace 6 3" xfId="40819" xr:uid="{00000000-0005-0000-0000-0000590B0000}"/>
    <cellStyle name="_PercentSpace 6 3 2" xfId="40820" xr:uid="{00000000-0005-0000-0000-00005A0B0000}"/>
    <cellStyle name="_PercentSpace 6 3 2 2" xfId="40821" xr:uid="{00000000-0005-0000-0000-00005B0B0000}"/>
    <cellStyle name="_PercentSpace 6 3 3" xfId="40822" xr:uid="{00000000-0005-0000-0000-00005C0B0000}"/>
    <cellStyle name="_PercentSpace 6 4" xfId="40823" xr:uid="{00000000-0005-0000-0000-00005D0B0000}"/>
    <cellStyle name="_PercentSpace 6 4 2" xfId="40824" xr:uid="{00000000-0005-0000-0000-00005E0B0000}"/>
    <cellStyle name="_PercentSpace 6 5" xfId="40825" xr:uid="{00000000-0005-0000-0000-00005F0B0000}"/>
    <cellStyle name="_PercentSpace 7" xfId="40826" xr:uid="{00000000-0005-0000-0000-0000600B0000}"/>
    <cellStyle name="_PercentSpace 7 2" xfId="40827" xr:uid="{00000000-0005-0000-0000-0000610B0000}"/>
    <cellStyle name="_PercentSpace 7 2 2" xfId="40828" xr:uid="{00000000-0005-0000-0000-0000620B0000}"/>
    <cellStyle name="_PercentSpace 7 2 2 2" xfId="40829" xr:uid="{00000000-0005-0000-0000-0000630B0000}"/>
    <cellStyle name="_PercentSpace 7 2 3" xfId="40830" xr:uid="{00000000-0005-0000-0000-0000640B0000}"/>
    <cellStyle name="_PercentSpace 7 3" xfId="40831" xr:uid="{00000000-0005-0000-0000-0000650B0000}"/>
    <cellStyle name="_PercentSpace 7 3 2" xfId="40832" xr:uid="{00000000-0005-0000-0000-0000660B0000}"/>
    <cellStyle name="_PercentSpace 7 3 2 2" xfId="40833" xr:uid="{00000000-0005-0000-0000-0000670B0000}"/>
    <cellStyle name="_PercentSpace 7 3 3" xfId="40834" xr:uid="{00000000-0005-0000-0000-0000680B0000}"/>
    <cellStyle name="_PercentSpace 7 4" xfId="40835" xr:uid="{00000000-0005-0000-0000-0000690B0000}"/>
    <cellStyle name="_PercentSpace 7 4 2" xfId="40836" xr:uid="{00000000-0005-0000-0000-00006A0B0000}"/>
    <cellStyle name="_PercentSpace 7 5" xfId="40837" xr:uid="{00000000-0005-0000-0000-00006B0B0000}"/>
    <cellStyle name="_PercentSpace 8" xfId="40838" xr:uid="{00000000-0005-0000-0000-00006C0B0000}"/>
    <cellStyle name="_PercentSpace 8 2" xfId="40839" xr:uid="{00000000-0005-0000-0000-00006D0B0000}"/>
    <cellStyle name="_PercentSpace 8 2 2" xfId="40840" xr:uid="{00000000-0005-0000-0000-00006E0B0000}"/>
    <cellStyle name="_PercentSpace 8 3" xfId="40841" xr:uid="{00000000-0005-0000-0000-00006F0B0000}"/>
    <cellStyle name="_PercentSpace 9" xfId="40842" xr:uid="{00000000-0005-0000-0000-0000700B0000}"/>
    <cellStyle name="_PercentSpace 9 2" xfId="40843" xr:uid="{00000000-0005-0000-0000-0000710B0000}"/>
    <cellStyle name="_PercentSpace 9 2 2" xfId="40844" xr:uid="{00000000-0005-0000-0000-0000720B0000}"/>
    <cellStyle name="_PercentSpace 9 3" xfId="40845" xr:uid="{00000000-0005-0000-0000-0000730B0000}"/>
    <cellStyle name="_PercentSpace_Bal Sheet, P&amp;L v4" xfId="279" xr:uid="{00000000-0005-0000-0000-0000740B0000}"/>
    <cellStyle name="_PercentSpace_Bal Sheet, P&amp;L v4 2" xfId="40846" xr:uid="{00000000-0005-0000-0000-0000750B0000}"/>
    <cellStyle name="_PercentSpace_Market Cap" xfId="280" xr:uid="{00000000-0005-0000-0000-0000760B0000}"/>
    <cellStyle name="_PercentSpace_Market Cap 10" xfId="40847" xr:uid="{00000000-0005-0000-0000-0000770B0000}"/>
    <cellStyle name="_PercentSpace_Market Cap 10 2" xfId="40848" xr:uid="{00000000-0005-0000-0000-0000780B0000}"/>
    <cellStyle name="_PercentSpace_Market Cap 11" xfId="40849" xr:uid="{00000000-0005-0000-0000-0000790B0000}"/>
    <cellStyle name="_PercentSpace_Market Cap 12" xfId="40850" xr:uid="{00000000-0005-0000-0000-00007A0B0000}"/>
    <cellStyle name="_PercentSpace_Market Cap 13" xfId="40851" xr:uid="{00000000-0005-0000-0000-00007B0B0000}"/>
    <cellStyle name="_PercentSpace_Market Cap 2" xfId="281" xr:uid="{00000000-0005-0000-0000-00007C0B0000}"/>
    <cellStyle name="_PercentSpace_Market Cap 2 2" xfId="12346" xr:uid="{00000000-0005-0000-0000-00007D0B0000}"/>
    <cellStyle name="_PercentSpace_Market Cap 2 2 2" xfId="40852" xr:uid="{00000000-0005-0000-0000-00007E0B0000}"/>
    <cellStyle name="_PercentSpace_Market Cap 2 2 2 2" xfId="40853" xr:uid="{00000000-0005-0000-0000-00007F0B0000}"/>
    <cellStyle name="_PercentSpace_Market Cap 2 2 2 2 2" xfId="40854" xr:uid="{00000000-0005-0000-0000-0000800B0000}"/>
    <cellStyle name="_PercentSpace_Market Cap 2 2 2 3" xfId="40855" xr:uid="{00000000-0005-0000-0000-0000810B0000}"/>
    <cellStyle name="_PercentSpace_Market Cap 2 2 3" xfId="40856" xr:uid="{00000000-0005-0000-0000-0000820B0000}"/>
    <cellStyle name="_PercentSpace_Market Cap 2 2 3 2" xfId="40857" xr:uid="{00000000-0005-0000-0000-0000830B0000}"/>
    <cellStyle name="_PercentSpace_Market Cap 2 2 4" xfId="40858" xr:uid="{00000000-0005-0000-0000-0000840B0000}"/>
    <cellStyle name="_PercentSpace_Market Cap 2 3" xfId="35559" xr:uid="{00000000-0005-0000-0000-0000850B0000}"/>
    <cellStyle name="_PercentSpace_Market Cap 2 3 2" xfId="40859" xr:uid="{00000000-0005-0000-0000-0000860B0000}"/>
    <cellStyle name="_PercentSpace_Market Cap 2 3 2 2" xfId="40860" xr:uid="{00000000-0005-0000-0000-0000870B0000}"/>
    <cellStyle name="_PercentSpace_Market Cap 2 3 3" xfId="40861" xr:uid="{00000000-0005-0000-0000-0000880B0000}"/>
    <cellStyle name="_PercentSpace_Market Cap 2 4" xfId="40862" xr:uid="{00000000-0005-0000-0000-0000890B0000}"/>
    <cellStyle name="_PercentSpace_Market Cap 2 4 2" xfId="40863" xr:uid="{00000000-0005-0000-0000-00008A0B0000}"/>
    <cellStyle name="_PercentSpace_Market Cap 2 4 2 2" xfId="40864" xr:uid="{00000000-0005-0000-0000-00008B0B0000}"/>
    <cellStyle name="_PercentSpace_Market Cap 2 4 3" xfId="40865" xr:uid="{00000000-0005-0000-0000-00008C0B0000}"/>
    <cellStyle name="_PercentSpace_Market Cap 2 5" xfId="40866" xr:uid="{00000000-0005-0000-0000-00008D0B0000}"/>
    <cellStyle name="_PercentSpace_Market Cap 2 5 2" xfId="40867" xr:uid="{00000000-0005-0000-0000-00008E0B0000}"/>
    <cellStyle name="_PercentSpace_Market Cap 2 6" xfId="40868" xr:uid="{00000000-0005-0000-0000-00008F0B0000}"/>
    <cellStyle name="_PercentSpace_Market Cap 3" xfId="12347" xr:uid="{00000000-0005-0000-0000-0000900B0000}"/>
    <cellStyle name="_PercentSpace_Market Cap 3 2" xfId="12348" xr:uid="{00000000-0005-0000-0000-0000910B0000}"/>
    <cellStyle name="_PercentSpace_Market Cap 3 2 2" xfId="12349" xr:uid="{00000000-0005-0000-0000-0000920B0000}"/>
    <cellStyle name="_PercentSpace_Market Cap 3 2 2 2" xfId="40869" xr:uid="{00000000-0005-0000-0000-0000930B0000}"/>
    <cellStyle name="_PercentSpace_Market Cap 3 2 3" xfId="40870" xr:uid="{00000000-0005-0000-0000-0000940B0000}"/>
    <cellStyle name="_PercentSpace_Market Cap 3 3" xfId="12350" xr:uid="{00000000-0005-0000-0000-0000950B0000}"/>
    <cellStyle name="_PercentSpace_Market Cap 3 3 2" xfId="40871" xr:uid="{00000000-0005-0000-0000-0000960B0000}"/>
    <cellStyle name="_PercentSpace_Market Cap 3 3 3" xfId="40872" xr:uid="{00000000-0005-0000-0000-0000970B0000}"/>
    <cellStyle name="_PercentSpace_Market Cap 3 3 4" xfId="40873" xr:uid="{00000000-0005-0000-0000-0000980B0000}"/>
    <cellStyle name="_PercentSpace_Market Cap 3 4" xfId="35560" xr:uid="{00000000-0005-0000-0000-0000990B0000}"/>
    <cellStyle name="_PercentSpace_Market Cap 4" xfId="12351" xr:uid="{00000000-0005-0000-0000-00009A0B0000}"/>
    <cellStyle name="_PercentSpace_Market Cap 4 2" xfId="12352" xr:uid="{00000000-0005-0000-0000-00009B0B0000}"/>
    <cellStyle name="_PercentSpace_Market Cap 4 2 2" xfId="40874" xr:uid="{00000000-0005-0000-0000-00009C0B0000}"/>
    <cellStyle name="_PercentSpace_Market Cap 4 2 2 2" xfId="40875" xr:uid="{00000000-0005-0000-0000-00009D0B0000}"/>
    <cellStyle name="_PercentSpace_Market Cap 4 2 2 2 2" xfId="40876" xr:uid="{00000000-0005-0000-0000-00009E0B0000}"/>
    <cellStyle name="_PercentSpace_Market Cap 4 2 2 3" xfId="40877" xr:uid="{00000000-0005-0000-0000-00009F0B0000}"/>
    <cellStyle name="_PercentSpace_Market Cap 4 2 3" xfId="40878" xr:uid="{00000000-0005-0000-0000-0000A00B0000}"/>
    <cellStyle name="_PercentSpace_Market Cap 4 2 3 2" xfId="40879" xr:uid="{00000000-0005-0000-0000-0000A10B0000}"/>
    <cellStyle name="_PercentSpace_Market Cap 4 2 4" xfId="40880" xr:uid="{00000000-0005-0000-0000-0000A20B0000}"/>
    <cellStyle name="_PercentSpace_Market Cap 4 3" xfId="35561" xr:uid="{00000000-0005-0000-0000-0000A30B0000}"/>
    <cellStyle name="_PercentSpace_Market Cap 4 3 2" xfId="40881" xr:uid="{00000000-0005-0000-0000-0000A40B0000}"/>
    <cellStyle name="_PercentSpace_Market Cap 4 3 2 2" xfId="40882" xr:uid="{00000000-0005-0000-0000-0000A50B0000}"/>
    <cellStyle name="_PercentSpace_Market Cap 4 3 3" xfId="40883" xr:uid="{00000000-0005-0000-0000-0000A60B0000}"/>
    <cellStyle name="_PercentSpace_Market Cap 4 4" xfId="40884" xr:uid="{00000000-0005-0000-0000-0000A70B0000}"/>
    <cellStyle name="_PercentSpace_Market Cap 4 4 2" xfId="40885" xr:uid="{00000000-0005-0000-0000-0000A80B0000}"/>
    <cellStyle name="_PercentSpace_Market Cap 4 5" xfId="40886" xr:uid="{00000000-0005-0000-0000-0000A90B0000}"/>
    <cellStyle name="_PercentSpace_Market Cap 5" xfId="35562" xr:uid="{00000000-0005-0000-0000-0000AA0B0000}"/>
    <cellStyle name="_PercentSpace_Market Cap 5 2" xfId="40887" xr:uid="{00000000-0005-0000-0000-0000AB0B0000}"/>
    <cellStyle name="_PercentSpace_Market Cap 5 2 2" xfId="40888" xr:uid="{00000000-0005-0000-0000-0000AC0B0000}"/>
    <cellStyle name="_PercentSpace_Market Cap 5 2 2 2" xfId="40889" xr:uid="{00000000-0005-0000-0000-0000AD0B0000}"/>
    <cellStyle name="_PercentSpace_Market Cap 5 2 2 2 2" xfId="40890" xr:uid="{00000000-0005-0000-0000-0000AE0B0000}"/>
    <cellStyle name="_PercentSpace_Market Cap 5 2 2 3" xfId="40891" xr:uid="{00000000-0005-0000-0000-0000AF0B0000}"/>
    <cellStyle name="_PercentSpace_Market Cap 5 2 3" xfId="40892" xr:uid="{00000000-0005-0000-0000-0000B00B0000}"/>
    <cellStyle name="_PercentSpace_Market Cap 5 2 3 2" xfId="40893" xr:uid="{00000000-0005-0000-0000-0000B10B0000}"/>
    <cellStyle name="_PercentSpace_Market Cap 5 2 4" xfId="40894" xr:uid="{00000000-0005-0000-0000-0000B20B0000}"/>
    <cellStyle name="_PercentSpace_Market Cap 5 3" xfId="40895" xr:uid="{00000000-0005-0000-0000-0000B30B0000}"/>
    <cellStyle name="_PercentSpace_Market Cap 5 3 2" xfId="40896" xr:uid="{00000000-0005-0000-0000-0000B40B0000}"/>
    <cellStyle name="_PercentSpace_Market Cap 5 3 2 2" xfId="40897" xr:uid="{00000000-0005-0000-0000-0000B50B0000}"/>
    <cellStyle name="_PercentSpace_Market Cap 5 3 3" xfId="40898" xr:uid="{00000000-0005-0000-0000-0000B60B0000}"/>
    <cellStyle name="_PercentSpace_Market Cap 5 4" xfId="40899" xr:uid="{00000000-0005-0000-0000-0000B70B0000}"/>
    <cellStyle name="_PercentSpace_Market Cap 5 4 2" xfId="40900" xr:uid="{00000000-0005-0000-0000-0000B80B0000}"/>
    <cellStyle name="_PercentSpace_Market Cap 5 5" xfId="40901" xr:uid="{00000000-0005-0000-0000-0000B90B0000}"/>
    <cellStyle name="_PercentSpace_Market Cap 6" xfId="40902" xr:uid="{00000000-0005-0000-0000-0000BA0B0000}"/>
    <cellStyle name="_PercentSpace_Market Cap 6 2" xfId="40903" xr:uid="{00000000-0005-0000-0000-0000BB0B0000}"/>
    <cellStyle name="_PercentSpace_Market Cap 6 2 2" xfId="40904" xr:uid="{00000000-0005-0000-0000-0000BC0B0000}"/>
    <cellStyle name="_PercentSpace_Market Cap 6 2 2 2" xfId="40905" xr:uid="{00000000-0005-0000-0000-0000BD0B0000}"/>
    <cellStyle name="_PercentSpace_Market Cap 6 2 2 2 2" xfId="40906" xr:uid="{00000000-0005-0000-0000-0000BE0B0000}"/>
    <cellStyle name="_PercentSpace_Market Cap 6 2 2 3" xfId="40907" xr:uid="{00000000-0005-0000-0000-0000BF0B0000}"/>
    <cellStyle name="_PercentSpace_Market Cap 6 2 3" xfId="40908" xr:uid="{00000000-0005-0000-0000-0000C00B0000}"/>
    <cellStyle name="_PercentSpace_Market Cap 6 2 3 2" xfId="40909" xr:uid="{00000000-0005-0000-0000-0000C10B0000}"/>
    <cellStyle name="_PercentSpace_Market Cap 6 2 4" xfId="40910" xr:uid="{00000000-0005-0000-0000-0000C20B0000}"/>
    <cellStyle name="_PercentSpace_Market Cap 6 3" xfId="40911" xr:uid="{00000000-0005-0000-0000-0000C30B0000}"/>
    <cellStyle name="_PercentSpace_Market Cap 6 3 2" xfId="40912" xr:uid="{00000000-0005-0000-0000-0000C40B0000}"/>
    <cellStyle name="_PercentSpace_Market Cap 6 3 2 2" xfId="40913" xr:uid="{00000000-0005-0000-0000-0000C50B0000}"/>
    <cellStyle name="_PercentSpace_Market Cap 6 3 3" xfId="40914" xr:uid="{00000000-0005-0000-0000-0000C60B0000}"/>
    <cellStyle name="_PercentSpace_Market Cap 6 4" xfId="40915" xr:uid="{00000000-0005-0000-0000-0000C70B0000}"/>
    <cellStyle name="_PercentSpace_Market Cap 6 4 2" xfId="40916" xr:uid="{00000000-0005-0000-0000-0000C80B0000}"/>
    <cellStyle name="_PercentSpace_Market Cap 6 5" xfId="40917" xr:uid="{00000000-0005-0000-0000-0000C90B0000}"/>
    <cellStyle name="_PercentSpace_Market Cap 7" xfId="40918" xr:uid="{00000000-0005-0000-0000-0000CA0B0000}"/>
    <cellStyle name="_PercentSpace_Market Cap 7 2" xfId="40919" xr:uid="{00000000-0005-0000-0000-0000CB0B0000}"/>
    <cellStyle name="_PercentSpace_Market Cap 7 2 2" xfId="40920" xr:uid="{00000000-0005-0000-0000-0000CC0B0000}"/>
    <cellStyle name="_PercentSpace_Market Cap 7 2 2 2" xfId="40921" xr:uid="{00000000-0005-0000-0000-0000CD0B0000}"/>
    <cellStyle name="_PercentSpace_Market Cap 7 2 3" xfId="40922" xr:uid="{00000000-0005-0000-0000-0000CE0B0000}"/>
    <cellStyle name="_PercentSpace_Market Cap 7 3" xfId="40923" xr:uid="{00000000-0005-0000-0000-0000CF0B0000}"/>
    <cellStyle name="_PercentSpace_Market Cap 7 3 2" xfId="40924" xr:uid="{00000000-0005-0000-0000-0000D00B0000}"/>
    <cellStyle name="_PercentSpace_Market Cap 7 3 2 2" xfId="40925" xr:uid="{00000000-0005-0000-0000-0000D10B0000}"/>
    <cellStyle name="_PercentSpace_Market Cap 7 3 3" xfId="40926" xr:uid="{00000000-0005-0000-0000-0000D20B0000}"/>
    <cellStyle name="_PercentSpace_Market Cap 7 4" xfId="40927" xr:uid="{00000000-0005-0000-0000-0000D30B0000}"/>
    <cellStyle name="_PercentSpace_Market Cap 7 4 2" xfId="40928" xr:uid="{00000000-0005-0000-0000-0000D40B0000}"/>
    <cellStyle name="_PercentSpace_Market Cap 7 5" xfId="40929" xr:uid="{00000000-0005-0000-0000-0000D50B0000}"/>
    <cellStyle name="_PercentSpace_Market Cap 8" xfId="40930" xr:uid="{00000000-0005-0000-0000-0000D60B0000}"/>
    <cellStyle name="_PercentSpace_Market Cap 8 2" xfId="40931" xr:uid="{00000000-0005-0000-0000-0000D70B0000}"/>
    <cellStyle name="_PercentSpace_Market Cap 8 2 2" xfId="40932" xr:uid="{00000000-0005-0000-0000-0000D80B0000}"/>
    <cellStyle name="_PercentSpace_Market Cap 8 3" xfId="40933" xr:uid="{00000000-0005-0000-0000-0000D90B0000}"/>
    <cellStyle name="_PercentSpace_Market Cap 9" xfId="40934" xr:uid="{00000000-0005-0000-0000-0000DA0B0000}"/>
    <cellStyle name="_PercentSpace_Market Cap 9 2" xfId="40935" xr:uid="{00000000-0005-0000-0000-0000DB0B0000}"/>
    <cellStyle name="_PercentSpace_Market Cap 9 2 2" xfId="40936" xr:uid="{00000000-0005-0000-0000-0000DC0B0000}"/>
    <cellStyle name="_PercentSpace_Market Cap 9 3" xfId="40937" xr:uid="{00000000-0005-0000-0000-0000DD0B0000}"/>
    <cellStyle name="_Portefølje" xfId="282" xr:uid="{00000000-0005-0000-0000-0000DE0B0000}"/>
    <cellStyle name="_Priser utvalgte papirer Sone2" xfId="283" xr:uid="{00000000-0005-0000-0000-0000DF0B0000}"/>
    <cellStyle name="_R10-Konsolidert_regnskap 2008 03" xfId="12353" xr:uid="{00000000-0005-0000-0000-0000E00B0000}"/>
    <cellStyle name="_R10-Konsolidert_regnskap 2008 03 2" xfId="12354" xr:uid="{00000000-0005-0000-0000-0000E10B0000}"/>
    <cellStyle name="_R10-Konsolidert_regnskap 2008 03 2_Kontroll ME" xfId="12355" xr:uid="{00000000-0005-0000-0000-0000E20B0000}"/>
    <cellStyle name="_R10-Konsolidert_regnskap 2008 03 2_Kontroll-fane" xfId="12356" xr:uid="{00000000-0005-0000-0000-0000E30B0000}"/>
    <cellStyle name="_R10-Konsolidert_regnskap 2008 03 3" xfId="40938" xr:uid="{00000000-0005-0000-0000-0000E40B0000}"/>
    <cellStyle name="_R10-Konsolidert_regnskap 2008 03_Kontroll ME" xfId="12357" xr:uid="{00000000-0005-0000-0000-0000E50B0000}"/>
    <cellStyle name="_R10-Konsolidert_regnskap 2008 03_Kontroll-fane" xfId="12358" xr:uid="{00000000-0005-0000-0000-0000E60B0000}"/>
    <cellStyle name="_R10-Konsolidert_regnskap 2008 03_Results &amp; key fig." xfId="40939" xr:uid="{00000000-0005-0000-0000-0000E70B0000}"/>
    <cellStyle name="_R21 A390000 Finans 220110" xfId="12359" xr:uid="{00000000-0005-0000-0000-0000E80B0000}"/>
    <cellStyle name="_Rapport_kreditt_1004_Hilde" xfId="40940" xr:uid="{00000000-0005-0000-0000-0000E90B0000}"/>
    <cellStyle name="_Res 09 10" xfId="35563" xr:uid="{00000000-0005-0000-0000-0000EA0B0000}"/>
    <cellStyle name="_Res 09 10_Q Sum_Res N" xfId="35564" xr:uid="{00000000-0005-0000-0000-0000EB0B0000}"/>
    <cellStyle name="_RETAIL 2008" xfId="12360" xr:uid="{00000000-0005-0000-0000-0000EC0B0000}"/>
    <cellStyle name="_RETAIL 2008 2" xfId="12361" xr:uid="{00000000-0005-0000-0000-0000ED0B0000}"/>
    <cellStyle name="_RETAIL 2008 2_Kontroll ME" xfId="12362" xr:uid="{00000000-0005-0000-0000-0000EE0B0000}"/>
    <cellStyle name="_RETAIL 2008 2_Kontroll-fane" xfId="12363" xr:uid="{00000000-0005-0000-0000-0000EF0B0000}"/>
    <cellStyle name="_RETAIL 2008 3" xfId="40941" xr:uid="{00000000-0005-0000-0000-0000F00B0000}"/>
    <cellStyle name="_RETAIL 2008_Kontroll ME" xfId="12364" xr:uid="{00000000-0005-0000-0000-0000F10B0000}"/>
    <cellStyle name="_RETAIL 2008_Kontroll-fane" xfId="12365" xr:uid="{00000000-0005-0000-0000-0000F20B0000}"/>
    <cellStyle name="_RETAIL 2008_Q Sum_Res N" xfId="35565" xr:uid="{00000000-0005-0000-0000-0000F30B0000}"/>
    <cellStyle name="_RETAIL 2008_Results &amp; key fig." xfId="40942" xr:uid="{00000000-0005-0000-0000-0000F40B0000}"/>
    <cellStyle name="_Retail Norge historikk 2008_fra Hilde W 25.sep 09" xfId="12366" xr:uid="{00000000-0005-0000-0000-0000F50B0000}"/>
    <cellStyle name="_Retail Norge historikk 2008_fra Hilde W 25.sep 09 2" xfId="12367" xr:uid="{00000000-0005-0000-0000-0000F60B0000}"/>
    <cellStyle name="_Retail Norge historikk 2008_fra Hilde W 25.sep 09 2_Kontroll ME" xfId="12368" xr:uid="{00000000-0005-0000-0000-0000F70B0000}"/>
    <cellStyle name="_Retail Norge historikk 2008_fra Hilde W 25.sep 09 2_Kontroll-fane" xfId="12369" xr:uid="{00000000-0005-0000-0000-0000F80B0000}"/>
    <cellStyle name="_Retail Norge historikk 2008_fra Hilde W 25.sep 09 3" xfId="40943" xr:uid="{00000000-0005-0000-0000-0000F90B0000}"/>
    <cellStyle name="_Retail Norge historikk 2008_fra Hilde W 25.sep 09_Kontroll ME" xfId="12370" xr:uid="{00000000-0005-0000-0000-0000FA0B0000}"/>
    <cellStyle name="_Retail Norge historikk 2008_fra Hilde W 25.sep 09_Kontroll-fane" xfId="12371" xr:uid="{00000000-0005-0000-0000-0000FB0B0000}"/>
    <cellStyle name="_Retail Norge historikk 2008_fra Hilde W 25.sep 09_Results &amp; key fig." xfId="40944" xr:uid="{00000000-0005-0000-0000-0000FC0B0000}"/>
    <cellStyle name="_Samleoversikt" xfId="284" xr:uid="{00000000-0005-0000-0000-0000FD0B0000}"/>
    <cellStyle name="_Samleoversikt 10" xfId="40945" xr:uid="{00000000-0005-0000-0000-0000FE0B0000}"/>
    <cellStyle name="_Samleoversikt 10 2" xfId="40946" xr:uid="{00000000-0005-0000-0000-0000FF0B0000}"/>
    <cellStyle name="_Samleoversikt 10 2 2" xfId="40947" xr:uid="{00000000-0005-0000-0000-0000000C0000}"/>
    <cellStyle name="_Samleoversikt 10 2 2 2" xfId="40948" xr:uid="{00000000-0005-0000-0000-0000010C0000}"/>
    <cellStyle name="_Samleoversikt 10 2 3" xfId="40949" xr:uid="{00000000-0005-0000-0000-0000020C0000}"/>
    <cellStyle name="_Samleoversikt 10 2 3 2" xfId="40950" xr:uid="{00000000-0005-0000-0000-0000030C0000}"/>
    <cellStyle name="_Samleoversikt 10 2 4" xfId="40951" xr:uid="{00000000-0005-0000-0000-0000040C0000}"/>
    <cellStyle name="_Samleoversikt 10 3" xfId="40952" xr:uid="{00000000-0005-0000-0000-0000050C0000}"/>
    <cellStyle name="_Samleoversikt 10 3 2" xfId="40953" xr:uid="{00000000-0005-0000-0000-0000060C0000}"/>
    <cellStyle name="_Samleoversikt 10 4" xfId="40954" xr:uid="{00000000-0005-0000-0000-0000070C0000}"/>
    <cellStyle name="_Samleoversikt 10 4 2" xfId="40955" xr:uid="{00000000-0005-0000-0000-0000080C0000}"/>
    <cellStyle name="_Samleoversikt 10 5" xfId="40956" xr:uid="{00000000-0005-0000-0000-0000090C0000}"/>
    <cellStyle name="_Samleoversikt 11" xfId="40957" xr:uid="{00000000-0005-0000-0000-00000A0C0000}"/>
    <cellStyle name="_Samleoversikt 11 2" xfId="40958" xr:uid="{00000000-0005-0000-0000-00000B0C0000}"/>
    <cellStyle name="_Samleoversikt 11 2 2" xfId="40959" xr:uid="{00000000-0005-0000-0000-00000C0C0000}"/>
    <cellStyle name="_Samleoversikt 11 3" xfId="40960" xr:uid="{00000000-0005-0000-0000-00000D0C0000}"/>
    <cellStyle name="_Samleoversikt 11 3 2" xfId="40961" xr:uid="{00000000-0005-0000-0000-00000E0C0000}"/>
    <cellStyle name="_Samleoversikt 11 4" xfId="40962" xr:uid="{00000000-0005-0000-0000-00000F0C0000}"/>
    <cellStyle name="_Samleoversikt 12" xfId="40963" xr:uid="{00000000-0005-0000-0000-0000100C0000}"/>
    <cellStyle name="_Samleoversikt 12 2" xfId="40964" xr:uid="{00000000-0005-0000-0000-0000110C0000}"/>
    <cellStyle name="_Samleoversikt 12 2 2" xfId="40965" xr:uid="{00000000-0005-0000-0000-0000120C0000}"/>
    <cellStyle name="_Samleoversikt 12 3" xfId="40966" xr:uid="{00000000-0005-0000-0000-0000130C0000}"/>
    <cellStyle name="_Samleoversikt 13" xfId="40967" xr:uid="{00000000-0005-0000-0000-0000140C0000}"/>
    <cellStyle name="_Samleoversikt 13 2" xfId="40968" xr:uid="{00000000-0005-0000-0000-0000150C0000}"/>
    <cellStyle name="_Samleoversikt 13 2 2" xfId="40969" xr:uid="{00000000-0005-0000-0000-0000160C0000}"/>
    <cellStyle name="_Samleoversikt 13 2 3" xfId="40970" xr:uid="{00000000-0005-0000-0000-0000170C0000}"/>
    <cellStyle name="_Samleoversikt 14" xfId="40971" xr:uid="{00000000-0005-0000-0000-0000180C0000}"/>
    <cellStyle name="_Samleoversikt 14 2" xfId="40972" xr:uid="{00000000-0005-0000-0000-0000190C0000}"/>
    <cellStyle name="_Samleoversikt 14 3" xfId="40973" xr:uid="{00000000-0005-0000-0000-00001A0C0000}"/>
    <cellStyle name="_Samleoversikt 15" xfId="40974" xr:uid="{00000000-0005-0000-0000-00001B0C0000}"/>
    <cellStyle name="_Samleoversikt 15 2" xfId="40975" xr:uid="{00000000-0005-0000-0000-00001C0C0000}"/>
    <cellStyle name="_Samleoversikt 16" xfId="40976" xr:uid="{00000000-0005-0000-0000-00001D0C0000}"/>
    <cellStyle name="_Samleoversikt 16 2" xfId="40977" xr:uid="{00000000-0005-0000-0000-00001E0C0000}"/>
    <cellStyle name="_Samleoversikt 16 3" xfId="40978" xr:uid="{00000000-0005-0000-0000-00001F0C0000}"/>
    <cellStyle name="_Samleoversikt 17" xfId="40979" xr:uid="{00000000-0005-0000-0000-0000200C0000}"/>
    <cellStyle name="_Samleoversikt 17 2" xfId="40980" xr:uid="{00000000-0005-0000-0000-0000210C0000}"/>
    <cellStyle name="_Samleoversikt 17 3" xfId="40981" xr:uid="{00000000-0005-0000-0000-0000220C0000}"/>
    <cellStyle name="_Samleoversikt 18" xfId="40982" xr:uid="{00000000-0005-0000-0000-0000230C0000}"/>
    <cellStyle name="_Samleoversikt 18 2" xfId="40983" xr:uid="{00000000-0005-0000-0000-0000240C0000}"/>
    <cellStyle name="_Samleoversikt 19" xfId="40984" xr:uid="{00000000-0005-0000-0000-0000250C0000}"/>
    <cellStyle name="_Samleoversikt 2" xfId="285" xr:uid="{00000000-0005-0000-0000-0000260C0000}"/>
    <cellStyle name="_Samleoversikt 2 2" xfId="35566" xr:uid="{00000000-0005-0000-0000-0000270C0000}"/>
    <cellStyle name="_Samleoversikt 2 2 2" xfId="40985" xr:uid="{00000000-0005-0000-0000-0000280C0000}"/>
    <cellStyle name="_Samleoversikt 2 2 2 2" xfId="40986" xr:uid="{00000000-0005-0000-0000-0000290C0000}"/>
    <cellStyle name="_Samleoversikt 2 2 2 2 2" xfId="40987" xr:uid="{00000000-0005-0000-0000-00002A0C0000}"/>
    <cellStyle name="_Samleoversikt 2 2 2 2 2 2" xfId="40988" xr:uid="{00000000-0005-0000-0000-00002B0C0000}"/>
    <cellStyle name="_Samleoversikt 2 2 2 2 2 2 2" xfId="40989" xr:uid="{00000000-0005-0000-0000-00002C0C0000}"/>
    <cellStyle name="_Samleoversikt 2 2 2 2 2 3" xfId="40990" xr:uid="{00000000-0005-0000-0000-00002D0C0000}"/>
    <cellStyle name="_Samleoversikt 2 2 2 2 3" xfId="40991" xr:uid="{00000000-0005-0000-0000-00002E0C0000}"/>
    <cellStyle name="_Samleoversikt 2 2 2 2 3 2" xfId="40992" xr:uid="{00000000-0005-0000-0000-00002F0C0000}"/>
    <cellStyle name="_Samleoversikt 2 2 2 2 4" xfId="40993" xr:uid="{00000000-0005-0000-0000-0000300C0000}"/>
    <cellStyle name="_Samleoversikt 2 2 2 3" xfId="40994" xr:uid="{00000000-0005-0000-0000-0000310C0000}"/>
    <cellStyle name="_Samleoversikt 2 2 2 3 2" xfId="40995" xr:uid="{00000000-0005-0000-0000-0000320C0000}"/>
    <cellStyle name="_Samleoversikt 2 2 2 3 2 2" xfId="40996" xr:uid="{00000000-0005-0000-0000-0000330C0000}"/>
    <cellStyle name="_Samleoversikt 2 2 2 3 3" xfId="40997" xr:uid="{00000000-0005-0000-0000-0000340C0000}"/>
    <cellStyle name="_Samleoversikt 2 2 2 4" xfId="40998" xr:uid="{00000000-0005-0000-0000-0000350C0000}"/>
    <cellStyle name="_Samleoversikt 2 2 2 4 2" xfId="40999" xr:uid="{00000000-0005-0000-0000-0000360C0000}"/>
    <cellStyle name="_Samleoversikt 2 2 2 5" xfId="41000" xr:uid="{00000000-0005-0000-0000-0000370C0000}"/>
    <cellStyle name="_Samleoversikt 2 2 3" xfId="41001" xr:uid="{00000000-0005-0000-0000-0000380C0000}"/>
    <cellStyle name="_Samleoversikt 2 2 3 2" xfId="41002" xr:uid="{00000000-0005-0000-0000-0000390C0000}"/>
    <cellStyle name="_Samleoversikt 2 2 3 2 2" xfId="41003" xr:uid="{00000000-0005-0000-0000-00003A0C0000}"/>
    <cellStyle name="_Samleoversikt 2 2 3 2 2 2" xfId="41004" xr:uid="{00000000-0005-0000-0000-00003B0C0000}"/>
    <cellStyle name="_Samleoversikt 2 2 3 2 3" xfId="41005" xr:uid="{00000000-0005-0000-0000-00003C0C0000}"/>
    <cellStyle name="_Samleoversikt 2 2 3 3" xfId="41006" xr:uid="{00000000-0005-0000-0000-00003D0C0000}"/>
    <cellStyle name="_Samleoversikt 2 2 3 3 2" xfId="41007" xr:uid="{00000000-0005-0000-0000-00003E0C0000}"/>
    <cellStyle name="_Samleoversikt 2 2 3 4" xfId="41008" xr:uid="{00000000-0005-0000-0000-00003F0C0000}"/>
    <cellStyle name="_Samleoversikt 2 2 4" xfId="41009" xr:uid="{00000000-0005-0000-0000-0000400C0000}"/>
    <cellStyle name="_Samleoversikt 2 2 4 2" xfId="41010" xr:uid="{00000000-0005-0000-0000-0000410C0000}"/>
    <cellStyle name="_Samleoversikt 2 2 4 2 2" xfId="41011" xr:uid="{00000000-0005-0000-0000-0000420C0000}"/>
    <cellStyle name="_Samleoversikt 2 2 4 3" xfId="41012" xr:uid="{00000000-0005-0000-0000-0000430C0000}"/>
    <cellStyle name="_Samleoversikt 2 2 5" xfId="41013" xr:uid="{00000000-0005-0000-0000-0000440C0000}"/>
    <cellStyle name="_Samleoversikt 2 2 5 2" xfId="41014" xr:uid="{00000000-0005-0000-0000-0000450C0000}"/>
    <cellStyle name="_Samleoversikt 2 2 6" xfId="41015" xr:uid="{00000000-0005-0000-0000-0000460C0000}"/>
    <cellStyle name="_Samleoversikt 2 3" xfId="41016" xr:uid="{00000000-0005-0000-0000-0000470C0000}"/>
    <cellStyle name="_Samleoversikt 2 3 2" xfId="41017" xr:uid="{00000000-0005-0000-0000-0000480C0000}"/>
    <cellStyle name="_Samleoversikt 2 3 2 2" xfId="41018" xr:uid="{00000000-0005-0000-0000-0000490C0000}"/>
    <cellStyle name="_Samleoversikt 2 3 2 2 2" xfId="41019" xr:uid="{00000000-0005-0000-0000-00004A0C0000}"/>
    <cellStyle name="_Samleoversikt 2 3 2 2 2 2" xfId="41020" xr:uid="{00000000-0005-0000-0000-00004B0C0000}"/>
    <cellStyle name="_Samleoversikt 2 3 2 2 3" xfId="41021" xr:uid="{00000000-0005-0000-0000-00004C0C0000}"/>
    <cellStyle name="_Samleoversikt 2 3 2 3" xfId="41022" xr:uid="{00000000-0005-0000-0000-00004D0C0000}"/>
    <cellStyle name="_Samleoversikt 2 3 2 3 2" xfId="41023" xr:uid="{00000000-0005-0000-0000-00004E0C0000}"/>
    <cellStyle name="_Samleoversikt 2 3 2 4" xfId="41024" xr:uid="{00000000-0005-0000-0000-00004F0C0000}"/>
    <cellStyle name="_Samleoversikt 2 3 3" xfId="41025" xr:uid="{00000000-0005-0000-0000-0000500C0000}"/>
    <cellStyle name="_Samleoversikt 2 3 3 2" xfId="41026" xr:uid="{00000000-0005-0000-0000-0000510C0000}"/>
    <cellStyle name="_Samleoversikt 2 3 3 2 2" xfId="41027" xr:uid="{00000000-0005-0000-0000-0000520C0000}"/>
    <cellStyle name="_Samleoversikt 2 3 3 3" xfId="41028" xr:uid="{00000000-0005-0000-0000-0000530C0000}"/>
    <cellStyle name="_Samleoversikt 2 3 3 3 2" xfId="41029" xr:uid="{00000000-0005-0000-0000-0000540C0000}"/>
    <cellStyle name="_Samleoversikt 2 3 3 4" xfId="41030" xr:uid="{00000000-0005-0000-0000-0000550C0000}"/>
    <cellStyle name="_Samleoversikt 2 3 4" xfId="41031" xr:uid="{00000000-0005-0000-0000-0000560C0000}"/>
    <cellStyle name="_Samleoversikt 2 3 4 2" xfId="41032" xr:uid="{00000000-0005-0000-0000-0000570C0000}"/>
    <cellStyle name="_Samleoversikt 2 3 5" xfId="41033" xr:uid="{00000000-0005-0000-0000-0000580C0000}"/>
    <cellStyle name="_Samleoversikt 2 3 5 2" xfId="41034" xr:uid="{00000000-0005-0000-0000-0000590C0000}"/>
    <cellStyle name="_Samleoversikt 2 3 6" xfId="41035" xr:uid="{00000000-0005-0000-0000-00005A0C0000}"/>
    <cellStyle name="_Samleoversikt 2 3_Prognose eksponering " xfId="35567" xr:uid="{00000000-0005-0000-0000-00005B0C0000}"/>
    <cellStyle name="_Samleoversikt 2 3_Prognose eksponering  2" xfId="41036" xr:uid="{00000000-0005-0000-0000-00005C0C0000}"/>
    <cellStyle name="_Samleoversikt 2 3_Prognose eksponering  2 2" xfId="41037" xr:uid="{00000000-0005-0000-0000-00005D0C0000}"/>
    <cellStyle name="_Samleoversikt 2 3_Prognose eksponering  2 2 2" xfId="41038" xr:uid="{00000000-0005-0000-0000-00005E0C0000}"/>
    <cellStyle name="_Samleoversikt 2 3_Prognose eksponering  2 3" xfId="41039" xr:uid="{00000000-0005-0000-0000-00005F0C0000}"/>
    <cellStyle name="_Samleoversikt 2 3_Prognose eksponering  3" xfId="41040" xr:uid="{00000000-0005-0000-0000-0000600C0000}"/>
    <cellStyle name="_Samleoversikt 2 3_Prognose eksponering  3 2" xfId="41041" xr:uid="{00000000-0005-0000-0000-0000610C0000}"/>
    <cellStyle name="_Samleoversikt 2 3_Prognose eksponering  4" xfId="41042" xr:uid="{00000000-0005-0000-0000-0000620C0000}"/>
    <cellStyle name="_Samleoversikt 2 3_Vedlegg" xfId="41043" xr:uid="{00000000-0005-0000-0000-0000630C0000}"/>
    <cellStyle name="_Samleoversikt 2 3_Vedlegg 2" xfId="41044" xr:uid="{00000000-0005-0000-0000-0000640C0000}"/>
    <cellStyle name="_Samleoversikt 2 3_Vedlegg 2 2" xfId="41045" xr:uid="{00000000-0005-0000-0000-0000650C0000}"/>
    <cellStyle name="_Samleoversikt 2 3_Vedlegg 2 2 2" xfId="41046" xr:uid="{00000000-0005-0000-0000-0000660C0000}"/>
    <cellStyle name="_Samleoversikt 2 3_Vedlegg 2 3" xfId="41047" xr:uid="{00000000-0005-0000-0000-0000670C0000}"/>
    <cellStyle name="_Samleoversikt 2 3_Vedlegg 3" xfId="41048" xr:uid="{00000000-0005-0000-0000-0000680C0000}"/>
    <cellStyle name="_Samleoversikt 2 3_Vedlegg 3 2" xfId="41049" xr:uid="{00000000-0005-0000-0000-0000690C0000}"/>
    <cellStyle name="_Samleoversikt 2 3_Vedlegg 4" xfId="41050" xr:uid="{00000000-0005-0000-0000-00006A0C0000}"/>
    <cellStyle name="_Samleoversikt 2 4" xfId="41051" xr:uid="{00000000-0005-0000-0000-00006B0C0000}"/>
    <cellStyle name="_Samleoversikt 2 4 2" xfId="41052" xr:uid="{00000000-0005-0000-0000-00006C0C0000}"/>
    <cellStyle name="_Samleoversikt 2 4 2 2" xfId="41053" xr:uid="{00000000-0005-0000-0000-00006D0C0000}"/>
    <cellStyle name="_Samleoversikt 2 4 2 2 2" xfId="41054" xr:uid="{00000000-0005-0000-0000-00006E0C0000}"/>
    <cellStyle name="_Samleoversikt 2 4 2 3" xfId="41055" xr:uid="{00000000-0005-0000-0000-00006F0C0000}"/>
    <cellStyle name="_Samleoversikt 2 4 3" xfId="41056" xr:uid="{00000000-0005-0000-0000-0000700C0000}"/>
    <cellStyle name="_Samleoversikt 2 4 3 2" xfId="41057" xr:uid="{00000000-0005-0000-0000-0000710C0000}"/>
    <cellStyle name="_Samleoversikt 2 4 4" xfId="41058" xr:uid="{00000000-0005-0000-0000-0000720C0000}"/>
    <cellStyle name="_Samleoversikt 2 5" xfId="41059" xr:uid="{00000000-0005-0000-0000-0000730C0000}"/>
    <cellStyle name="_Samleoversikt 2 5 2" xfId="41060" xr:uid="{00000000-0005-0000-0000-0000740C0000}"/>
    <cellStyle name="_Samleoversikt 2 6" xfId="41061" xr:uid="{00000000-0005-0000-0000-0000750C0000}"/>
    <cellStyle name="_Samleoversikt 2 6 2" xfId="41062" xr:uid="{00000000-0005-0000-0000-0000760C0000}"/>
    <cellStyle name="_Samleoversikt 2 7" xfId="41063" xr:uid="{00000000-0005-0000-0000-0000770C0000}"/>
    <cellStyle name="_Samleoversikt 2 7 2" xfId="41064" xr:uid="{00000000-0005-0000-0000-0000780C0000}"/>
    <cellStyle name="_Samleoversikt 2 8" xfId="41065" xr:uid="{00000000-0005-0000-0000-0000790C0000}"/>
    <cellStyle name="_Samleoversikt 2_1" xfId="41066" xr:uid="{00000000-0005-0000-0000-00007A0C0000}"/>
    <cellStyle name="_Samleoversikt 2_8" xfId="41067" xr:uid="{00000000-0005-0000-0000-00007B0C0000}"/>
    <cellStyle name="_Samleoversikt 2_Kontroll ME" xfId="12372" xr:uid="{00000000-0005-0000-0000-00007C0C0000}"/>
    <cellStyle name="_Samleoversikt 2_Kontroll-fane" xfId="12373" xr:uid="{00000000-0005-0000-0000-00007D0C0000}"/>
    <cellStyle name="_Samleoversikt 3" xfId="286" xr:uid="{00000000-0005-0000-0000-00007E0C0000}"/>
    <cellStyle name="_Samleoversikt 3 2" xfId="41068" xr:uid="{00000000-0005-0000-0000-00007F0C0000}"/>
    <cellStyle name="_Samleoversikt 3 2 2" xfId="41069" xr:uid="{00000000-0005-0000-0000-0000800C0000}"/>
    <cellStyle name="_Samleoversikt 3 2 2 2" xfId="41070" xr:uid="{00000000-0005-0000-0000-0000810C0000}"/>
    <cellStyle name="_Samleoversikt 3 2 2 2 2" xfId="41071" xr:uid="{00000000-0005-0000-0000-0000820C0000}"/>
    <cellStyle name="_Samleoversikt 3 2 2 3" xfId="41072" xr:uid="{00000000-0005-0000-0000-0000830C0000}"/>
    <cellStyle name="_Samleoversikt 3 2 3" xfId="41073" xr:uid="{00000000-0005-0000-0000-0000840C0000}"/>
    <cellStyle name="_Samleoversikt 3 2 3 2" xfId="41074" xr:uid="{00000000-0005-0000-0000-0000850C0000}"/>
    <cellStyle name="_Samleoversikt 3 2 4" xfId="41075" xr:uid="{00000000-0005-0000-0000-0000860C0000}"/>
    <cellStyle name="_Samleoversikt 3 3" xfId="41076" xr:uid="{00000000-0005-0000-0000-0000870C0000}"/>
    <cellStyle name="_Samleoversikt 3 3 2" xfId="41077" xr:uid="{00000000-0005-0000-0000-0000880C0000}"/>
    <cellStyle name="_Samleoversikt 3 3 2 2" xfId="41078" xr:uid="{00000000-0005-0000-0000-0000890C0000}"/>
    <cellStyle name="_Samleoversikt 3 3 3" xfId="41079" xr:uid="{00000000-0005-0000-0000-00008A0C0000}"/>
    <cellStyle name="_Samleoversikt 3 3 4" xfId="41080" xr:uid="{00000000-0005-0000-0000-00008B0C0000}"/>
    <cellStyle name="_Samleoversikt 3 4" xfId="41081" xr:uid="{00000000-0005-0000-0000-00008C0C0000}"/>
    <cellStyle name="_Samleoversikt 3 4 2" xfId="41082" xr:uid="{00000000-0005-0000-0000-00008D0C0000}"/>
    <cellStyle name="_Samleoversikt 3 4 2 2" xfId="41083" xr:uid="{00000000-0005-0000-0000-00008E0C0000}"/>
    <cellStyle name="_Samleoversikt 3 4 3" xfId="41084" xr:uid="{00000000-0005-0000-0000-00008F0C0000}"/>
    <cellStyle name="_Samleoversikt 3 5" xfId="41085" xr:uid="{00000000-0005-0000-0000-0000900C0000}"/>
    <cellStyle name="_Samleoversikt 3 5 2" xfId="41086" xr:uid="{00000000-0005-0000-0000-0000910C0000}"/>
    <cellStyle name="_Samleoversikt 3 6" xfId="41087" xr:uid="{00000000-0005-0000-0000-0000920C0000}"/>
    <cellStyle name="_Samleoversikt 4" xfId="287" xr:uid="{00000000-0005-0000-0000-0000930C0000}"/>
    <cellStyle name="_Samleoversikt 4 2" xfId="41088" xr:uid="{00000000-0005-0000-0000-0000940C0000}"/>
    <cellStyle name="_Samleoversikt 4 2 2" xfId="41089" xr:uid="{00000000-0005-0000-0000-0000950C0000}"/>
    <cellStyle name="_Samleoversikt 4 2 2 2" xfId="41090" xr:uid="{00000000-0005-0000-0000-0000960C0000}"/>
    <cellStyle name="_Samleoversikt 4 2 2 2 2" xfId="41091" xr:uid="{00000000-0005-0000-0000-0000970C0000}"/>
    <cellStyle name="_Samleoversikt 4 2 2 2 2 2" xfId="41092" xr:uid="{00000000-0005-0000-0000-0000980C0000}"/>
    <cellStyle name="_Samleoversikt 4 2 2 2 3" xfId="41093" xr:uid="{00000000-0005-0000-0000-0000990C0000}"/>
    <cellStyle name="_Samleoversikt 4 2 2 3" xfId="41094" xr:uid="{00000000-0005-0000-0000-00009A0C0000}"/>
    <cellStyle name="_Samleoversikt 4 2 2 3 2" xfId="41095" xr:uid="{00000000-0005-0000-0000-00009B0C0000}"/>
    <cellStyle name="_Samleoversikt 4 2 2 4" xfId="41096" xr:uid="{00000000-0005-0000-0000-00009C0C0000}"/>
    <cellStyle name="_Samleoversikt 4 2 3" xfId="41097" xr:uid="{00000000-0005-0000-0000-00009D0C0000}"/>
    <cellStyle name="_Samleoversikt 4 2 3 2" xfId="41098" xr:uid="{00000000-0005-0000-0000-00009E0C0000}"/>
    <cellStyle name="_Samleoversikt 4 2 3 2 2" xfId="41099" xr:uid="{00000000-0005-0000-0000-00009F0C0000}"/>
    <cellStyle name="_Samleoversikt 4 2 3 3" xfId="41100" xr:uid="{00000000-0005-0000-0000-0000A00C0000}"/>
    <cellStyle name="_Samleoversikt 4 2 4" xfId="41101" xr:uid="{00000000-0005-0000-0000-0000A10C0000}"/>
    <cellStyle name="_Samleoversikt 4 2 4 2" xfId="41102" xr:uid="{00000000-0005-0000-0000-0000A20C0000}"/>
    <cellStyle name="_Samleoversikt 4 2 5" xfId="41103" xr:uid="{00000000-0005-0000-0000-0000A30C0000}"/>
    <cellStyle name="_Samleoversikt 4 3" xfId="41104" xr:uid="{00000000-0005-0000-0000-0000A40C0000}"/>
    <cellStyle name="_Samleoversikt 4 3 2" xfId="41105" xr:uid="{00000000-0005-0000-0000-0000A50C0000}"/>
    <cellStyle name="_Samleoversikt 4 3 2 2" xfId="41106" xr:uid="{00000000-0005-0000-0000-0000A60C0000}"/>
    <cellStyle name="_Samleoversikt 4 3 2 2 2" xfId="41107" xr:uid="{00000000-0005-0000-0000-0000A70C0000}"/>
    <cellStyle name="_Samleoversikt 4 3 2 3" xfId="41108" xr:uid="{00000000-0005-0000-0000-0000A80C0000}"/>
    <cellStyle name="_Samleoversikt 4 3 3" xfId="41109" xr:uid="{00000000-0005-0000-0000-0000A90C0000}"/>
    <cellStyle name="_Samleoversikt 4 3 3 2" xfId="41110" xr:uid="{00000000-0005-0000-0000-0000AA0C0000}"/>
    <cellStyle name="_Samleoversikt 4 3 4" xfId="41111" xr:uid="{00000000-0005-0000-0000-0000AB0C0000}"/>
    <cellStyle name="_Samleoversikt 4 4" xfId="41112" xr:uid="{00000000-0005-0000-0000-0000AC0C0000}"/>
    <cellStyle name="_Samleoversikt 4 4 2" xfId="41113" xr:uid="{00000000-0005-0000-0000-0000AD0C0000}"/>
    <cellStyle name="_Samleoversikt 4 4 2 2" xfId="41114" xr:uid="{00000000-0005-0000-0000-0000AE0C0000}"/>
    <cellStyle name="_Samleoversikt 4 4 3" xfId="41115" xr:uid="{00000000-0005-0000-0000-0000AF0C0000}"/>
    <cellStyle name="_Samleoversikt 4 5" xfId="41116" xr:uid="{00000000-0005-0000-0000-0000B00C0000}"/>
    <cellStyle name="_Samleoversikt 4 5 2" xfId="41117" xr:uid="{00000000-0005-0000-0000-0000B10C0000}"/>
    <cellStyle name="_Samleoversikt 4 6" xfId="41118" xr:uid="{00000000-0005-0000-0000-0000B20C0000}"/>
    <cellStyle name="_Samleoversikt 5" xfId="41119" xr:uid="{00000000-0005-0000-0000-0000B30C0000}"/>
    <cellStyle name="_Samleoversikt 5 2" xfId="41120" xr:uid="{00000000-0005-0000-0000-0000B40C0000}"/>
    <cellStyle name="_Samleoversikt 5 2 2" xfId="41121" xr:uid="{00000000-0005-0000-0000-0000B50C0000}"/>
    <cellStyle name="_Samleoversikt 5 2 2 2" xfId="41122" xr:uid="{00000000-0005-0000-0000-0000B60C0000}"/>
    <cellStyle name="_Samleoversikt 5 2 2 2 2" xfId="41123" xr:uid="{00000000-0005-0000-0000-0000B70C0000}"/>
    <cellStyle name="_Samleoversikt 5 2 2 2 2 2" xfId="41124" xr:uid="{00000000-0005-0000-0000-0000B80C0000}"/>
    <cellStyle name="_Samleoversikt 5 2 2 2 3" xfId="41125" xr:uid="{00000000-0005-0000-0000-0000B90C0000}"/>
    <cellStyle name="_Samleoversikt 5 2 2 3" xfId="41126" xr:uid="{00000000-0005-0000-0000-0000BA0C0000}"/>
    <cellStyle name="_Samleoversikt 5 2 2 3 2" xfId="41127" xr:uid="{00000000-0005-0000-0000-0000BB0C0000}"/>
    <cellStyle name="_Samleoversikt 5 2 2 4" xfId="41128" xr:uid="{00000000-0005-0000-0000-0000BC0C0000}"/>
    <cellStyle name="_Samleoversikt 5 2 3" xfId="41129" xr:uid="{00000000-0005-0000-0000-0000BD0C0000}"/>
    <cellStyle name="_Samleoversikt 5 2 3 2" xfId="41130" xr:uid="{00000000-0005-0000-0000-0000BE0C0000}"/>
    <cellStyle name="_Samleoversikt 5 2 3 2 2" xfId="41131" xr:uid="{00000000-0005-0000-0000-0000BF0C0000}"/>
    <cellStyle name="_Samleoversikt 5 2 3 3" xfId="41132" xr:uid="{00000000-0005-0000-0000-0000C00C0000}"/>
    <cellStyle name="_Samleoversikt 5 2 4" xfId="41133" xr:uid="{00000000-0005-0000-0000-0000C10C0000}"/>
    <cellStyle name="_Samleoversikt 5 2 4 2" xfId="41134" xr:uid="{00000000-0005-0000-0000-0000C20C0000}"/>
    <cellStyle name="_Samleoversikt 5 2 5" xfId="41135" xr:uid="{00000000-0005-0000-0000-0000C30C0000}"/>
    <cellStyle name="_Samleoversikt 5 3" xfId="41136" xr:uid="{00000000-0005-0000-0000-0000C40C0000}"/>
    <cellStyle name="_Samleoversikt 5 3 2" xfId="41137" xr:uid="{00000000-0005-0000-0000-0000C50C0000}"/>
    <cellStyle name="_Samleoversikt 5 3 2 2" xfId="41138" xr:uid="{00000000-0005-0000-0000-0000C60C0000}"/>
    <cellStyle name="_Samleoversikt 5 3 2 2 2" xfId="41139" xr:uid="{00000000-0005-0000-0000-0000C70C0000}"/>
    <cellStyle name="_Samleoversikt 5 3 2 3" xfId="41140" xr:uid="{00000000-0005-0000-0000-0000C80C0000}"/>
    <cellStyle name="_Samleoversikt 5 3 3" xfId="41141" xr:uid="{00000000-0005-0000-0000-0000C90C0000}"/>
    <cellStyle name="_Samleoversikt 5 3 3 2" xfId="41142" xr:uid="{00000000-0005-0000-0000-0000CA0C0000}"/>
    <cellStyle name="_Samleoversikt 5 3 4" xfId="41143" xr:uid="{00000000-0005-0000-0000-0000CB0C0000}"/>
    <cellStyle name="_Samleoversikt 5 4" xfId="41144" xr:uid="{00000000-0005-0000-0000-0000CC0C0000}"/>
    <cellStyle name="_Samleoversikt 5 4 2" xfId="41145" xr:uid="{00000000-0005-0000-0000-0000CD0C0000}"/>
    <cellStyle name="_Samleoversikt 5 4 2 2" xfId="41146" xr:uid="{00000000-0005-0000-0000-0000CE0C0000}"/>
    <cellStyle name="_Samleoversikt 5 4 3" xfId="41147" xr:uid="{00000000-0005-0000-0000-0000CF0C0000}"/>
    <cellStyle name="_Samleoversikt 5 5" xfId="41148" xr:uid="{00000000-0005-0000-0000-0000D00C0000}"/>
    <cellStyle name="_Samleoversikt 5 5 2" xfId="41149" xr:uid="{00000000-0005-0000-0000-0000D10C0000}"/>
    <cellStyle name="_Samleoversikt 5 6" xfId="41150" xr:uid="{00000000-0005-0000-0000-0000D20C0000}"/>
    <cellStyle name="_Samleoversikt 6" xfId="41151" xr:uid="{00000000-0005-0000-0000-0000D30C0000}"/>
    <cellStyle name="_Samleoversikt 6 2" xfId="41152" xr:uid="{00000000-0005-0000-0000-0000D40C0000}"/>
    <cellStyle name="_Samleoversikt 6 2 2" xfId="41153" xr:uid="{00000000-0005-0000-0000-0000D50C0000}"/>
    <cellStyle name="_Samleoversikt 6 2 2 2" xfId="41154" xr:uid="{00000000-0005-0000-0000-0000D60C0000}"/>
    <cellStyle name="_Samleoversikt 6 2 2 2 2" xfId="41155" xr:uid="{00000000-0005-0000-0000-0000D70C0000}"/>
    <cellStyle name="_Samleoversikt 6 2 2 2 2 2" xfId="41156" xr:uid="{00000000-0005-0000-0000-0000D80C0000}"/>
    <cellStyle name="_Samleoversikt 6 2 2 2 3" xfId="41157" xr:uid="{00000000-0005-0000-0000-0000D90C0000}"/>
    <cellStyle name="_Samleoversikt 6 2 2 3" xfId="41158" xr:uid="{00000000-0005-0000-0000-0000DA0C0000}"/>
    <cellStyle name="_Samleoversikt 6 2 2 3 2" xfId="41159" xr:uid="{00000000-0005-0000-0000-0000DB0C0000}"/>
    <cellStyle name="_Samleoversikt 6 2 2 4" xfId="41160" xr:uid="{00000000-0005-0000-0000-0000DC0C0000}"/>
    <cellStyle name="_Samleoversikt 6 2 3" xfId="41161" xr:uid="{00000000-0005-0000-0000-0000DD0C0000}"/>
    <cellStyle name="_Samleoversikt 6 2 3 2" xfId="41162" xr:uid="{00000000-0005-0000-0000-0000DE0C0000}"/>
    <cellStyle name="_Samleoversikt 6 2 3 2 2" xfId="41163" xr:uid="{00000000-0005-0000-0000-0000DF0C0000}"/>
    <cellStyle name="_Samleoversikt 6 2 3 3" xfId="41164" xr:uid="{00000000-0005-0000-0000-0000E00C0000}"/>
    <cellStyle name="_Samleoversikt 6 2 4" xfId="41165" xr:uid="{00000000-0005-0000-0000-0000E10C0000}"/>
    <cellStyle name="_Samleoversikt 6 2 4 2" xfId="41166" xr:uid="{00000000-0005-0000-0000-0000E20C0000}"/>
    <cellStyle name="_Samleoversikt 6 2 5" xfId="41167" xr:uid="{00000000-0005-0000-0000-0000E30C0000}"/>
    <cellStyle name="_Samleoversikt 6 3" xfId="41168" xr:uid="{00000000-0005-0000-0000-0000E40C0000}"/>
    <cellStyle name="_Samleoversikt 6 3 2" xfId="41169" xr:uid="{00000000-0005-0000-0000-0000E50C0000}"/>
    <cellStyle name="_Samleoversikt 6 3 2 2" xfId="41170" xr:uid="{00000000-0005-0000-0000-0000E60C0000}"/>
    <cellStyle name="_Samleoversikt 6 3 2 2 2" xfId="41171" xr:uid="{00000000-0005-0000-0000-0000E70C0000}"/>
    <cellStyle name="_Samleoversikt 6 3 2 3" xfId="41172" xr:uid="{00000000-0005-0000-0000-0000E80C0000}"/>
    <cellStyle name="_Samleoversikt 6 3 3" xfId="41173" xr:uid="{00000000-0005-0000-0000-0000E90C0000}"/>
    <cellStyle name="_Samleoversikt 6 3 3 2" xfId="41174" xr:uid="{00000000-0005-0000-0000-0000EA0C0000}"/>
    <cellStyle name="_Samleoversikt 6 3 4" xfId="41175" xr:uid="{00000000-0005-0000-0000-0000EB0C0000}"/>
    <cellStyle name="_Samleoversikt 6 4" xfId="41176" xr:uid="{00000000-0005-0000-0000-0000EC0C0000}"/>
    <cellStyle name="_Samleoversikt 6 4 2" xfId="41177" xr:uid="{00000000-0005-0000-0000-0000ED0C0000}"/>
    <cellStyle name="_Samleoversikt 6 4 2 2" xfId="41178" xr:uid="{00000000-0005-0000-0000-0000EE0C0000}"/>
    <cellStyle name="_Samleoversikt 6 4 3" xfId="41179" xr:uid="{00000000-0005-0000-0000-0000EF0C0000}"/>
    <cellStyle name="_Samleoversikt 6 5" xfId="41180" xr:uid="{00000000-0005-0000-0000-0000F00C0000}"/>
    <cellStyle name="_Samleoversikt 6 5 2" xfId="41181" xr:uid="{00000000-0005-0000-0000-0000F10C0000}"/>
    <cellStyle name="_Samleoversikt 6 6" xfId="41182" xr:uid="{00000000-0005-0000-0000-0000F20C0000}"/>
    <cellStyle name="_Samleoversikt 7" xfId="41183" xr:uid="{00000000-0005-0000-0000-0000F30C0000}"/>
    <cellStyle name="_Samleoversikt 7 2" xfId="41184" xr:uid="{00000000-0005-0000-0000-0000F40C0000}"/>
    <cellStyle name="_Samleoversikt 7 2 2" xfId="41185" xr:uid="{00000000-0005-0000-0000-0000F50C0000}"/>
    <cellStyle name="_Samleoversikt 7 2 2 2" xfId="41186" xr:uid="{00000000-0005-0000-0000-0000F60C0000}"/>
    <cellStyle name="_Samleoversikt 7 2 2 2 2" xfId="41187" xr:uid="{00000000-0005-0000-0000-0000F70C0000}"/>
    <cellStyle name="_Samleoversikt 7 2 2 3" xfId="41188" xr:uid="{00000000-0005-0000-0000-0000F80C0000}"/>
    <cellStyle name="_Samleoversikt 7 2 3" xfId="41189" xr:uid="{00000000-0005-0000-0000-0000F90C0000}"/>
    <cellStyle name="_Samleoversikt 7 2 3 2" xfId="41190" xr:uid="{00000000-0005-0000-0000-0000FA0C0000}"/>
    <cellStyle name="_Samleoversikt 7 2 4" xfId="41191" xr:uid="{00000000-0005-0000-0000-0000FB0C0000}"/>
    <cellStyle name="_Samleoversikt 7 3" xfId="41192" xr:uid="{00000000-0005-0000-0000-0000FC0C0000}"/>
    <cellStyle name="_Samleoversikt 7 3 2" xfId="41193" xr:uid="{00000000-0005-0000-0000-0000FD0C0000}"/>
    <cellStyle name="_Samleoversikt 7 3 2 2" xfId="41194" xr:uid="{00000000-0005-0000-0000-0000FE0C0000}"/>
    <cellStyle name="_Samleoversikt 7 3 2 2 2" xfId="41195" xr:uid="{00000000-0005-0000-0000-0000FF0C0000}"/>
    <cellStyle name="_Samleoversikt 7 3 2 3" xfId="41196" xr:uid="{00000000-0005-0000-0000-0000000D0000}"/>
    <cellStyle name="_Samleoversikt 7 3 3" xfId="41197" xr:uid="{00000000-0005-0000-0000-0000010D0000}"/>
    <cellStyle name="_Samleoversikt 7 3 3 2" xfId="41198" xr:uid="{00000000-0005-0000-0000-0000020D0000}"/>
    <cellStyle name="_Samleoversikt 7 3 4" xfId="41199" xr:uid="{00000000-0005-0000-0000-0000030D0000}"/>
    <cellStyle name="_Samleoversikt 7 4" xfId="41200" xr:uid="{00000000-0005-0000-0000-0000040D0000}"/>
    <cellStyle name="_Samleoversikt 7 4 2" xfId="41201" xr:uid="{00000000-0005-0000-0000-0000050D0000}"/>
    <cellStyle name="_Samleoversikt 7 4 2 2" xfId="41202" xr:uid="{00000000-0005-0000-0000-0000060D0000}"/>
    <cellStyle name="_Samleoversikt 7 4 3" xfId="41203" xr:uid="{00000000-0005-0000-0000-0000070D0000}"/>
    <cellStyle name="_Samleoversikt 7 5" xfId="41204" xr:uid="{00000000-0005-0000-0000-0000080D0000}"/>
    <cellStyle name="_Samleoversikt 7 5 2" xfId="41205" xr:uid="{00000000-0005-0000-0000-0000090D0000}"/>
    <cellStyle name="_Samleoversikt 7 6" xfId="41206" xr:uid="{00000000-0005-0000-0000-00000A0D0000}"/>
    <cellStyle name="_Samleoversikt 8" xfId="41207" xr:uid="{00000000-0005-0000-0000-00000B0D0000}"/>
    <cellStyle name="_Samleoversikt 8 2" xfId="41208" xr:uid="{00000000-0005-0000-0000-00000C0D0000}"/>
    <cellStyle name="_Samleoversikt 8 2 2" xfId="41209" xr:uid="{00000000-0005-0000-0000-00000D0D0000}"/>
    <cellStyle name="_Samleoversikt 8 3" xfId="41210" xr:uid="{00000000-0005-0000-0000-00000E0D0000}"/>
    <cellStyle name="_Samleoversikt 8 3 2" xfId="41211" xr:uid="{00000000-0005-0000-0000-00000F0D0000}"/>
    <cellStyle name="_Samleoversikt 8 4" xfId="41212" xr:uid="{00000000-0005-0000-0000-0000100D0000}"/>
    <cellStyle name="_Samleoversikt 9" xfId="41213" xr:uid="{00000000-0005-0000-0000-0000110D0000}"/>
    <cellStyle name="_Samleoversikt 9 2" xfId="41214" xr:uid="{00000000-0005-0000-0000-0000120D0000}"/>
    <cellStyle name="_Samleoversikt 9 2 2" xfId="41215" xr:uid="{00000000-0005-0000-0000-0000130D0000}"/>
    <cellStyle name="_Samleoversikt 9 3" xfId="41216" xr:uid="{00000000-0005-0000-0000-0000140D0000}"/>
    <cellStyle name="_Samleoversikt 9 3 2" xfId="41217" xr:uid="{00000000-0005-0000-0000-0000150D0000}"/>
    <cellStyle name="_Samleoversikt 9 4" xfId="41218" xr:uid="{00000000-0005-0000-0000-0000160D0000}"/>
    <cellStyle name="_Samleoversikt_1" xfId="41219" xr:uid="{00000000-0005-0000-0000-0000170D0000}"/>
    <cellStyle name="_Samleoversikt_8" xfId="41220" xr:uid="{00000000-0005-0000-0000-0000180D0000}"/>
    <cellStyle name="_Samleoversikt_Adjustment-Hovedtall" xfId="35568" xr:uid="{00000000-0005-0000-0000-0000190D0000}"/>
    <cellStyle name="_Samleoversikt_Døtre" xfId="41221" xr:uid="{00000000-0005-0000-0000-00001A0D0000}"/>
    <cellStyle name="_Samleoversikt_Døtre 2" xfId="41222" xr:uid="{00000000-0005-0000-0000-00001B0D0000}"/>
    <cellStyle name="_Samleoversikt_Døtre 2 2" xfId="41223" xr:uid="{00000000-0005-0000-0000-00001C0D0000}"/>
    <cellStyle name="_Samleoversikt_Døtre 3" xfId="41224" xr:uid="{00000000-0005-0000-0000-00001D0D0000}"/>
    <cellStyle name="_Samleoversikt_Expenses (1)" xfId="41225" xr:uid="{00000000-0005-0000-0000-00001E0D0000}"/>
    <cellStyle name="_Samleoversikt_Hovedtall" xfId="35569" xr:uid="{00000000-0005-0000-0000-00001F0D0000}"/>
    <cellStyle name="_Samleoversikt_Kontroll ME" xfId="12374" xr:uid="{00000000-0005-0000-0000-0000200D0000}"/>
    <cellStyle name="_Samleoversikt_Kontroll-fane" xfId="12375" xr:uid="{00000000-0005-0000-0000-0000210D0000}"/>
    <cellStyle name="_Samleoversikt_Nøkkeltall" xfId="35570" xr:uid="{00000000-0005-0000-0000-0000220D0000}"/>
    <cellStyle name="_Samleoversikt_Prognose eksponering " xfId="35571" xr:uid="{00000000-0005-0000-0000-0000230D0000}"/>
    <cellStyle name="_Samleoversikt_Prognose eksponering  2" xfId="41226" xr:uid="{00000000-0005-0000-0000-0000240D0000}"/>
    <cellStyle name="_Samleoversikt_Prognose eksponering  2 2" xfId="41227" xr:uid="{00000000-0005-0000-0000-0000250D0000}"/>
    <cellStyle name="_Samleoversikt_Prognose eksponering  2 2 2" xfId="41228" xr:uid="{00000000-0005-0000-0000-0000260D0000}"/>
    <cellStyle name="_Samleoversikt_Prognose eksponering  2 3" xfId="41229" xr:uid="{00000000-0005-0000-0000-0000270D0000}"/>
    <cellStyle name="_Samleoversikt_Prognose eksponering  3" xfId="41230" xr:uid="{00000000-0005-0000-0000-0000280D0000}"/>
    <cellStyle name="_Samleoversikt_Prognose eksponering  3 2" xfId="41231" xr:uid="{00000000-0005-0000-0000-0000290D0000}"/>
    <cellStyle name="_Samleoversikt_Prognose eksponering  4" xfId="41232" xr:uid="{00000000-0005-0000-0000-00002A0D0000}"/>
    <cellStyle name="_Samleoversikt_Resultat" xfId="35572" xr:uid="{00000000-0005-0000-0000-00002B0D0000}"/>
    <cellStyle name="_Samleoversikt_Results &amp; key fig." xfId="41233" xr:uid="{00000000-0005-0000-0000-00002C0D0000}"/>
    <cellStyle name="_Samleoversikt_Side 9" xfId="41234" xr:uid="{00000000-0005-0000-0000-00002D0D0000}"/>
    <cellStyle name="_Samleoversikt_Trondheim - Int. fond" xfId="12376" xr:uid="{00000000-0005-0000-0000-00002E0D0000}"/>
    <cellStyle name="_Samleoversikt_Trondheim - Int. fond 2" xfId="35573" xr:uid="{00000000-0005-0000-0000-00002F0D0000}"/>
    <cellStyle name="_Samleoversikt_Trondheim - Int. fond_Kontroll ME" xfId="12377" xr:uid="{00000000-0005-0000-0000-0000300D0000}"/>
    <cellStyle name="_Samleoversikt_Trondheim - Int. fond_Kontroll-fane" xfId="12378" xr:uid="{00000000-0005-0000-0000-0000310D0000}"/>
    <cellStyle name="_Samleoversikt_Vedlegg" xfId="41235" xr:uid="{00000000-0005-0000-0000-0000320D0000}"/>
    <cellStyle name="_Samleoversikt_Vedlegg 2" xfId="41236" xr:uid="{00000000-0005-0000-0000-0000330D0000}"/>
    <cellStyle name="_Samleoversikt_Vedlegg 2 2" xfId="41237" xr:uid="{00000000-0005-0000-0000-0000340D0000}"/>
    <cellStyle name="_Samleoversikt_Vedlegg 2 2 2" xfId="41238" xr:uid="{00000000-0005-0000-0000-0000350D0000}"/>
    <cellStyle name="_Samleoversikt_Vedlegg 2 3" xfId="41239" xr:uid="{00000000-0005-0000-0000-0000360D0000}"/>
    <cellStyle name="_Samleoversikt_Vedlegg 3" xfId="41240" xr:uid="{00000000-0005-0000-0000-0000370D0000}"/>
    <cellStyle name="_Samleoversikt_Vedlegg 3 2" xfId="41241" xr:uid="{00000000-0005-0000-0000-0000380D0000}"/>
    <cellStyle name="_Samleoversikt_Vedlegg 4" xfId="41242" xr:uid="{00000000-0005-0000-0000-0000390D0000}"/>
    <cellStyle name="_Samleoversikt_YTD" xfId="41243" xr:uid="{00000000-0005-0000-0000-00003A0D0000}"/>
    <cellStyle name="_Security Overrides" xfId="288" xr:uid="{00000000-0005-0000-0000-00003B0D0000}"/>
    <cellStyle name="_sendtradematrix" xfId="289" xr:uid="{00000000-0005-0000-0000-00003C0D0000}"/>
    <cellStyle name="_sendtradematrix_Hovedtall" xfId="35574" xr:uid="{00000000-0005-0000-0000-00003D0D0000}"/>
    <cellStyle name="_sendtradematrix_Nøkkeltall" xfId="35575" xr:uid="{00000000-0005-0000-0000-00003E0D0000}"/>
    <cellStyle name="_sendtradematrix_Q Sum_Res N" xfId="35576" xr:uid="{00000000-0005-0000-0000-00003F0D0000}"/>
    <cellStyle name="_sendtradematrix_Resultat" xfId="35577" xr:uid="{00000000-0005-0000-0000-0000400D0000}"/>
    <cellStyle name="_Sheet1" xfId="290" xr:uid="{00000000-0005-0000-0000-0000410D0000}"/>
    <cellStyle name="_Sheet2" xfId="291" xr:uid="{00000000-0005-0000-0000-0000420D0000}"/>
    <cellStyle name="_Sheet3" xfId="292" xr:uid="{00000000-0005-0000-0000-0000430D0000}"/>
    <cellStyle name="_Sigurd" xfId="12379" xr:uid="{00000000-0005-0000-0000-0000440D0000}"/>
    <cellStyle name="_spesial" xfId="12380" xr:uid="{00000000-0005-0000-0000-0000450D0000}"/>
    <cellStyle name="_spesial_Kontroll ME" xfId="12381" xr:uid="{00000000-0005-0000-0000-0000460D0000}"/>
    <cellStyle name="_spesial_Kontroll-fane" xfId="12382"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1244" xr:uid="{00000000-0005-0000-0000-00004B0D0000}"/>
    <cellStyle name="_style 10 2" xfId="41245" xr:uid="{00000000-0005-0000-0000-00004C0D0000}"/>
    <cellStyle name="_style 11" xfId="41246" xr:uid="{00000000-0005-0000-0000-00004D0D0000}"/>
    <cellStyle name="_style 2" xfId="296" xr:uid="{00000000-0005-0000-0000-00004E0D0000}"/>
    <cellStyle name="_style 2 2" xfId="41247" xr:uid="{00000000-0005-0000-0000-00004F0D0000}"/>
    <cellStyle name="_style 2 2 2" xfId="41248" xr:uid="{00000000-0005-0000-0000-0000500D0000}"/>
    <cellStyle name="_style 2 2 2 2" xfId="41249" xr:uid="{00000000-0005-0000-0000-0000510D0000}"/>
    <cellStyle name="_style 2 2 2 2 2" xfId="41250" xr:uid="{00000000-0005-0000-0000-0000520D0000}"/>
    <cellStyle name="_style 2 2 2 2 2 2" xfId="41251" xr:uid="{00000000-0005-0000-0000-0000530D0000}"/>
    <cellStyle name="_style 2 2 2 2 3" xfId="41252" xr:uid="{00000000-0005-0000-0000-0000540D0000}"/>
    <cellStyle name="_style 2 2 2 3" xfId="41253" xr:uid="{00000000-0005-0000-0000-0000550D0000}"/>
    <cellStyle name="_style 2 2 2 3 2" xfId="41254" xr:uid="{00000000-0005-0000-0000-0000560D0000}"/>
    <cellStyle name="_style 2 2 2 4" xfId="41255" xr:uid="{00000000-0005-0000-0000-0000570D0000}"/>
    <cellStyle name="_style 2 2 3" xfId="41256" xr:uid="{00000000-0005-0000-0000-0000580D0000}"/>
    <cellStyle name="_style 2 2 3 2" xfId="41257" xr:uid="{00000000-0005-0000-0000-0000590D0000}"/>
    <cellStyle name="_style 2 2 3 2 2" xfId="41258" xr:uid="{00000000-0005-0000-0000-00005A0D0000}"/>
    <cellStyle name="_style 2 2 3 3" xfId="41259" xr:uid="{00000000-0005-0000-0000-00005B0D0000}"/>
    <cellStyle name="_style 2 2 4" xfId="41260" xr:uid="{00000000-0005-0000-0000-00005C0D0000}"/>
    <cellStyle name="_style 2 2 4 2" xfId="41261" xr:uid="{00000000-0005-0000-0000-00005D0D0000}"/>
    <cellStyle name="_style 2 2 5" xfId="41262" xr:uid="{00000000-0005-0000-0000-00005E0D0000}"/>
    <cellStyle name="_style 2 3" xfId="41263" xr:uid="{00000000-0005-0000-0000-00005F0D0000}"/>
    <cellStyle name="_style 2 3 2" xfId="41264" xr:uid="{00000000-0005-0000-0000-0000600D0000}"/>
    <cellStyle name="_style 2 3 2 2" xfId="41265" xr:uid="{00000000-0005-0000-0000-0000610D0000}"/>
    <cellStyle name="_style 2 3 2 2 2" xfId="41266" xr:uid="{00000000-0005-0000-0000-0000620D0000}"/>
    <cellStyle name="_style 2 3 2 3" xfId="41267" xr:uid="{00000000-0005-0000-0000-0000630D0000}"/>
    <cellStyle name="_style 2 3 3" xfId="41268" xr:uid="{00000000-0005-0000-0000-0000640D0000}"/>
    <cellStyle name="_style 2 3 3 2" xfId="41269" xr:uid="{00000000-0005-0000-0000-0000650D0000}"/>
    <cellStyle name="_style 2 3 4" xfId="41270" xr:uid="{00000000-0005-0000-0000-0000660D0000}"/>
    <cellStyle name="_style 2 4" xfId="41271" xr:uid="{00000000-0005-0000-0000-0000670D0000}"/>
    <cellStyle name="_style 2 4 2" xfId="41272" xr:uid="{00000000-0005-0000-0000-0000680D0000}"/>
    <cellStyle name="_style 2 4 2 2" xfId="41273" xr:uid="{00000000-0005-0000-0000-0000690D0000}"/>
    <cellStyle name="_style 2 4 3" xfId="41274" xr:uid="{00000000-0005-0000-0000-00006A0D0000}"/>
    <cellStyle name="_style 2 4 3 2" xfId="41275" xr:uid="{00000000-0005-0000-0000-00006B0D0000}"/>
    <cellStyle name="_style 2 4 4" xfId="41276" xr:uid="{00000000-0005-0000-0000-00006C0D0000}"/>
    <cellStyle name="_style 2 5" xfId="41277" xr:uid="{00000000-0005-0000-0000-00006D0D0000}"/>
    <cellStyle name="_style 2 5 2" xfId="41278" xr:uid="{00000000-0005-0000-0000-00006E0D0000}"/>
    <cellStyle name="_style 2 6" xfId="41279" xr:uid="{00000000-0005-0000-0000-00006F0D0000}"/>
    <cellStyle name="_style 2 6 2" xfId="41280" xr:uid="{00000000-0005-0000-0000-0000700D0000}"/>
    <cellStyle name="_style 2 7" xfId="41281" xr:uid="{00000000-0005-0000-0000-0000710D0000}"/>
    <cellStyle name="_style 2_Kontroll ME" xfId="12383" xr:uid="{00000000-0005-0000-0000-0000720D0000}"/>
    <cellStyle name="_style 2_Kontroll-fane" xfId="12384" xr:uid="{00000000-0005-0000-0000-0000730D0000}"/>
    <cellStyle name="_style 2_Prognose eksponering " xfId="35578" xr:uid="{00000000-0005-0000-0000-0000740D0000}"/>
    <cellStyle name="_style 2_Prognose eksponering  2" xfId="41282" xr:uid="{00000000-0005-0000-0000-0000750D0000}"/>
    <cellStyle name="_style 2_Prognose eksponering  2 2" xfId="41283" xr:uid="{00000000-0005-0000-0000-0000760D0000}"/>
    <cellStyle name="_style 2_Prognose eksponering  2 2 2" xfId="41284" xr:uid="{00000000-0005-0000-0000-0000770D0000}"/>
    <cellStyle name="_style 2_Prognose eksponering  2 3" xfId="41285" xr:uid="{00000000-0005-0000-0000-0000780D0000}"/>
    <cellStyle name="_style 2_Prognose eksponering  3" xfId="41286" xr:uid="{00000000-0005-0000-0000-0000790D0000}"/>
    <cellStyle name="_style 2_Prognose eksponering  3 2" xfId="41287" xr:uid="{00000000-0005-0000-0000-00007A0D0000}"/>
    <cellStyle name="_style 2_Prognose eksponering  4" xfId="41288" xr:uid="{00000000-0005-0000-0000-00007B0D0000}"/>
    <cellStyle name="_style 2_Vedlegg" xfId="41289" xr:uid="{00000000-0005-0000-0000-00007C0D0000}"/>
    <cellStyle name="_style 2_Vedlegg 2" xfId="41290" xr:uid="{00000000-0005-0000-0000-00007D0D0000}"/>
    <cellStyle name="_style 2_Vedlegg 2 2" xfId="41291" xr:uid="{00000000-0005-0000-0000-00007E0D0000}"/>
    <cellStyle name="_style 2_Vedlegg 2 2 2" xfId="41292" xr:uid="{00000000-0005-0000-0000-00007F0D0000}"/>
    <cellStyle name="_style 2_Vedlegg 2 3" xfId="41293" xr:uid="{00000000-0005-0000-0000-0000800D0000}"/>
    <cellStyle name="_style 2_Vedlegg 3" xfId="41294" xr:uid="{00000000-0005-0000-0000-0000810D0000}"/>
    <cellStyle name="_style 2_Vedlegg 3 2" xfId="41295" xr:uid="{00000000-0005-0000-0000-0000820D0000}"/>
    <cellStyle name="_style 2_Vedlegg 4" xfId="41296" xr:uid="{00000000-0005-0000-0000-0000830D0000}"/>
    <cellStyle name="_style 3" xfId="297" xr:uid="{00000000-0005-0000-0000-0000840D0000}"/>
    <cellStyle name="_style 3 2" xfId="41297" xr:uid="{00000000-0005-0000-0000-0000850D0000}"/>
    <cellStyle name="_style 3 2 2" xfId="41298" xr:uid="{00000000-0005-0000-0000-0000860D0000}"/>
    <cellStyle name="_style 3 2 2 2" xfId="41299" xr:uid="{00000000-0005-0000-0000-0000870D0000}"/>
    <cellStyle name="_style 3 2 2 2 2" xfId="41300" xr:uid="{00000000-0005-0000-0000-0000880D0000}"/>
    <cellStyle name="_style 3 2 2 3" xfId="41301" xr:uid="{00000000-0005-0000-0000-0000890D0000}"/>
    <cellStyle name="_style 3 2 3" xfId="41302" xr:uid="{00000000-0005-0000-0000-00008A0D0000}"/>
    <cellStyle name="_style 3 2 3 2" xfId="41303" xr:uid="{00000000-0005-0000-0000-00008B0D0000}"/>
    <cellStyle name="_style 3 2 4" xfId="41304" xr:uid="{00000000-0005-0000-0000-00008C0D0000}"/>
    <cellStyle name="_style 3 3" xfId="41305" xr:uid="{00000000-0005-0000-0000-00008D0D0000}"/>
    <cellStyle name="_style 3 3 2" xfId="41306" xr:uid="{00000000-0005-0000-0000-00008E0D0000}"/>
    <cellStyle name="_style 3 3 2 2" xfId="41307" xr:uid="{00000000-0005-0000-0000-00008F0D0000}"/>
    <cellStyle name="_style 3 3 3" xfId="41308" xr:uid="{00000000-0005-0000-0000-0000900D0000}"/>
    <cellStyle name="_style 3 4" xfId="41309" xr:uid="{00000000-0005-0000-0000-0000910D0000}"/>
    <cellStyle name="_style 3 4 2" xfId="41310" xr:uid="{00000000-0005-0000-0000-0000920D0000}"/>
    <cellStyle name="_style 3 5" xfId="41311" xr:uid="{00000000-0005-0000-0000-0000930D0000}"/>
    <cellStyle name="_style 4" xfId="298" xr:uid="{00000000-0005-0000-0000-0000940D0000}"/>
    <cellStyle name="_style 4 2" xfId="41312" xr:uid="{00000000-0005-0000-0000-0000950D0000}"/>
    <cellStyle name="_style 4 2 2" xfId="41313" xr:uid="{00000000-0005-0000-0000-0000960D0000}"/>
    <cellStyle name="_style 4 2 2 2" xfId="41314" xr:uid="{00000000-0005-0000-0000-0000970D0000}"/>
    <cellStyle name="_style 4 2 2 2 2" xfId="41315" xr:uid="{00000000-0005-0000-0000-0000980D0000}"/>
    <cellStyle name="_style 4 2 2 2 2 2" xfId="41316" xr:uid="{00000000-0005-0000-0000-0000990D0000}"/>
    <cellStyle name="_style 4 2 2 2 3" xfId="41317" xr:uid="{00000000-0005-0000-0000-00009A0D0000}"/>
    <cellStyle name="_style 4 2 2 3" xfId="41318" xr:uid="{00000000-0005-0000-0000-00009B0D0000}"/>
    <cellStyle name="_style 4 2 2 3 2" xfId="41319" xr:uid="{00000000-0005-0000-0000-00009C0D0000}"/>
    <cellStyle name="_style 4 2 2 4" xfId="41320" xr:uid="{00000000-0005-0000-0000-00009D0D0000}"/>
    <cellStyle name="_style 4 2 3" xfId="41321" xr:uid="{00000000-0005-0000-0000-00009E0D0000}"/>
    <cellStyle name="_style 4 2 3 2" xfId="41322" xr:uid="{00000000-0005-0000-0000-00009F0D0000}"/>
    <cellStyle name="_style 4 2 3 2 2" xfId="41323" xr:uid="{00000000-0005-0000-0000-0000A00D0000}"/>
    <cellStyle name="_style 4 2 3 3" xfId="41324" xr:uid="{00000000-0005-0000-0000-0000A10D0000}"/>
    <cellStyle name="_style 4 2 4" xfId="41325" xr:uid="{00000000-0005-0000-0000-0000A20D0000}"/>
    <cellStyle name="_style 4 2 4 2" xfId="41326" xr:uid="{00000000-0005-0000-0000-0000A30D0000}"/>
    <cellStyle name="_style 4 2 5" xfId="41327" xr:uid="{00000000-0005-0000-0000-0000A40D0000}"/>
    <cellStyle name="_style 4 3" xfId="41328" xr:uid="{00000000-0005-0000-0000-0000A50D0000}"/>
    <cellStyle name="_style 4 3 2" xfId="41329" xr:uid="{00000000-0005-0000-0000-0000A60D0000}"/>
    <cellStyle name="_style 4 3 2 2" xfId="41330" xr:uid="{00000000-0005-0000-0000-0000A70D0000}"/>
    <cellStyle name="_style 4 3 2 2 2" xfId="41331" xr:uid="{00000000-0005-0000-0000-0000A80D0000}"/>
    <cellStyle name="_style 4 3 2 3" xfId="41332" xr:uid="{00000000-0005-0000-0000-0000A90D0000}"/>
    <cellStyle name="_style 4 3 3" xfId="41333" xr:uid="{00000000-0005-0000-0000-0000AA0D0000}"/>
    <cellStyle name="_style 4 3 3 2" xfId="41334" xr:uid="{00000000-0005-0000-0000-0000AB0D0000}"/>
    <cellStyle name="_style 4 3 4" xfId="41335" xr:uid="{00000000-0005-0000-0000-0000AC0D0000}"/>
    <cellStyle name="_style 4 4" xfId="41336" xr:uid="{00000000-0005-0000-0000-0000AD0D0000}"/>
    <cellStyle name="_style 4 4 2" xfId="41337" xr:uid="{00000000-0005-0000-0000-0000AE0D0000}"/>
    <cellStyle name="_style 4 4 2 2" xfId="41338" xr:uid="{00000000-0005-0000-0000-0000AF0D0000}"/>
    <cellStyle name="_style 4 4 3" xfId="41339" xr:uid="{00000000-0005-0000-0000-0000B00D0000}"/>
    <cellStyle name="_style 4 5" xfId="41340" xr:uid="{00000000-0005-0000-0000-0000B10D0000}"/>
    <cellStyle name="_style 4 5 2" xfId="41341" xr:uid="{00000000-0005-0000-0000-0000B20D0000}"/>
    <cellStyle name="_style 4 6" xfId="41342" xr:uid="{00000000-0005-0000-0000-0000B30D0000}"/>
    <cellStyle name="_style 5" xfId="41343" xr:uid="{00000000-0005-0000-0000-0000B40D0000}"/>
    <cellStyle name="_style 5 2" xfId="41344" xr:uid="{00000000-0005-0000-0000-0000B50D0000}"/>
    <cellStyle name="_style 5 2 2" xfId="41345" xr:uid="{00000000-0005-0000-0000-0000B60D0000}"/>
    <cellStyle name="_style 5 2 2 2" xfId="41346" xr:uid="{00000000-0005-0000-0000-0000B70D0000}"/>
    <cellStyle name="_style 5 2 2 2 2" xfId="41347" xr:uid="{00000000-0005-0000-0000-0000B80D0000}"/>
    <cellStyle name="_style 5 2 2 2 2 2" xfId="41348" xr:uid="{00000000-0005-0000-0000-0000B90D0000}"/>
    <cellStyle name="_style 5 2 2 2 3" xfId="41349" xr:uid="{00000000-0005-0000-0000-0000BA0D0000}"/>
    <cellStyle name="_style 5 2 2 3" xfId="41350" xr:uid="{00000000-0005-0000-0000-0000BB0D0000}"/>
    <cellStyle name="_style 5 2 2 3 2" xfId="41351" xr:uid="{00000000-0005-0000-0000-0000BC0D0000}"/>
    <cellStyle name="_style 5 2 2 4" xfId="41352" xr:uid="{00000000-0005-0000-0000-0000BD0D0000}"/>
    <cellStyle name="_style 5 2 3" xfId="41353" xr:uid="{00000000-0005-0000-0000-0000BE0D0000}"/>
    <cellStyle name="_style 5 2 3 2" xfId="41354" xr:uid="{00000000-0005-0000-0000-0000BF0D0000}"/>
    <cellStyle name="_style 5 2 3 2 2" xfId="41355" xr:uid="{00000000-0005-0000-0000-0000C00D0000}"/>
    <cellStyle name="_style 5 2 3 3" xfId="41356" xr:uid="{00000000-0005-0000-0000-0000C10D0000}"/>
    <cellStyle name="_style 5 2 4" xfId="41357" xr:uid="{00000000-0005-0000-0000-0000C20D0000}"/>
    <cellStyle name="_style 5 2 4 2" xfId="41358" xr:uid="{00000000-0005-0000-0000-0000C30D0000}"/>
    <cellStyle name="_style 5 2 5" xfId="41359" xr:uid="{00000000-0005-0000-0000-0000C40D0000}"/>
    <cellStyle name="_style 5 3" xfId="41360" xr:uid="{00000000-0005-0000-0000-0000C50D0000}"/>
    <cellStyle name="_style 5 3 2" xfId="41361" xr:uid="{00000000-0005-0000-0000-0000C60D0000}"/>
    <cellStyle name="_style 5 3 2 2" xfId="41362" xr:uid="{00000000-0005-0000-0000-0000C70D0000}"/>
    <cellStyle name="_style 5 3 2 2 2" xfId="41363" xr:uid="{00000000-0005-0000-0000-0000C80D0000}"/>
    <cellStyle name="_style 5 3 2 3" xfId="41364" xr:uid="{00000000-0005-0000-0000-0000C90D0000}"/>
    <cellStyle name="_style 5 3 3" xfId="41365" xr:uid="{00000000-0005-0000-0000-0000CA0D0000}"/>
    <cellStyle name="_style 5 3 3 2" xfId="41366" xr:uid="{00000000-0005-0000-0000-0000CB0D0000}"/>
    <cellStyle name="_style 5 3 4" xfId="41367" xr:uid="{00000000-0005-0000-0000-0000CC0D0000}"/>
    <cellStyle name="_style 5 4" xfId="41368" xr:uid="{00000000-0005-0000-0000-0000CD0D0000}"/>
    <cellStyle name="_style 5 4 2" xfId="41369" xr:uid="{00000000-0005-0000-0000-0000CE0D0000}"/>
    <cellStyle name="_style 5 4 2 2" xfId="41370" xr:uid="{00000000-0005-0000-0000-0000CF0D0000}"/>
    <cellStyle name="_style 5 4 3" xfId="41371" xr:uid="{00000000-0005-0000-0000-0000D00D0000}"/>
    <cellStyle name="_style 5 5" xfId="41372" xr:uid="{00000000-0005-0000-0000-0000D10D0000}"/>
    <cellStyle name="_style 5 5 2" xfId="41373" xr:uid="{00000000-0005-0000-0000-0000D20D0000}"/>
    <cellStyle name="_style 5 6" xfId="41374" xr:uid="{00000000-0005-0000-0000-0000D30D0000}"/>
    <cellStyle name="_style 6" xfId="41375" xr:uid="{00000000-0005-0000-0000-0000D40D0000}"/>
    <cellStyle name="_style 6 2" xfId="41376" xr:uid="{00000000-0005-0000-0000-0000D50D0000}"/>
    <cellStyle name="_style 6 2 2" xfId="41377" xr:uid="{00000000-0005-0000-0000-0000D60D0000}"/>
    <cellStyle name="_style 6 2 2 2" xfId="41378" xr:uid="{00000000-0005-0000-0000-0000D70D0000}"/>
    <cellStyle name="_style 6 2 2 2 2" xfId="41379" xr:uid="{00000000-0005-0000-0000-0000D80D0000}"/>
    <cellStyle name="_style 6 2 2 2 2 2" xfId="41380" xr:uid="{00000000-0005-0000-0000-0000D90D0000}"/>
    <cellStyle name="_style 6 2 2 2 3" xfId="41381" xr:uid="{00000000-0005-0000-0000-0000DA0D0000}"/>
    <cellStyle name="_style 6 2 2 3" xfId="41382" xr:uid="{00000000-0005-0000-0000-0000DB0D0000}"/>
    <cellStyle name="_style 6 2 2 3 2" xfId="41383" xr:uid="{00000000-0005-0000-0000-0000DC0D0000}"/>
    <cellStyle name="_style 6 2 2 4" xfId="41384" xr:uid="{00000000-0005-0000-0000-0000DD0D0000}"/>
    <cellStyle name="_style 6 2 3" xfId="41385" xr:uid="{00000000-0005-0000-0000-0000DE0D0000}"/>
    <cellStyle name="_style 6 2 3 2" xfId="41386" xr:uid="{00000000-0005-0000-0000-0000DF0D0000}"/>
    <cellStyle name="_style 6 2 3 2 2" xfId="41387" xr:uid="{00000000-0005-0000-0000-0000E00D0000}"/>
    <cellStyle name="_style 6 2 3 3" xfId="41388" xr:uid="{00000000-0005-0000-0000-0000E10D0000}"/>
    <cellStyle name="_style 6 2 4" xfId="41389" xr:uid="{00000000-0005-0000-0000-0000E20D0000}"/>
    <cellStyle name="_style 6 2 4 2" xfId="41390" xr:uid="{00000000-0005-0000-0000-0000E30D0000}"/>
    <cellStyle name="_style 6 2 5" xfId="41391" xr:uid="{00000000-0005-0000-0000-0000E40D0000}"/>
    <cellStyle name="_style 6 3" xfId="41392" xr:uid="{00000000-0005-0000-0000-0000E50D0000}"/>
    <cellStyle name="_style 6 3 2" xfId="41393" xr:uid="{00000000-0005-0000-0000-0000E60D0000}"/>
    <cellStyle name="_style 6 3 2 2" xfId="41394" xr:uid="{00000000-0005-0000-0000-0000E70D0000}"/>
    <cellStyle name="_style 6 3 2 2 2" xfId="41395" xr:uid="{00000000-0005-0000-0000-0000E80D0000}"/>
    <cellStyle name="_style 6 3 2 3" xfId="41396" xr:uid="{00000000-0005-0000-0000-0000E90D0000}"/>
    <cellStyle name="_style 6 3 3" xfId="41397" xr:uid="{00000000-0005-0000-0000-0000EA0D0000}"/>
    <cellStyle name="_style 6 3 3 2" xfId="41398" xr:uid="{00000000-0005-0000-0000-0000EB0D0000}"/>
    <cellStyle name="_style 6 3 4" xfId="41399" xr:uid="{00000000-0005-0000-0000-0000EC0D0000}"/>
    <cellStyle name="_style 6 4" xfId="41400" xr:uid="{00000000-0005-0000-0000-0000ED0D0000}"/>
    <cellStyle name="_style 6 4 2" xfId="41401" xr:uid="{00000000-0005-0000-0000-0000EE0D0000}"/>
    <cellStyle name="_style 6 4 2 2" xfId="41402" xr:uid="{00000000-0005-0000-0000-0000EF0D0000}"/>
    <cellStyle name="_style 6 4 3" xfId="41403" xr:uid="{00000000-0005-0000-0000-0000F00D0000}"/>
    <cellStyle name="_style 6 5" xfId="41404" xr:uid="{00000000-0005-0000-0000-0000F10D0000}"/>
    <cellStyle name="_style 6 5 2" xfId="41405" xr:uid="{00000000-0005-0000-0000-0000F20D0000}"/>
    <cellStyle name="_style 6 6" xfId="41406" xr:uid="{00000000-0005-0000-0000-0000F30D0000}"/>
    <cellStyle name="_style 7" xfId="41407" xr:uid="{00000000-0005-0000-0000-0000F40D0000}"/>
    <cellStyle name="_style 7 2" xfId="41408" xr:uid="{00000000-0005-0000-0000-0000F50D0000}"/>
    <cellStyle name="_style 7 2 2" xfId="41409" xr:uid="{00000000-0005-0000-0000-0000F60D0000}"/>
    <cellStyle name="_style 7 2 2 2" xfId="41410" xr:uid="{00000000-0005-0000-0000-0000F70D0000}"/>
    <cellStyle name="_style 7 2 2 2 2" xfId="41411" xr:uid="{00000000-0005-0000-0000-0000F80D0000}"/>
    <cellStyle name="_style 7 2 2 3" xfId="41412" xr:uid="{00000000-0005-0000-0000-0000F90D0000}"/>
    <cellStyle name="_style 7 2 3" xfId="41413" xr:uid="{00000000-0005-0000-0000-0000FA0D0000}"/>
    <cellStyle name="_style 7 2 3 2" xfId="41414" xr:uid="{00000000-0005-0000-0000-0000FB0D0000}"/>
    <cellStyle name="_style 7 2 4" xfId="41415" xr:uid="{00000000-0005-0000-0000-0000FC0D0000}"/>
    <cellStyle name="_style 7 3" xfId="41416" xr:uid="{00000000-0005-0000-0000-0000FD0D0000}"/>
    <cellStyle name="_style 7 3 2" xfId="41417" xr:uid="{00000000-0005-0000-0000-0000FE0D0000}"/>
    <cellStyle name="_style 7 3 2 2" xfId="41418" xr:uid="{00000000-0005-0000-0000-0000FF0D0000}"/>
    <cellStyle name="_style 7 3 2 2 2" xfId="41419" xr:uid="{00000000-0005-0000-0000-0000000E0000}"/>
    <cellStyle name="_style 7 3 2 3" xfId="41420" xr:uid="{00000000-0005-0000-0000-0000010E0000}"/>
    <cellStyle name="_style 7 3 3" xfId="41421" xr:uid="{00000000-0005-0000-0000-0000020E0000}"/>
    <cellStyle name="_style 7 3 3 2" xfId="41422" xr:uid="{00000000-0005-0000-0000-0000030E0000}"/>
    <cellStyle name="_style 7 3 4" xfId="41423" xr:uid="{00000000-0005-0000-0000-0000040E0000}"/>
    <cellStyle name="_style 7 4" xfId="41424" xr:uid="{00000000-0005-0000-0000-0000050E0000}"/>
    <cellStyle name="_style 7 4 2" xfId="41425" xr:uid="{00000000-0005-0000-0000-0000060E0000}"/>
    <cellStyle name="_style 7 4 2 2" xfId="41426" xr:uid="{00000000-0005-0000-0000-0000070E0000}"/>
    <cellStyle name="_style 7 4 3" xfId="41427" xr:uid="{00000000-0005-0000-0000-0000080E0000}"/>
    <cellStyle name="_style 7 5" xfId="41428" xr:uid="{00000000-0005-0000-0000-0000090E0000}"/>
    <cellStyle name="_style 7 5 2" xfId="41429" xr:uid="{00000000-0005-0000-0000-00000A0E0000}"/>
    <cellStyle name="_style 7 6" xfId="41430" xr:uid="{00000000-0005-0000-0000-00000B0E0000}"/>
    <cellStyle name="_style 8" xfId="41431" xr:uid="{00000000-0005-0000-0000-00000C0E0000}"/>
    <cellStyle name="_style 8 2" xfId="41432" xr:uid="{00000000-0005-0000-0000-00000D0E0000}"/>
    <cellStyle name="_style 8 2 2" xfId="41433" xr:uid="{00000000-0005-0000-0000-00000E0E0000}"/>
    <cellStyle name="_style 8 3" xfId="41434" xr:uid="{00000000-0005-0000-0000-00000F0E0000}"/>
    <cellStyle name="_style 8 3 2" xfId="41435" xr:uid="{00000000-0005-0000-0000-0000100E0000}"/>
    <cellStyle name="_style 8 4" xfId="41436" xr:uid="{00000000-0005-0000-0000-0000110E0000}"/>
    <cellStyle name="_style 9" xfId="41437" xr:uid="{00000000-0005-0000-0000-0000120E0000}"/>
    <cellStyle name="_style 9 2" xfId="41438" xr:uid="{00000000-0005-0000-0000-0000130E0000}"/>
    <cellStyle name="_style_Expenses (1)" xfId="41439" xr:uid="{00000000-0005-0000-0000-0000140E0000}"/>
    <cellStyle name="_style_Kontroll ME" xfId="12385" xr:uid="{00000000-0005-0000-0000-0000150E0000}"/>
    <cellStyle name="_style_Kontroll-fane" xfId="12386" xr:uid="{00000000-0005-0000-0000-0000160E0000}"/>
    <cellStyle name="_style_Prognose eksponering " xfId="35579" xr:uid="{00000000-0005-0000-0000-0000170E0000}"/>
    <cellStyle name="_style_Prognose eksponering  2" xfId="41440" xr:uid="{00000000-0005-0000-0000-0000180E0000}"/>
    <cellStyle name="_style_Prognose eksponering  2 2" xfId="41441" xr:uid="{00000000-0005-0000-0000-0000190E0000}"/>
    <cellStyle name="_style_Prognose eksponering  2 2 2" xfId="41442" xr:uid="{00000000-0005-0000-0000-00001A0E0000}"/>
    <cellStyle name="_style_Prognose eksponering  2 3" xfId="41443" xr:uid="{00000000-0005-0000-0000-00001B0E0000}"/>
    <cellStyle name="_style_Prognose eksponering  3" xfId="41444" xr:uid="{00000000-0005-0000-0000-00001C0E0000}"/>
    <cellStyle name="_style_Prognose eksponering  3 2" xfId="41445" xr:uid="{00000000-0005-0000-0000-00001D0E0000}"/>
    <cellStyle name="_style_Prognose eksponering  4" xfId="41446" xr:uid="{00000000-0005-0000-0000-00001E0E0000}"/>
    <cellStyle name="_style_Results &amp; key fig." xfId="41447" xr:uid="{00000000-0005-0000-0000-00001F0E0000}"/>
    <cellStyle name="_style_Vedlegg" xfId="41448" xr:uid="{00000000-0005-0000-0000-0000200E0000}"/>
    <cellStyle name="_style_Vedlegg 2" xfId="41449" xr:uid="{00000000-0005-0000-0000-0000210E0000}"/>
    <cellStyle name="_style_Vedlegg 2 2" xfId="41450" xr:uid="{00000000-0005-0000-0000-0000220E0000}"/>
    <cellStyle name="_style_Vedlegg 2 2 2" xfId="41451" xr:uid="{00000000-0005-0000-0000-0000230E0000}"/>
    <cellStyle name="_style_Vedlegg 2 3" xfId="41452" xr:uid="{00000000-0005-0000-0000-0000240E0000}"/>
    <cellStyle name="_style_Vedlegg 3" xfId="41453" xr:uid="{00000000-0005-0000-0000-0000250E0000}"/>
    <cellStyle name="_style_Vedlegg 3 2" xfId="41454" xr:uid="{00000000-0005-0000-0000-0000260E0000}"/>
    <cellStyle name="_style_Vedlegg 4" xfId="41455" xr:uid="{00000000-0005-0000-0000-0000270E0000}"/>
    <cellStyle name="_SubHeading" xfId="12387" xr:uid="{00000000-0005-0000-0000-0000280E0000}"/>
    <cellStyle name="_SubHeading_prestemp" xfId="12388" xr:uid="{00000000-0005-0000-0000-0000290E0000}"/>
    <cellStyle name="_SubHeading_prestemp 2" xfId="12389" xr:uid="{00000000-0005-0000-0000-00002A0E0000}"/>
    <cellStyle name="_SubHeading_prestemp_Balanse" xfId="12390" xr:uid="{00000000-0005-0000-0000-00002B0E0000}"/>
    <cellStyle name="_SubHeading_prestemp_Hovedtall" xfId="35580" xr:uid="{00000000-0005-0000-0000-00002C0E0000}"/>
    <cellStyle name="_SubHeading_prestemp_Nøkkeltall" xfId="35581" xr:uid="{00000000-0005-0000-0000-00002D0E0000}"/>
    <cellStyle name="_SubHeading_prestemp_Resultat" xfId="12391" xr:uid="{00000000-0005-0000-0000-00002E0E0000}"/>
    <cellStyle name="_Tabell inntekter KIL 0908" xfId="12392" xr:uid="{00000000-0005-0000-0000-00002F0E0000}"/>
    <cellStyle name="_Tabell inntekter KIL 0908_Kontroll ME" xfId="12393" xr:uid="{00000000-0005-0000-0000-0000300E0000}"/>
    <cellStyle name="_Tabell inntekter KIL 0908_Kontroll-fane" xfId="12394" xr:uid="{00000000-0005-0000-0000-0000310E0000}"/>
    <cellStyle name="_Table" xfId="12395" xr:uid="{00000000-0005-0000-0000-0000320E0000}"/>
    <cellStyle name="_Table 2" xfId="12396" xr:uid="{00000000-0005-0000-0000-0000330E0000}"/>
    <cellStyle name="_Table 2 2" xfId="35582" xr:uid="{00000000-0005-0000-0000-0000340E0000}"/>
    <cellStyle name="_Table 2 2 2" xfId="35583" xr:uid="{00000000-0005-0000-0000-0000350E0000}"/>
    <cellStyle name="_Table 2 2 2 2" xfId="35584" xr:uid="{00000000-0005-0000-0000-0000360E0000}"/>
    <cellStyle name="_Table 2 2 2 2 2" xfId="41456" xr:uid="{00000000-0005-0000-0000-0000370E0000}"/>
    <cellStyle name="_Table 2 2 2 2 3" xfId="41457" xr:uid="{00000000-0005-0000-0000-0000380E0000}"/>
    <cellStyle name="_Table 2 2 2 2 4" xfId="41458" xr:uid="{00000000-0005-0000-0000-0000390E0000}"/>
    <cellStyle name="_Table 2 2 2 2 5" xfId="41459" xr:uid="{00000000-0005-0000-0000-00003A0E0000}"/>
    <cellStyle name="_Table 2 2 2 2_Results &amp; key fig." xfId="41460" xr:uid="{00000000-0005-0000-0000-00003B0E0000}"/>
    <cellStyle name="_Table 2 2 2 3" xfId="41461" xr:uid="{00000000-0005-0000-0000-00003C0E0000}"/>
    <cellStyle name="_Table 2 2 2 4" xfId="41462" xr:uid="{00000000-0005-0000-0000-00003D0E0000}"/>
    <cellStyle name="_Table 2 2 2_Results &amp; key fig." xfId="41463" xr:uid="{00000000-0005-0000-0000-00003E0E0000}"/>
    <cellStyle name="_Table 2 2 3" xfId="41464" xr:uid="{00000000-0005-0000-0000-00003F0E0000}"/>
    <cellStyle name="_Table 2 2 4" xfId="41465" xr:uid="{00000000-0005-0000-0000-0000400E0000}"/>
    <cellStyle name="_Table 2 2 5" xfId="41466" xr:uid="{00000000-0005-0000-0000-0000410E0000}"/>
    <cellStyle name="_Table 2 2_Results &amp; key fig." xfId="41467" xr:uid="{00000000-0005-0000-0000-0000420E0000}"/>
    <cellStyle name="_Table 2 3" xfId="35585" xr:uid="{00000000-0005-0000-0000-0000430E0000}"/>
    <cellStyle name="_Table 2 3 2" xfId="35586" xr:uid="{00000000-0005-0000-0000-0000440E0000}"/>
    <cellStyle name="_Table 2 3 2 2" xfId="41468" xr:uid="{00000000-0005-0000-0000-0000450E0000}"/>
    <cellStyle name="_Table 2 3 2 3" xfId="41469" xr:uid="{00000000-0005-0000-0000-0000460E0000}"/>
    <cellStyle name="_Table 2 3 2 4" xfId="41470" xr:uid="{00000000-0005-0000-0000-0000470E0000}"/>
    <cellStyle name="_Table 2 3 2 5" xfId="41471" xr:uid="{00000000-0005-0000-0000-0000480E0000}"/>
    <cellStyle name="_Table 2 3 2_Results &amp; key fig." xfId="41472" xr:uid="{00000000-0005-0000-0000-0000490E0000}"/>
    <cellStyle name="_Table 2 3 3" xfId="41473" xr:uid="{00000000-0005-0000-0000-00004A0E0000}"/>
    <cellStyle name="_Table 2 3 4" xfId="41474" xr:uid="{00000000-0005-0000-0000-00004B0E0000}"/>
    <cellStyle name="_Table 2 3_Results &amp; key fig." xfId="41475" xr:uid="{00000000-0005-0000-0000-00004C0E0000}"/>
    <cellStyle name="_Table 2 4" xfId="41476" xr:uid="{00000000-0005-0000-0000-00004D0E0000}"/>
    <cellStyle name="_Table 2 5" xfId="41477" xr:uid="{00000000-0005-0000-0000-00004E0E0000}"/>
    <cellStyle name="_Table 2_Results &amp; key fig." xfId="41478" xr:uid="{00000000-0005-0000-0000-00004F0E0000}"/>
    <cellStyle name="_Table 3" xfId="35587" xr:uid="{00000000-0005-0000-0000-0000500E0000}"/>
    <cellStyle name="_Table 3 2" xfId="35588" xr:uid="{00000000-0005-0000-0000-0000510E0000}"/>
    <cellStyle name="_Table 3 2 2" xfId="35589" xr:uid="{00000000-0005-0000-0000-0000520E0000}"/>
    <cellStyle name="_Table 3 2 2 2" xfId="41479" xr:uid="{00000000-0005-0000-0000-0000530E0000}"/>
    <cellStyle name="_Table 3 2 2 3" xfId="41480" xr:uid="{00000000-0005-0000-0000-0000540E0000}"/>
    <cellStyle name="_Table 3 2 2 4" xfId="41481" xr:uid="{00000000-0005-0000-0000-0000550E0000}"/>
    <cellStyle name="_Table 3 2 2 5" xfId="41482" xr:uid="{00000000-0005-0000-0000-0000560E0000}"/>
    <cellStyle name="_Table 3 2 2_Results &amp; key fig." xfId="41483" xr:uid="{00000000-0005-0000-0000-0000570E0000}"/>
    <cellStyle name="_Table 3 2 3" xfId="41484" xr:uid="{00000000-0005-0000-0000-0000580E0000}"/>
    <cellStyle name="_Table 3 2 4" xfId="41485" xr:uid="{00000000-0005-0000-0000-0000590E0000}"/>
    <cellStyle name="_Table 3 2_Results &amp; key fig." xfId="41486" xr:uid="{00000000-0005-0000-0000-00005A0E0000}"/>
    <cellStyle name="_Table 3 3" xfId="41487" xr:uid="{00000000-0005-0000-0000-00005B0E0000}"/>
    <cellStyle name="_Table 3 4" xfId="41488" xr:uid="{00000000-0005-0000-0000-00005C0E0000}"/>
    <cellStyle name="_Table 3 5" xfId="41489" xr:uid="{00000000-0005-0000-0000-00005D0E0000}"/>
    <cellStyle name="_Table 3_Results &amp; key fig." xfId="41490" xr:uid="{00000000-0005-0000-0000-00005E0E0000}"/>
    <cellStyle name="_Table 4" xfId="41491" xr:uid="{00000000-0005-0000-0000-00005F0E0000}"/>
    <cellStyle name="_Table 5" xfId="41492" xr:uid="{00000000-0005-0000-0000-0000600E0000}"/>
    <cellStyle name="_Table_CC1" xfId="51593" xr:uid="{74E1BCDD-C6BC-4BA3-99D6-EBD2EDA3EE4D}"/>
    <cellStyle name="_Table_EU CC1" xfId="54140" xr:uid="{9BA108AD-C4D0-44B6-891C-BD51474E32FC}"/>
    <cellStyle name="_Table_EU CCyB1" xfId="55782" xr:uid="{B13ACBDD-9F47-4AFF-B177-1736C3F51253}"/>
    <cellStyle name="_Table_Expenses (1)" xfId="41493" xr:uid="{00000000-0005-0000-0000-0000610E0000}"/>
    <cellStyle name="_Table_Expenses (1) 2" xfId="41494" xr:uid="{00000000-0005-0000-0000-0000620E0000}"/>
    <cellStyle name="_Table_LR2" xfId="51586" xr:uid="{DE4E2121-508D-4A5C-8A56-561F5C15B8E9}"/>
    <cellStyle name="_Table_Results &amp; key fig." xfId="41495" xr:uid="{00000000-0005-0000-0000-0000630E0000}"/>
    <cellStyle name="_TableHead" xfId="12397" xr:uid="{00000000-0005-0000-0000-0000640E0000}"/>
    <cellStyle name="_TableRowHead" xfId="12398" xr:uid="{00000000-0005-0000-0000-0000650E0000}"/>
    <cellStyle name="_TableSuperHead" xfId="12399" xr:uid="{00000000-0005-0000-0000-0000660E0000}"/>
    <cellStyle name="_Tall 2005-2010 kap" xfId="35590" xr:uid="{00000000-0005-0000-0000-0000670E0000}"/>
    <cellStyle name="_Total" xfId="299" xr:uid="{00000000-0005-0000-0000-0000680E0000}"/>
    <cellStyle name="_Total 2" xfId="12400" xr:uid="{00000000-0005-0000-0000-0000690E0000}"/>
    <cellStyle name="_Total 2 2" xfId="41496" xr:uid="{00000000-0005-0000-0000-00006A0E0000}"/>
    <cellStyle name="_Total 2 2 2" xfId="41497" xr:uid="{00000000-0005-0000-0000-00006B0E0000}"/>
    <cellStyle name="_Total 2 2 2 2" xfId="41498" xr:uid="{00000000-0005-0000-0000-00006C0E0000}"/>
    <cellStyle name="_Total 2 2 3" xfId="41499" xr:uid="{00000000-0005-0000-0000-00006D0E0000}"/>
    <cellStyle name="_Total 2 3" xfId="41500" xr:uid="{00000000-0005-0000-0000-00006E0E0000}"/>
    <cellStyle name="_Total 2 3 2" xfId="41501" xr:uid="{00000000-0005-0000-0000-00006F0E0000}"/>
    <cellStyle name="_Total 2 4" xfId="41502" xr:uid="{00000000-0005-0000-0000-0000700E0000}"/>
    <cellStyle name="_Total 2_Kontroll ME" xfId="12401" xr:uid="{00000000-0005-0000-0000-0000710E0000}"/>
    <cellStyle name="_Total 2_Kontroll-fane" xfId="12402" xr:uid="{00000000-0005-0000-0000-0000720E0000}"/>
    <cellStyle name="_Total 3" xfId="41503" xr:uid="{00000000-0005-0000-0000-0000730E0000}"/>
    <cellStyle name="_Total 3 2" xfId="41504" xr:uid="{00000000-0005-0000-0000-0000740E0000}"/>
    <cellStyle name="_Total 4" xfId="41505" xr:uid="{00000000-0005-0000-0000-0000750E0000}"/>
    <cellStyle name="_Total 4 2" xfId="41506" xr:uid="{00000000-0005-0000-0000-0000760E0000}"/>
    <cellStyle name="_Total 5" xfId="41507" xr:uid="{00000000-0005-0000-0000-0000770E0000}"/>
    <cellStyle name="_Total_Expenses (1)" xfId="41508" xr:uid="{00000000-0005-0000-0000-0000780E0000}"/>
    <cellStyle name="_Total_Kontroll ME" xfId="12403" xr:uid="{00000000-0005-0000-0000-0000790E0000}"/>
    <cellStyle name="_Total_Kontroll-fane" xfId="12404" xr:uid="{00000000-0005-0000-0000-00007A0E0000}"/>
    <cellStyle name="_Total_Prognose eksponering " xfId="35591" xr:uid="{00000000-0005-0000-0000-00007B0E0000}"/>
    <cellStyle name="_Total_Prognose eksponering  2" xfId="41509" xr:uid="{00000000-0005-0000-0000-00007C0E0000}"/>
    <cellStyle name="_Total_Prognose eksponering  2 2" xfId="41510" xr:uid="{00000000-0005-0000-0000-00007D0E0000}"/>
    <cellStyle name="_Total_Prognose eksponering  2 2 2" xfId="41511" xr:uid="{00000000-0005-0000-0000-00007E0E0000}"/>
    <cellStyle name="_Total_Prognose eksponering  2 3" xfId="41512" xr:uid="{00000000-0005-0000-0000-00007F0E0000}"/>
    <cellStyle name="_Total_Prognose eksponering  3" xfId="41513" xr:uid="{00000000-0005-0000-0000-0000800E0000}"/>
    <cellStyle name="_Total_Prognose eksponering  3 2" xfId="41514" xr:uid="{00000000-0005-0000-0000-0000810E0000}"/>
    <cellStyle name="_Total_Prognose eksponering  4" xfId="41515" xr:uid="{00000000-0005-0000-0000-0000820E0000}"/>
    <cellStyle name="_Total_Results &amp; key fig." xfId="41516" xr:uid="{00000000-0005-0000-0000-0000830E0000}"/>
    <cellStyle name="_Total_Vedlegg" xfId="41517" xr:uid="{00000000-0005-0000-0000-0000840E0000}"/>
    <cellStyle name="_Total_Vedlegg 2" xfId="41518" xr:uid="{00000000-0005-0000-0000-0000850E0000}"/>
    <cellStyle name="_Total_Vedlegg 2 2" xfId="41519" xr:uid="{00000000-0005-0000-0000-0000860E0000}"/>
    <cellStyle name="_Total_Vedlegg 2 2 2" xfId="41520" xr:uid="{00000000-0005-0000-0000-0000870E0000}"/>
    <cellStyle name="_Total_Vedlegg 2 3" xfId="41521" xr:uid="{00000000-0005-0000-0000-0000880E0000}"/>
    <cellStyle name="_Total_Vedlegg 2 3 2" xfId="41522" xr:uid="{00000000-0005-0000-0000-0000890E0000}"/>
    <cellStyle name="_Total_Vedlegg 2 4" xfId="41523" xr:uid="{00000000-0005-0000-0000-00008A0E0000}"/>
    <cellStyle name="_Total_Vedlegg 3" xfId="41524" xr:uid="{00000000-0005-0000-0000-00008B0E0000}"/>
    <cellStyle name="_Total_Vedlegg 3 2" xfId="41525" xr:uid="{00000000-0005-0000-0000-00008C0E0000}"/>
    <cellStyle name="_Total_Vedlegg 4" xfId="41526" xr:uid="{00000000-0005-0000-0000-00008D0E0000}"/>
    <cellStyle name="_Total_Vedlegg 4 2" xfId="41527" xr:uid="{00000000-0005-0000-0000-00008E0E0000}"/>
    <cellStyle name="_Total_Vedlegg 5" xfId="41528" xr:uid="{00000000-0005-0000-0000-00008F0E0000}"/>
    <cellStyle name="_Total_Vedlegg_1" xfId="41529" xr:uid="{00000000-0005-0000-0000-0000900E0000}"/>
    <cellStyle name="_Total_Vedlegg_1 2" xfId="41530" xr:uid="{00000000-0005-0000-0000-0000910E0000}"/>
    <cellStyle name="_Total_Vedlegg_1 2 2" xfId="41531" xr:uid="{00000000-0005-0000-0000-0000920E0000}"/>
    <cellStyle name="_Total_Vedlegg_1 2 2 2" xfId="41532" xr:uid="{00000000-0005-0000-0000-0000930E0000}"/>
    <cellStyle name="_Total_Vedlegg_1 2 3" xfId="41533" xr:uid="{00000000-0005-0000-0000-0000940E0000}"/>
    <cellStyle name="_Total_Vedlegg_1 3" xfId="41534" xr:uid="{00000000-0005-0000-0000-0000950E0000}"/>
    <cellStyle name="_Total_Vedlegg_1 3 2" xfId="41535" xr:uid="{00000000-0005-0000-0000-0000960E0000}"/>
    <cellStyle name="_Total_Vedlegg_1 4" xfId="415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5" xr:uid="{00000000-0005-0000-0000-00009B0E0000}"/>
    <cellStyle name="_Uvanlige poster 0909" xfId="12406" xr:uid="{00000000-0005-0000-0000-00009C0E0000}"/>
    <cellStyle name="_Uvanlige poster 0909_Kontroll ME" xfId="12407" xr:uid="{00000000-0005-0000-0000-00009D0E0000}"/>
    <cellStyle name="_Uvanlige poster 0909_Kontroll-fane" xfId="12408" xr:uid="{00000000-0005-0000-0000-00009E0E0000}"/>
    <cellStyle name="_Uvanlige poster 0912 ny versjon 2" xfId="12409" xr:uid="{00000000-0005-0000-0000-00009F0E0000}"/>
    <cellStyle name="_Uvanlige poster 0912 ny versjon 2_Kontroll ME" xfId="12410" xr:uid="{00000000-0005-0000-0000-0000A00E0000}"/>
    <cellStyle name="_Uvanlige poster 0912 ny versjon 2_Kontroll-fane" xfId="12411" xr:uid="{00000000-0005-0000-0000-0000A10E0000}"/>
    <cellStyle name="_Uvanlige poster 2010" xfId="12412" xr:uid="{00000000-0005-0000-0000-0000A20E0000}"/>
    <cellStyle name="_Uvanlige poster 2010_Kontroll ME" xfId="12413" xr:uid="{00000000-0005-0000-0000-0000A30E0000}"/>
    <cellStyle name="_Uvanlige poster 2010_Kontroll-fane" xfId="12414" xr:uid="{00000000-0005-0000-0000-0000A40E0000}"/>
    <cellStyle name="_V5 Avstemming kursendring Skandia &amp; Carlson" xfId="303" xr:uid="{00000000-0005-0000-0000-0000A50E0000}"/>
    <cellStyle name="_Valeffekt NORD, Lux og Finans 16 april" xfId="12415" xr:uid="{00000000-0005-0000-0000-0000A60E0000}"/>
    <cellStyle name="_Valeffekt NORD, Lux og Finans 21. august" xfId="12416" xr:uid="{00000000-0005-0000-0000-0000A70E0000}"/>
    <cellStyle name="_Valeffekt NORD, Lux og Finans 27 november" xfId="12417" xr:uid="{00000000-0005-0000-0000-0000A80E0000}"/>
    <cellStyle name="_Valeffekt NORD, Lux og Finans 31 des" xfId="12418" xr:uid="{00000000-0005-0000-0000-0000A90E0000}"/>
    <cellStyle name="_Valeffekt NORD, Lux og Finans 3Q09" xfId="12419" xr:uid="{00000000-0005-0000-0000-0000AA0E0000}"/>
    <cellStyle name="_Valeffekt NORD, Lux og Finans 9 april" xfId="12420" xr:uid="{00000000-0005-0000-0000-0000AB0E0000}"/>
    <cellStyle name="_valutakorrigert utlån" xfId="12421" xr:uid="{00000000-0005-0000-0000-0000AC0E0000}"/>
    <cellStyle name="_Valutakursendringer 29 jan" xfId="12422" xr:uid="{00000000-0005-0000-0000-0000AD0E0000}"/>
    <cellStyle name="_Vital Total" xfId="304" xr:uid="{00000000-0005-0000-0000-0000AE0E0000}"/>
    <cellStyle name="_Vital Total 2" xfId="35592" xr:uid="{00000000-0005-0000-0000-0000AF0E0000}"/>
    <cellStyle name="_Vital Total 2 2" xfId="41537" xr:uid="{00000000-0005-0000-0000-0000B00E0000}"/>
    <cellStyle name="_Vital Total 2 2 2" xfId="41538" xr:uid="{00000000-0005-0000-0000-0000B10E0000}"/>
    <cellStyle name="_Vital Total 2 2 2 2" xfId="41539" xr:uid="{00000000-0005-0000-0000-0000B20E0000}"/>
    <cellStyle name="_Vital Total 2 2 3" xfId="41540" xr:uid="{00000000-0005-0000-0000-0000B30E0000}"/>
    <cellStyle name="_Vital Total 2 3" xfId="41541" xr:uid="{00000000-0005-0000-0000-0000B40E0000}"/>
    <cellStyle name="_Vital Total 2 3 2" xfId="41542" xr:uid="{00000000-0005-0000-0000-0000B50E0000}"/>
    <cellStyle name="_Vital Total 2 4" xfId="41543" xr:uid="{00000000-0005-0000-0000-0000B60E0000}"/>
    <cellStyle name="_Vital Total 3" xfId="41544" xr:uid="{00000000-0005-0000-0000-0000B70E0000}"/>
    <cellStyle name="_Vital Total 3 2" xfId="41545" xr:uid="{00000000-0005-0000-0000-0000B80E0000}"/>
    <cellStyle name="_Vital Total 4" xfId="41546" xr:uid="{00000000-0005-0000-0000-0000B90E0000}"/>
    <cellStyle name="_Vital Total 4 2" xfId="41547" xr:uid="{00000000-0005-0000-0000-0000BA0E0000}"/>
    <cellStyle name="_Vital Total 5" xfId="41548" xr:uid="{00000000-0005-0000-0000-0000BB0E0000}"/>
    <cellStyle name="_Vital Total_Expenses (1)" xfId="41549" xr:uid="{00000000-0005-0000-0000-0000BC0E0000}"/>
    <cellStyle name="_Vital Total_Prognose eksponering " xfId="35593" xr:uid="{00000000-0005-0000-0000-0000BD0E0000}"/>
    <cellStyle name="_Vital Total_Prognose eksponering  2" xfId="41550" xr:uid="{00000000-0005-0000-0000-0000BE0E0000}"/>
    <cellStyle name="_Vital Total_Prognose eksponering  2 2" xfId="41551" xr:uid="{00000000-0005-0000-0000-0000BF0E0000}"/>
    <cellStyle name="_Vital Total_Prognose eksponering  2 2 2" xfId="41552" xr:uid="{00000000-0005-0000-0000-0000C00E0000}"/>
    <cellStyle name="_Vital Total_Prognose eksponering  2 3" xfId="41553" xr:uid="{00000000-0005-0000-0000-0000C10E0000}"/>
    <cellStyle name="_Vital Total_Prognose eksponering  3" xfId="41554" xr:uid="{00000000-0005-0000-0000-0000C20E0000}"/>
    <cellStyle name="_Vital Total_Prognose eksponering  3 2" xfId="41555" xr:uid="{00000000-0005-0000-0000-0000C30E0000}"/>
    <cellStyle name="_Vital Total_Prognose eksponering  4" xfId="41556" xr:uid="{00000000-0005-0000-0000-0000C40E0000}"/>
    <cellStyle name="_Vital Total_Results &amp; key fig." xfId="41557" xr:uid="{00000000-0005-0000-0000-0000C50E0000}"/>
    <cellStyle name="_Vital Total_Vedlegg" xfId="41558" xr:uid="{00000000-0005-0000-0000-0000C60E0000}"/>
    <cellStyle name="_Vital Total_Vedlegg 2" xfId="41559" xr:uid="{00000000-0005-0000-0000-0000C70E0000}"/>
    <cellStyle name="_Vital Total_Vedlegg 2 2" xfId="41560" xr:uid="{00000000-0005-0000-0000-0000C80E0000}"/>
    <cellStyle name="_Vital Total_Vedlegg 2 2 2" xfId="41561" xr:uid="{00000000-0005-0000-0000-0000C90E0000}"/>
    <cellStyle name="_Vital Total_Vedlegg 2 3" xfId="41562" xr:uid="{00000000-0005-0000-0000-0000CA0E0000}"/>
    <cellStyle name="_Vital Total_Vedlegg 2 3 2" xfId="41563" xr:uid="{00000000-0005-0000-0000-0000CB0E0000}"/>
    <cellStyle name="_Vital Total_Vedlegg 2 4" xfId="41564" xr:uid="{00000000-0005-0000-0000-0000CC0E0000}"/>
    <cellStyle name="_Vital Total_Vedlegg 3" xfId="41565" xr:uid="{00000000-0005-0000-0000-0000CD0E0000}"/>
    <cellStyle name="_Vital Total_Vedlegg 3 2" xfId="41566" xr:uid="{00000000-0005-0000-0000-0000CE0E0000}"/>
    <cellStyle name="_Vital Total_Vedlegg 4" xfId="41567" xr:uid="{00000000-0005-0000-0000-0000CF0E0000}"/>
    <cellStyle name="_Vital Total_Vedlegg 4 2" xfId="41568" xr:uid="{00000000-0005-0000-0000-0000D00E0000}"/>
    <cellStyle name="_Vital Total_Vedlegg 5" xfId="41569" xr:uid="{00000000-0005-0000-0000-0000D10E0000}"/>
    <cellStyle name="_Vital Total_Vedlegg_1" xfId="41570" xr:uid="{00000000-0005-0000-0000-0000D20E0000}"/>
    <cellStyle name="_Vital Total_Vedlegg_1 2" xfId="41571" xr:uid="{00000000-0005-0000-0000-0000D30E0000}"/>
    <cellStyle name="_Vital Total_Vedlegg_1 2 2" xfId="41572" xr:uid="{00000000-0005-0000-0000-0000D40E0000}"/>
    <cellStyle name="_Vital Total_Vedlegg_1 2 2 2" xfId="41573" xr:uid="{00000000-0005-0000-0000-0000D50E0000}"/>
    <cellStyle name="_Vital Total_Vedlegg_1 2 3" xfId="41574" xr:uid="{00000000-0005-0000-0000-0000D60E0000}"/>
    <cellStyle name="_Vital Total_Vedlegg_1 3" xfId="41575" xr:uid="{00000000-0005-0000-0000-0000D70E0000}"/>
    <cellStyle name="_Vital Total_Vedlegg_1 3 2" xfId="41576" xr:uid="{00000000-0005-0000-0000-0000D80E0000}"/>
    <cellStyle name="_Vital Total_Vedlegg_1 4" xfId="41577" xr:uid="{00000000-0005-0000-0000-0000D90E0000}"/>
    <cellStyle name="_Vurd.kategori 0812 Verdipapirinnlån" xfId="12423"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5"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6"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7"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8"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29"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0"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1"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2"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3"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4"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1594" xr:uid="{2B9AF4FC-C4F2-435B-8E7C-44BA23C48324}"/>
    <cellStyle name="=C:\WINNT35\SYSTEM32\COMMAND.COM 2_A01" xfId="12424"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1595" xr:uid="{FF38755F-C950-44F6-9351-65E63B4D6E16}"/>
    <cellStyle name="=C:\WINNT35\SYSTEM32\COMMAND.COM 4" xfId="568" xr:uid="{00000000-0005-0000-0000-0000EF0F0000}"/>
    <cellStyle name="=C:\WINNT35\SYSTEM32\COMMAND.COM_4 manuell" xfId="51596" xr:uid="{D2011226-3F6D-4776-9016-7CE3F04B61C5}"/>
    <cellStyle name="1 antraštė" xfId="569" xr:uid="{00000000-0005-0000-0000-0000F10F0000}"/>
    <cellStyle name="1,comma" xfId="12522" xr:uid="{00000000-0005-0000-0000-0000F20F0000}"/>
    <cellStyle name="1,comma 2" xfId="12523" xr:uid="{00000000-0005-0000-0000-0000F30F0000}"/>
    <cellStyle name="1,comma 2 2" xfId="35594" xr:uid="{00000000-0005-0000-0000-0000F40F0000}"/>
    <cellStyle name="1,comma 3" xfId="35595" xr:uid="{00000000-0005-0000-0000-0000F50F0000}"/>
    <cellStyle name="1,comma_Adjustment-Hovedtall" xfId="35596" xr:uid="{00000000-0005-0000-0000-0000F60F0000}"/>
    <cellStyle name="2 antraštė" xfId="570" xr:uid="{00000000-0005-0000-0000-0000F70F0000}"/>
    <cellStyle name="20 % - Markeringsfarve1" xfId="12524" xr:uid="{00000000-0005-0000-0000-0000F80F0000}"/>
    <cellStyle name="20 % - Markeringsfarve1 2" xfId="35597" xr:uid="{00000000-0005-0000-0000-0000F90F0000}"/>
    <cellStyle name="20 % - Markeringsfarve2" xfId="12525" xr:uid="{00000000-0005-0000-0000-0000FA0F0000}"/>
    <cellStyle name="20 % - Markeringsfarve2 2" xfId="35598" xr:uid="{00000000-0005-0000-0000-0000FB0F0000}"/>
    <cellStyle name="20 % - Markeringsfarve3" xfId="12526" xr:uid="{00000000-0005-0000-0000-0000FC0F0000}"/>
    <cellStyle name="20 % - Markeringsfarve3 2" xfId="35599" xr:uid="{00000000-0005-0000-0000-0000FD0F0000}"/>
    <cellStyle name="20 % - Markeringsfarve4" xfId="12527" xr:uid="{00000000-0005-0000-0000-0000FE0F0000}"/>
    <cellStyle name="20 % - Markeringsfarve4 2" xfId="35600" xr:uid="{00000000-0005-0000-0000-0000FF0F0000}"/>
    <cellStyle name="20 % - Markeringsfarve5" xfId="12528" xr:uid="{00000000-0005-0000-0000-000000100000}"/>
    <cellStyle name="20 % - Markeringsfarve5 2" xfId="35601" xr:uid="{00000000-0005-0000-0000-000001100000}"/>
    <cellStyle name="20 % - Markeringsfarve6" xfId="12529" xr:uid="{00000000-0005-0000-0000-000002100000}"/>
    <cellStyle name="20 % - Markeringsfarve6 2" xfId="35602"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1597"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1598"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1599"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1600"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1601"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1602"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15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15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1603" xr:uid="{93B64CE4-AAF6-44BB-B5DA-9BB483067B21}"/>
    <cellStyle name="20% - Accent1 14" xfId="628" xr:uid="{00000000-0005-0000-0000-000046100000}"/>
    <cellStyle name="20% - Accent1 14 2" xfId="629" xr:uid="{00000000-0005-0000-0000-000047100000}"/>
    <cellStyle name="20% - Accent1 14_CC1" xfId="51604" xr:uid="{990DDCEB-1E6E-494A-9264-254E7A2C1DD7}"/>
    <cellStyle name="20% - Accent1 15" xfId="630" xr:uid="{00000000-0005-0000-0000-000049100000}"/>
    <cellStyle name="20% - Accent1 15 2" xfId="631" xr:uid="{00000000-0005-0000-0000-00004A100000}"/>
    <cellStyle name="20% - Accent1 15_CC1" xfId="51605" xr:uid="{66712AA7-B59D-4059-BE81-63FF2A8B7B24}"/>
    <cellStyle name="20% - Accent1 16" xfId="632" xr:uid="{00000000-0005-0000-0000-00004C100000}"/>
    <cellStyle name="20% - Accent1 16 2" xfId="633" xr:uid="{00000000-0005-0000-0000-00004D100000}"/>
    <cellStyle name="20% - Accent1 16_CC1" xfId="51606" xr:uid="{F22AFDC7-553F-4DCA-BA4C-906B7FFED55C}"/>
    <cellStyle name="20% - Accent1 17" xfId="634" xr:uid="{00000000-0005-0000-0000-00004F100000}"/>
    <cellStyle name="20% - Accent1 17 2" xfId="635" xr:uid="{00000000-0005-0000-0000-000050100000}"/>
    <cellStyle name="20% - Accent1 17_CC1" xfId="51607" xr:uid="{6B3D2D5B-D345-4C79-AFCC-F0A508387F46}"/>
    <cellStyle name="20% - Accent1 18" xfId="636" xr:uid="{00000000-0005-0000-0000-000052100000}"/>
    <cellStyle name="20% - Accent1 18 2" xfId="637" xr:uid="{00000000-0005-0000-0000-000053100000}"/>
    <cellStyle name="20% - Accent1 18_CC1" xfId="51608" xr:uid="{5213C49A-9DBC-4CFB-BF5F-9BF5FCF68236}"/>
    <cellStyle name="20% - Accent1 19" xfId="638" xr:uid="{00000000-0005-0000-0000-000055100000}"/>
    <cellStyle name="20% - Accent1 19 2" xfId="639" xr:uid="{00000000-0005-0000-0000-000056100000}"/>
    <cellStyle name="20% - Accent1 19_CC1" xfId="51609"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1611" xr:uid="{D96D6918-6A41-498D-A092-8FC4FC7DA54E}"/>
    <cellStyle name="20% - Accent1 2 10 11" xfId="644" xr:uid="{00000000-0005-0000-0000-00005D100000}"/>
    <cellStyle name="20% - Accent1 2 10 11 2" xfId="645" xr:uid="{00000000-0005-0000-0000-00005E100000}"/>
    <cellStyle name="20% - Accent1 2 10 11_CC1" xfId="51612"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1613"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1614" xr:uid="{97686DC0-D8A3-45DA-80EC-99D8F283C98D}"/>
    <cellStyle name="20% - Accent1 2 10 4" xfId="669" xr:uid="{00000000-0005-0000-0000-000079100000}"/>
    <cellStyle name="20% - Accent1 2 10 4 2" xfId="670" xr:uid="{00000000-0005-0000-0000-00007A100000}"/>
    <cellStyle name="20% - Accent1 2 10 4_CC1" xfId="51615" xr:uid="{02761081-47E3-4F6D-AC63-2AB62E632C6B}"/>
    <cellStyle name="20% - Accent1 2 10 5" xfId="671" xr:uid="{00000000-0005-0000-0000-00007C100000}"/>
    <cellStyle name="20% - Accent1 2 10 5 2" xfId="672" xr:uid="{00000000-0005-0000-0000-00007D100000}"/>
    <cellStyle name="20% - Accent1 2 10 5_CC1" xfId="51616" xr:uid="{DC6A27F5-5BF2-4C0A-9C2A-968F2E47AD53}"/>
    <cellStyle name="20% - Accent1 2 10 6" xfId="673" xr:uid="{00000000-0005-0000-0000-00007F100000}"/>
    <cellStyle name="20% - Accent1 2 10 6 2" xfId="674" xr:uid="{00000000-0005-0000-0000-000080100000}"/>
    <cellStyle name="20% - Accent1 2 10 6_CC1" xfId="51617" xr:uid="{11000625-7C03-4AAF-A4E3-4F0D36A75835}"/>
    <cellStyle name="20% - Accent1 2 10 7" xfId="675" xr:uid="{00000000-0005-0000-0000-000082100000}"/>
    <cellStyle name="20% - Accent1 2 10 7 2" xfId="676" xr:uid="{00000000-0005-0000-0000-000083100000}"/>
    <cellStyle name="20% - Accent1 2 10 7_CC1" xfId="51618" xr:uid="{16892363-DC9F-463A-AEDE-C7E20309AE67}"/>
    <cellStyle name="20% - Accent1 2 10 8" xfId="677" xr:uid="{00000000-0005-0000-0000-000085100000}"/>
    <cellStyle name="20% - Accent1 2 10 8 2" xfId="678" xr:uid="{00000000-0005-0000-0000-000086100000}"/>
    <cellStyle name="20% - Accent1 2 10 8_CC1" xfId="51619" xr:uid="{04A42236-2250-4B9C-A7CD-EB0A7050247E}"/>
    <cellStyle name="20% - Accent1 2 10 9" xfId="679" xr:uid="{00000000-0005-0000-0000-000088100000}"/>
    <cellStyle name="20% - Accent1 2 10 9 2" xfId="680" xr:uid="{00000000-0005-0000-0000-000089100000}"/>
    <cellStyle name="20% - Accent1 2 10 9_CC1" xfId="51620" xr:uid="{A65ABF03-AE4E-4004-94EA-53E0C2F50669}"/>
    <cellStyle name="20% - Accent1 2 10_CC1" xfId="51610"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1622" xr:uid="{CC56EE1D-1073-4F0E-97C5-6CE593412FDE}"/>
    <cellStyle name="20% - Accent1 2 11 11" xfId="684" xr:uid="{00000000-0005-0000-0000-000090100000}"/>
    <cellStyle name="20% - Accent1 2 11 11 2" xfId="685" xr:uid="{00000000-0005-0000-0000-000091100000}"/>
    <cellStyle name="20% - Accent1 2 11 11_CC1" xfId="51623"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1624"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1625" xr:uid="{3DF76E14-5F7A-409C-9D7F-F9FB6F97674A}"/>
    <cellStyle name="20% - Accent1 2 11 4" xfId="709" xr:uid="{00000000-0005-0000-0000-0000AC100000}"/>
    <cellStyle name="20% - Accent1 2 11 4 2" xfId="710" xr:uid="{00000000-0005-0000-0000-0000AD100000}"/>
    <cellStyle name="20% - Accent1 2 11 4_CC1" xfId="51626" xr:uid="{60E54434-1DCA-416C-8E2A-5B746E0BE1CF}"/>
    <cellStyle name="20% - Accent1 2 11 5" xfId="711" xr:uid="{00000000-0005-0000-0000-0000AF100000}"/>
    <cellStyle name="20% - Accent1 2 11 5 2" xfId="712" xr:uid="{00000000-0005-0000-0000-0000B0100000}"/>
    <cellStyle name="20% - Accent1 2 11 5_CC1" xfId="51627" xr:uid="{85E79B37-2E0A-4C8E-BCA8-DD3B1282CE7B}"/>
    <cellStyle name="20% - Accent1 2 11 6" xfId="713" xr:uid="{00000000-0005-0000-0000-0000B2100000}"/>
    <cellStyle name="20% - Accent1 2 11 6 2" xfId="714" xr:uid="{00000000-0005-0000-0000-0000B3100000}"/>
    <cellStyle name="20% - Accent1 2 11 6_CC1" xfId="51628" xr:uid="{59AD3586-FB15-465E-9C89-1ECE0A1C9CD9}"/>
    <cellStyle name="20% - Accent1 2 11 7" xfId="715" xr:uid="{00000000-0005-0000-0000-0000B5100000}"/>
    <cellStyle name="20% - Accent1 2 11 7 2" xfId="716" xr:uid="{00000000-0005-0000-0000-0000B6100000}"/>
    <cellStyle name="20% - Accent1 2 11 7_CC1" xfId="51629" xr:uid="{EE870E7B-4BE8-4E26-89D3-864266D72257}"/>
    <cellStyle name="20% - Accent1 2 11 8" xfId="717" xr:uid="{00000000-0005-0000-0000-0000B8100000}"/>
    <cellStyle name="20% - Accent1 2 11 8 2" xfId="718" xr:uid="{00000000-0005-0000-0000-0000B9100000}"/>
    <cellStyle name="20% - Accent1 2 11 8_CC1" xfId="51630" xr:uid="{F3BDADFA-BA20-4898-9C9C-A3B2B38EEB3E}"/>
    <cellStyle name="20% - Accent1 2 11 9" xfId="719" xr:uid="{00000000-0005-0000-0000-0000BB100000}"/>
    <cellStyle name="20% - Accent1 2 11 9 2" xfId="720" xr:uid="{00000000-0005-0000-0000-0000BC100000}"/>
    <cellStyle name="20% - Accent1 2 11 9_CC1" xfId="51631" xr:uid="{4DC91BAC-CAFE-4B3B-B2DB-9EBCA1293355}"/>
    <cellStyle name="20% - Accent1 2 11_CC1" xfId="51621"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1633" xr:uid="{C8510306-219E-4EE1-840A-C5AE93DD15D1}"/>
    <cellStyle name="20% - Accent1 2 12 11" xfId="724" xr:uid="{00000000-0005-0000-0000-0000C3100000}"/>
    <cellStyle name="20% - Accent1 2 12 11 2" xfId="725" xr:uid="{00000000-0005-0000-0000-0000C4100000}"/>
    <cellStyle name="20% - Accent1 2 12 11_CC1" xfId="51634"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1635"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1636" xr:uid="{6DA0F9F7-0031-4912-88BD-5B3C3716ECA6}"/>
    <cellStyle name="20% - Accent1 2 12 4" xfId="749" xr:uid="{00000000-0005-0000-0000-0000DF100000}"/>
    <cellStyle name="20% - Accent1 2 12 4 2" xfId="750" xr:uid="{00000000-0005-0000-0000-0000E0100000}"/>
    <cellStyle name="20% - Accent1 2 12 4_CC1" xfId="51637" xr:uid="{0F77CFE1-4303-43EB-86CD-299FD0CB7CD6}"/>
    <cellStyle name="20% - Accent1 2 12 5" xfId="751" xr:uid="{00000000-0005-0000-0000-0000E2100000}"/>
    <cellStyle name="20% - Accent1 2 12 5 2" xfId="752" xr:uid="{00000000-0005-0000-0000-0000E3100000}"/>
    <cellStyle name="20% - Accent1 2 12 5_CC1" xfId="51638" xr:uid="{FE7B1BDF-01CD-4A5A-89F2-54839584297C}"/>
    <cellStyle name="20% - Accent1 2 12 6" xfId="753" xr:uid="{00000000-0005-0000-0000-0000E5100000}"/>
    <cellStyle name="20% - Accent1 2 12 6 2" xfId="754" xr:uid="{00000000-0005-0000-0000-0000E6100000}"/>
    <cellStyle name="20% - Accent1 2 12 6_CC1" xfId="51639" xr:uid="{19CC4B27-E45E-4945-B203-1FC5B66C63DD}"/>
    <cellStyle name="20% - Accent1 2 12 7" xfId="755" xr:uid="{00000000-0005-0000-0000-0000E8100000}"/>
    <cellStyle name="20% - Accent1 2 12 7 2" xfId="756" xr:uid="{00000000-0005-0000-0000-0000E9100000}"/>
    <cellStyle name="20% - Accent1 2 12 7_CC1" xfId="51640" xr:uid="{C81BDDDB-9BCC-42F9-B9DA-5FECCC449CCA}"/>
    <cellStyle name="20% - Accent1 2 12 8" xfId="757" xr:uid="{00000000-0005-0000-0000-0000EB100000}"/>
    <cellStyle name="20% - Accent1 2 12 8 2" xfId="758" xr:uid="{00000000-0005-0000-0000-0000EC100000}"/>
    <cellStyle name="20% - Accent1 2 12 8_CC1" xfId="51641" xr:uid="{5970DB31-931C-450D-91FE-55B5F71AD7A6}"/>
    <cellStyle name="20% - Accent1 2 12 9" xfId="759" xr:uid="{00000000-0005-0000-0000-0000EE100000}"/>
    <cellStyle name="20% - Accent1 2 12 9 2" xfId="760" xr:uid="{00000000-0005-0000-0000-0000EF100000}"/>
    <cellStyle name="20% - Accent1 2 12 9_CC1" xfId="51642" xr:uid="{3AB7958B-786A-4D6E-8D7D-8DF02E166092}"/>
    <cellStyle name="20% - Accent1 2 12_CC1" xfId="51632"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1644" xr:uid="{6E63FBE7-3E20-4A7A-8D1D-13492BBC111C}"/>
    <cellStyle name="20% - Accent1 2 13 11" xfId="764" xr:uid="{00000000-0005-0000-0000-0000F6100000}"/>
    <cellStyle name="20% - Accent1 2 13 11 2" xfId="765" xr:uid="{00000000-0005-0000-0000-0000F7100000}"/>
    <cellStyle name="20% - Accent1 2 13 11_CC1" xfId="51645"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1646"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1647" xr:uid="{BBED86EE-6209-4E6F-99EB-4E74454FF9E2}"/>
    <cellStyle name="20% - Accent1 2 13 4" xfId="789" xr:uid="{00000000-0005-0000-0000-000012110000}"/>
    <cellStyle name="20% - Accent1 2 13 4 2" xfId="790" xr:uid="{00000000-0005-0000-0000-000013110000}"/>
    <cellStyle name="20% - Accent1 2 13 4_CC1" xfId="51648" xr:uid="{7E547A7F-AD3A-453C-9F8F-8E1694A544C4}"/>
    <cellStyle name="20% - Accent1 2 13 5" xfId="791" xr:uid="{00000000-0005-0000-0000-000015110000}"/>
    <cellStyle name="20% - Accent1 2 13 5 2" xfId="792" xr:uid="{00000000-0005-0000-0000-000016110000}"/>
    <cellStyle name="20% - Accent1 2 13 5_CC1" xfId="51649" xr:uid="{27D5E6DE-46D8-4443-85B0-F74DBAFB12E5}"/>
    <cellStyle name="20% - Accent1 2 13 6" xfId="793" xr:uid="{00000000-0005-0000-0000-000018110000}"/>
    <cellStyle name="20% - Accent1 2 13 6 2" xfId="794" xr:uid="{00000000-0005-0000-0000-000019110000}"/>
    <cellStyle name="20% - Accent1 2 13 6_CC1" xfId="51650" xr:uid="{67899734-401D-4F69-B841-10C646432F84}"/>
    <cellStyle name="20% - Accent1 2 13 7" xfId="795" xr:uid="{00000000-0005-0000-0000-00001B110000}"/>
    <cellStyle name="20% - Accent1 2 13 7 2" xfId="796" xr:uid="{00000000-0005-0000-0000-00001C110000}"/>
    <cellStyle name="20% - Accent1 2 13 7_CC1" xfId="51651" xr:uid="{B562EF7D-9F45-492D-A415-47F2D5AFCF72}"/>
    <cellStyle name="20% - Accent1 2 13 8" xfId="797" xr:uid="{00000000-0005-0000-0000-00001E110000}"/>
    <cellStyle name="20% - Accent1 2 13 8 2" xfId="798" xr:uid="{00000000-0005-0000-0000-00001F110000}"/>
    <cellStyle name="20% - Accent1 2 13 8_CC1" xfId="51652" xr:uid="{80F95C70-3621-4464-B281-D4AD16C384C2}"/>
    <cellStyle name="20% - Accent1 2 13 9" xfId="799" xr:uid="{00000000-0005-0000-0000-000021110000}"/>
    <cellStyle name="20% - Accent1 2 13 9 2" xfId="800" xr:uid="{00000000-0005-0000-0000-000022110000}"/>
    <cellStyle name="20% - Accent1 2 13 9_CC1" xfId="51653" xr:uid="{35ED6014-FA98-4FD6-ACB1-9584C32F255D}"/>
    <cellStyle name="20% - Accent1 2 13_CC1" xfId="51643"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1655" xr:uid="{93EBAED1-5163-461F-A7F5-1EEA634107E6}"/>
    <cellStyle name="20% - Accent1 2 14 11" xfId="804" xr:uid="{00000000-0005-0000-0000-000029110000}"/>
    <cellStyle name="20% - Accent1 2 14 11 2" xfId="805" xr:uid="{00000000-0005-0000-0000-00002A110000}"/>
    <cellStyle name="20% - Accent1 2 14 11_CC1" xfId="51656"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1657"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1658" xr:uid="{65EDA833-1F73-43AF-BD1D-F092ACC712C7}"/>
    <cellStyle name="20% - Accent1 2 14 4" xfId="829" xr:uid="{00000000-0005-0000-0000-000045110000}"/>
    <cellStyle name="20% - Accent1 2 14 4 2" xfId="830" xr:uid="{00000000-0005-0000-0000-000046110000}"/>
    <cellStyle name="20% - Accent1 2 14 4_CC1" xfId="51659" xr:uid="{A1A70F16-D53E-4C60-8834-2234490615F9}"/>
    <cellStyle name="20% - Accent1 2 14 5" xfId="831" xr:uid="{00000000-0005-0000-0000-000048110000}"/>
    <cellStyle name="20% - Accent1 2 14 5 2" xfId="832" xr:uid="{00000000-0005-0000-0000-000049110000}"/>
    <cellStyle name="20% - Accent1 2 14 5_CC1" xfId="51660" xr:uid="{3F8EF103-1B14-4233-B695-5ABC31195D07}"/>
    <cellStyle name="20% - Accent1 2 14 6" xfId="833" xr:uid="{00000000-0005-0000-0000-00004B110000}"/>
    <cellStyle name="20% - Accent1 2 14 6 2" xfId="834" xr:uid="{00000000-0005-0000-0000-00004C110000}"/>
    <cellStyle name="20% - Accent1 2 14 6_CC1" xfId="51661" xr:uid="{95BB2181-15F3-4DEC-AEC0-A2D1183D0B99}"/>
    <cellStyle name="20% - Accent1 2 14 7" xfId="835" xr:uid="{00000000-0005-0000-0000-00004E110000}"/>
    <cellStyle name="20% - Accent1 2 14 7 2" xfId="836" xr:uid="{00000000-0005-0000-0000-00004F110000}"/>
    <cellStyle name="20% - Accent1 2 14 7_CC1" xfId="51662" xr:uid="{18D0F024-0921-41D9-8D89-0A1818D02685}"/>
    <cellStyle name="20% - Accent1 2 14 8" xfId="837" xr:uid="{00000000-0005-0000-0000-000051110000}"/>
    <cellStyle name="20% - Accent1 2 14 8 2" xfId="838" xr:uid="{00000000-0005-0000-0000-000052110000}"/>
    <cellStyle name="20% - Accent1 2 14 8_CC1" xfId="51663" xr:uid="{D42D76E4-C87C-4ADF-9FBB-7380C68C3D02}"/>
    <cellStyle name="20% - Accent1 2 14 9" xfId="839" xr:uid="{00000000-0005-0000-0000-000054110000}"/>
    <cellStyle name="20% - Accent1 2 14 9 2" xfId="840" xr:uid="{00000000-0005-0000-0000-000055110000}"/>
    <cellStyle name="20% - Accent1 2 14 9_CC1" xfId="51664" xr:uid="{60593CEC-1EE7-4433-BD77-A5AF31EF5097}"/>
    <cellStyle name="20% - Accent1 2 14_CC1" xfId="51654"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1666" xr:uid="{313C70CD-A1A7-426D-9ACE-3D8945BE611D}"/>
    <cellStyle name="20% - Accent1 2 15 11" xfId="844" xr:uid="{00000000-0005-0000-0000-00005C110000}"/>
    <cellStyle name="20% - Accent1 2 15 11 2" xfId="845" xr:uid="{00000000-0005-0000-0000-00005D110000}"/>
    <cellStyle name="20% - Accent1 2 15 11_CC1" xfId="51667"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1668"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1669" xr:uid="{1E9639D5-D567-4EF4-949A-55BA5B4025EB}"/>
    <cellStyle name="20% - Accent1 2 15 4" xfId="869" xr:uid="{00000000-0005-0000-0000-000078110000}"/>
    <cellStyle name="20% - Accent1 2 15 4 2" xfId="870" xr:uid="{00000000-0005-0000-0000-000079110000}"/>
    <cellStyle name="20% - Accent1 2 15 4_CC1" xfId="51670" xr:uid="{1C8838BF-361E-4A8B-8D2D-47A24C6DC372}"/>
    <cellStyle name="20% - Accent1 2 15 5" xfId="871" xr:uid="{00000000-0005-0000-0000-00007B110000}"/>
    <cellStyle name="20% - Accent1 2 15 5 2" xfId="872" xr:uid="{00000000-0005-0000-0000-00007C110000}"/>
    <cellStyle name="20% - Accent1 2 15 5_CC1" xfId="51671" xr:uid="{CACD4B67-D81D-407F-AE42-5989C21C15B5}"/>
    <cellStyle name="20% - Accent1 2 15 6" xfId="873" xr:uid="{00000000-0005-0000-0000-00007E110000}"/>
    <cellStyle name="20% - Accent1 2 15 6 2" xfId="874" xr:uid="{00000000-0005-0000-0000-00007F110000}"/>
    <cellStyle name="20% - Accent1 2 15 6_CC1" xfId="51672" xr:uid="{2050115B-346A-4D1A-8EFB-1113C33F1F38}"/>
    <cellStyle name="20% - Accent1 2 15 7" xfId="875" xr:uid="{00000000-0005-0000-0000-000081110000}"/>
    <cellStyle name="20% - Accent1 2 15 7 2" xfId="876" xr:uid="{00000000-0005-0000-0000-000082110000}"/>
    <cellStyle name="20% - Accent1 2 15 7_CC1" xfId="51673" xr:uid="{14B473CE-3E86-4F7F-9AE3-FEC5345B7957}"/>
    <cellStyle name="20% - Accent1 2 15 8" xfId="877" xr:uid="{00000000-0005-0000-0000-000084110000}"/>
    <cellStyle name="20% - Accent1 2 15 8 2" xfId="878" xr:uid="{00000000-0005-0000-0000-000085110000}"/>
    <cellStyle name="20% - Accent1 2 15 8_CC1" xfId="51674" xr:uid="{E760653F-C623-4EEA-8AC0-CCB427B94F28}"/>
    <cellStyle name="20% - Accent1 2 15 9" xfId="879" xr:uid="{00000000-0005-0000-0000-000087110000}"/>
    <cellStyle name="20% - Accent1 2 15 9 2" xfId="880" xr:uid="{00000000-0005-0000-0000-000088110000}"/>
    <cellStyle name="20% - Accent1 2 15 9_CC1" xfId="51675" xr:uid="{C2F336F8-CE15-4EC9-AA0B-EA8CD6C21129}"/>
    <cellStyle name="20% - Accent1 2 15_CC1" xfId="51665"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1677" xr:uid="{00ADCB80-F276-4C82-BA1E-82E4E07F7A32}"/>
    <cellStyle name="20% - Accent1 2 16 11" xfId="884" xr:uid="{00000000-0005-0000-0000-00008F110000}"/>
    <cellStyle name="20% - Accent1 2 16 11 2" xfId="885" xr:uid="{00000000-0005-0000-0000-000090110000}"/>
    <cellStyle name="20% - Accent1 2 16 11_CC1" xfId="51678"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1679"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1680" xr:uid="{EBD8C7B0-1236-44C1-B8EC-72305708018B}"/>
    <cellStyle name="20% - Accent1 2 16 4" xfId="909" xr:uid="{00000000-0005-0000-0000-0000AB110000}"/>
    <cellStyle name="20% - Accent1 2 16 4 2" xfId="910" xr:uid="{00000000-0005-0000-0000-0000AC110000}"/>
    <cellStyle name="20% - Accent1 2 16 4_CC1" xfId="51681" xr:uid="{599FB3F7-34EC-485C-906E-25A0DBE0729D}"/>
    <cellStyle name="20% - Accent1 2 16 5" xfId="911" xr:uid="{00000000-0005-0000-0000-0000AE110000}"/>
    <cellStyle name="20% - Accent1 2 16 5 2" xfId="912" xr:uid="{00000000-0005-0000-0000-0000AF110000}"/>
    <cellStyle name="20% - Accent1 2 16 5_CC1" xfId="51682" xr:uid="{7B24B6E1-036A-400B-AEBE-83566B2D3A0E}"/>
    <cellStyle name="20% - Accent1 2 16 6" xfId="913" xr:uid="{00000000-0005-0000-0000-0000B1110000}"/>
    <cellStyle name="20% - Accent1 2 16 6 2" xfId="914" xr:uid="{00000000-0005-0000-0000-0000B2110000}"/>
    <cellStyle name="20% - Accent1 2 16 6_CC1" xfId="51683" xr:uid="{411CB471-7815-48DF-A2BE-33FD93024B74}"/>
    <cellStyle name="20% - Accent1 2 16 7" xfId="915" xr:uid="{00000000-0005-0000-0000-0000B4110000}"/>
    <cellStyle name="20% - Accent1 2 16 7 2" xfId="916" xr:uid="{00000000-0005-0000-0000-0000B5110000}"/>
    <cellStyle name="20% - Accent1 2 16 7_CC1" xfId="51684" xr:uid="{5A43E95B-0FE6-480C-B774-69DADEC9AF0E}"/>
    <cellStyle name="20% - Accent1 2 16 8" xfId="917" xr:uid="{00000000-0005-0000-0000-0000B7110000}"/>
    <cellStyle name="20% - Accent1 2 16 8 2" xfId="918" xr:uid="{00000000-0005-0000-0000-0000B8110000}"/>
    <cellStyle name="20% - Accent1 2 16 8_CC1" xfId="51685" xr:uid="{B714DB29-C321-4EDC-8722-F8E3B339A450}"/>
    <cellStyle name="20% - Accent1 2 16 9" xfId="919" xr:uid="{00000000-0005-0000-0000-0000BA110000}"/>
    <cellStyle name="20% - Accent1 2 16 9 2" xfId="920" xr:uid="{00000000-0005-0000-0000-0000BB110000}"/>
    <cellStyle name="20% - Accent1 2 16 9_CC1" xfId="51686" xr:uid="{AC323612-5234-45D5-A002-925974EC5891}"/>
    <cellStyle name="20% - Accent1 2 16_CC1" xfId="51676"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1688" xr:uid="{B140819E-227A-442E-99D7-742A0F365C6A}"/>
    <cellStyle name="20% - Accent1 2 17 11" xfId="924" xr:uid="{00000000-0005-0000-0000-0000C2110000}"/>
    <cellStyle name="20% - Accent1 2 17 11 2" xfId="925" xr:uid="{00000000-0005-0000-0000-0000C3110000}"/>
    <cellStyle name="20% - Accent1 2 17 11_CC1" xfId="51689"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1690"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1691" xr:uid="{9C36C10A-7A3F-48DC-B605-A8597A57E90E}"/>
    <cellStyle name="20% - Accent1 2 17 4" xfId="949" xr:uid="{00000000-0005-0000-0000-0000DE110000}"/>
    <cellStyle name="20% - Accent1 2 17 4 2" xfId="950" xr:uid="{00000000-0005-0000-0000-0000DF110000}"/>
    <cellStyle name="20% - Accent1 2 17 4_CC1" xfId="51692" xr:uid="{B19091AD-427F-4A06-852A-82A944BF3BE1}"/>
    <cellStyle name="20% - Accent1 2 17 5" xfId="951" xr:uid="{00000000-0005-0000-0000-0000E1110000}"/>
    <cellStyle name="20% - Accent1 2 17 5 2" xfId="952" xr:uid="{00000000-0005-0000-0000-0000E2110000}"/>
    <cellStyle name="20% - Accent1 2 17 5_CC1" xfId="51693" xr:uid="{05248FF7-56B6-4710-9114-F942977B654B}"/>
    <cellStyle name="20% - Accent1 2 17 6" xfId="953" xr:uid="{00000000-0005-0000-0000-0000E4110000}"/>
    <cellStyle name="20% - Accent1 2 17 6 2" xfId="954" xr:uid="{00000000-0005-0000-0000-0000E5110000}"/>
    <cellStyle name="20% - Accent1 2 17 6_CC1" xfId="51694" xr:uid="{217B460B-20B2-4B54-831C-E1DCCF4A7D72}"/>
    <cellStyle name="20% - Accent1 2 17 7" xfId="955" xr:uid="{00000000-0005-0000-0000-0000E7110000}"/>
    <cellStyle name="20% - Accent1 2 17 7 2" xfId="956" xr:uid="{00000000-0005-0000-0000-0000E8110000}"/>
    <cellStyle name="20% - Accent1 2 17 7_CC1" xfId="51695" xr:uid="{3715499A-56F6-4742-AE8A-5387D849FBDF}"/>
    <cellStyle name="20% - Accent1 2 17 8" xfId="957" xr:uid="{00000000-0005-0000-0000-0000EA110000}"/>
    <cellStyle name="20% - Accent1 2 17 8 2" xfId="958" xr:uid="{00000000-0005-0000-0000-0000EB110000}"/>
    <cellStyle name="20% - Accent1 2 17 8_CC1" xfId="51696" xr:uid="{A1231DAF-464E-40CE-B9E3-994AEE2755C6}"/>
    <cellStyle name="20% - Accent1 2 17 9" xfId="959" xr:uid="{00000000-0005-0000-0000-0000ED110000}"/>
    <cellStyle name="20% - Accent1 2 17 9 2" xfId="960" xr:uid="{00000000-0005-0000-0000-0000EE110000}"/>
    <cellStyle name="20% - Accent1 2 17 9_CC1" xfId="51697" xr:uid="{15A43FD0-B978-4D24-A8C0-6ADC7CC7799E}"/>
    <cellStyle name="20% - Accent1 2 17_CC1" xfId="51687"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1699" xr:uid="{89C4E29C-542E-4E72-8711-F15D3A1D7DAA}"/>
    <cellStyle name="20% - Accent1 2 18 11" xfId="964" xr:uid="{00000000-0005-0000-0000-0000F5110000}"/>
    <cellStyle name="20% - Accent1 2 18 11 2" xfId="965" xr:uid="{00000000-0005-0000-0000-0000F6110000}"/>
    <cellStyle name="20% - Accent1 2 18 11_CC1" xfId="51700"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1701"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1702" xr:uid="{D073A089-C6CC-45C1-98B2-56FA46DED41B}"/>
    <cellStyle name="20% - Accent1 2 18 4" xfId="989" xr:uid="{00000000-0005-0000-0000-000011120000}"/>
    <cellStyle name="20% - Accent1 2 18 4 2" xfId="990" xr:uid="{00000000-0005-0000-0000-000012120000}"/>
    <cellStyle name="20% - Accent1 2 18 4_CC1" xfId="51703" xr:uid="{5D68B092-3D67-4F62-BECA-856487A80A49}"/>
    <cellStyle name="20% - Accent1 2 18 5" xfId="991" xr:uid="{00000000-0005-0000-0000-000014120000}"/>
    <cellStyle name="20% - Accent1 2 18 5 2" xfId="992" xr:uid="{00000000-0005-0000-0000-000015120000}"/>
    <cellStyle name="20% - Accent1 2 18 5_CC1" xfId="51704" xr:uid="{88C25F96-C8A3-4DFC-A09C-A775ED12E45E}"/>
    <cellStyle name="20% - Accent1 2 18 6" xfId="993" xr:uid="{00000000-0005-0000-0000-000017120000}"/>
    <cellStyle name="20% - Accent1 2 18 6 2" xfId="994" xr:uid="{00000000-0005-0000-0000-000018120000}"/>
    <cellStyle name="20% - Accent1 2 18 6_CC1" xfId="51705" xr:uid="{CCFF263C-E0CD-4E53-886B-BACE60B371CD}"/>
    <cellStyle name="20% - Accent1 2 18 7" xfId="995" xr:uid="{00000000-0005-0000-0000-00001A120000}"/>
    <cellStyle name="20% - Accent1 2 18 7 2" xfId="996" xr:uid="{00000000-0005-0000-0000-00001B120000}"/>
    <cellStyle name="20% - Accent1 2 18 7_CC1" xfId="51706" xr:uid="{3E8C71F5-77D4-4547-ADF2-7A527C252C21}"/>
    <cellStyle name="20% - Accent1 2 18 8" xfId="997" xr:uid="{00000000-0005-0000-0000-00001D120000}"/>
    <cellStyle name="20% - Accent1 2 18 8 2" xfId="998" xr:uid="{00000000-0005-0000-0000-00001E120000}"/>
    <cellStyle name="20% - Accent1 2 18 8_CC1" xfId="51707" xr:uid="{7442720E-A208-414B-BE73-C0ECF7071DF0}"/>
    <cellStyle name="20% - Accent1 2 18 9" xfId="999" xr:uid="{00000000-0005-0000-0000-000020120000}"/>
    <cellStyle name="20% - Accent1 2 18 9 2" xfId="1000" xr:uid="{00000000-0005-0000-0000-000021120000}"/>
    <cellStyle name="20% - Accent1 2 18 9_CC1" xfId="51708" xr:uid="{D7A23664-9CAD-4928-932E-597129B2B781}"/>
    <cellStyle name="20% - Accent1 2 18_CC1" xfId="51698"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1710" xr:uid="{B52BD8FC-E469-47DD-9BAE-4582F0561C41}"/>
    <cellStyle name="20% - Accent1 2 19 11" xfId="1004" xr:uid="{00000000-0005-0000-0000-000028120000}"/>
    <cellStyle name="20% - Accent1 2 19 11 2" xfId="1005" xr:uid="{00000000-0005-0000-0000-000029120000}"/>
    <cellStyle name="20% - Accent1 2 19 11_CC1" xfId="51711"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1712"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1713" xr:uid="{00197A44-3E55-44F3-B94D-D35561CC58FC}"/>
    <cellStyle name="20% - Accent1 2 19 4" xfId="1029" xr:uid="{00000000-0005-0000-0000-000044120000}"/>
    <cellStyle name="20% - Accent1 2 19 4 2" xfId="1030" xr:uid="{00000000-0005-0000-0000-000045120000}"/>
    <cellStyle name="20% - Accent1 2 19 4_CC1" xfId="51714" xr:uid="{DBD45D37-169F-4BE6-980D-67AE46FAA41A}"/>
    <cellStyle name="20% - Accent1 2 19 5" xfId="1031" xr:uid="{00000000-0005-0000-0000-000047120000}"/>
    <cellStyle name="20% - Accent1 2 19 5 2" xfId="1032" xr:uid="{00000000-0005-0000-0000-000048120000}"/>
    <cellStyle name="20% - Accent1 2 19 5_CC1" xfId="51715" xr:uid="{0EB16D75-CB7A-440D-80BC-95609E021AC4}"/>
    <cellStyle name="20% - Accent1 2 19 6" xfId="1033" xr:uid="{00000000-0005-0000-0000-00004A120000}"/>
    <cellStyle name="20% - Accent1 2 19 6 2" xfId="1034" xr:uid="{00000000-0005-0000-0000-00004B120000}"/>
    <cellStyle name="20% - Accent1 2 19 6_CC1" xfId="51716" xr:uid="{22D33265-BCA6-4DFD-83A9-EDD89F0E86F9}"/>
    <cellStyle name="20% - Accent1 2 19 7" xfId="1035" xr:uid="{00000000-0005-0000-0000-00004D120000}"/>
    <cellStyle name="20% - Accent1 2 19 7 2" xfId="1036" xr:uid="{00000000-0005-0000-0000-00004E120000}"/>
    <cellStyle name="20% - Accent1 2 19 7_CC1" xfId="51717" xr:uid="{C4EFE2C9-491B-4D85-B066-1B937E98BE00}"/>
    <cellStyle name="20% - Accent1 2 19 8" xfId="1037" xr:uid="{00000000-0005-0000-0000-000050120000}"/>
    <cellStyle name="20% - Accent1 2 19 8 2" xfId="1038" xr:uid="{00000000-0005-0000-0000-000051120000}"/>
    <cellStyle name="20% - Accent1 2 19 8_CC1" xfId="51718" xr:uid="{5A30C2D2-3478-47CA-8286-B2FD020358E0}"/>
    <cellStyle name="20% - Accent1 2 19 9" xfId="1039" xr:uid="{00000000-0005-0000-0000-000053120000}"/>
    <cellStyle name="20% - Accent1 2 19 9 2" xfId="1040" xr:uid="{00000000-0005-0000-0000-000054120000}"/>
    <cellStyle name="20% - Accent1 2 19 9_CC1" xfId="51719" xr:uid="{0214E79A-754D-44E3-96D3-5118F235CFA3}"/>
    <cellStyle name="20% - Accent1 2 19_CC1" xfId="51709"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1720"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1721"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1722" xr:uid="{9CA5CDBB-7A32-49B9-B47F-6D765C456FCF}"/>
    <cellStyle name="20% - Accent1 2 2 2 11" xfId="1069" xr:uid="{00000000-0005-0000-0000-000076120000}"/>
    <cellStyle name="20% - Accent1 2 2 2 11 2" xfId="1070" xr:uid="{00000000-0005-0000-0000-000077120000}"/>
    <cellStyle name="20% - Accent1 2 2 2 11_CC1" xfId="51723" xr:uid="{CE433B6A-E3ED-4AC3-87C8-55851D94C8E9}"/>
    <cellStyle name="20% - Accent1 2 2 2 12" xfId="1071" xr:uid="{00000000-0005-0000-0000-000079120000}"/>
    <cellStyle name="20% - Accent1 2 2 2 12 2" xfId="1072" xr:uid="{00000000-0005-0000-0000-00007A120000}"/>
    <cellStyle name="20% - Accent1 2 2 2 12_CC1" xfId="51724" xr:uid="{F2725A5E-E213-43EE-989F-F1572092FD95}"/>
    <cellStyle name="20% - Accent1 2 2 2 13" xfId="1073" xr:uid="{00000000-0005-0000-0000-00007C120000}"/>
    <cellStyle name="20% - Accent1 2 2 2 13 2" xfId="1074" xr:uid="{00000000-0005-0000-0000-00007D120000}"/>
    <cellStyle name="20% - Accent1 2 2 2 13_CC1" xfId="51725" xr:uid="{71CB8D22-C187-4596-9948-B5E2AB78A9A3}"/>
    <cellStyle name="20% - Accent1 2 2 2 14" xfId="1075" xr:uid="{00000000-0005-0000-0000-00007F120000}"/>
    <cellStyle name="20% - Accent1 2 2 2 14 2" xfId="1076" xr:uid="{00000000-0005-0000-0000-000080120000}"/>
    <cellStyle name="20% - Accent1 2 2 2 14_CC1" xfId="51726" xr:uid="{7DFDB3B4-D0EC-4B78-ABB5-83F2C7B05DBE}"/>
    <cellStyle name="20% - Accent1 2 2 2 15" xfId="1077" xr:uid="{00000000-0005-0000-0000-000082120000}"/>
    <cellStyle name="20% - Accent1 2 2 2 15 2" xfId="1078" xr:uid="{00000000-0005-0000-0000-000083120000}"/>
    <cellStyle name="20% - Accent1 2 2 2 15_CC1" xfId="51727" xr:uid="{DBC421DF-17CA-4660-AC1E-15FFE86F0571}"/>
    <cellStyle name="20% - Accent1 2 2 2 16" xfId="1079" xr:uid="{00000000-0005-0000-0000-000085120000}"/>
    <cellStyle name="20% - Accent1 2 2 2 16 2" xfId="1080" xr:uid="{00000000-0005-0000-0000-000086120000}"/>
    <cellStyle name="20% - Accent1 2 2 2 16_CC1" xfId="51728" xr:uid="{466B3126-DA7C-472D-9878-9B6F3C2B9D9D}"/>
    <cellStyle name="20% - Accent1 2 2 2 17" xfId="1081" xr:uid="{00000000-0005-0000-0000-000088120000}"/>
    <cellStyle name="20% - Accent1 2 2 2 17 2" xfId="1082" xr:uid="{00000000-0005-0000-0000-000089120000}"/>
    <cellStyle name="20% - Accent1 2 2 2 17_CC1" xfId="51729" xr:uid="{F47E29BF-7113-4BC1-A10A-077BD6A19552}"/>
    <cellStyle name="20% - Accent1 2 2 2 18" xfId="1083" xr:uid="{00000000-0005-0000-0000-00008B120000}"/>
    <cellStyle name="20% - Accent1 2 2 2 18 2" xfId="1084" xr:uid="{00000000-0005-0000-0000-00008C120000}"/>
    <cellStyle name="20% - Accent1 2 2 2 18_CC1" xfId="51730" xr:uid="{949D6B43-AA03-4361-804B-502AE61797A6}"/>
    <cellStyle name="20% - Accent1 2 2 2 19" xfId="1085" xr:uid="{00000000-0005-0000-0000-00008E120000}"/>
    <cellStyle name="20% - Accent1 2 2 2 19 2" xfId="1086" xr:uid="{00000000-0005-0000-0000-00008F120000}"/>
    <cellStyle name="20% - Accent1 2 2 2 19_CC1" xfId="51731"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1733"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1735" xr:uid="{0C90D2C6-05FB-4076-B177-1937D9C2961C}"/>
    <cellStyle name="20% - Accent1 2 2 2 2 2 11" xfId="1101" xr:uid="{00000000-0005-0000-0000-0000A1120000}"/>
    <cellStyle name="20% - Accent1 2 2 2 2 2 11 2" xfId="1102" xr:uid="{00000000-0005-0000-0000-0000A2120000}"/>
    <cellStyle name="20% - Accent1 2 2 2 2 2 11_CC1" xfId="51736"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1738" xr:uid="{3C29A4A0-C5AE-4602-8921-E053F5E1213D}"/>
    <cellStyle name="20% - Accent1 2 2 2 2 2 2_CC1" xfId="51737" xr:uid="{AF1BCDD5-6A51-4818-8450-F7AE40C57937}"/>
    <cellStyle name="20% - Accent1 2 2 2 2 2 3" xfId="1113" xr:uid="{00000000-0005-0000-0000-0000B0120000}"/>
    <cellStyle name="20% - Accent1 2 2 2 2 2 3 2" xfId="1114" xr:uid="{00000000-0005-0000-0000-0000B1120000}"/>
    <cellStyle name="20% - Accent1 2 2 2 2 2 3_CC1" xfId="51739" xr:uid="{81592479-CFAE-4E64-B190-18CF1A6251A4}"/>
    <cellStyle name="20% - Accent1 2 2 2 2 2 4" xfId="1115" xr:uid="{00000000-0005-0000-0000-0000B3120000}"/>
    <cellStyle name="20% - Accent1 2 2 2 2 2 4 2" xfId="1116" xr:uid="{00000000-0005-0000-0000-0000B4120000}"/>
    <cellStyle name="20% - Accent1 2 2 2 2 2 4_CC1" xfId="51740" xr:uid="{A5E0A4C8-F999-4661-A156-6280EB35E849}"/>
    <cellStyle name="20% - Accent1 2 2 2 2 2 5" xfId="1117" xr:uid="{00000000-0005-0000-0000-0000B6120000}"/>
    <cellStyle name="20% - Accent1 2 2 2 2 2 5 2" xfId="1118" xr:uid="{00000000-0005-0000-0000-0000B7120000}"/>
    <cellStyle name="20% - Accent1 2 2 2 2 2 5_CC1" xfId="51741" xr:uid="{64A6502E-344C-4074-9776-22EEC48CB02F}"/>
    <cellStyle name="20% - Accent1 2 2 2 2 2 6" xfId="1119" xr:uid="{00000000-0005-0000-0000-0000B9120000}"/>
    <cellStyle name="20% - Accent1 2 2 2 2 2 6 2" xfId="1120" xr:uid="{00000000-0005-0000-0000-0000BA120000}"/>
    <cellStyle name="20% - Accent1 2 2 2 2 2 6_CC1" xfId="51742" xr:uid="{B1009ECF-E990-46E6-862C-B09E4310278C}"/>
    <cellStyle name="20% - Accent1 2 2 2 2 2 7" xfId="1121" xr:uid="{00000000-0005-0000-0000-0000BC120000}"/>
    <cellStyle name="20% - Accent1 2 2 2 2 2 7 2" xfId="1122" xr:uid="{00000000-0005-0000-0000-0000BD120000}"/>
    <cellStyle name="20% - Accent1 2 2 2 2 2 7_CC1" xfId="51743" xr:uid="{9AD6104B-A486-4887-BA45-E3EEA67FD020}"/>
    <cellStyle name="20% - Accent1 2 2 2 2 2 8" xfId="1123" xr:uid="{00000000-0005-0000-0000-0000BF120000}"/>
    <cellStyle name="20% - Accent1 2 2 2 2 2 8 2" xfId="1124" xr:uid="{00000000-0005-0000-0000-0000C0120000}"/>
    <cellStyle name="20% - Accent1 2 2 2 2 2 8_CC1" xfId="51744" xr:uid="{540A77C0-6467-47E7-AD93-D0C8D90E4A4E}"/>
    <cellStyle name="20% - Accent1 2 2 2 2 2 9" xfId="1125" xr:uid="{00000000-0005-0000-0000-0000C2120000}"/>
    <cellStyle name="20% - Accent1 2 2 2 2 2 9 2" xfId="1126" xr:uid="{00000000-0005-0000-0000-0000C3120000}"/>
    <cellStyle name="20% - Accent1 2 2 2 2 2 9_CC1" xfId="51745" xr:uid="{6244783F-386B-42D3-9AD0-B05F6ACB9FDD}"/>
    <cellStyle name="20% - Accent1 2 2 2 2 2_CC1" xfId="51734"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1746"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1732" xr:uid="{DE23F199-C33F-48AC-9B6F-28ABE575829C}"/>
    <cellStyle name="20% - Accent1 2 2 2 20" xfId="1140" xr:uid="{00000000-0005-0000-0000-0000D5120000}"/>
    <cellStyle name="20% - Accent1 2 2 2 20 2" xfId="1141" xr:uid="{00000000-0005-0000-0000-0000D6120000}"/>
    <cellStyle name="20% - Accent1 2 2 2 20_CC1" xfId="51747"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1749" xr:uid="{2DD36C0A-6937-40BF-B832-6F56AA1829B9}"/>
    <cellStyle name="20% - Accent1 2 2 2 3 11" xfId="1145" xr:uid="{00000000-0005-0000-0000-0000DC120000}"/>
    <cellStyle name="20% - Accent1 2 2 2 3 11 2" xfId="1146" xr:uid="{00000000-0005-0000-0000-0000DD120000}"/>
    <cellStyle name="20% - Accent1 2 2 2 3 11_CC1" xfId="51750"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1751"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1752" xr:uid="{CE277B7B-06E2-4D4A-A7AE-5291ECA20F9E}"/>
    <cellStyle name="20% - Accent1 2 2 2 3 4" xfId="1170" xr:uid="{00000000-0005-0000-0000-0000F8120000}"/>
    <cellStyle name="20% - Accent1 2 2 2 3 4 2" xfId="1171" xr:uid="{00000000-0005-0000-0000-0000F9120000}"/>
    <cellStyle name="20% - Accent1 2 2 2 3 4_CC1" xfId="51753" xr:uid="{EF8DD976-0F11-4713-BCC7-C28C2C228CA9}"/>
    <cellStyle name="20% - Accent1 2 2 2 3 5" xfId="1172" xr:uid="{00000000-0005-0000-0000-0000FB120000}"/>
    <cellStyle name="20% - Accent1 2 2 2 3 5 2" xfId="1173" xr:uid="{00000000-0005-0000-0000-0000FC120000}"/>
    <cellStyle name="20% - Accent1 2 2 2 3 5_CC1" xfId="51754" xr:uid="{6985C31E-24DE-42CF-9AAD-5AE2BC043089}"/>
    <cellStyle name="20% - Accent1 2 2 2 3 6" xfId="1174" xr:uid="{00000000-0005-0000-0000-0000FE120000}"/>
    <cellStyle name="20% - Accent1 2 2 2 3 6 2" xfId="1175" xr:uid="{00000000-0005-0000-0000-0000FF120000}"/>
    <cellStyle name="20% - Accent1 2 2 2 3 6_CC1" xfId="51755" xr:uid="{56A652FB-7FE7-4605-849A-8450CD08E7C8}"/>
    <cellStyle name="20% - Accent1 2 2 2 3 7" xfId="1176" xr:uid="{00000000-0005-0000-0000-000001130000}"/>
    <cellStyle name="20% - Accent1 2 2 2 3 7 2" xfId="1177" xr:uid="{00000000-0005-0000-0000-000002130000}"/>
    <cellStyle name="20% - Accent1 2 2 2 3 7_CC1" xfId="51756" xr:uid="{DE02122E-8757-4A2F-BD90-21459C9BE13F}"/>
    <cellStyle name="20% - Accent1 2 2 2 3 8" xfId="1178" xr:uid="{00000000-0005-0000-0000-000004130000}"/>
    <cellStyle name="20% - Accent1 2 2 2 3 8 2" xfId="1179" xr:uid="{00000000-0005-0000-0000-000005130000}"/>
    <cellStyle name="20% - Accent1 2 2 2 3 8_CC1" xfId="51757" xr:uid="{484CCA08-54CA-45BA-9D20-89984B6F3C42}"/>
    <cellStyle name="20% - Accent1 2 2 2 3 9" xfId="1180" xr:uid="{00000000-0005-0000-0000-000007130000}"/>
    <cellStyle name="20% - Accent1 2 2 2 3 9 2" xfId="1181" xr:uid="{00000000-0005-0000-0000-000008130000}"/>
    <cellStyle name="20% - Accent1 2 2 2 3 9_CC1" xfId="51758" xr:uid="{40E8F21D-19D7-4BEF-91FC-23F2099E3050}"/>
    <cellStyle name="20% - Accent1 2 2 2 3_CC1" xfId="51748"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1760" xr:uid="{14F89EAA-9FF1-43AD-9412-C6A123CF4ABA}"/>
    <cellStyle name="20% - Accent1 2 2 2 4 11" xfId="1185" xr:uid="{00000000-0005-0000-0000-00000F130000}"/>
    <cellStyle name="20% - Accent1 2 2 2 4 11 2" xfId="1186" xr:uid="{00000000-0005-0000-0000-000010130000}"/>
    <cellStyle name="20% - Accent1 2 2 2 4 11_CC1" xfId="51761"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1762"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1763" xr:uid="{9F6A8EA3-C824-48A1-911E-25BA1FCC2E06}"/>
    <cellStyle name="20% - Accent1 2 2 2 4 4" xfId="1210" xr:uid="{00000000-0005-0000-0000-00002B130000}"/>
    <cellStyle name="20% - Accent1 2 2 2 4 4 2" xfId="1211" xr:uid="{00000000-0005-0000-0000-00002C130000}"/>
    <cellStyle name="20% - Accent1 2 2 2 4 4_CC1" xfId="51764" xr:uid="{C4F370A3-0712-4922-8770-3F4F02A3396C}"/>
    <cellStyle name="20% - Accent1 2 2 2 4 5" xfId="1212" xr:uid="{00000000-0005-0000-0000-00002E130000}"/>
    <cellStyle name="20% - Accent1 2 2 2 4 5 2" xfId="1213" xr:uid="{00000000-0005-0000-0000-00002F130000}"/>
    <cellStyle name="20% - Accent1 2 2 2 4 5_CC1" xfId="51765" xr:uid="{9478B43E-CB34-4CB9-9E79-191C656D2DE0}"/>
    <cellStyle name="20% - Accent1 2 2 2 4 6" xfId="1214" xr:uid="{00000000-0005-0000-0000-000031130000}"/>
    <cellStyle name="20% - Accent1 2 2 2 4 6 2" xfId="1215" xr:uid="{00000000-0005-0000-0000-000032130000}"/>
    <cellStyle name="20% - Accent1 2 2 2 4 6_CC1" xfId="51766" xr:uid="{688EB9ED-8F8B-41B0-BDD9-9CDD533B9917}"/>
    <cellStyle name="20% - Accent1 2 2 2 4 7" xfId="1216" xr:uid="{00000000-0005-0000-0000-000034130000}"/>
    <cellStyle name="20% - Accent1 2 2 2 4 7 2" xfId="1217" xr:uid="{00000000-0005-0000-0000-000035130000}"/>
    <cellStyle name="20% - Accent1 2 2 2 4 7_CC1" xfId="51767" xr:uid="{990A7A37-5817-4DC0-B588-30A8DE2AFADF}"/>
    <cellStyle name="20% - Accent1 2 2 2 4 8" xfId="1218" xr:uid="{00000000-0005-0000-0000-000037130000}"/>
    <cellStyle name="20% - Accent1 2 2 2 4 8 2" xfId="1219" xr:uid="{00000000-0005-0000-0000-000038130000}"/>
    <cellStyle name="20% - Accent1 2 2 2 4 8_CC1" xfId="51768" xr:uid="{7622536B-49AD-4D3E-A537-229F667B054A}"/>
    <cellStyle name="20% - Accent1 2 2 2 4 9" xfId="1220" xr:uid="{00000000-0005-0000-0000-00003A130000}"/>
    <cellStyle name="20% - Accent1 2 2 2 4 9 2" xfId="1221" xr:uid="{00000000-0005-0000-0000-00003B130000}"/>
    <cellStyle name="20% - Accent1 2 2 2 4 9_CC1" xfId="51769" xr:uid="{12BBB08D-6CE5-406C-B696-5560D79BDD05}"/>
    <cellStyle name="20% - Accent1 2 2 2 4_CC1" xfId="51759"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1771" xr:uid="{04752783-5AE5-4E6D-A778-C9ACAEF9F412}"/>
    <cellStyle name="20% - Accent1 2 2 2 5 11" xfId="1225" xr:uid="{00000000-0005-0000-0000-000042130000}"/>
    <cellStyle name="20% - Accent1 2 2 2 5 11 2" xfId="1226" xr:uid="{00000000-0005-0000-0000-000043130000}"/>
    <cellStyle name="20% - Accent1 2 2 2 5 11_CC1" xfId="51772"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1773"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1774" xr:uid="{491EB846-C23D-46D0-BCE0-39EB36E79564}"/>
    <cellStyle name="20% - Accent1 2 2 2 5 4" xfId="1250" xr:uid="{00000000-0005-0000-0000-00005E130000}"/>
    <cellStyle name="20% - Accent1 2 2 2 5 4 2" xfId="1251" xr:uid="{00000000-0005-0000-0000-00005F130000}"/>
    <cellStyle name="20% - Accent1 2 2 2 5 4_CC1" xfId="51775" xr:uid="{46560A76-EB27-487A-B521-84459D5D355F}"/>
    <cellStyle name="20% - Accent1 2 2 2 5 5" xfId="1252" xr:uid="{00000000-0005-0000-0000-000061130000}"/>
    <cellStyle name="20% - Accent1 2 2 2 5 5 2" xfId="1253" xr:uid="{00000000-0005-0000-0000-000062130000}"/>
    <cellStyle name="20% - Accent1 2 2 2 5 5_CC1" xfId="51776" xr:uid="{646A29C3-3F4C-4C66-8C39-35CA0EDB83FE}"/>
    <cellStyle name="20% - Accent1 2 2 2 5 6" xfId="1254" xr:uid="{00000000-0005-0000-0000-000064130000}"/>
    <cellStyle name="20% - Accent1 2 2 2 5 6 2" xfId="1255" xr:uid="{00000000-0005-0000-0000-000065130000}"/>
    <cellStyle name="20% - Accent1 2 2 2 5 6_CC1" xfId="51777" xr:uid="{7C62E52E-2E07-4B90-967A-71D0C6BEA0AF}"/>
    <cellStyle name="20% - Accent1 2 2 2 5 7" xfId="1256" xr:uid="{00000000-0005-0000-0000-000067130000}"/>
    <cellStyle name="20% - Accent1 2 2 2 5 7 2" xfId="1257" xr:uid="{00000000-0005-0000-0000-000068130000}"/>
    <cellStyle name="20% - Accent1 2 2 2 5 7_CC1" xfId="51778" xr:uid="{CC73F388-8377-4DC4-883B-E752C1165FB0}"/>
    <cellStyle name="20% - Accent1 2 2 2 5 8" xfId="1258" xr:uid="{00000000-0005-0000-0000-00006A130000}"/>
    <cellStyle name="20% - Accent1 2 2 2 5 8 2" xfId="1259" xr:uid="{00000000-0005-0000-0000-00006B130000}"/>
    <cellStyle name="20% - Accent1 2 2 2 5 8_CC1" xfId="51779" xr:uid="{EAA2C84E-9C0D-43AC-8AE4-EF7B56BEA712}"/>
    <cellStyle name="20% - Accent1 2 2 2 5 9" xfId="1260" xr:uid="{00000000-0005-0000-0000-00006D130000}"/>
    <cellStyle name="20% - Accent1 2 2 2 5 9 2" xfId="1261" xr:uid="{00000000-0005-0000-0000-00006E130000}"/>
    <cellStyle name="20% - Accent1 2 2 2 5 9_CC1" xfId="51780" xr:uid="{01C09B19-7E97-4687-BE03-952D1E10892F}"/>
    <cellStyle name="20% - Accent1 2 2 2 5_CC1" xfId="51770"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1782" xr:uid="{80973816-1357-4CC1-9EF9-8A57401C9AED}"/>
    <cellStyle name="20% - Accent1 2 2 2 6 11" xfId="1265" xr:uid="{00000000-0005-0000-0000-000075130000}"/>
    <cellStyle name="20% - Accent1 2 2 2 6 11 2" xfId="1266" xr:uid="{00000000-0005-0000-0000-000076130000}"/>
    <cellStyle name="20% - Accent1 2 2 2 6 11_CC1" xfId="51783"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1784"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1785" xr:uid="{4680C927-AE6A-4713-BB75-BB7D16C7033C}"/>
    <cellStyle name="20% - Accent1 2 2 2 6 4" xfId="1290" xr:uid="{00000000-0005-0000-0000-000091130000}"/>
    <cellStyle name="20% - Accent1 2 2 2 6 4 2" xfId="1291" xr:uid="{00000000-0005-0000-0000-000092130000}"/>
    <cellStyle name="20% - Accent1 2 2 2 6 4_CC1" xfId="51786" xr:uid="{77D9B393-811B-4D31-A3AC-08D02417B4AD}"/>
    <cellStyle name="20% - Accent1 2 2 2 6 5" xfId="1292" xr:uid="{00000000-0005-0000-0000-000094130000}"/>
    <cellStyle name="20% - Accent1 2 2 2 6 5 2" xfId="1293" xr:uid="{00000000-0005-0000-0000-000095130000}"/>
    <cellStyle name="20% - Accent1 2 2 2 6 5_CC1" xfId="51787" xr:uid="{6408579D-CC10-4878-9A6C-152926448B47}"/>
    <cellStyle name="20% - Accent1 2 2 2 6 6" xfId="1294" xr:uid="{00000000-0005-0000-0000-000097130000}"/>
    <cellStyle name="20% - Accent1 2 2 2 6 6 2" xfId="1295" xr:uid="{00000000-0005-0000-0000-000098130000}"/>
    <cellStyle name="20% - Accent1 2 2 2 6 6_CC1" xfId="51788" xr:uid="{E773ED54-3EE0-4D60-B4CA-BCB48F745516}"/>
    <cellStyle name="20% - Accent1 2 2 2 6 7" xfId="1296" xr:uid="{00000000-0005-0000-0000-00009A130000}"/>
    <cellStyle name="20% - Accent1 2 2 2 6 7 2" xfId="1297" xr:uid="{00000000-0005-0000-0000-00009B130000}"/>
    <cellStyle name="20% - Accent1 2 2 2 6 7_CC1" xfId="51789" xr:uid="{416CE9BD-A694-47C2-AFC2-B02D370C246D}"/>
    <cellStyle name="20% - Accent1 2 2 2 6 8" xfId="1298" xr:uid="{00000000-0005-0000-0000-00009D130000}"/>
    <cellStyle name="20% - Accent1 2 2 2 6 8 2" xfId="1299" xr:uid="{00000000-0005-0000-0000-00009E130000}"/>
    <cellStyle name="20% - Accent1 2 2 2 6 8_CC1" xfId="51790" xr:uid="{F4C838A4-3BB6-498C-9587-D0BD49E7EEEA}"/>
    <cellStyle name="20% - Accent1 2 2 2 6 9" xfId="1300" xr:uid="{00000000-0005-0000-0000-0000A0130000}"/>
    <cellStyle name="20% - Accent1 2 2 2 6 9 2" xfId="1301" xr:uid="{00000000-0005-0000-0000-0000A1130000}"/>
    <cellStyle name="20% - Accent1 2 2 2 6 9_CC1" xfId="51791" xr:uid="{D943FC9A-6574-4C04-93E3-B0561426EC66}"/>
    <cellStyle name="20% - Accent1 2 2 2 6_CC1" xfId="51781"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1793" xr:uid="{4954A329-0939-41EA-88D8-E742184D6882}"/>
    <cellStyle name="20% - Accent1 2 2 2 7 11" xfId="1305" xr:uid="{00000000-0005-0000-0000-0000A8130000}"/>
    <cellStyle name="20% - Accent1 2 2 2 7 11 2" xfId="1306" xr:uid="{00000000-0005-0000-0000-0000A9130000}"/>
    <cellStyle name="20% - Accent1 2 2 2 7 11_CC1" xfId="51794"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1795"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1796" xr:uid="{988F1C51-2DB6-4956-8ED9-B38082B153C9}"/>
    <cellStyle name="20% - Accent1 2 2 2 7 4" xfId="1330" xr:uid="{00000000-0005-0000-0000-0000C4130000}"/>
    <cellStyle name="20% - Accent1 2 2 2 7 4 2" xfId="1331" xr:uid="{00000000-0005-0000-0000-0000C5130000}"/>
    <cellStyle name="20% - Accent1 2 2 2 7 4_CC1" xfId="51797" xr:uid="{CBCA1C52-0423-4C17-A150-F357C03EEF95}"/>
    <cellStyle name="20% - Accent1 2 2 2 7 5" xfId="1332" xr:uid="{00000000-0005-0000-0000-0000C7130000}"/>
    <cellStyle name="20% - Accent1 2 2 2 7 5 2" xfId="1333" xr:uid="{00000000-0005-0000-0000-0000C8130000}"/>
    <cellStyle name="20% - Accent1 2 2 2 7 5_CC1" xfId="51798" xr:uid="{C82A324D-8A90-4336-BA28-36702EDC50DD}"/>
    <cellStyle name="20% - Accent1 2 2 2 7 6" xfId="1334" xr:uid="{00000000-0005-0000-0000-0000CA130000}"/>
    <cellStyle name="20% - Accent1 2 2 2 7 6 2" xfId="1335" xr:uid="{00000000-0005-0000-0000-0000CB130000}"/>
    <cellStyle name="20% - Accent1 2 2 2 7 6_CC1" xfId="51799" xr:uid="{8A24FE26-EF12-487E-B2D3-DBF4A1A7022C}"/>
    <cellStyle name="20% - Accent1 2 2 2 7 7" xfId="1336" xr:uid="{00000000-0005-0000-0000-0000CD130000}"/>
    <cellStyle name="20% - Accent1 2 2 2 7 7 2" xfId="1337" xr:uid="{00000000-0005-0000-0000-0000CE130000}"/>
    <cellStyle name="20% - Accent1 2 2 2 7 7_CC1" xfId="51800" xr:uid="{8375871D-2251-47D5-BB47-D918D5F0B070}"/>
    <cellStyle name="20% - Accent1 2 2 2 7 8" xfId="1338" xr:uid="{00000000-0005-0000-0000-0000D0130000}"/>
    <cellStyle name="20% - Accent1 2 2 2 7 8 2" xfId="1339" xr:uid="{00000000-0005-0000-0000-0000D1130000}"/>
    <cellStyle name="20% - Accent1 2 2 2 7 8_CC1" xfId="51801" xr:uid="{C45F1370-05EF-47A3-88A9-9F953E14F8D8}"/>
    <cellStyle name="20% - Accent1 2 2 2 7 9" xfId="1340" xr:uid="{00000000-0005-0000-0000-0000D3130000}"/>
    <cellStyle name="20% - Accent1 2 2 2 7 9 2" xfId="1341" xr:uid="{00000000-0005-0000-0000-0000D4130000}"/>
    <cellStyle name="20% - Accent1 2 2 2 7 9_CC1" xfId="51802" xr:uid="{A769959F-3ECA-4AD7-B9A2-60C1E668532E}"/>
    <cellStyle name="20% - Accent1 2 2 2 7_CC1" xfId="51792"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1804" xr:uid="{D442DBF3-F3BA-454A-8DC3-CE2242679EA3}"/>
    <cellStyle name="20% - Accent1 2 2 2 8 11" xfId="1345" xr:uid="{00000000-0005-0000-0000-0000DB130000}"/>
    <cellStyle name="20% - Accent1 2 2 2 8 11 2" xfId="1346" xr:uid="{00000000-0005-0000-0000-0000DC130000}"/>
    <cellStyle name="20% - Accent1 2 2 2 8 11_CC1" xfId="51805"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1806"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1807" xr:uid="{28E717A7-34FC-43F0-B310-87298C555C38}"/>
    <cellStyle name="20% - Accent1 2 2 2 8 4" xfId="1370" xr:uid="{00000000-0005-0000-0000-0000F7130000}"/>
    <cellStyle name="20% - Accent1 2 2 2 8 4 2" xfId="1371" xr:uid="{00000000-0005-0000-0000-0000F8130000}"/>
    <cellStyle name="20% - Accent1 2 2 2 8 4_CC1" xfId="51808" xr:uid="{F69382AD-C800-4EFE-AB78-AEF82A31C0DD}"/>
    <cellStyle name="20% - Accent1 2 2 2 8 5" xfId="1372" xr:uid="{00000000-0005-0000-0000-0000FA130000}"/>
    <cellStyle name="20% - Accent1 2 2 2 8 5 2" xfId="1373" xr:uid="{00000000-0005-0000-0000-0000FB130000}"/>
    <cellStyle name="20% - Accent1 2 2 2 8 5_CC1" xfId="51809" xr:uid="{D6056199-EC52-4700-B5AA-338D78318D5A}"/>
    <cellStyle name="20% - Accent1 2 2 2 8 6" xfId="1374" xr:uid="{00000000-0005-0000-0000-0000FD130000}"/>
    <cellStyle name="20% - Accent1 2 2 2 8 6 2" xfId="1375" xr:uid="{00000000-0005-0000-0000-0000FE130000}"/>
    <cellStyle name="20% - Accent1 2 2 2 8 6_CC1" xfId="51810" xr:uid="{6FDC7579-6382-47E7-B7C3-F87BCB4A3667}"/>
    <cellStyle name="20% - Accent1 2 2 2 8 7" xfId="1376" xr:uid="{00000000-0005-0000-0000-000000140000}"/>
    <cellStyle name="20% - Accent1 2 2 2 8 7 2" xfId="1377" xr:uid="{00000000-0005-0000-0000-000001140000}"/>
    <cellStyle name="20% - Accent1 2 2 2 8 7_CC1" xfId="51811" xr:uid="{8F2ECA92-4B94-4CB4-B576-5AD0F1216DBE}"/>
    <cellStyle name="20% - Accent1 2 2 2 8 8" xfId="1378" xr:uid="{00000000-0005-0000-0000-000003140000}"/>
    <cellStyle name="20% - Accent1 2 2 2 8 8 2" xfId="1379" xr:uid="{00000000-0005-0000-0000-000004140000}"/>
    <cellStyle name="20% - Accent1 2 2 2 8 8_CC1" xfId="51812" xr:uid="{2363C109-0CD0-44F6-B6B1-DF6EA49B97FE}"/>
    <cellStyle name="20% - Accent1 2 2 2 8 9" xfId="1380" xr:uid="{00000000-0005-0000-0000-000006140000}"/>
    <cellStyle name="20% - Accent1 2 2 2 8 9 2" xfId="1381" xr:uid="{00000000-0005-0000-0000-000007140000}"/>
    <cellStyle name="20% - Accent1 2 2 2 8 9_CC1" xfId="51813" xr:uid="{AD283C4E-2E00-4DC0-821F-1F816DDB6D78}"/>
    <cellStyle name="20% - Accent1 2 2 2 8_CC1" xfId="51803"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1815" xr:uid="{706DFF3A-7E61-429B-9CC5-2C53E25BAFF3}"/>
    <cellStyle name="20% - Accent1 2 2 2 9 11" xfId="1385" xr:uid="{00000000-0005-0000-0000-00000E140000}"/>
    <cellStyle name="20% - Accent1 2 2 2 9 11 2" xfId="1386" xr:uid="{00000000-0005-0000-0000-00000F140000}"/>
    <cellStyle name="20% - Accent1 2 2 2 9 11_CC1" xfId="51816"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1817"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1818" xr:uid="{672A216C-D46B-4A4C-BDEC-849CCB5CB5F3}"/>
    <cellStyle name="20% - Accent1 2 2 2 9 4" xfId="1410" xr:uid="{00000000-0005-0000-0000-00002A140000}"/>
    <cellStyle name="20% - Accent1 2 2 2 9 4 2" xfId="1411" xr:uid="{00000000-0005-0000-0000-00002B140000}"/>
    <cellStyle name="20% - Accent1 2 2 2 9 4_CC1" xfId="51819" xr:uid="{C15EB4CB-C7A5-4D57-B069-A2EBAF36A213}"/>
    <cellStyle name="20% - Accent1 2 2 2 9 5" xfId="1412" xr:uid="{00000000-0005-0000-0000-00002D140000}"/>
    <cellStyle name="20% - Accent1 2 2 2 9 5 2" xfId="1413" xr:uid="{00000000-0005-0000-0000-00002E140000}"/>
    <cellStyle name="20% - Accent1 2 2 2 9 5_CC1" xfId="51820" xr:uid="{04D76E7A-739D-4151-8B8D-F1BEE3521143}"/>
    <cellStyle name="20% - Accent1 2 2 2 9 6" xfId="1414" xr:uid="{00000000-0005-0000-0000-000030140000}"/>
    <cellStyle name="20% - Accent1 2 2 2 9 6 2" xfId="1415" xr:uid="{00000000-0005-0000-0000-000031140000}"/>
    <cellStyle name="20% - Accent1 2 2 2 9 6_CC1" xfId="51821" xr:uid="{B3DD35A6-908D-44E2-B081-523897A51084}"/>
    <cellStyle name="20% - Accent1 2 2 2 9 7" xfId="1416" xr:uid="{00000000-0005-0000-0000-000033140000}"/>
    <cellStyle name="20% - Accent1 2 2 2 9 7 2" xfId="1417" xr:uid="{00000000-0005-0000-0000-000034140000}"/>
    <cellStyle name="20% - Accent1 2 2 2 9 7_CC1" xfId="51822" xr:uid="{C0E75F4F-6DE7-454E-A355-8751E511328D}"/>
    <cellStyle name="20% - Accent1 2 2 2 9 8" xfId="1418" xr:uid="{00000000-0005-0000-0000-000036140000}"/>
    <cellStyle name="20% - Accent1 2 2 2 9 8 2" xfId="1419" xr:uid="{00000000-0005-0000-0000-000037140000}"/>
    <cellStyle name="20% - Accent1 2 2 2 9 8_CC1" xfId="51823" xr:uid="{8ABC5955-02D6-4977-870B-6AFAF2AE231A}"/>
    <cellStyle name="20% - Accent1 2 2 2 9 9" xfId="1420" xr:uid="{00000000-0005-0000-0000-000039140000}"/>
    <cellStyle name="20% - Accent1 2 2 2 9 9 2" xfId="1421" xr:uid="{00000000-0005-0000-0000-00003A140000}"/>
    <cellStyle name="20% - Accent1 2 2 2 9 9_CC1" xfId="51824" xr:uid="{BAC8DB0B-A892-446D-8238-01CA057C963E}"/>
    <cellStyle name="20% - Accent1 2 2 2 9_CC1" xfId="51814"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1825"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1827"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1826"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1828"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1830" xr:uid="{FC2A000B-89E3-45A8-AA18-9839336731AF}"/>
    <cellStyle name="20% - Accent1 2 2 3 11" xfId="1449" xr:uid="{00000000-0005-0000-0000-00005D140000}"/>
    <cellStyle name="20% - Accent1 2 2 3 11 2" xfId="1450" xr:uid="{00000000-0005-0000-0000-00005E140000}"/>
    <cellStyle name="20% - Accent1 2 2 3 11_CC1" xfId="51831" xr:uid="{32CE74B0-70D1-4400-A58D-602B78D1D88A}"/>
    <cellStyle name="20% - Accent1 2 2 3 12" xfId="1451" xr:uid="{00000000-0005-0000-0000-000060140000}"/>
    <cellStyle name="20% - Accent1 2 2 3 12 2" xfId="1452" xr:uid="{00000000-0005-0000-0000-000061140000}"/>
    <cellStyle name="20% - Accent1 2 2 3 12_CC1" xfId="51832" xr:uid="{E100EBB4-5776-48D7-95A6-1E8D929C61D7}"/>
    <cellStyle name="20% - Accent1 2 2 3 13" xfId="1453" xr:uid="{00000000-0005-0000-0000-000063140000}"/>
    <cellStyle name="20% - Accent1 2 2 3 13 2" xfId="1454" xr:uid="{00000000-0005-0000-0000-000064140000}"/>
    <cellStyle name="20% - Accent1 2 2 3 13_CC1" xfId="51833" xr:uid="{C59569AE-2FC5-45A4-9A35-F5CEE9DEF2C3}"/>
    <cellStyle name="20% - Accent1 2 2 3 14" xfId="1455" xr:uid="{00000000-0005-0000-0000-000066140000}"/>
    <cellStyle name="20% - Accent1 2 2 3 14 2" xfId="1456" xr:uid="{00000000-0005-0000-0000-000067140000}"/>
    <cellStyle name="20% - Accent1 2 2 3 14_CC1" xfId="51834" xr:uid="{576CF7AA-3C5D-4196-9304-6385B7084099}"/>
    <cellStyle name="20% - Accent1 2 2 3 15" xfId="1457" xr:uid="{00000000-0005-0000-0000-000069140000}"/>
    <cellStyle name="20% - Accent1 2 2 3 15 2" xfId="1458" xr:uid="{00000000-0005-0000-0000-00006A140000}"/>
    <cellStyle name="20% - Accent1 2 2 3 15_CC1" xfId="51835" xr:uid="{78918AEF-987C-406F-B0A4-0C348F0F645E}"/>
    <cellStyle name="20% - Accent1 2 2 3 16" xfId="1459" xr:uid="{00000000-0005-0000-0000-00006C140000}"/>
    <cellStyle name="20% - Accent1 2 2 3 16 2" xfId="1460" xr:uid="{00000000-0005-0000-0000-00006D140000}"/>
    <cellStyle name="20% - Accent1 2 2 3 16_CC1" xfId="51836"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1838" xr:uid="{05D56B79-C23E-455C-90C1-DAE3C70570EB}"/>
    <cellStyle name="20% - Accent1 2 2 3 2 11" xfId="1467" xr:uid="{00000000-0005-0000-0000-000076140000}"/>
    <cellStyle name="20% - Accent1 2 2 3 2 11 2" xfId="1468" xr:uid="{00000000-0005-0000-0000-000077140000}"/>
    <cellStyle name="20% - Accent1 2 2 3 2 11_CC1" xfId="51839"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1840"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1841" xr:uid="{CE6825AD-938B-4A77-95B4-FC5445407161}"/>
    <cellStyle name="20% - Accent1 2 2 3 2 4" xfId="1492" xr:uid="{00000000-0005-0000-0000-000092140000}"/>
    <cellStyle name="20% - Accent1 2 2 3 2 4 2" xfId="1493" xr:uid="{00000000-0005-0000-0000-000093140000}"/>
    <cellStyle name="20% - Accent1 2 2 3 2 4_CC1" xfId="51842" xr:uid="{D979FC0B-24E2-4BF4-8E66-67E16EFF542F}"/>
    <cellStyle name="20% - Accent1 2 2 3 2 5" xfId="1494" xr:uid="{00000000-0005-0000-0000-000095140000}"/>
    <cellStyle name="20% - Accent1 2 2 3 2 5 2" xfId="1495" xr:uid="{00000000-0005-0000-0000-000096140000}"/>
    <cellStyle name="20% - Accent1 2 2 3 2 5_CC1" xfId="51843" xr:uid="{BC870AFE-C89B-4469-BED1-13FC637161AD}"/>
    <cellStyle name="20% - Accent1 2 2 3 2 6" xfId="1496" xr:uid="{00000000-0005-0000-0000-000098140000}"/>
    <cellStyle name="20% - Accent1 2 2 3 2 6 2" xfId="1497" xr:uid="{00000000-0005-0000-0000-000099140000}"/>
    <cellStyle name="20% - Accent1 2 2 3 2 6_CC1" xfId="51844" xr:uid="{5CF9DC5C-19EB-4DFA-8889-6948FF7D57C1}"/>
    <cellStyle name="20% - Accent1 2 2 3 2 7" xfId="1498" xr:uid="{00000000-0005-0000-0000-00009B140000}"/>
    <cellStyle name="20% - Accent1 2 2 3 2 7 2" xfId="1499" xr:uid="{00000000-0005-0000-0000-00009C140000}"/>
    <cellStyle name="20% - Accent1 2 2 3 2 7_CC1" xfId="51845" xr:uid="{26C6A122-11B3-436E-A5A3-7FC7BCE5A8DA}"/>
    <cellStyle name="20% - Accent1 2 2 3 2 8" xfId="1500" xr:uid="{00000000-0005-0000-0000-00009E140000}"/>
    <cellStyle name="20% - Accent1 2 2 3 2 8 2" xfId="1501" xr:uid="{00000000-0005-0000-0000-00009F140000}"/>
    <cellStyle name="20% - Accent1 2 2 3 2 8_CC1" xfId="51846" xr:uid="{1309B46F-D87F-471E-8E77-E13E0C2EC74D}"/>
    <cellStyle name="20% - Accent1 2 2 3 2 9" xfId="1502" xr:uid="{00000000-0005-0000-0000-0000A1140000}"/>
    <cellStyle name="20% - Accent1 2 2 3 2 9 2" xfId="1503" xr:uid="{00000000-0005-0000-0000-0000A2140000}"/>
    <cellStyle name="20% - Accent1 2 2 3 2 9_CC1" xfId="51847" xr:uid="{06B6F590-20E9-4382-84E6-AF44FE7DF5FB}"/>
    <cellStyle name="20% - Accent1 2 2 3 2_CC1" xfId="51837"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1849" xr:uid="{FADE3082-A191-485A-86F3-F02503D426A0}"/>
    <cellStyle name="20% - Accent1 2 2 3 3 11" xfId="1511" xr:uid="{00000000-0005-0000-0000-0000AD140000}"/>
    <cellStyle name="20% - Accent1 2 2 3 3 11 2" xfId="1512" xr:uid="{00000000-0005-0000-0000-0000AE140000}"/>
    <cellStyle name="20% - Accent1 2 2 3 3 11_CC1" xfId="51850"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1851"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1852" xr:uid="{AA1BC439-0BF4-4FD3-8446-11285B68B48E}"/>
    <cellStyle name="20% - Accent1 2 2 3 3 4" xfId="1536" xr:uid="{00000000-0005-0000-0000-0000C9140000}"/>
    <cellStyle name="20% - Accent1 2 2 3 3 4 2" xfId="1537" xr:uid="{00000000-0005-0000-0000-0000CA140000}"/>
    <cellStyle name="20% - Accent1 2 2 3 3 4_CC1" xfId="51853" xr:uid="{71AF3D94-EBEB-463F-8D4B-F4369BEF5CCD}"/>
    <cellStyle name="20% - Accent1 2 2 3 3 5" xfId="1538" xr:uid="{00000000-0005-0000-0000-0000CC140000}"/>
    <cellStyle name="20% - Accent1 2 2 3 3 5 2" xfId="1539" xr:uid="{00000000-0005-0000-0000-0000CD140000}"/>
    <cellStyle name="20% - Accent1 2 2 3 3 5_CC1" xfId="51854" xr:uid="{917FF4A5-D3C8-4A3F-BD85-EC10ADCD918B}"/>
    <cellStyle name="20% - Accent1 2 2 3 3 6" xfId="1540" xr:uid="{00000000-0005-0000-0000-0000CF140000}"/>
    <cellStyle name="20% - Accent1 2 2 3 3 6 2" xfId="1541" xr:uid="{00000000-0005-0000-0000-0000D0140000}"/>
    <cellStyle name="20% - Accent1 2 2 3 3 6_CC1" xfId="51855" xr:uid="{813FA454-E3B7-4BC3-A377-618A2E70D0CD}"/>
    <cellStyle name="20% - Accent1 2 2 3 3 7" xfId="1542" xr:uid="{00000000-0005-0000-0000-0000D2140000}"/>
    <cellStyle name="20% - Accent1 2 2 3 3 7 2" xfId="1543" xr:uid="{00000000-0005-0000-0000-0000D3140000}"/>
    <cellStyle name="20% - Accent1 2 2 3 3 7_CC1" xfId="51856" xr:uid="{0E15D665-4966-45B5-893B-DF7EFFC02505}"/>
    <cellStyle name="20% - Accent1 2 2 3 3 8" xfId="1544" xr:uid="{00000000-0005-0000-0000-0000D5140000}"/>
    <cellStyle name="20% - Accent1 2 2 3 3 8 2" xfId="1545" xr:uid="{00000000-0005-0000-0000-0000D6140000}"/>
    <cellStyle name="20% - Accent1 2 2 3 3 8_CC1" xfId="51857" xr:uid="{7CE09048-161D-4D19-8D60-74014AD4FF3C}"/>
    <cellStyle name="20% - Accent1 2 2 3 3 9" xfId="1546" xr:uid="{00000000-0005-0000-0000-0000D8140000}"/>
    <cellStyle name="20% - Accent1 2 2 3 3 9 2" xfId="1547" xr:uid="{00000000-0005-0000-0000-0000D9140000}"/>
    <cellStyle name="20% - Accent1 2 2 3 3 9_CC1" xfId="51858" xr:uid="{53F90F5F-9094-4D47-BD7C-81703B09CF52}"/>
    <cellStyle name="20% - Accent1 2 2 3 3_CC1" xfId="51848"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1860" xr:uid="{68A51DDD-355C-45BB-8FA5-60AE656937D6}"/>
    <cellStyle name="20% - Accent1 2 2 3 4 11" xfId="1551" xr:uid="{00000000-0005-0000-0000-0000E0140000}"/>
    <cellStyle name="20% - Accent1 2 2 3 4 11 2" xfId="1552" xr:uid="{00000000-0005-0000-0000-0000E1140000}"/>
    <cellStyle name="20% - Accent1 2 2 3 4 11_CC1" xfId="51861"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1862"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1863" xr:uid="{5A04E3BF-0155-488F-AAD7-215F1741325E}"/>
    <cellStyle name="20% - Accent1 2 2 3 4 4" xfId="1576" xr:uid="{00000000-0005-0000-0000-0000FC140000}"/>
    <cellStyle name="20% - Accent1 2 2 3 4 4 2" xfId="1577" xr:uid="{00000000-0005-0000-0000-0000FD140000}"/>
    <cellStyle name="20% - Accent1 2 2 3 4 4_CC1" xfId="51864" xr:uid="{AA3A59DF-178A-42A1-B23A-E16DC91FAD70}"/>
    <cellStyle name="20% - Accent1 2 2 3 4 5" xfId="1578" xr:uid="{00000000-0005-0000-0000-0000FF140000}"/>
    <cellStyle name="20% - Accent1 2 2 3 4 5 2" xfId="1579" xr:uid="{00000000-0005-0000-0000-000000150000}"/>
    <cellStyle name="20% - Accent1 2 2 3 4 5_CC1" xfId="51865" xr:uid="{13AB2212-73F8-49E1-A67B-FC3CC22E1C88}"/>
    <cellStyle name="20% - Accent1 2 2 3 4 6" xfId="1580" xr:uid="{00000000-0005-0000-0000-000002150000}"/>
    <cellStyle name="20% - Accent1 2 2 3 4 6 2" xfId="1581" xr:uid="{00000000-0005-0000-0000-000003150000}"/>
    <cellStyle name="20% - Accent1 2 2 3 4 6_CC1" xfId="51866" xr:uid="{B66F5BF9-51EF-463E-869F-47800ACE3F29}"/>
    <cellStyle name="20% - Accent1 2 2 3 4 7" xfId="1582" xr:uid="{00000000-0005-0000-0000-000005150000}"/>
    <cellStyle name="20% - Accent1 2 2 3 4 7 2" xfId="1583" xr:uid="{00000000-0005-0000-0000-000006150000}"/>
    <cellStyle name="20% - Accent1 2 2 3 4 7_CC1" xfId="51867" xr:uid="{CB190C4F-1556-4E0D-92BE-2F04A4CE5D91}"/>
    <cellStyle name="20% - Accent1 2 2 3 4 8" xfId="1584" xr:uid="{00000000-0005-0000-0000-000008150000}"/>
    <cellStyle name="20% - Accent1 2 2 3 4 8 2" xfId="1585" xr:uid="{00000000-0005-0000-0000-000009150000}"/>
    <cellStyle name="20% - Accent1 2 2 3 4 8_CC1" xfId="51868" xr:uid="{53D88B6D-904F-4097-ABC3-08331C9372EC}"/>
    <cellStyle name="20% - Accent1 2 2 3 4 9" xfId="1586" xr:uid="{00000000-0005-0000-0000-00000B150000}"/>
    <cellStyle name="20% - Accent1 2 2 3 4 9 2" xfId="1587" xr:uid="{00000000-0005-0000-0000-00000C150000}"/>
    <cellStyle name="20% - Accent1 2 2 3 4 9_CC1" xfId="51869" xr:uid="{50E3DAE0-709A-43A0-B47E-DCD15F0F85AB}"/>
    <cellStyle name="20% - Accent1 2 2 3 4_CC1" xfId="51859"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1871" xr:uid="{29E175E6-D097-4FBC-973F-A2AA61E99524}"/>
    <cellStyle name="20% - Accent1 2 2 3 5 11" xfId="1591" xr:uid="{00000000-0005-0000-0000-000013150000}"/>
    <cellStyle name="20% - Accent1 2 2 3 5 11 2" xfId="1592" xr:uid="{00000000-0005-0000-0000-000014150000}"/>
    <cellStyle name="20% - Accent1 2 2 3 5 11_CC1" xfId="51872"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1873"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1874" xr:uid="{E2EC9142-5698-4A5E-8F98-96A0A755F3A5}"/>
    <cellStyle name="20% - Accent1 2 2 3 5 4" xfId="1616" xr:uid="{00000000-0005-0000-0000-00002F150000}"/>
    <cellStyle name="20% - Accent1 2 2 3 5 4 2" xfId="1617" xr:uid="{00000000-0005-0000-0000-000030150000}"/>
    <cellStyle name="20% - Accent1 2 2 3 5 4_CC1" xfId="51875" xr:uid="{0013DF4F-4E39-4C43-92EF-61CAADE6B84A}"/>
    <cellStyle name="20% - Accent1 2 2 3 5 5" xfId="1618" xr:uid="{00000000-0005-0000-0000-000032150000}"/>
    <cellStyle name="20% - Accent1 2 2 3 5 5 2" xfId="1619" xr:uid="{00000000-0005-0000-0000-000033150000}"/>
    <cellStyle name="20% - Accent1 2 2 3 5 5_CC1" xfId="51876" xr:uid="{DBE78149-BEB7-4DFD-879D-CB2E9579B517}"/>
    <cellStyle name="20% - Accent1 2 2 3 5 6" xfId="1620" xr:uid="{00000000-0005-0000-0000-000035150000}"/>
    <cellStyle name="20% - Accent1 2 2 3 5 6 2" xfId="1621" xr:uid="{00000000-0005-0000-0000-000036150000}"/>
    <cellStyle name="20% - Accent1 2 2 3 5 6_CC1" xfId="51877" xr:uid="{0A68998D-A5A0-4DEE-8384-65F5DD71A43D}"/>
    <cellStyle name="20% - Accent1 2 2 3 5 7" xfId="1622" xr:uid="{00000000-0005-0000-0000-000038150000}"/>
    <cellStyle name="20% - Accent1 2 2 3 5 7 2" xfId="1623" xr:uid="{00000000-0005-0000-0000-000039150000}"/>
    <cellStyle name="20% - Accent1 2 2 3 5 7_CC1" xfId="51878" xr:uid="{F9D9CDA0-BD24-4723-BD64-92FC01A2E594}"/>
    <cellStyle name="20% - Accent1 2 2 3 5 8" xfId="1624" xr:uid="{00000000-0005-0000-0000-00003B150000}"/>
    <cellStyle name="20% - Accent1 2 2 3 5 8 2" xfId="1625" xr:uid="{00000000-0005-0000-0000-00003C150000}"/>
    <cellStyle name="20% - Accent1 2 2 3 5 8_CC1" xfId="51879" xr:uid="{365E67DF-052D-4C5B-95FE-8CA5F7B1E193}"/>
    <cellStyle name="20% - Accent1 2 2 3 5 9" xfId="1626" xr:uid="{00000000-0005-0000-0000-00003E150000}"/>
    <cellStyle name="20% - Accent1 2 2 3 5 9 2" xfId="1627" xr:uid="{00000000-0005-0000-0000-00003F150000}"/>
    <cellStyle name="20% - Accent1 2 2 3 5 9_CC1" xfId="51880" xr:uid="{4883590F-603A-49FD-B854-52280A0BD96F}"/>
    <cellStyle name="20% - Accent1 2 2 3 5_CC1" xfId="51870"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1882" xr:uid="{0EA7AE40-8D51-417E-AC4A-EF58F8D9C4E7}"/>
    <cellStyle name="20% - Accent1 2 2 3 6 11" xfId="1631" xr:uid="{00000000-0005-0000-0000-000046150000}"/>
    <cellStyle name="20% - Accent1 2 2 3 6 11 2" xfId="1632" xr:uid="{00000000-0005-0000-0000-000047150000}"/>
    <cellStyle name="20% - Accent1 2 2 3 6 11_CC1" xfId="51883"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1884"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1885" xr:uid="{A6F87963-C59E-49E2-B952-1C824342C35F}"/>
    <cellStyle name="20% - Accent1 2 2 3 6 4" xfId="1656" xr:uid="{00000000-0005-0000-0000-000062150000}"/>
    <cellStyle name="20% - Accent1 2 2 3 6 4 2" xfId="1657" xr:uid="{00000000-0005-0000-0000-000063150000}"/>
    <cellStyle name="20% - Accent1 2 2 3 6 4_CC1" xfId="51886" xr:uid="{2A4EB495-C479-43AB-A8FF-DD8B458D7348}"/>
    <cellStyle name="20% - Accent1 2 2 3 6 5" xfId="1658" xr:uid="{00000000-0005-0000-0000-000065150000}"/>
    <cellStyle name="20% - Accent1 2 2 3 6 5 2" xfId="1659" xr:uid="{00000000-0005-0000-0000-000066150000}"/>
    <cellStyle name="20% - Accent1 2 2 3 6 5_CC1" xfId="51887" xr:uid="{FB93621E-790F-4231-B369-41B85B4D6DEC}"/>
    <cellStyle name="20% - Accent1 2 2 3 6 6" xfId="1660" xr:uid="{00000000-0005-0000-0000-000068150000}"/>
    <cellStyle name="20% - Accent1 2 2 3 6 6 2" xfId="1661" xr:uid="{00000000-0005-0000-0000-000069150000}"/>
    <cellStyle name="20% - Accent1 2 2 3 6 6_CC1" xfId="51888" xr:uid="{BA2E1B1B-F28A-47C3-9A37-426E443FD1FD}"/>
    <cellStyle name="20% - Accent1 2 2 3 6 7" xfId="1662" xr:uid="{00000000-0005-0000-0000-00006B150000}"/>
    <cellStyle name="20% - Accent1 2 2 3 6 7 2" xfId="1663" xr:uid="{00000000-0005-0000-0000-00006C150000}"/>
    <cellStyle name="20% - Accent1 2 2 3 6 7_CC1" xfId="51889" xr:uid="{9A35237E-B03F-4428-86E4-3652AD93DEAA}"/>
    <cellStyle name="20% - Accent1 2 2 3 6 8" xfId="1664" xr:uid="{00000000-0005-0000-0000-00006E150000}"/>
    <cellStyle name="20% - Accent1 2 2 3 6 8 2" xfId="1665" xr:uid="{00000000-0005-0000-0000-00006F150000}"/>
    <cellStyle name="20% - Accent1 2 2 3 6 8_CC1" xfId="51890" xr:uid="{CF3BD791-7774-4BD4-A868-12980D402CD4}"/>
    <cellStyle name="20% - Accent1 2 2 3 6 9" xfId="1666" xr:uid="{00000000-0005-0000-0000-000071150000}"/>
    <cellStyle name="20% - Accent1 2 2 3 6 9 2" xfId="1667" xr:uid="{00000000-0005-0000-0000-000072150000}"/>
    <cellStyle name="20% - Accent1 2 2 3 6 9_CC1" xfId="51891" xr:uid="{56D7E60A-36F3-4596-9846-77350BC5B9A4}"/>
    <cellStyle name="20% - Accent1 2 2 3 6_CC1" xfId="51881"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1892"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1893" xr:uid="{C0F30170-AFE0-4854-B4B4-659A29683C98}"/>
    <cellStyle name="20% - Accent1 2 2 3 9" xfId="1684" xr:uid="{00000000-0005-0000-0000-000087150000}"/>
    <cellStyle name="20% - Accent1 2 2 3 9 2" xfId="1685" xr:uid="{00000000-0005-0000-0000-000088150000}"/>
    <cellStyle name="20% - Accent1 2 2 3 9_CC1" xfId="51894" xr:uid="{A1FC39E8-2414-4D46-AA7C-A06B1FA9EEF2}"/>
    <cellStyle name="20% - Accent1 2 2 3_CC1" xfId="51829"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1895"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30" xr:uid="{00000000-0005-0000-0000-000094150000}"/>
    <cellStyle name="20% - Accent1 2 2 37" xfId="12531" xr:uid="{00000000-0005-0000-0000-000095150000}"/>
    <cellStyle name="20% - Accent1 2 2 38" xfId="415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1897" xr:uid="{8D4BB2CD-4DCC-4346-8E0B-C6B005BD7378}"/>
    <cellStyle name="20% - Accent1 2 20 11" xfId="1704" xr:uid="{00000000-0005-0000-0000-0000A2150000}"/>
    <cellStyle name="20% - Accent1 2 20 11 2" xfId="1705" xr:uid="{00000000-0005-0000-0000-0000A3150000}"/>
    <cellStyle name="20% - Accent1 2 20 11_CC1" xfId="51898"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1899"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1900" xr:uid="{C2958C6F-9F3B-4599-843A-BAB9E9F76F20}"/>
    <cellStyle name="20% - Accent1 2 20 4" xfId="1729" xr:uid="{00000000-0005-0000-0000-0000BE150000}"/>
    <cellStyle name="20% - Accent1 2 20 4 2" xfId="1730" xr:uid="{00000000-0005-0000-0000-0000BF150000}"/>
    <cellStyle name="20% - Accent1 2 20 4_CC1" xfId="51901" xr:uid="{DB8745E7-931F-471E-BF44-C38D6D1F9056}"/>
    <cellStyle name="20% - Accent1 2 20 5" xfId="1731" xr:uid="{00000000-0005-0000-0000-0000C1150000}"/>
    <cellStyle name="20% - Accent1 2 20 5 2" xfId="1732" xr:uid="{00000000-0005-0000-0000-0000C2150000}"/>
    <cellStyle name="20% - Accent1 2 20 5_CC1" xfId="51902" xr:uid="{C8832382-47A8-491D-B6D3-D11524183C2C}"/>
    <cellStyle name="20% - Accent1 2 20 6" xfId="1733" xr:uid="{00000000-0005-0000-0000-0000C4150000}"/>
    <cellStyle name="20% - Accent1 2 20 6 2" xfId="1734" xr:uid="{00000000-0005-0000-0000-0000C5150000}"/>
    <cellStyle name="20% - Accent1 2 20 6_CC1" xfId="51903" xr:uid="{113F77D1-7554-4465-B0DF-083838E03DF0}"/>
    <cellStyle name="20% - Accent1 2 20 7" xfId="1735" xr:uid="{00000000-0005-0000-0000-0000C7150000}"/>
    <cellStyle name="20% - Accent1 2 20 7 2" xfId="1736" xr:uid="{00000000-0005-0000-0000-0000C8150000}"/>
    <cellStyle name="20% - Accent1 2 20 7_CC1" xfId="51904" xr:uid="{3B95465C-3557-4DCC-A5DC-0B685B4C5FC6}"/>
    <cellStyle name="20% - Accent1 2 20 8" xfId="1737" xr:uid="{00000000-0005-0000-0000-0000CA150000}"/>
    <cellStyle name="20% - Accent1 2 20 8 2" xfId="1738" xr:uid="{00000000-0005-0000-0000-0000CB150000}"/>
    <cellStyle name="20% - Accent1 2 20 8_CC1" xfId="51905" xr:uid="{9FF0D720-1C63-425F-B68D-390948A98CD7}"/>
    <cellStyle name="20% - Accent1 2 20 9" xfId="1739" xr:uid="{00000000-0005-0000-0000-0000CD150000}"/>
    <cellStyle name="20% - Accent1 2 20 9 2" xfId="1740" xr:uid="{00000000-0005-0000-0000-0000CE150000}"/>
    <cellStyle name="20% - Accent1 2 20 9_CC1" xfId="51906" xr:uid="{E6E4A96B-E952-4133-A6B6-A86B3E3F428B}"/>
    <cellStyle name="20% - Accent1 2 20_CC1" xfId="51896"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1908" xr:uid="{B1DED0E4-1A6E-4C31-B103-44A013FE219E}"/>
    <cellStyle name="20% - Accent1 2 21 11" xfId="1744" xr:uid="{00000000-0005-0000-0000-0000D5150000}"/>
    <cellStyle name="20% - Accent1 2 21 11 2" xfId="1745" xr:uid="{00000000-0005-0000-0000-0000D6150000}"/>
    <cellStyle name="20% - Accent1 2 21 11_CC1" xfId="51909"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1910"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1911" xr:uid="{930A8CBA-3279-4938-AD74-54DCCFABA3DF}"/>
    <cellStyle name="20% - Accent1 2 21 4" xfId="1769" xr:uid="{00000000-0005-0000-0000-0000F1150000}"/>
    <cellStyle name="20% - Accent1 2 21 4 2" xfId="1770" xr:uid="{00000000-0005-0000-0000-0000F2150000}"/>
    <cellStyle name="20% - Accent1 2 21 4_CC1" xfId="51912" xr:uid="{BEE4DD99-36FD-48CD-B1F5-695E9C44C4F5}"/>
    <cellStyle name="20% - Accent1 2 21 5" xfId="1771" xr:uid="{00000000-0005-0000-0000-0000F4150000}"/>
    <cellStyle name="20% - Accent1 2 21 5 2" xfId="1772" xr:uid="{00000000-0005-0000-0000-0000F5150000}"/>
    <cellStyle name="20% - Accent1 2 21 5_CC1" xfId="51913" xr:uid="{CC122B7B-899A-403C-B563-ED81A06EBB37}"/>
    <cellStyle name="20% - Accent1 2 21 6" xfId="1773" xr:uid="{00000000-0005-0000-0000-0000F7150000}"/>
    <cellStyle name="20% - Accent1 2 21 6 2" xfId="1774" xr:uid="{00000000-0005-0000-0000-0000F8150000}"/>
    <cellStyle name="20% - Accent1 2 21 6_CC1" xfId="51914" xr:uid="{4E2EFC13-3E12-46F3-B297-C0249CBA6DD1}"/>
    <cellStyle name="20% - Accent1 2 21 7" xfId="1775" xr:uid="{00000000-0005-0000-0000-0000FA150000}"/>
    <cellStyle name="20% - Accent1 2 21 7 2" xfId="1776" xr:uid="{00000000-0005-0000-0000-0000FB150000}"/>
    <cellStyle name="20% - Accent1 2 21 7_CC1" xfId="51915" xr:uid="{04A7EF15-2B36-4591-8BA5-611E332FD4B7}"/>
    <cellStyle name="20% - Accent1 2 21 8" xfId="1777" xr:uid="{00000000-0005-0000-0000-0000FD150000}"/>
    <cellStyle name="20% - Accent1 2 21 8 2" xfId="1778" xr:uid="{00000000-0005-0000-0000-0000FE150000}"/>
    <cellStyle name="20% - Accent1 2 21 8_CC1" xfId="51916" xr:uid="{5D8F56F5-70D6-434D-92B8-B6F7A8C5B803}"/>
    <cellStyle name="20% - Accent1 2 21 9" xfId="1779" xr:uid="{00000000-0005-0000-0000-000000160000}"/>
    <cellStyle name="20% - Accent1 2 21 9 2" xfId="1780" xr:uid="{00000000-0005-0000-0000-000001160000}"/>
    <cellStyle name="20% - Accent1 2 21 9_CC1" xfId="51917" xr:uid="{3429585B-BA35-4878-9579-383E9749D537}"/>
    <cellStyle name="20% - Accent1 2 21_CC1" xfId="51907"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1919" xr:uid="{89C08A04-F315-4B0A-8BA8-B0DA020015FD}"/>
    <cellStyle name="20% - Accent1 2 22 11" xfId="1784" xr:uid="{00000000-0005-0000-0000-000008160000}"/>
    <cellStyle name="20% - Accent1 2 22 11 2" xfId="1785" xr:uid="{00000000-0005-0000-0000-000009160000}"/>
    <cellStyle name="20% - Accent1 2 22 11_CC1" xfId="51920"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1921"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1922" xr:uid="{B4F7FA9B-4BA7-4D89-A61E-ED81BA94248B}"/>
    <cellStyle name="20% - Accent1 2 22 4" xfId="1809" xr:uid="{00000000-0005-0000-0000-000024160000}"/>
    <cellStyle name="20% - Accent1 2 22 4 2" xfId="1810" xr:uid="{00000000-0005-0000-0000-000025160000}"/>
    <cellStyle name="20% - Accent1 2 22 4_CC1" xfId="51923" xr:uid="{B886517B-8F45-4CE0-A018-E95BC18C7D7B}"/>
    <cellStyle name="20% - Accent1 2 22 5" xfId="1811" xr:uid="{00000000-0005-0000-0000-000027160000}"/>
    <cellStyle name="20% - Accent1 2 22 5 2" xfId="1812" xr:uid="{00000000-0005-0000-0000-000028160000}"/>
    <cellStyle name="20% - Accent1 2 22 5_CC1" xfId="51924" xr:uid="{3644FBA8-48F7-4C3C-A534-F07FDAEC8BAB}"/>
    <cellStyle name="20% - Accent1 2 22 6" xfId="1813" xr:uid="{00000000-0005-0000-0000-00002A160000}"/>
    <cellStyle name="20% - Accent1 2 22 6 2" xfId="1814" xr:uid="{00000000-0005-0000-0000-00002B160000}"/>
    <cellStyle name="20% - Accent1 2 22 6_CC1" xfId="51925" xr:uid="{A1CD4C57-3B59-4F5E-BEAA-C26832BDCA42}"/>
    <cellStyle name="20% - Accent1 2 22 7" xfId="1815" xr:uid="{00000000-0005-0000-0000-00002D160000}"/>
    <cellStyle name="20% - Accent1 2 22 7 2" xfId="1816" xr:uid="{00000000-0005-0000-0000-00002E160000}"/>
    <cellStyle name="20% - Accent1 2 22 7_CC1" xfId="51926" xr:uid="{FDEA1EFB-ACFB-4C99-8A0C-49E24862169A}"/>
    <cellStyle name="20% - Accent1 2 22 8" xfId="1817" xr:uid="{00000000-0005-0000-0000-000030160000}"/>
    <cellStyle name="20% - Accent1 2 22 8 2" xfId="1818" xr:uid="{00000000-0005-0000-0000-000031160000}"/>
    <cellStyle name="20% - Accent1 2 22 8_CC1" xfId="51927" xr:uid="{3CD307A3-8A5F-4CC1-A6D9-0697463439B1}"/>
    <cellStyle name="20% - Accent1 2 22 9" xfId="1819" xr:uid="{00000000-0005-0000-0000-000033160000}"/>
    <cellStyle name="20% - Accent1 2 22 9 2" xfId="1820" xr:uid="{00000000-0005-0000-0000-000034160000}"/>
    <cellStyle name="20% - Accent1 2 22 9_CC1" xfId="51928" xr:uid="{7F520541-8904-455F-A203-88F2E43459F4}"/>
    <cellStyle name="20% - Accent1 2 22_CC1" xfId="51918"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1930" xr:uid="{265F1291-4C14-48B7-BA83-D60A17CC0DF8}"/>
    <cellStyle name="20% - Accent1 2 23 11" xfId="1824" xr:uid="{00000000-0005-0000-0000-00003B160000}"/>
    <cellStyle name="20% - Accent1 2 23 11 2" xfId="1825" xr:uid="{00000000-0005-0000-0000-00003C160000}"/>
    <cellStyle name="20% - Accent1 2 23 11_CC1" xfId="51931"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1932"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1933" xr:uid="{D5F3F274-458A-42D8-AEFE-A5EC88D354B8}"/>
    <cellStyle name="20% - Accent1 2 23 4" xfId="1849" xr:uid="{00000000-0005-0000-0000-000057160000}"/>
    <cellStyle name="20% - Accent1 2 23 4 2" xfId="1850" xr:uid="{00000000-0005-0000-0000-000058160000}"/>
    <cellStyle name="20% - Accent1 2 23 4_CC1" xfId="51934" xr:uid="{9ED094CA-7F41-4B6F-8F30-E749A5DB6D32}"/>
    <cellStyle name="20% - Accent1 2 23 5" xfId="1851" xr:uid="{00000000-0005-0000-0000-00005A160000}"/>
    <cellStyle name="20% - Accent1 2 23 5 2" xfId="1852" xr:uid="{00000000-0005-0000-0000-00005B160000}"/>
    <cellStyle name="20% - Accent1 2 23 5_CC1" xfId="51935" xr:uid="{DE522775-1CF1-4B3C-BF37-F8F96DE5EA7E}"/>
    <cellStyle name="20% - Accent1 2 23 6" xfId="1853" xr:uid="{00000000-0005-0000-0000-00005D160000}"/>
    <cellStyle name="20% - Accent1 2 23 6 2" xfId="1854" xr:uid="{00000000-0005-0000-0000-00005E160000}"/>
    <cellStyle name="20% - Accent1 2 23 6_CC1" xfId="51936" xr:uid="{7486A018-4A3A-4FAF-AEF3-EA828B7C9A50}"/>
    <cellStyle name="20% - Accent1 2 23 7" xfId="1855" xr:uid="{00000000-0005-0000-0000-000060160000}"/>
    <cellStyle name="20% - Accent1 2 23 7 2" xfId="1856" xr:uid="{00000000-0005-0000-0000-000061160000}"/>
    <cellStyle name="20% - Accent1 2 23 7_CC1" xfId="51937" xr:uid="{78DC6F5D-72E9-4FFB-90EA-3789D2B26E36}"/>
    <cellStyle name="20% - Accent1 2 23 8" xfId="1857" xr:uid="{00000000-0005-0000-0000-000063160000}"/>
    <cellStyle name="20% - Accent1 2 23 8 2" xfId="1858" xr:uid="{00000000-0005-0000-0000-000064160000}"/>
    <cellStyle name="20% - Accent1 2 23 8_CC1" xfId="51938" xr:uid="{A420BE00-9741-4417-9F2B-7E2B13B2BB62}"/>
    <cellStyle name="20% - Accent1 2 23 9" xfId="1859" xr:uid="{00000000-0005-0000-0000-000066160000}"/>
    <cellStyle name="20% - Accent1 2 23 9 2" xfId="1860" xr:uid="{00000000-0005-0000-0000-000067160000}"/>
    <cellStyle name="20% - Accent1 2 23 9_CC1" xfId="51939" xr:uid="{22E49932-894D-4371-B030-CC9E5D29D3A0}"/>
    <cellStyle name="20% - Accent1 2 23_CC1" xfId="51929"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1941" xr:uid="{728D326F-9119-4918-8A63-7F1BCD6C01FB}"/>
    <cellStyle name="20% - Accent1 2 24 11" xfId="1864" xr:uid="{00000000-0005-0000-0000-00006E160000}"/>
    <cellStyle name="20% - Accent1 2 24 11 2" xfId="1865" xr:uid="{00000000-0005-0000-0000-00006F160000}"/>
    <cellStyle name="20% - Accent1 2 24 11_CC1" xfId="51942"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1943"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1944" xr:uid="{67535359-84C9-427F-90ED-F5B26C94227A}"/>
    <cellStyle name="20% - Accent1 2 24 4" xfId="1889" xr:uid="{00000000-0005-0000-0000-00008A160000}"/>
    <cellStyle name="20% - Accent1 2 24 4 2" xfId="1890" xr:uid="{00000000-0005-0000-0000-00008B160000}"/>
    <cellStyle name="20% - Accent1 2 24 4_CC1" xfId="51945" xr:uid="{C22D418A-51BB-48FC-973E-991C990CA847}"/>
    <cellStyle name="20% - Accent1 2 24 5" xfId="1891" xr:uid="{00000000-0005-0000-0000-00008D160000}"/>
    <cellStyle name="20% - Accent1 2 24 5 2" xfId="1892" xr:uid="{00000000-0005-0000-0000-00008E160000}"/>
    <cellStyle name="20% - Accent1 2 24 5_CC1" xfId="51946" xr:uid="{F7A5A63E-789C-452B-B216-BB8D712A18EA}"/>
    <cellStyle name="20% - Accent1 2 24 6" xfId="1893" xr:uid="{00000000-0005-0000-0000-000090160000}"/>
    <cellStyle name="20% - Accent1 2 24 6 2" xfId="1894" xr:uid="{00000000-0005-0000-0000-000091160000}"/>
    <cellStyle name="20% - Accent1 2 24 6_CC1" xfId="51947" xr:uid="{332D3BBD-7BAD-4BDA-A13D-5AED8E99BF25}"/>
    <cellStyle name="20% - Accent1 2 24 7" xfId="1895" xr:uid="{00000000-0005-0000-0000-000093160000}"/>
    <cellStyle name="20% - Accent1 2 24 7 2" xfId="1896" xr:uid="{00000000-0005-0000-0000-000094160000}"/>
    <cellStyle name="20% - Accent1 2 24 7_CC1" xfId="51948" xr:uid="{4B374F77-EDD4-4D75-918E-FC9D1B707F49}"/>
    <cellStyle name="20% - Accent1 2 24 8" xfId="1897" xr:uid="{00000000-0005-0000-0000-000096160000}"/>
    <cellStyle name="20% - Accent1 2 24 8 2" xfId="1898" xr:uid="{00000000-0005-0000-0000-000097160000}"/>
    <cellStyle name="20% - Accent1 2 24 8_CC1" xfId="51949" xr:uid="{4A2D6C9C-A11D-47DA-A3E9-C489B755DD83}"/>
    <cellStyle name="20% - Accent1 2 24 9" xfId="1899" xr:uid="{00000000-0005-0000-0000-000099160000}"/>
    <cellStyle name="20% - Accent1 2 24 9 2" xfId="1900" xr:uid="{00000000-0005-0000-0000-00009A160000}"/>
    <cellStyle name="20% - Accent1 2 24 9_CC1" xfId="51950" xr:uid="{4E251425-1AB8-4055-97A1-37489AD82B92}"/>
    <cellStyle name="20% - Accent1 2 24_CC1" xfId="51940"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1952" xr:uid="{7D7CED0C-D76E-4314-8D0D-8A7BF455BFF3}"/>
    <cellStyle name="20% - Accent1 2 25 11" xfId="1904" xr:uid="{00000000-0005-0000-0000-0000A1160000}"/>
    <cellStyle name="20% - Accent1 2 25 11 2" xfId="1905" xr:uid="{00000000-0005-0000-0000-0000A2160000}"/>
    <cellStyle name="20% - Accent1 2 25 11_CC1" xfId="51953"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1954"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1955" xr:uid="{2B3DAB2D-5574-4DDC-8153-4D0F9903551B}"/>
    <cellStyle name="20% - Accent1 2 25 4" xfId="1929" xr:uid="{00000000-0005-0000-0000-0000BD160000}"/>
    <cellStyle name="20% - Accent1 2 25 4 2" xfId="1930" xr:uid="{00000000-0005-0000-0000-0000BE160000}"/>
    <cellStyle name="20% - Accent1 2 25 4_CC1" xfId="51956" xr:uid="{BD6FB569-CC2D-4BFA-9B57-D457F236B5B4}"/>
    <cellStyle name="20% - Accent1 2 25 5" xfId="1931" xr:uid="{00000000-0005-0000-0000-0000C0160000}"/>
    <cellStyle name="20% - Accent1 2 25 5 2" xfId="1932" xr:uid="{00000000-0005-0000-0000-0000C1160000}"/>
    <cellStyle name="20% - Accent1 2 25 5_CC1" xfId="51957" xr:uid="{82CE92FC-AB5F-4170-8109-E5C3E27221D5}"/>
    <cellStyle name="20% - Accent1 2 25 6" xfId="1933" xr:uid="{00000000-0005-0000-0000-0000C3160000}"/>
    <cellStyle name="20% - Accent1 2 25 6 2" xfId="1934" xr:uid="{00000000-0005-0000-0000-0000C4160000}"/>
    <cellStyle name="20% - Accent1 2 25 6_CC1" xfId="51958" xr:uid="{CDFE7833-5D2E-430B-BF57-76261BE16407}"/>
    <cellStyle name="20% - Accent1 2 25 7" xfId="1935" xr:uid="{00000000-0005-0000-0000-0000C6160000}"/>
    <cellStyle name="20% - Accent1 2 25 7 2" xfId="1936" xr:uid="{00000000-0005-0000-0000-0000C7160000}"/>
    <cellStyle name="20% - Accent1 2 25 7_CC1" xfId="51959" xr:uid="{3310CCD6-ECA5-4CD0-81B6-F1667656F5F1}"/>
    <cellStyle name="20% - Accent1 2 25 8" xfId="1937" xr:uid="{00000000-0005-0000-0000-0000C9160000}"/>
    <cellStyle name="20% - Accent1 2 25 8 2" xfId="1938" xr:uid="{00000000-0005-0000-0000-0000CA160000}"/>
    <cellStyle name="20% - Accent1 2 25 8_CC1" xfId="51960" xr:uid="{4CB1ADE2-029B-4775-AA76-3D03DA6A5D5E}"/>
    <cellStyle name="20% - Accent1 2 25 9" xfId="1939" xr:uid="{00000000-0005-0000-0000-0000CC160000}"/>
    <cellStyle name="20% - Accent1 2 25 9 2" xfId="1940" xr:uid="{00000000-0005-0000-0000-0000CD160000}"/>
    <cellStyle name="20% - Accent1 2 25 9_CC1" xfId="51961" xr:uid="{CF703082-2F70-47EB-8C16-645426DC138D}"/>
    <cellStyle name="20% - Accent1 2 25_CC1" xfId="51951"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1963" xr:uid="{1493017C-A806-46D0-B7BC-5A8C33398C45}"/>
    <cellStyle name="20% - Accent1 2 3 19 11" xfId="1958" xr:uid="{00000000-0005-0000-0000-0000E2160000}"/>
    <cellStyle name="20% - Accent1 2 3 19 11 2" xfId="1959" xr:uid="{00000000-0005-0000-0000-0000E3160000}"/>
    <cellStyle name="20% - Accent1 2 3 19 11_CC1" xfId="51964"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1965"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1966" xr:uid="{4FE85D79-DF1E-428B-A395-82E59A5EE44B}"/>
    <cellStyle name="20% - Accent1 2 3 19 4" xfId="1983" xr:uid="{00000000-0005-0000-0000-0000FE160000}"/>
    <cellStyle name="20% - Accent1 2 3 19 4 2" xfId="1984" xr:uid="{00000000-0005-0000-0000-0000FF160000}"/>
    <cellStyle name="20% - Accent1 2 3 19 4_CC1" xfId="51967" xr:uid="{C3FB3C57-ADDC-40F7-923A-23AFBBE26439}"/>
    <cellStyle name="20% - Accent1 2 3 19 5" xfId="1985" xr:uid="{00000000-0005-0000-0000-000001170000}"/>
    <cellStyle name="20% - Accent1 2 3 19 5 2" xfId="1986" xr:uid="{00000000-0005-0000-0000-000002170000}"/>
    <cellStyle name="20% - Accent1 2 3 19 5_CC1" xfId="51968" xr:uid="{49490E4D-DB42-410E-B09C-B7CDE9CEC84F}"/>
    <cellStyle name="20% - Accent1 2 3 19 6" xfId="1987" xr:uid="{00000000-0005-0000-0000-000004170000}"/>
    <cellStyle name="20% - Accent1 2 3 19 6 2" xfId="1988" xr:uid="{00000000-0005-0000-0000-000005170000}"/>
    <cellStyle name="20% - Accent1 2 3 19 6_CC1" xfId="51969" xr:uid="{74D1E465-6DB9-4CBA-BB88-B2702603F3B6}"/>
    <cellStyle name="20% - Accent1 2 3 19 7" xfId="1989" xr:uid="{00000000-0005-0000-0000-000007170000}"/>
    <cellStyle name="20% - Accent1 2 3 19 7 2" xfId="1990" xr:uid="{00000000-0005-0000-0000-000008170000}"/>
    <cellStyle name="20% - Accent1 2 3 19 7_CC1" xfId="51970" xr:uid="{7C228857-A8C2-4CAD-9F4E-75ADA11DBC38}"/>
    <cellStyle name="20% - Accent1 2 3 19 8" xfId="1991" xr:uid="{00000000-0005-0000-0000-00000A170000}"/>
    <cellStyle name="20% - Accent1 2 3 19 8 2" xfId="1992" xr:uid="{00000000-0005-0000-0000-00000B170000}"/>
    <cellStyle name="20% - Accent1 2 3 19 8_CC1" xfId="51971" xr:uid="{1DB9E7C4-C245-4E20-BB56-42CFEE5908E4}"/>
    <cellStyle name="20% - Accent1 2 3 19 9" xfId="1993" xr:uid="{00000000-0005-0000-0000-00000D170000}"/>
    <cellStyle name="20% - Accent1 2 3 19 9 2" xfId="1994" xr:uid="{00000000-0005-0000-0000-00000E170000}"/>
    <cellStyle name="20% - Accent1 2 3 19 9_CC1" xfId="51972" xr:uid="{CFABFB28-D446-41A8-9BFC-6A33FE84E037}"/>
    <cellStyle name="20% - Accent1 2 3 19_CC1" xfId="51962"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1973" xr:uid="{81424D0F-D2E4-45E6-A5E3-998690C982F6}"/>
    <cellStyle name="20% - Accent1 2 3 2 11" xfId="1998" xr:uid="{00000000-0005-0000-0000-000015170000}"/>
    <cellStyle name="20% - Accent1 2 3 2 11 2" xfId="1999" xr:uid="{00000000-0005-0000-0000-000016170000}"/>
    <cellStyle name="20% - Accent1 2 3 2 11_CC1" xfId="51974" xr:uid="{42CCAD1A-A4C0-4A9D-88B8-9D2CA2496CE0}"/>
    <cellStyle name="20% - Accent1 2 3 2 12" xfId="2000" xr:uid="{00000000-0005-0000-0000-000018170000}"/>
    <cellStyle name="20% - Accent1 2 3 2 12 2" xfId="2001" xr:uid="{00000000-0005-0000-0000-000019170000}"/>
    <cellStyle name="20% - Accent1 2 3 2 12_CC1" xfId="51975" xr:uid="{761B2FFB-1C08-4A40-ADE1-D144284EF554}"/>
    <cellStyle name="20% - Accent1 2 3 2 13" xfId="2002" xr:uid="{00000000-0005-0000-0000-00001B170000}"/>
    <cellStyle name="20% - Accent1 2 3 2 13 2" xfId="2003" xr:uid="{00000000-0005-0000-0000-00001C170000}"/>
    <cellStyle name="20% - Accent1 2 3 2 13_CC1" xfId="51976" xr:uid="{A6F4D699-6A15-463C-BA65-5A85F75C563C}"/>
    <cellStyle name="20% - Accent1 2 3 2 14" xfId="2004" xr:uid="{00000000-0005-0000-0000-00001E170000}"/>
    <cellStyle name="20% - Accent1 2 3 2 14 2" xfId="2005" xr:uid="{00000000-0005-0000-0000-00001F170000}"/>
    <cellStyle name="20% - Accent1 2 3 2 14_CC1" xfId="51977" xr:uid="{A098C8C0-4281-46AE-AF5C-1387A64DEBCD}"/>
    <cellStyle name="20% - Accent1 2 3 2 15" xfId="2006" xr:uid="{00000000-0005-0000-0000-000021170000}"/>
    <cellStyle name="20% - Accent1 2 3 2 15 2" xfId="2007" xr:uid="{00000000-0005-0000-0000-000022170000}"/>
    <cellStyle name="20% - Accent1 2 3 2 15_CC1" xfId="51978" xr:uid="{D466F39D-CA5E-4174-9BAD-E776FBC5F617}"/>
    <cellStyle name="20% - Accent1 2 3 2 16" xfId="2008" xr:uid="{00000000-0005-0000-0000-000024170000}"/>
    <cellStyle name="20% - Accent1 2 3 2 16 2" xfId="2009" xr:uid="{00000000-0005-0000-0000-000025170000}"/>
    <cellStyle name="20% - Accent1 2 3 2 16_CC1" xfId="51979"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15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1980"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1981" xr:uid="{AF490C8B-94EA-40F0-A28F-DBFA18A5C5B8}"/>
    <cellStyle name="20% - Accent1 2 3 2 9" xfId="2038" xr:uid="{00000000-0005-0000-0000-000046170000}"/>
    <cellStyle name="20% - Accent1 2 3 2 9 2" xfId="2039" xr:uid="{00000000-0005-0000-0000-000047170000}"/>
    <cellStyle name="20% - Accent1 2 3 2 9_CC1" xfId="51982"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1984" xr:uid="{05824501-09D3-4FEE-9515-E0A5A6A3E077}"/>
    <cellStyle name="20% - Accent1 2 3 20 11" xfId="2044" xr:uid="{00000000-0005-0000-0000-00004E170000}"/>
    <cellStyle name="20% - Accent1 2 3 20 11 2" xfId="2045" xr:uid="{00000000-0005-0000-0000-00004F170000}"/>
    <cellStyle name="20% - Accent1 2 3 20 11_CC1" xfId="51985"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1986"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1987" xr:uid="{1FF36273-13F4-4549-900E-9EEDD1062DBB}"/>
    <cellStyle name="20% - Accent1 2 3 20 4" xfId="2069" xr:uid="{00000000-0005-0000-0000-00006A170000}"/>
    <cellStyle name="20% - Accent1 2 3 20 4 2" xfId="2070" xr:uid="{00000000-0005-0000-0000-00006B170000}"/>
    <cellStyle name="20% - Accent1 2 3 20 4_CC1" xfId="51988" xr:uid="{D50B4CD7-F714-47ED-9D53-70D661DF19E8}"/>
    <cellStyle name="20% - Accent1 2 3 20 5" xfId="2071" xr:uid="{00000000-0005-0000-0000-00006D170000}"/>
    <cellStyle name="20% - Accent1 2 3 20 5 2" xfId="2072" xr:uid="{00000000-0005-0000-0000-00006E170000}"/>
    <cellStyle name="20% - Accent1 2 3 20 5_CC1" xfId="51989" xr:uid="{EB1644EF-8CE7-48CA-BC68-F245EE3EBAD4}"/>
    <cellStyle name="20% - Accent1 2 3 20 6" xfId="2073" xr:uid="{00000000-0005-0000-0000-000070170000}"/>
    <cellStyle name="20% - Accent1 2 3 20 6 2" xfId="2074" xr:uid="{00000000-0005-0000-0000-000071170000}"/>
    <cellStyle name="20% - Accent1 2 3 20 6_CC1" xfId="51990" xr:uid="{5E7091A4-D598-412C-B420-0BAA73F522A3}"/>
    <cellStyle name="20% - Accent1 2 3 20 7" xfId="2075" xr:uid="{00000000-0005-0000-0000-000073170000}"/>
    <cellStyle name="20% - Accent1 2 3 20 7 2" xfId="2076" xr:uid="{00000000-0005-0000-0000-000074170000}"/>
    <cellStyle name="20% - Accent1 2 3 20 7_CC1" xfId="51991" xr:uid="{8CE1E461-37BA-44C0-B620-5C548B503246}"/>
    <cellStyle name="20% - Accent1 2 3 20 8" xfId="2077" xr:uid="{00000000-0005-0000-0000-000076170000}"/>
    <cellStyle name="20% - Accent1 2 3 20 8 2" xfId="2078" xr:uid="{00000000-0005-0000-0000-000077170000}"/>
    <cellStyle name="20% - Accent1 2 3 20 8_CC1" xfId="51992" xr:uid="{27F6E8E9-427C-467D-A4EE-C6E27FEFED12}"/>
    <cellStyle name="20% - Accent1 2 3 20 9" xfId="2079" xr:uid="{00000000-0005-0000-0000-000079170000}"/>
    <cellStyle name="20% - Accent1 2 3 20 9 2" xfId="2080" xr:uid="{00000000-0005-0000-0000-00007A170000}"/>
    <cellStyle name="20% - Accent1 2 3 20 9_CC1" xfId="51993" xr:uid="{647CBDB4-0C65-4A29-A57C-606C32FB46F9}"/>
    <cellStyle name="20% - Accent1 2 3 20_CC1" xfId="51983"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1995" xr:uid="{565D8DC5-257E-4D88-9391-7F43785A173C}"/>
    <cellStyle name="20% - Accent1 2 3 21 11" xfId="2084" xr:uid="{00000000-0005-0000-0000-000081170000}"/>
    <cellStyle name="20% - Accent1 2 3 21 11 2" xfId="2085" xr:uid="{00000000-0005-0000-0000-000082170000}"/>
    <cellStyle name="20% - Accent1 2 3 21 11_CC1" xfId="51996"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1997"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1998" xr:uid="{D378B624-6BDE-4962-96C3-46C828657878}"/>
    <cellStyle name="20% - Accent1 2 3 21 4" xfId="2109" xr:uid="{00000000-0005-0000-0000-00009D170000}"/>
    <cellStyle name="20% - Accent1 2 3 21 4 2" xfId="2110" xr:uid="{00000000-0005-0000-0000-00009E170000}"/>
    <cellStyle name="20% - Accent1 2 3 21 4_CC1" xfId="51999" xr:uid="{9BFBC294-2A28-4CA8-8073-BD0E4E3A731A}"/>
    <cellStyle name="20% - Accent1 2 3 21 5" xfId="2111" xr:uid="{00000000-0005-0000-0000-0000A0170000}"/>
    <cellStyle name="20% - Accent1 2 3 21 5 2" xfId="2112" xr:uid="{00000000-0005-0000-0000-0000A1170000}"/>
    <cellStyle name="20% - Accent1 2 3 21 5_CC1" xfId="52000" xr:uid="{B6FD04B2-2D03-41BC-BC6E-4CEE67BD6A12}"/>
    <cellStyle name="20% - Accent1 2 3 21 6" xfId="2113" xr:uid="{00000000-0005-0000-0000-0000A3170000}"/>
    <cellStyle name="20% - Accent1 2 3 21 6 2" xfId="2114" xr:uid="{00000000-0005-0000-0000-0000A4170000}"/>
    <cellStyle name="20% - Accent1 2 3 21 6_CC1" xfId="52001" xr:uid="{8750B8F4-9511-4035-BF99-EB492C727D1F}"/>
    <cellStyle name="20% - Accent1 2 3 21 7" xfId="2115" xr:uid="{00000000-0005-0000-0000-0000A6170000}"/>
    <cellStyle name="20% - Accent1 2 3 21 7 2" xfId="2116" xr:uid="{00000000-0005-0000-0000-0000A7170000}"/>
    <cellStyle name="20% - Accent1 2 3 21 7_CC1" xfId="52002" xr:uid="{1B7E45E7-94AC-44CD-A9C0-69D4C5529D06}"/>
    <cellStyle name="20% - Accent1 2 3 21 8" xfId="2117" xr:uid="{00000000-0005-0000-0000-0000A9170000}"/>
    <cellStyle name="20% - Accent1 2 3 21 8 2" xfId="2118" xr:uid="{00000000-0005-0000-0000-0000AA170000}"/>
    <cellStyle name="20% - Accent1 2 3 21 8_CC1" xfId="52003" xr:uid="{071C34BB-93C9-4650-8D86-4BACE2F15728}"/>
    <cellStyle name="20% - Accent1 2 3 21 9" xfId="2119" xr:uid="{00000000-0005-0000-0000-0000AC170000}"/>
    <cellStyle name="20% - Accent1 2 3 21 9 2" xfId="2120" xr:uid="{00000000-0005-0000-0000-0000AD170000}"/>
    <cellStyle name="20% - Accent1 2 3 21 9_CC1" xfId="52004" xr:uid="{E14B20F0-3225-42A7-9DCC-BC57A431E392}"/>
    <cellStyle name="20% - Accent1 2 3 21_CC1" xfId="51994"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2006" xr:uid="{33F34B52-5111-4C81-ACBE-50363DABAEDF}"/>
    <cellStyle name="20% - Accent1 2 3 22 11" xfId="2124" xr:uid="{00000000-0005-0000-0000-0000B4170000}"/>
    <cellStyle name="20% - Accent1 2 3 22 11 2" xfId="2125" xr:uid="{00000000-0005-0000-0000-0000B5170000}"/>
    <cellStyle name="20% - Accent1 2 3 22 11_CC1" xfId="52007"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2008"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2009" xr:uid="{362C3834-58EE-4837-B8FB-660F6F3ED024}"/>
    <cellStyle name="20% - Accent1 2 3 22 4" xfId="2149" xr:uid="{00000000-0005-0000-0000-0000D0170000}"/>
    <cellStyle name="20% - Accent1 2 3 22 4 2" xfId="2150" xr:uid="{00000000-0005-0000-0000-0000D1170000}"/>
    <cellStyle name="20% - Accent1 2 3 22 4_CC1" xfId="52010" xr:uid="{68E670E5-1FDF-48C3-9640-B0380118766B}"/>
    <cellStyle name="20% - Accent1 2 3 22 5" xfId="2151" xr:uid="{00000000-0005-0000-0000-0000D3170000}"/>
    <cellStyle name="20% - Accent1 2 3 22 5 2" xfId="2152" xr:uid="{00000000-0005-0000-0000-0000D4170000}"/>
    <cellStyle name="20% - Accent1 2 3 22 5_CC1" xfId="52011" xr:uid="{5F173DEE-C335-48B6-B619-88B24CCF8B0B}"/>
    <cellStyle name="20% - Accent1 2 3 22 6" xfId="2153" xr:uid="{00000000-0005-0000-0000-0000D6170000}"/>
    <cellStyle name="20% - Accent1 2 3 22 6 2" xfId="2154" xr:uid="{00000000-0005-0000-0000-0000D7170000}"/>
    <cellStyle name="20% - Accent1 2 3 22 6_CC1" xfId="52012" xr:uid="{1DAC51D2-BB7F-46D8-99A6-0D20174B64CB}"/>
    <cellStyle name="20% - Accent1 2 3 22 7" xfId="2155" xr:uid="{00000000-0005-0000-0000-0000D9170000}"/>
    <cellStyle name="20% - Accent1 2 3 22 7 2" xfId="2156" xr:uid="{00000000-0005-0000-0000-0000DA170000}"/>
    <cellStyle name="20% - Accent1 2 3 22 7_CC1" xfId="52013" xr:uid="{CDC544EC-B731-4AD4-9AF9-98E9428B9B93}"/>
    <cellStyle name="20% - Accent1 2 3 22 8" xfId="2157" xr:uid="{00000000-0005-0000-0000-0000DC170000}"/>
    <cellStyle name="20% - Accent1 2 3 22 8 2" xfId="2158" xr:uid="{00000000-0005-0000-0000-0000DD170000}"/>
    <cellStyle name="20% - Accent1 2 3 22 8_CC1" xfId="52014" xr:uid="{81E06CDD-8E91-4ECA-B226-9A7E61485CCA}"/>
    <cellStyle name="20% - Accent1 2 3 22 9" xfId="2159" xr:uid="{00000000-0005-0000-0000-0000DF170000}"/>
    <cellStyle name="20% - Accent1 2 3 22 9 2" xfId="2160" xr:uid="{00000000-0005-0000-0000-0000E0170000}"/>
    <cellStyle name="20% - Accent1 2 3 22 9_CC1" xfId="52015" xr:uid="{E61285BA-B824-43C0-B308-D54BA99D6C41}"/>
    <cellStyle name="20% - Accent1 2 3 22_CC1" xfId="52005"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2016"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2017" xr:uid="{A5910219-A211-4E34-8B07-D2BE57FA612E}"/>
    <cellStyle name="20% - Accent1 2 3 25" xfId="2177" xr:uid="{00000000-0005-0000-0000-0000F5170000}"/>
    <cellStyle name="20% - Accent1 2 3 25 2" xfId="2178" xr:uid="{00000000-0005-0000-0000-0000F6170000}"/>
    <cellStyle name="20% - Accent1 2 3 25_CC1" xfId="52018" xr:uid="{6ED5E432-3105-4F81-863F-8186A5B62174}"/>
    <cellStyle name="20% - Accent1 2 3 26" xfId="2179" xr:uid="{00000000-0005-0000-0000-0000F8170000}"/>
    <cellStyle name="20% - Accent1 2 3 26 2" xfId="2180" xr:uid="{00000000-0005-0000-0000-0000F9170000}"/>
    <cellStyle name="20% - Accent1 2 3 26_CC1" xfId="52019" xr:uid="{AEB1EDD5-B9EB-4874-971D-74C7E660C0FC}"/>
    <cellStyle name="20% - Accent1 2 3 27" xfId="2181" xr:uid="{00000000-0005-0000-0000-0000FB170000}"/>
    <cellStyle name="20% - Accent1 2 3 27 2" xfId="2182" xr:uid="{00000000-0005-0000-0000-0000FC170000}"/>
    <cellStyle name="20% - Accent1 2 3 27_CC1" xfId="52020" xr:uid="{2868DDAF-4FE9-4FEE-BA3B-2BFF1CC9EA53}"/>
    <cellStyle name="20% - Accent1 2 3 28" xfId="2183" xr:uid="{00000000-0005-0000-0000-0000FE170000}"/>
    <cellStyle name="20% - Accent1 2 3 28 2" xfId="2184" xr:uid="{00000000-0005-0000-0000-0000FF170000}"/>
    <cellStyle name="20% - Accent1 2 3 28_CC1" xfId="52021" xr:uid="{E4FF0FE0-0416-401D-8243-952873DF593E}"/>
    <cellStyle name="20% - Accent1 2 3 29" xfId="2185" xr:uid="{00000000-0005-0000-0000-000001180000}"/>
    <cellStyle name="20% - Accent1 2 3 29 2" xfId="2186" xr:uid="{00000000-0005-0000-0000-000002180000}"/>
    <cellStyle name="20% - Accent1 2 3 29_CC1" xfId="52022" xr:uid="{811DEEB9-59FA-4304-A740-E0E4A252F700}"/>
    <cellStyle name="20% - Accent1 2 3 3" xfId="2187" xr:uid="{00000000-0005-0000-0000-000004180000}"/>
    <cellStyle name="20% - Accent1 2 3 3 2" xfId="41582" xr:uid="{00000000-0005-0000-0000-000005180000}"/>
    <cellStyle name="20% - Accent1 2 3 3_CC1" xfId="52023" xr:uid="{4B167F92-45F5-47B3-9673-120BC217109F}"/>
    <cellStyle name="20% - Accent1 2 3 30" xfId="2188" xr:uid="{00000000-0005-0000-0000-000006180000}"/>
    <cellStyle name="20% - Accent1 2 3 30 2" xfId="2189" xr:uid="{00000000-0005-0000-0000-000007180000}"/>
    <cellStyle name="20% - Accent1 2 3 30_CC1" xfId="52024" xr:uid="{BAC7846E-02AD-4BA7-B8E1-90C5DAE58EA1}"/>
    <cellStyle name="20% - Accent1 2 3 31" xfId="2190" xr:uid="{00000000-0005-0000-0000-000009180000}"/>
    <cellStyle name="20% - Accent1 2 3 31 2" xfId="2191" xr:uid="{00000000-0005-0000-0000-00000A180000}"/>
    <cellStyle name="20% - Accent1 2 3 31_CC1" xfId="52025" xr:uid="{80DD5F07-E1F5-4421-BEC4-18945DCE48A8}"/>
    <cellStyle name="20% - Accent1 2 3 32" xfId="2192" xr:uid="{00000000-0005-0000-0000-00000C180000}"/>
    <cellStyle name="20% - Accent1 2 3 32 2" xfId="2193" xr:uid="{00000000-0005-0000-0000-00000D180000}"/>
    <cellStyle name="20% - Accent1 2 3 32_CC1" xfId="52026"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1583" xr:uid="{00000000-0005-0000-0000-000017180000}"/>
    <cellStyle name="20% - Accent1 2 3 4_CC1" xfId="52027" xr:uid="{5C169F8C-3ACD-47D1-B706-ACB6DB2A7304}"/>
    <cellStyle name="20% - Accent1 2 3 40" xfId="12532" xr:uid="{00000000-0005-0000-0000-000018180000}"/>
    <cellStyle name="20% - Accent1 2 3 41" xfId="12533" xr:uid="{00000000-0005-0000-0000-000019180000}"/>
    <cellStyle name="20% - Accent1 2 3 42" xfId="41584" xr:uid="{00000000-0005-0000-0000-00001A180000}"/>
    <cellStyle name="20% - Accent1 2 3 5" xfId="2202" xr:uid="{00000000-0005-0000-0000-00001B180000}"/>
    <cellStyle name="20% - Accent1 2 3 5 2" xfId="41585" xr:uid="{00000000-0005-0000-0000-00001C180000}"/>
    <cellStyle name="20% - Accent1 2 3 5_CC1" xfId="52028"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34" xr:uid="{00000000-0005-0000-0000-00002E180000}"/>
    <cellStyle name="20% - Accent1 2 4 4" xfId="415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2030" xr:uid="{C7519B6D-6B16-462D-A81D-FE0CD87F56CA}"/>
    <cellStyle name="20% - Accent1 2 41 3" xfId="2225" xr:uid="{00000000-0005-0000-0000-000036180000}"/>
    <cellStyle name="20% - Accent1 2 41 3 2" xfId="2226" xr:uid="{00000000-0005-0000-0000-000037180000}"/>
    <cellStyle name="20% - Accent1 2 41 3_CC1" xfId="52031" xr:uid="{AE476FBC-3B5B-4F48-B7C8-057D3D85BEC6}"/>
    <cellStyle name="20% - Accent1 2 41_CC1" xfId="52029"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2033" xr:uid="{CC6C372D-CAB9-4C08-AA41-A3FA0005182E}"/>
    <cellStyle name="20% - Accent1 2 42 3" xfId="2230" xr:uid="{00000000-0005-0000-0000-00003E180000}"/>
    <cellStyle name="20% - Accent1 2 42 3 2" xfId="2231" xr:uid="{00000000-0005-0000-0000-00003F180000}"/>
    <cellStyle name="20% - Accent1 2 42 3_CC1" xfId="52034" xr:uid="{83E26DF2-0F25-4BA5-A9F9-09DB04C9A889}"/>
    <cellStyle name="20% - Accent1 2 42_CC1" xfId="52032" xr:uid="{F10D79E0-84C3-4D6D-9CB1-D07089447CD6}"/>
    <cellStyle name="20% - Accent1 2 43" xfId="2232" xr:uid="{00000000-0005-0000-0000-000042180000}"/>
    <cellStyle name="20% - Accent1 2 43 2" xfId="2233" xr:uid="{00000000-0005-0000-0000-000043180000}"/>
    <cellStyle name="20% - Accent1 2 43_CC1" xfId="52035" xr:uid="{CF77289B-BC58-47F2-8748-2E0BBA39F6D9}"/>
    <cellStyle name="20% - Accent1 2 44" xfId="2234" xr:uid="{00000000-0005-0000-0000-000045180000}"/>
    <cellStyle name="20% - Accent1 2 44 2" xfId="2235" xr:uid="{00000000-0005-0000-0000-000046180000}"/>
    <cellStyle name="20% - Accent1 2 44_CC1" xfId="52036" xr:uid="{8544AF48-B87D-48C1-AA67-7684EB83D128}"/>
    <cellStyle name="20% - Accent1 2 45" xfId="2236" xr:uid="{00000000-0005-0000-0000-000048180000}"/>
    <cellStyle name="20% - Accent1 2 46" xfId="12535" xr:uid="{00000000-0005-0000-0000-000049180000}"/>
    <cellStyle name="20% - Accent1 2 47" xfId="35207"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2039" xr:uid="{BFB53E87-51CD-4E49-873E-3D99C7D98407}"/>
    <cellStyle name="20% - Accent1 2 5 19 11" xfId="2250" xr:uid="{00000000-0005-0000-0000-000059180000}"/>
    <cellStyle name="20% - Accent1 2 5 19 11 2" xfId="2251" xr:uid="{00000000-0005-0000-0000-00005A180000}"/>
    <cellStyle name="20% - Accent1 2 5 19 11_CC1" xfId="52040"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2041"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2042" xr:uid="{4038FB4F-1D2C-43C3-BA4B-2F8DDF6883EC}"/>
    <cellStyle name="20% - Accent1 2 5 19 4" xfId="2275" xr:uid="{00000000-0005-0000-0000-000075180000}"/>
    <cellStyle name="20% - Accent1 2 5 19 4 2" xfId="2276" xr:uid="{00000000-0005-0000-0000-000076180000}"/>
    <cellStyle name="20% - Accent1 2 5 19 4_CC1" xfId="52043" xr:uid="{87726A10-0033-4B4C-89AE-EB3163108372}"/>
    <cellStyle name="20% - Accent1 2 5 19 5" xfId="2277" xr:uid="{00000000-0005-0000-0000-000078180000}"/>
    <cellStyle name="20% - Accent1 2 5 19 5 2" xfId="2278" xr:uid="{00000000-0005-0000-0000-000079180000}"/>
    <cellStyle name="20% - Accent1 2 5 19 5_CC1" xfId="52044" xr:uid="{85B2EF8C-46E6-4611-8325-7524946FF2C0}"/>
    <cellStyle name="20% - Accent1 2 5 19 6" xfId="2279" xr:uid="{00000000-0005-0000-0000-00007B180000}"/>
    <cellStyle name="20% - Accent1 2 5 19 6 2" xfId="2280" xr:uid="{00000000-0005-0000-0000-00007C180000}"/>
    <cellStyle name="20% - Accent1 2 5 19 6_CC1" xfId="52045" xr:uid="{4638B736-F06A-4773-B8C8-C17F22BC703F}"/>
    <cellStyle name="20% - Accent1 2 5 19 7" xfId="2281" xr:uid="{00000000-0005-0000-0000-00007E180000}"/>
    <cellStyle name="20% - Accent1 2 5 19 7 2" xfId="2282" xr:uid="{00000000-0005-0000-0000-00007F180000}"/>
    <cellStyle name="20% - Accent1 2 5 19 7_CC1" xfId="52046" xr:uid="{F8E24C1C-FB4E-4801-AA3A-EBA8FB0BA355}"/>
    <cellStyle name="20% - Accent1 2 5 19 8" xfId="2283" xr:uid="{00000000-0005-0000-0000-000081180000}"/>
    <cellStyle name="20% - Accent1 2 5 19 8 2" xfId="2284" xr:uid="{00000000-0005-0000-0000-000082180000}"/>
    <cellStyle name="20% - Accent1 2 5 19 8_CC1" xfId="52047" xr:uid="{9F2F974F-9E3F-4866-869B-2CC81E51F930}"/>
    <cellStyle name="20% - Accent1 2 5 19 9" xfId="2285" xr:uid="{00000000-0005-0000-0000-000084180000}"/>
    <cellStyle name="20% - Accent1 2 5 19 9 2" xfId="2286" xr:uid="{00000000-0005-0000-0000-000085180000}"/>
    <cellStyle name="20% - Accent1 2 5 19 9_CC1" xfId="52048" xr:uid="{C62731E3-0E23-4587-BEDD-AB0D391A692E}"/>
    <cellStyle name="20% - Accent1 2 5 19_CC1" xfId="52038"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2050" xr:uid="{4C835E5E-5734-44BA-9831-913A458596C6}"/>
    <cellStyle name="20% - Accent1 2 5 2 11" xfId="2290" xr:uid="{00000000-0005-0000-0000-00008C180000}"/>
    <cellStyle name="20% - Accent1 2 5 2 11 2" xfId="2291" xr:uid="{00000000-0005-0000-0000-00008D180000}"/>
    <cellStyle name="20% - Accent1 2 5 2 11_CC1" xfId="52051" xr:uid="{B946B708-A6FA-4834-A4E6-7A25DA5FBFF3}"/>
    <cellStyle name="20% - Accent1 2 5 2 12" xfId="2292" xr:uid="{00000000-0005-0000-0000-00008F180000}"/>
    <cellStyle name="20% - Accent1 2 5 2 12 2" xfId="2293" xr:uid="{00000000-0005-0000-0000-000090180000}"/>
    <cellStyle name="20% - Accent1 2 5 2 12_CC1" xfId="52052" xr:uid="{9460E9D8-4B1D-4290-BE34-FA2F2D78C51D}"/>
    <cellStyle name="20% - Accent1 2 5 2 13" xfId="2294" xr:uid="{00000000-0005-0000-0000-000092180000}"/>
    <cellStyle name="20% - Accent1 2 5 2 13 2" xfId="2295" xr:uid="{00000000-0005-0000-0000-000093180000}"/>
    <cellStyle name="20% - Accent1 2 5 2 13_CC1" xfId="52053" xr:uid="{5A8D6E07-2C86-4FDA-941C-1A08335AE2EF}"/>
    <cellStyle name="20% - Accent1 2 5 2 14" xfId="2296" xr:uid="{00000000-0005-0000-0000-000095180000}"/>
    <cellStyle name="20% - Accent1 2 5 2 14 2" xfId="2297" xr:uid="{00000000-0005-0000-0000-000096180000}"/>
    <cellStyle name="20% - Accent1 2 5 2 14_CC1" xfId="52054" xr:uid="{9F25DC28-A005-42F7-B41A-9D25391DD700}"/>
    <cellStyle name="20% - Accent1 2 5 2 15" xfId="2298" xr:uid="{00000000-0005-0000-0000-000098180000}"/>
    <cellStyle name="20% - Accent1 2 5 2 15 2" xfId="2299" xr:uid="{00000000-0005-0000-0000-000099180000}"/>
    <cellStyle name="20% - Accent1 2 5 2 15_CC1" xfId="52055" xr:uid="{16A36C3B-A5EF-4D1C-B48D-4CEDEC568651}"/>
    <cellStyle name="20% - Accent1 2 5 2 16" xfId="2300" xr:uid="{00000000-0005-0000-0000-00009B180000}"/>
    <cellStyle name="20% - Accent1 2 5 2 16 2" xfId="2301" xr:uid="{00000000-0005-0000-0000-00009C180000}"/>
    <cellStyle name="20% - Accent1 2 5 2 16_CC1" xfId="52056"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2057"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2058" xr:uid="{420555A2-92E7-4ADE-A545-C99DF3DC1762}"/>
    <cellStyle name="20% - Accent1 2 5 2 9" xfId="2330" xr:uid="{00000000-0005-0000-0000-0000BC180000}"/>
    <cellStyle name="20% - Accent1 2 5 2 9 2" xfId="2331" xr:uid="{00000000-0005-0000-0000-0000BD180000}"/>
    <cellStyle name="20% - Accent1 2 5 2 9_CC1" xfId="52059" xr:uid="{721DDD38-4471-4671-99AF-AC5D9AAC2192}"/>
    <cellStyle name="20% - Accent1 2 5 2_CC1" xfId="52049"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2061" xr:uid="{E07759CD-26D5-4AAB-B4D0-77DB81E40E66}"/>
    <cellStyle name="20% - Accent1 2 5 20 11" xfId="2335" xr:uid="{00000000-0005-0000-0000-0000C4180000}"/>
    <cellStyle name="20% - Accent1 2 5 20 11 2" xfId="2336" xr:uid="{00000000-0005-0000-0000-0000C5180000}"/>
    <cellStyle name="20% - Accent1 2 5 20 11_CC1" xfId="52062"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2063"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2064" xr:uid="{7E78BD09-DA59-4BA3-851C-FB756C4ECBBF}"/>
    <cellStyle name="20% - Accent1 2 5 20 4" xfId="2360" xr:uid="{00000000-0005-0000-0000-0000E0180000}"/>
    <cellStyle name="20% - Accent1 2 5 20 4 2" xfId="2361" xr:uid="{00000000-0005-0000-0000-0000E1180000}"/>
    <cellStyle name="20% - Accent1 2 5 20 4_CC1" xfId="52065" xr:uid="{00F86A2C-EE7D-4BBD-8B7D-4EFC853C0B53}"/>
    <cellStyle name="20% - Accent1 2 5 20 5" xfId="2362" xr:uid="{00000000-0005-0000-0000-0000E3180000}"/>
    <cellStyle name="20% - Accent1 2 5 20 5 2" xfId="2363" xr:uid="{00000000-0005-0000-0000-0000E4180000}"/>
    <cellStyle name="20% - Accent1 2 5 20 5_CC1" xfId="52066" xr:uid="{067C04DD-E712-4C2C-8D74-9D900506D1A9}"/>
    <cellStyle name="20% - Accent1 2 5 20 6" xfId="2364" xr:uid="{00000000-0005-0000-0000-0000E6180000}"/>
    <cellStyle name="20% - Accent1 2 5 20 6 2" xfId="2365" xr:uid="{00000000-0005-0000-0000-0000E7180000}"/>
    <cellStyle name="20% - Accent1 2 5 20 6_CC1" xfId="52067" xr:uid="{ABE561CC-E80C-417E-A988-12D2716D43F3}"/>
    <cellStyle name="20% - Accent1 2 5 20 7" xfId="2366" xr:uid="{00000000-0005-0000-0000-0000E9180000}"/>
    <cellStyle name="20% - Accent1 2 5 20 7 2" xfId="2367" xr:uid="{00000000-0005-0000-0000-0000EA180000}"/>
    <cellStyle name="20% - Accent1 2 5 20 7_CC1" xfId="52068" xr:uid="{096240FD-A63A-4B64-B17B-2C670830176E}"/>
    <cellStyle name="20% - Accent1 2 5 20 8" xfId="2368" xr:uid="{00000000-0005-0000-0000-0000EC180000}"/>
    <cellStyle name="20% - Accent1 2 5 20 8 2" xfId="2369" xr:uid="{00000000-0005-0000-0000-0000ED180000}"/>
    <cellStyle name="20% - Accent1 2 5 20 8_CC1" xfId="52069" xr:uid="{4062B75A-B57B-4978-81BD-39F4A7BCB5D5}"/>
    <cellStyle name="20% - Accent1 2 5 20 9" xfId="2370" xr:uid="{00000000-0005-0000-0000-0000EF180000}"/>
    <cellStyle name="20% - Accent1 2 5 20 9 2" xfId="2371" xr:uid="{00000000-0005-0000-0000-0000F0180000}"/>
    <cellStyle name="20% - Accent1 2 5 20 9_CC1" xfId="52070" xr:uid="{6A0F349F-385B-43BA-B073-6671BD9BE594}"/>
    <cellStyle name="20% - Accent1 2 5 20_CC1" xfId="52060"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2072" xr:uid="{14001033-0267-4837-9537-5F7DA56CC937}"/>
    <cellStyle name="20% - Accent1 2 5 21 11" xfId="2375" xr:uid="{00000000-0005-0000-0000-0000F7180000}"/>
    <cellStyle name="20% - Accent1 2 5 21 11 2" xfId="2376" xr:uid="{00000000-0005-0000-0000-0000F8180000}"/>
    <cellStyle name="20% - Accent1 2 5 21 11_CC1" xfId="52073"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2074"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2075" xr:uid="{4F535EC6-54A5-42DC-B50A-4E4640C07577}"/>
    <cellStyle name="20% - Accent1 2 5 21 4" xfId="2400" xr:uid="{00000000-0005-0000-0000-000013190000}"/>
    <cellStyle name="20% - Accent1 2 5 21 4 2" xfId="2401" xr:uid="{00000000-0005-0000-0000-000014190000}"/>
    <cellStyle name="20% - Accent1 2 5 21 4_CC1" xfId="52076" xr:uid="{EF6B7043-FD47-437A-B974-AAEE2E32DF13}"/>
    <cellStyle name="20% - Accent1 2 5 21 5" xfId="2402" xr:uid="{00000000-0005-0000-0000-000016190000}"/>
    <cellStyle name="20% - Accent1 2 5 21 5 2" xfId="2403" xr:uid="{00000000-0005-0000-0000-000017190000}"/>
    <cellStyle name="20% - Accent1 2 5 21 5_CC1" xfId="52077" xr:uid="{50F7A6FE-F94F-4FF9-84F4-B4CA80943191}"/>
    <cellStyle name="20% - Accent1 2 5 21 6" xfId="2404" xr:uid="{00000000-0005-0000-0000-000019190000}"/>
    <cellStyle name="20% - Accent1 2 5 21 6 2" xfId="2405" xr:uid="{00000000-0005-0000-0000-00001A190000}"/>
    <cellStyle name="20% - Accent1 2 5 21 6_CC1" xfId="52078" xr:uid="{AE09FA17-08D3-4D18-83C6-DA1B727EAAC3}"/>
    <cellStyle name="20% - Accent1 2 5 21 7" xfId="2406" xr:uid="{00000000-0005-0000-0000-00001C190000}"/>
    <cellStyle name="20% - Accent1 2 5 21 7 2" xfId="2407" xr:uid="{00000000-0005-0000-0000-00001D190000}"/>
    <cellStyle name="20% - Accent1 2 5 21 7_CC1" xfId="52079" xr:uid="{63436267-9EC1-4A26-8714-BBCCC79EF2DE}"/>
    <cellStyle name="20% - Accent1 2 5 21 8" xfId="2408" xr:uid="{00000000-0005-0000-0000-00001F190000}"/>
    <cellStyle name="20% - Accent1 2 5 21 8 2" xfId="2409" xr:uid="{00000000-0005-0000-0000-000020190000}"/>
    <cellStyle name="20% - Accent1 2 5 21 8_CC1" xfId="52080" xr:uid="{4A6D22CD-41C7-415B-B425-E1312A9ACFBE}"/>
    <cellStyle name="20% - Accent1 2 5 21 9" xfId="2410" xr:uid="{00000000-0005-0000-0000-000022190000}"/>
    <cellStyle name="20% - Accent1 2 5 21 9 2" xfId="2411" xr:uid="{00000000-0005-0000-0000-000023190000}"/>
    <cellStyle name="20% - Accent1 2 5 21 9_CC1" xfId="52081" xr:uid="{F196A5A5-A9BE-4A02-B6B9-3E7461AB0777}"/>
    <cellStyle name="20% - Accent1 2 5 21_CC1" xfId="52071"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2083" xr:uid="{CA6D8FCC-579C-48D9-920F-60070E22D6C3}"/>
    <cellStyle name="20% - Accent1 2 5 22 11" xfId="2415" xr:uid="{00000000-0005-0000-0000-00002A190000}"/>
    <cellStyle name="20% - Accent1 2 5 22 11 2" xfId="2416" xr:uid="{00000000-0005-0000-0000-00002B190000}"/>
    <cellStyle name="20% - Accent1 2 5 22 11_CC1" xfId="52084"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2085" xr:uid="{CB2455E3-3998-4EC5-B7CB-2D5438FA6E4C}"/>
    <cellStyle name="20% - Accent1 2 5 22 3" xfId="12536" xr:uid="{00000000-0005-0000-0000-00003D190000}"/>
    <cellStyle name="20% - Accent1 2 5 22 3 2" xfId="12537" xr:uid="{00000000-0005-0000-0000-00003E190000}"/>
    <cellStyle name="20% - Accent1 2 5 22 3 3" xfId="12538" xr:uid="{00000000-0005-0000-0000-00003F190000}"/>
    <cellStyle name="20% - Accent1 2 5 22 3 4" xfId="12539" xr:uid="{00000000-0005-0000-0000-000040190000}"/>
    <cellStyle name="20% - Accent1 2 5 22 3 5" xfId="12540" xr:uid="{00000000-0005-0000-0000-000041190000}"/>
    <cellStyle name="20% - Accent1 2 5 22 3 6" xfId="12541" xr:uid="{00000000-0005-0000-0000-000042190000}"/>
    <cellStyle name="20% - Accent1 2 5 22 3 7" xfId="12542" xr:uid="{00000000-0005-0000-0000-000043190000}"/>
    <cellStyle name="20% - Accent1 2 5 22 3 8" xfId="12543" xr:uid="{00000000-0005-0000-0000-000044190000}"/>
    <cellStyle name="20% - Accent1 2 5 22 4" xfId="12544" xr:uid="{00000000-0005-0000-0000-000045190000}"/>
    <cellStyle name="20% - Accent1 2 5 22 4 2" xfId="12545" xr:uid="{00000000-0005-0000-0000-000046190000}"/>
    <cellStyle name="20% - Accent1 2 5 22 5" xfId="12546" xr:uid="{00000000-0005-0000-0000-000047190000}"/>
    <cellStyle name="20% - Accent1 2 5 22 5 2" xfId="12547" xr:uid="{00000000-0005-0000-0000-000048190000}"/>
    <cellStyle name="20% - Accent1 2 5 22 6" xfId="12548" xr:uid="{00000000-0005-0000-0000-000049190000}"/>
    <cellStyle name="20% - Accent1 2 5 22 6 2" xfId="12549" xr:uid="{00000000-0005-0000-0000-00004A190000}"/>
    <cellStyle name="20% - Accent1 2 5 22 7" xfId="12550" xr:uid="{00000000-0005-0000-0000-00004B190000}"/>
    <cellStyle name="20% - Accent1 2 5 22 7 2" xfId="12551" xr:uid="{00000000-0005-0000-0000-00004C190000}"/>
    <cellStyle name="20% - Accent1 2 5 22 8" xfId="12552" xr:uid="{00000000-0005-0000-0000-00004D190000}"/>
    <cellStyle name="20% - Accent1 2 5 22 8 2" xfId="12553" xr:uid="{00000000-0005-0000-0000-00004E190000}"/>
    <cellStyle name="20% - Accent1 2 5 22 9" xfId="12554" xr:uid="{00000000-0005-0000-0000-00004F190000}"/>
    <cellStyle name="20% - Accent1 2 5 22 9 2" xfId="12555" xr:uid="{00000000-0005-0000-0000-000050190000}"/>
    <cellStyle name="20% - Accent1 2 5 22_CC1" xfId="52082" xr:uid="{3F2231F3-D8F9-4825-84BD-124C7D8272DE}"/>
    <cellStyle name="20% - Accent1 2 5 23" xfId="12556" xr:uid="{00000000-0005-0000-0000-000052190000}"/>
    <cellStyle name="20% - Accent1 2 5 23 2" xfId="12557" xr:uid="{00000000-0005-0000-0000-000053190000}"/>
    <cellStyle name="20% - Accent1 2 5 23 3" xfId="12558" xr:uid="{00000000-0005-0000-0000-000054190000}"/>
    <cellStyle name="20% - Accent1 2 5 23 4" xfId="12559" xr:uid="{00000000-0005-0000-0000-000055190000}"/>
    <cellStyle name="20% - Accent1 2 5 23 5" xfId="12560" xr:uid="{00000000-0005-0000-0000-000056190000}"/>
    <cellStyle name="20% - Accent1 2 5 23 6" xfId="12561" xr:uid="{00000000-0005-0000-0000-000057190000}"/>
    <cellStyle name="20% - Accent1 2 5 23 7" xfId="12562" xr:uid="{00000000-0005-0000-0000-000058190000}"/>
    <cellStyle name="20% - Accent1 2 5 23 8" xfId="12563" xr:uid="{00000000-0005-0000-0000-000059190000}"/>
    <cellStyle name="20% - Accent1 2 5 24" xfId="12564" xr:uid="{00000000-0005-0000-0000-00005A190000}"/>
    <cellStyle name="20% - Accent1 2 5 24 2" xfId="12565" xr:uid="{00000000-0005-0000-0000-00005B190000}"/>
    <cellStyle name="20% - Accent1 2 5 24 3" xfId="12566" xr:uid="{00000000-0005-0000-0000-00005C190000}"/>
    <cellStyle name="20% - Accent1 2 5 24 4" xfId="12567" xr:uid="{00000000-0005-0000-0000-00005D190000}"/>
    <cellStyle name="20% - Accent1 2 5 24 5" xfId="12568" xr:uid="{00000000-0005-0000-0000-00005E190000}"/>
    <cellStyle name="20% - Accent1 2 5 24 6" xfId="12569" xr:uid="{00000000-0005-0000-0000-00005F190000}"/>
    <cellStyle name="20% - Accent1 2 5 24 7" xfId="12570" xr:uid="{00000000-0005-0000-0000-000060190000}"/>
    <cellStyle name="20% - Accent1 2 5 24 8" xfId="12571" xr:uid="{00000000-0005-0000-0000-000061190000}"/>
    <cellStyle name="20% - Accent1 2 5 25" xfId="12572" xr:uid="{00000000-0005-0000-0000-000062190000}"/>
    <cellStyle name="20% - Accent1 2 5 25 2" xfId="12573" xr:uid="{00000000-0005-0000-0000-000063190000}"/>
    <cellStyle name="20% - Accent1 2 5 26" xfId="12574" xr:uid="{00000000-0005-0000-0000-000064190000}"/>
    <cellStyle name="20% - Accent1 2 5 26 2" xfId="12575" xr:uid="{00000000-0005-0000-0000-000065190000}"/>
    <cellStyle name="20% - Accent1 2 5 27" xfId="12576" xr:uid="{00000000-0005-0000-0000-000066190000}"/>
    <cellStyle name="20% - Accent1 2 5 27 2" xfId="12577" xr:uid="{00000000-0005-0000-0000-000067190000}"/>
    <cellStyle name="20% - Accent1 2 5 28" xfId="12578" xr:uid="{00000000-0005-0000-0000-000068190000}"/>
    <cellStyle name="20% - Accent1 2 5 28 2" xfId="12579" xr:uid="{00000000-0005-0000-0000-000069190000}"/>
    <cellStyle name="20% - Accent1 2 5 29" xfId="12580" xr:uid="{00000000-0005-0000-0000-00006A190000}"/>
    <cellStyle name="20% - Accent1 2 5 29 2" xfId="12581" xr:uid="{00000000-0005-0000-0000-00006B190000}"/>
    <cellStyle name="20% - Accent1 2 5 3" xfId="12582" xr:uid="{00000000-0005-0000-0000-00006C190000}"/>
    <cellStyle name="20% - Accent1 2 5 30" xfId="12583" xr:uid="{00000000-0005-0000-0000-00006D190000}"/>
    <cellStyle name="20% - Accent1 2 5 30 2" xfId="12584" xr:uid="{00000000-0005-0000-0000-00006E190000}"/>
    <cellStyle name="20% - Accent1 2 5 31" xfId="12585" xr:uid="{00000000-0005-0000-0000-00006F190000}"/>
    <cellStyle name="20% - Accent1 2 5 31 2" xfId="12586" xr:uid="{00000000-0005-0000-0000-000070190000}"/>
    <cellStyle name="20% - Accent1 2 5 32" xfId="12587" xr:uid="{00000000-0005-0000-0000-000071190000}"/>
    <cellStyle name="20% - Accent1 2 5 32 2" xfId="12588" xr:uid="{00000000-0005-0000-0000-000072190000}"/>
    <cellStyle name="20% - Accent1 2 5 33" xfId="12589" xr:uid="{00000000-0005-0000-0000-000073190000}"/>
    <cellStyle name="20% - Accent1 2 5 34" xfId="12590" xr:uid="{00000000-0005-0000-0000-000074190000}"/>
    <cellStyle name="20% - Accent1 2 5 35" xfId="12591" xr:uid="{00000000-0005-0000-0000-000075190000}"/>
    <cellStyle name="20% - Accent1 2 5 36" xfId="12592" xr:uid="{00000000-0005-0000-0000-000076190000}"/>
    <cellStyle name="20% - Accent1 2 5 37" xfId="12593" xr:uid="{00000000-0005-0000-0000-000077190000}"/>
    <cellStyle name="20% - Accent1 2 5 38" xfId="12594" xr:uid="{00000000-0005-0000-0000-000078190000}"/>
    <cellStyle name="20% - Accent1 2 5 39" xfId="12595" xr:uid="{00000000-0005-0000-0000-000079190000}"/>
    <cellStyle name="20% - Accent1 2 5 4" xfId="12596" xr:uid="{00000000-0005-0000-0000-00007A190000}"/>
    <cellStyle name="20% - Accent1 2 5 5" xfId="12597" xr:uid="{00000000-0005-0000-0000-00007B190000}"/>
    <cellStyle name="20% - Accent1 2 5 6" xfId="12598" xr:uid="{00000000-0005-0000-0000-00007C190000}"/>
    <cellStyle name="20% - Accent1 2 5 7" xfId="12599" xr:uid="{00000000-0005-0000-0000-00007D190000}"/>
    <cellStyle name="20% - Accent1 2 5 8" xfId="12600" xr:uid="{00000000-0005-0000-0000-00007E190000}"/>
    <cellStyle name="20% - Accent1 2 5 9" xfId="12601" xr:uid="{00000000-0005-0000-0000-00007F190000}"/>
    <cellStyle name="20% - Accent1 2 5_CC1" xfId="52037" xr:uid="{0218643E-C3EC-4411-936C-84DC0581DB2E}"/>
    <cellStyle name="20% - Accent1 2 6" xfId="12602" xr:uid="{00000000-0005-0000-0000-000081190000}"/>
    <cellStyle name="20% - Accent1 2 6 10" xfId="12603" xr:uid="{00000000-0005-0000-0000-000082190000}"/>
    <cellStyle name="20% - Accent1 2 6 10 2" xfId="12604" xr:uid="{00000000-0005-0000-0000-000083190000}"/>
    <cellStyle name="20% - Accent1 2 6 11" xfId="12605" xr:uid="{00000000-0005-0000-0000-000084190000}"/>
    <cellStyle name="20% - Accent1 2 6 11 2" xfId="12606" xr:uid="{00000000-0005-0000-0000-000085190000}"/>
    <cellStyle name="20% - Accent1 2 6 12" xfId="12607" xr:uid="{00000000-0005-0000-0000-000086190000}"/>
    <cellStyle name="20% - Accent1 2 6 12 2" xfId="12608" xr:uid="{00000000-0005-0000-0000-000087190000}"/>
    <cellStyle name="20% - Accent1 2 6 13" xfId="12609" xr:uid="{00000000-0005-0000-0000-000088190000}"/>
    <cellStyle name="20% - Accent1 2 6 13 2" xfId="12610" xr:uid="{00000000-0005-0000-0000-000089190000}"/>
    <cellStyle name="20% - Accent1 2 6 14" xfId="12611" xr:uid="{00000000-0005-0000-0000-00008A190000}"/>
    <cellStyle name="20% - Accent1 2 6 14 2" xfId="12612" xr:uid="{00000000-0005-0000-0000-00008B190000}"/>
    <cellStyle name="20% - Accent1 2 6 15" xfId="12613" xr:uid="{00000000-0005-0000-0000-00008C190000}"/>
    <cellStyle name="20% - Accent1 2 6 15 2" xfId="12614" xr:uid="{00000000-0005-0000-0000-00008D190000}"/>
    <cellStyle name="20% - Accent1 2 6 16" xfId="12615" xr:uid="{00000000-0005-0000-0000-00008E190000}"/>
    <cellStyle name="20% - Accent1 2 6 16 2" xfId="12616" xr:uid="{00000000-0005-0000-0000-00008F190000}"/>
    <cellStyle name="20% - Accent1 2 6 17" xfId="12617" xr:uid="{00000000-0005-0000-0000-000090190000}"/>
    <cellStyle name="20% - Accent1 2 6 18" xfId="12618" xr:uid="{00000000-0005-0000-0000-000091190000}"/>
    <cellStyle name="20% - Accent1 2 6 19" xfId="12619" xr:uid="{00000000-0005-0000-0000-000092190000}"/>
    <cellStyle name="20% - Accent1 2 6 2" xfId="12620" xr:uid="{00000000-0005-0000-0000-000093190000}"/>
    <cellStyle name="20% - Accent1 2 6 2 10" xfId="12621" xr:uid="{00000000-0005-0000-0000-000094190000}"/>
    <cellStyle name="20% - Accent1 2 6 2 10 2" xfId="12622" xr:uid="{00000000-0005-0000-0000-000095190000}"/>
    <cellStyle name="20% - Accent1 2 6 2 11" xfId="12623" xr:uid="{00000000-0005-0000-0000-000096190000}"/>
    <cellStyle name="20% - Accent1 2 6 2 11 2" xfId="12624" xr:uid="{00000000-0005-0000-0000-000097190000}"/>
    <cellStyle name="20% - Accent1 2 6 2 12" xfId="12625" xr:uid="{00000000-0005-0000-0000-000098190000}"/>
    <cellStyle name="20% - Accent1 2 6 2 13" xfId="12626" xr:uid="{00000000-0005-0000-0000-000099190000}"/>
    <cellStyle name="20% - Accent1 2 6 2 14" xfId="12627" xr:uid="{00000000-0005-0000-0000-00009A190000}"/>
    <cellStyle name="20% - Accent1 2 6 2 15" xfId="12628" xr:uid="{00000000-0005-0000-0000-00009B190000}"/>
    <cellStyle name="20% - Accent1 2 6 2 16" xfId="12629" xr:uid="{00000000-0005-0000-0000-00009C190000}"/>
    <cellStyle name="20% - Accent1 2 6 2 17" xfId="12630" xr:uid="{00000000-0005-0000-0000-00009D190000}"/>
    <cellStyle name="20% - Accent1 2 6 2 18" xfId="12631" xr:uid="{00000000-0005-0000-0000-00009E190000}"/>
    <cellStyle name="20% - Accent1 2 6 2 2" xfId="12632" xr:uid="{00000000-0005-0000-0000-00009F190000}"/>
    <cellStyle name="20% - Accent1 2 6 2 2 2" xfId="12633" xr:uid="{00000000-0005-0000-0000-0000A0190000}"/>
    <cellStyle name="20% - Accent1 2 6 2 2 3" xfId="12634" xr:uid="{00000000-0005-0000-0000-0000A1190000}"/>
    <cellStyle name="20% - Accent1 2 6 2 2 4" xfId="12635" xr:uid="{00000000-0005-0000-0000-0000A2190000}"/>
    <cellStyle name="20% - Accent1 2 6 2 2 5" xfId="12636" xr:uid="{00000000-0005-0000-0000-0000A3190000}"/>
    <cellStyle name="20% - Accent1 2 6 2 2 6" xfId="12637" xr:uid="{00000000-0005-0000-0000-0000A4190000}"/>
    <cellStyle name="20% - Accent1 2 6 2 2 7" xfId="12638" xr:uid="{00000000-0005-0000-0000-0000A5190000}"/>
    <cellStyle name="20% - Accent1 2 6 2 2 8" xfId="12639" xr:uid="{00000000-0005-0000-0000-0000A6190000}"/>
    <cellStyle name="20% - Accent1 2 6 2 3" xfId="12640" xr:uid="{00000000-0005-0000-0000-0000A7190000}"/>
    <cellStyle name="20% - Accent1 2 6 2 3 2" xfId="12641" xr:uid="{00000000-0005-0000-0000-0000A8190000}"/>
    <cellStyle name="20% - Accent1 2 6 2 3 3" xfId="12642" xr:uid="{00000000-0005-0000-0000-0000A9190000}"/>
    <cellStyle name="20% - Accent1 2 6 2 3 4" xfId="12643" xr:uid="{00000000-0005-0000-0000-0000AA190000}"/>
    <cellStyle name="20% - Accent1 2 6 2 3 5" xfId="12644" xr:uid="{00000000-0005-0000-0000-0000AB190000}"/>
    <cellStyle name="20% - Accent1 2 6 2 3 6" xfId="12645" xr:uid="{00000000-0005-0000-0000-0000AC190000}"/>
    <cellStyle name="20% - Accent1 2 6 2 3 7" xfId="12646" xr:uid="{00000000-0005-0000-0000-0000AD190000}"/>
    <cellStyle name="20% - Accent1 2 6 2 3 8" xfId="12647" xr:uid="{00000000-0005-0000-0000-0000AE190000}"/>
    <cellStyle name="20% - Accent1 2 6 2 4" xfId="12648" xr:uid="{00000000-0005-0000-0000-0000AF190000}"/>
    <cellStyle name="20% - Accent1 2 6 2 4 2" xfId="12649" xr:uid="{00000000-0005-0000-0000-0000B0190000}"/>
    <cellStyle name="20% - Accent1 2 6 2 5" xfId="12650" xr:uid="{00000000-0005-0000-0000-0000B1190000}"/>
    <cellStyle name="20% - Accent1 2 6 2 5 2" xfId="12651" xr:uid="{00000000-0005-0000-0000-0000B2190000}"/>
    <cellStyle name="20% - Accent1 2 6 2 6" xfId="12652" xr:uid="{00000000-0005-0000-0000-0000B3190000}"/>
    <cellStyle name="20% - Accent1 2 6 2 6 2" xfId="12653" xr:uid="{00000000-0005-0000-0000-0000B4190000}"/>
    <cellStyle name="20% - Accent1 2 6 2 7" xfId="12654" xr:uid="{00000000-0005-0000-0000-0000B5190000}"/>
    <cellStyle name="20% - Accent1 2 6 2 7 2" xfId="12655" xr:uid="{00000000-0005-0000-0000-0000B6190000}"/>
    <cellStyle name="20% - Accent1 2 6 2 8" xfId="12656" xr:uid="{00000000-0005-0000-0000-0000B7190000}"/>
    <cellStyle name="20% - Accent1 2 6 2 8 2" xfId="12657" xr:uid="{00000000-0005-0000-0000-0000B8190000}"/>
    <cellStyle name="20% - Accent1 2 6 2 9" xfId="12658" xr:uid="{00000000-0005-0000-0000-0000B9190000}"/>
    <cellStyle name="20% - Accent1 2 6 2 9 2" xfId="12659" xr:uid="{00000000-0005-0000-0000-0000BA190000}"/>
    <cellStyle name="20% - Accent1 2 6 20" xfId="12660" xr:uid="{00000000-0005-0000-0000-0000BB190000}"/>
    <cellStyle name="20% - Accent1 2 6 21" xfId="12661" xr:uid="{00000000-0005-0000-0000-0000BC190000}"/>
    <cellStyle name="20% - Accent1 2 6 22" xfId="12662" xr:uid="{00000000-0005-0000-0000-0000BD190000}"/>
    <cellStyle name="20% - Accent1 2 6 23" xfId="12663" xr:uid="{00000000-0005-0000-0000-0000BE190000}"/>
    <cellStyle name="20% - Accent1 2 6 3" xfId="12664" xr:uid="{00000000-0005-0000-0000-0000BF190000}"/>
    <cellStyle name="20% - Accent1 2 6 3 10" xfId="12665" xr:uid="{00000000-0005-0000-0000-0000C0190000}"/>
    <cellStyle name="20% - Accent1 2 6 3 10 2" xfId="12666" xr:uid="{00000000-0005-0000-0000-0000C1190000}"/>
    <cellStyle name="20% - Accent1 2 6 3 11" xfId="12667" xr:uid="{00000000-0005-0000-0000-0000C2190000}"/>
    <cellStyle name="20% - Accent1 2 6 3 11 2" xfId="12668" xr:uid="{00000000-0005-0000-0000-0000C3190000}"/>
    <cellStyle name="20% - Accent1 2 6 3 12" xfId="12669" xr:uid="{00000000-0005-0000-0000-0000C4190000}"/>
    <cellStyle name="20% - Accent1 2 6 3 13" xfId="12670" xr:uid="{00000000-0005-0000-0000-0000C5190000}"/>
    <cellStyle name="20% - Accent1 2 6 3 14" xfId="12671" xr:uid="{00000000-0005-0000-0000-0000C6190000}"/>
    <cellStyle name="20% - Accent1 2 6 3 15" xfId="12672" xr:uid="{00000000-0005-0000-0000-0000C7190000}"/>
    <cellStyle name="20% - Accent1 2 6 3 16" xfId="12673" xr:uid="{00000000-0005-0000-0000-0000C8190000}"/>
    <cellStyle name="20% - Accent1 2 6 3 17" xfId="12674" xr:uid="{00000000-0005-0000-0000-0000C9190000}"/>
    <cellStyle name="20% - Accent1 2 6 3 18" xfId="12675" xr:uid="{00000000-0005-0000-0000-0000CA190000}"/>
    <cellStyle name="20% - Accent1 2 6 3 2" xfId="12676" xr:uid="{00000000-0005-0000-0000-0000CB190000}"/>
    <cellStyle name="20% - Accent1 2 6 3 2 2" xfId="12677" xr:uid="{00000000-0005-0000-0000-0000CC190000}"/>
    <cellStyle name="20% - Accent1 2 6 3 2 3" xfId="12678" xr:uid="{00000000-0005-0000-0000-0000CD190000}"/>
    <cellStyle name="20% - Accent1 2 6 3 2 4" xfId="12679" xr:uid="{00000000-0005-0000-0000-0000CE190000}"/>
    <cellStyle name="20% - Accent1 2 6 3 2 5" xfId="12680" xr:uid="{00000000-0005-0000-0000-0000CF190000}"/>
    <cellStyle name="20% - Accent1 2 6 3 2 6" xfId="12681" xr:uid="{00000000-0005-0000-0000-0000D0190000}"/>
    <cellStyle name="20% - Accent1 2 6 3 2 7" xfId="12682" xr:uid="{00000000-0005-0000-0000-0000D1190000}"/>
    <cellStyle name="20% - Accent1 2 6 3 2 8" xfId="12683" xr:uid="{00000000-0005-0000-0000-0000D2190000}"/>
    <cellStyle name="20% - Accent1 2 6 3 3" xfId="12684" xr:uid="{00000000-0005-0000-0000-0000D3190000}"/>
    <cellStyle name="20% - Accent1 2 6 3 3 2" xfId="12685" xr:uid="{00000000-0005-0000-0000-0000D4190000}"/>
    <cellStyle name="20% - Accent1 2 6 3 3 3" xfId="12686" xr:uid="{00000000-0005-0000-0000-0000D5190000}"/>
    <cellStyle name="20% - Accent1 2 6 3 3 4" xfId="12687" xr:uid="{00000000-0005-0000-0000-0000D6190000}"/>
    <cellStyle name="20% - Accent1 2 6 3 3 5" xfId="12688" xr:uid="{00000000-0005-0000-0000-0000D7190000}"/>
    <cellStyle name="20% - Accent1 2 6 3 3 6" xfId="12689" xr:uid="{00000000-0005-0000-0000-0000D8190000}"/>
    <cellStyle name="20% - Accent1 2 6 3 3 7" xfId="12690" xr:uid="{00000000-0005-0000-0000-0000D9190000}"/>
    <cellStyle name="20% - Accent1 2 6 3 3 8" xfId="12691" xr:uid="{00000000-0005-0000-0000-0000DA190000}"/>
    <cellStyle name="20% - Accent1 2 6 3 4" xfId="12692" xr:uid="{00000000-0005-0000-0000-0000DB190000}"/>
    <cellStyle name="20% - Accent1 2 6 3 4 2" xfId="12693" xr:uid="{00000000-0005-0000-0000-0000DC190000}"/>
    <cellStyle name="20% - Accent1 2 6 3 5" xfId="12694" xr:uid="{00000000-0005-0000-0000-0000DD190000}"/>
    <cellStyle name="20% - Accent1 2 6 3 5 2" xfId="12695" xr:uid="{00000000-0005-0000-0000-0000DE190000}"/>
    <cellStyle name="20% - Accent1 2 6 3 6" xfId="12696" xr:uid="{00000000-0005-0000-0000-0000DF190000}"/>
    <cellStyle name="20% - Accent1 2 6 3 6 2" xfId="12697" xr:uid="{00000000-0005-0000-0000-0000E0190000}"/>
    <cellStyle name="20% - Accent1 2 6 3 7" xfId="12698" xr:uid="{00000000-0005-0000-0000-0000E1190000}"/>
    <cellStyle name="20% - Accent1 2 6 3 7 2" xfId="12699" xr:uid="{00000000-0005-0000-0000-0000E2190000}"/>
    <cellStyle name="20% - Accent1 2 6 3 8" xfId="12700" xr:uid="{00000000-0005-0000-0000-0000E3190000}"/>
    <cellStyle name="20% - Accent1 2 6 3 8 2" xfId="12701" xr:uid="{00000000-0005-0000-0000-0000E4190000}"/>
    <cellStyle name="20% - Accent1 2 6 3 9" xfId="12702" xr:uid="{00000000-0005-0000-0000-0000E5190000}"/>
    <cellStyle name="20% - Accent1 2 6 3 9 2" xfId="12703" xr:uid="{00000000-0005-0000-0000-0000E6190000}"/>
    <cellStyle name="20% - Accent1 2 6 4" xfId="12704" xr:uid="{00000000-0005-0000-0000-0000E7190000}"/>
    <cellStyle name="20% - Accent1 2 6 4 10" xfId="12705" xr:uid="{00000000-0005-0000-0000-0000E8190000}"/>
    <cellStyle name="20% - Accent1 2 6 4 10 2" xfId="12706" xr:uid="{00000000-0005-0000-0000-0000E9190000}"/>
    <cellStyle name="20% - Accent1 2 6 4 11" xfId="12707" xr:uid="{00000000-0005-0000-0000-0000EA190000}"/>
    <cellStyle name="20% - Accent1 2 6 4 11 2" xfId="12708" xr:uid="{00000000-0005-0000-0000-0000EB190000}"/>
    <cellStyle name="20% - Accent1 2 6 4 12" xfId="12709" xr:uid="{00000000-0005-0000-0000-0000EC190000}"/>
    <cellStyle name="20% - Accent1 2 6 4 13" xfId="12710" xr:uid="{00000000-0005-0000-0000-0000ED190000}"/>
    <cellStyle name="20% - Accent1 2 6 4 14" xfId="12711" xr:uid="{00000000-0005-0000-0000-0000EE190000}"/>
    <cellStyle name="20% - Accent1 2 6 4 15" xfId="12712" xr:uid="{00000000-0005-0000-0000-0000EF190000}"/>
    <cellStyle name="20% - Accent1 2 6 4 16" xfId="12713" xr:uid="{00000000-0005-0000-0000-0000F0190000}"/>
    <cellStyle name="20% - Accent1 2 6 4 17" xfId="12714" xr:uid="{00000000-0005-0000-0000-0000F1190000}"/>
    <cellStyle name="20% - Accent1 2 6 4 18" xfId="12715" xr:uid="{00000000-0005-0000-0000-0000F2190000}"/>
    <cellStyle name="20% - Accent1 2 6 4 2" xfId="12716" xr:uid="{00000000-0005-0000-0000-0000F3190000}"/>
    <cellStyle name="20% - Accent1 2 6 4 2 2" xfId="12717" xr:uid="{00000000-0005-0000-0000-0000F4190000}"/>
    <cellStyle name="20% - Accent1 2 6 4 2 3" xfId="12718" xr:uid="{00000000-0005-0000-0000-0000F5190000}"/>
    <cellStyle name="20% - Accent1 2 6 4 2 4" xfId="12719" xr:uid="{00000000-0005-0000-0000-0000F6190000}"/>
    <cellStyle name="20% - Accent1 2 6 4 2 5" xfId="12720" xr:uid="{00000000-0005-0000-0000-0000F7190000}"/>
    <cellStyle name="20% - Accent1 2 6 4 2 6" xfId="12721" xr:uid="{00000000-0005-0000-0000-0000F8190000}"/>
    <cellStyle name="20% - Accent1 2 6 4 2 7" xfId="12722" xr:uid="{00000000-0005-0000-0000-0000F9190000}"/>
    <cellStyle name="20% - Accent1 2 6 4 2 8" xfId="12723" xr:uid="{00000000-0005-0000-0000-0000FA190000}"/>
    <cellStyle name="20% - Accent1 2 6 4 3" xfId="12724" xr:uid="{00000000-0005-0000-0000-0000FB190000}"/>
    <cellStyle name="20% - Accent1 2 6 4 3 2" xfId="12725" xr:uid="{00000000-0005-0000-0000-0000FC190000}"/>
    <cellStyle name="20% - Accent1 2 6 4 3 3" xfId="12726" xr:uid="{00000000-0005-0000-0000-0000FD190000}"/>
    <cellStyle name="20% - Accent1 2 6 4 3 4" xfId="12727" xr:uid="{00000000-0005-0000-0000-0000FE190000}"/>
    <cellStyle name="20% - Accent1 2 6 4 3 5" xfId="12728" xr:uid="{00000000-0005-0000-0000-0000FF190000}"/>
    <cellStyle name="20% - Accent1 2 6 4 3 6" xfId="12729" xr:uid="{00000000-0005-0000-0000-0000001A0000}"/>
    <cellStyle name="20% - Accent1 2 6 4 3 7" xfId="12730" xr:uid="{00000000-0005-0000-0000-0000011A0000}"/>
    <cellStyle name="20% - Accent1 2 6 4 3 8" xfId="12731" xr:uid="{00000000-0005-0000-0000-0000021A0000}"/>
    <cellStyle name="20% - Accent1 2 6 4 4" xfId="12732" xr:uid="{00000000-0005-0000-0000-0000031A0000}"/>
    <cellStyle name="20% - Accent1 2 6 4 4 2" xfId="12733" xr:uid="{00000000-0005-0000-0000-0000041A0000}"/>
    <cellStyle name="20% - Accent1 2 6 4 5" xfId="12734" xr:uid="{00000000-0005-0000-0000-0000051A0000}"/>
    <cellStyle name="20% - Accent1 2 6 4 5 2" xfId="12735" xr:uid="{00000000-0005-0000-0000-0000061A0000}"/>
    <cellStyle name="20% - Accent1 2 6 4 6" xfId="12736" xr:uid="{00000000-0005-0000-0000-0000071A0000}"/>
    <cellStyle name="20% - Accent1 2 6 4 6 2" xfId="12737" xr:uid="{00000000-0005-0000-0000-0000081A0000}"/>
    <cellStyle name="20% - Accent1 2 6 4 7" xfId="12738" xr:uid="{00000000-0005-0000-0000-0000091A0000}"/>
    <cellStyle name="20% - Accent1 2 6 4 7 2" xfId="12739" xr:uid="{00000000-0005-0000-0000-00000A1A0000}"/>
    <cellStyle name="20% - Accent1 2 6 4 8" xfId="12740" xr:uid="{00000000-0005-0000-0000-00000B1A0000}"/>
    <cellStyle name="20% - Accent1 2 6 4 8 2" xfId="12741" xr:uid="{00000000-0005-0000-0000-00000C1A0000}"/>
    <cellStyle name="20% - Accent1 2 6 4 9" xfId="12742" xr:uid="{00000000-0005-0000-0000-00000D1A0000}"/>
    <cellStyle name="20% - Accent1 2 6 4 9 2" xfId="12743" xr:uid="{00000000-0005-0000-0000-00000E1A0000}"/>
    <cellStyle name="20% - Accent1 2 6 5" xfId="12744" xr:uid="{00000000-0005-0000-0000-00000F1A0000}"/>
    <cellStyle name="20% - Accent1 2 6 5 10" xfId="12745" xr:uid="{00000000-0005-0000-0000-0000101A0000}"/>
    <cellStyle name="20% - Accent1 2 6 5 10 2" xfId="12746" xr:uid="{00000000-0005-0000-0000-0000111A0000}"/>
    <cellStyle name="20% - Accent1 2 6 5 11" xfId="12747" xr:uid="{00000000-0005-0000-0000-0000121A0000}"/>
    <cellStyle name="20% - Accent1 2 6 5 11 2" xfId="12748" xr:uid="{00000000-0005-0000-0000-0000131A0000}"/>
    <cellStyle name="20% - Accent1 2 6 5 12" xfId="12749" xr:uid="{00000000-0005-0000-0000-0000141A0000}"/>
    <cellStyle name="20% - Accent1 2 6 5 13" xfId="12750" xr:uid="{00000000-0005-0000-0000-0000151A0000}"/>
    <cellStyle name="20% - Accent1 2 6 5 14" xfId="12751" xr:uid="{00000000-0005-0000-0000-0000161A0000}"/>
    <cellStyle name="20% - Accent1 2 6 5 15" xfId="12752" xr:uid="{00000000-0005-0000-0000-0000171A0000}"/>
    <cellStyle name="20% - Accent1 2 6 5 16" xfId="12753" xr:uid="{00000000-0005-0000-0000-0000181A0000}"/>
    <cellStyle name="20% - Accent1 2 6 5 17" xfId="12754" xr:uid="{00000000-0005-0000-0000-0000191A0000}"/>
    <cellStyle name="20% - Accent1 2 6 5 18" xfId="12755" xr:uid="{00000000-0005-0000-0000-00001A1A0000}"/>
    <cellStyle name="20% - Accent1 2 6 5 2" xfId="12756" xr:uid="{00000000-0005-0000-0000-00001B1A0000}"/>
    <cellStyle name="20% - Accent1 2 6 5 2 2" xfId="12757" xr:uid="{00000000-0005-0000-0000-00001C1A0000}"/>
    <cellStyle name="20% - Accent1 2 6 5 2 3" xfId="12758" xr:uid="{00000000-0005-0000-0000-00001D1A0000}"/>
    <cellStyle name="20% - Accent1 2 6 5 2 4" xfId="12759" xr:uid="{00000000-0005-0000-0000-00001E1A0000}"/>
    <cellStyle name="20% - Accent1 2 6 5 2 5" xfId="12760" xr:uid="{00000000-0005-0000-0000-00001F1A0000}"/>
    <cellStyle name="20% - Accent1 2 6 5 2 6" xfId="12761" xr:uid="{00000000-0005-0000-0000-0000201A0000}"/>
    <cellStyle name="20% - Accent1 2 6 5 2 7" xfId="12762" xr:uid="{00000000-0005-0000-0000-0000211A0000}"/>
    <cellStyle name="20% - Accent1 2 6 5 2 8" xfId="12763" xr:uid="{00000000-0005-0000-0000-0000221A0000}"/>
    <cellStyle name="20% - Accent1 2 6 5 3" xfId="12764" xr:uid="{00000000-0005-0000-0000-0000231A0000}"/>
    <cellStyle name="20% - Accent1 2 6 5 3 2" xfId="12765" xr:uid="{00000000-0005-0000-0000-0000241A0000}"/>
    <cellStyle name="20% - Accent1 2 6 5 3 3" xfId="12766" xr:uid="{00000000-0005-0000-0000-0000251A0000}"/>
    <cellStyle name="20% - Accent1 2 6 5 3 4" xfId="12767" xr:uid="{00000000-0005-0000-0000-0000261A0000}"/>
    <cellStyle name="20% - Accent1 2 6 5 3 5" xfId="12768" xr:uid="{00000000-0005-0000-0000-0000271A0000}"/>
    <cellStyle name="20% - Accent1 2 6 5 3 6" xfId="12769" xr:uid="{00000000-0005-0000-0000-0000281A0000}"/>
    <cellStyle name="20% - Accent1 2 6 5 3 7" xfId="12770" xr:uid="{00000000-0005-0000-0000-0000291A0000}"/>
    <cellStyle name="20% - Accent1 2 6 5 3 8" xfId="12771" xr:uid="{00000000-0005-0000-0000-00002A1A0000}"/>
    <cellStyle name="20% - Accent1 2 6 5 4" xfId="12772" xr:uid="{00000000-0005-0000-0000-00002B1A0000}"/>
    <cellStyle name="20% - Accent1 2 6 5 4 2" xfId="12773" xr:uid="{00000000-0005-0000-0000-00002C1A0000}"/>
    <cellStyle name="20% - Accent1 2 6 5 5" xfId="12774" xr:uid="{00000000-0005-0000-0000-00002D1A0000}"/>
    <cellStyle name="20% - Accent1 2 6 5 5 2" xfId="12775" xr:uid="{00000000-0005-0000-0000-00002E1A0000}"/>
    <cellStyle name="20% - Accent1 2 6 5 6" xfId="12776" xr:uid="{00000000-0005-0000-0000-00002F1A0000}"/>
    <cellStyle name="20% - Accent1 2 6 5 6 2" xfId="12777" xr:uid="{00000000-0005-0000-0000-0000301A0000}"/>
    <cellStyle name="20% - Accent1 2 6 5 7" xfId="12778" xr:uid="{00000000-0005-0000-0000-0000311A0000}"/>
    <cellStyle name="20% - Accent1 2 6 5 7 2" xfId="12779" xr:uid="{00000000-0005-0000-0000-0000321A0000}"/>
    <cellStyle name="20% - Accent1 2 6 5 8" xfId="12780" xr:uid="{00000000-0005-0000-0000-0000331A0000}"/>
    <cellStyle name="20% - Accent1 2 6 5 8 2" xfId="12781" xr:uid="{00000000-0005-0000-0000-0000341A0000}"/>
    <cellStyle name="20% - Accent1 2 6 5 9" xfId="12782" xr:uid="{00000000-0005-0000-0000-0000351A0000}"/>
    <cellStyle name="20% - Accent1 2 6 5 9 2" xfId="12783" xr:uid="{00000000-0005-0000-0000-0000361A0000}"/>
    <cellStyle name="20% - Accent1 2 6 6" xfId="12784" xr:uid="{00000000-0005-0000-0000-0000371A0000}"/>
    <cellStyle name="20% - Accent1 2 6 6 10" xfId="12785" xr:uid="{00000000-0005-0000-0000-0000381A0000}"/>
    <cellStyle name="20% - Accent1 2 6 6 10 2" xfId="12786" xr:uid="{00000000-0005-0000-0000-0000391A0000}"/>
    <cellStyle name="20% - Accent1 2 6 6 11" xfId="12787" xr:uid="{00000000-0005-0000-0000-00003A1A0000}"/>
    <cellStyle name="20% - Accent1 2 6 6 11 2" xfId="12788" xr:uid="{00000000-0005-0000-0000-00003B1A0000}"/>
    <cellStyle name="20% - Accent1 2 6 6 12" xfId="12789" xr:uid="{00000000-0005-0000-0000-00003C1A0000}"/>
    <cellStyle name="20% - Accent1 2 6 6 13" xfId="12790" xr:uid="{00000000-0005-0000-0000-00003D1A0000}"/>
    <cellStyle name="20% - Accent1 2 6 6 14" xfId="12791" xr:uid="{00000000-0005-0000-0000-00003E1A0000}"/>
    <cellStyle name="20% - Accent1 2 6 6 15" xfId="12792" xr:uid="{00000000-0005-0000-0000-00003F1A0000}"/>
    <cellStyle name="20% - Accent1 2 6 6 16" xfId="12793" xr:uid="{00000000-0005-0000-0000-0000401A0000}"/>
    <cellStyle name="20% - Accent1 2 6 6 17" xfId="12794" xr:uid="{00000000-0005-0000-0000-0000411A0000}"/>
    <cellStyle name="20% - Accent1 2 6 6 18" xfId="12795" xr:uid="{00000000-0005-0000-0000-0000421A0000}"/>
    <cellStyle name="20% - Accent1 2 6 6 2" xfId="12796" xr:uid="{00000000-0005-0000-0000-0000431A0000}"/>
    <cellStyle name="20% - Accent1 2 6 6 2 2" xfId="12797" xr:uid="{00000000-0005-0000-0000-0000441A0000}"/>
    <cellStyle name="20% - Accent1 2 6 6 2 3" xfId="12798" xr:uid="{00000000-0005-0000-0000-0000451A0000}"/>
    <cellStyle name="20% - Accent1 2 6 6 2 4" xfId="12799" xr:uid="{00000000-0005-0000-0000-0000461A0000}"/>
    <cellStyle name="20% - Accent1 2 6 6 2 5" xfId="12800" xr:uid="{00000000-0005-0000-0000-0000471A0000}"/>
    <cellStyle name="20% - Accent1 2 6 6 2 6" xfId="12801" xr:uid="{00000000-0005-0000-0000-0000481A0000}"/>
    <cellStyle name="20% - Accent1 2 6 6 2 7" xfId="12802" xr:uid="{00000000-0005-0000-0000-0000491A0000}"/>
    <cellStyle name="20% - Accent1 2 6 6 2 8" xfId="12803" xr:uid="{00000000-0005-0000-0000-00004A1A0000}"/>
    <cellStyle name="20% - Accent1 2 6 6 3" xfId="12804" xr:uid="{00000000-0005-0000-0000-00004B1A0000}"/>
    <cellStyle name="20% - Accent1 2 6 6 3 2" xfId="12805" xr:uid="{00000000-0005-0000-0000-00004C1A0000}"/>
    <cellStyle name="20% - Accent1 2 6 6 3 3" xfId="12806" xr:uid="{00000000-0005-0000-0000-00004D1A0000}"/>
    <cellStyle name="20% - Accent1 2 6 6 3 4" xfId="12807" xr:uid="{00000000-0005-0000-0000-00004E1A0000}"/>
    <cellStyle name="20% - Accent1 2 6 6 3 5" xfId="12808" xr:uid="{00000000-0005-0000-0000-00004F1A0000}"/>
    <cellStyle name="20% - Accent1 2 6 6 3 6" xfId="12809" xr:uid="{00000000-0005-0000-0000-0000501A0000}"/>
    <cellStyle name="20% - Accent1 2 6 6 3 7" xfId="12810" xr:uid="{00000000-0005-0000-0000-0000511A0000}"/>
    <cellStyle name="20% - Accent1 2 6 6 3 8" xfId="12811" xr:uid="{00000000-0005-0000-0000-0000521A0000}"/>
    <cellStyle name="20% - Accent1 2 6 6 4" xfId="12812" xr:uid="{00000000-0005-0000-0000-0000531A0000}"/>
    <cellStyle name="20% - Accent1 2 6 6 4 2" xfId="12813" xr:uid="{00000000-0005-0000-0000-0000541A0000}"/>
    <cellStyle name="20% - Accent1 2 6 6 5" xfId="12814" xr:uid="{00000000-0005-0000-0000-0000551A0000}"/>
    <cellStyle name="20% - Accent1 2 6 6 5 2" xfId="12815" xr:uid="{00000000-0005-0000-0000-0000561A0000}"/>
    <cellStyle name="20% - Accent1 2 6 6 6" xfId="12816" xr:uid="{00000000-0005-0000-0000-0000571A0000}"/>
    <cellStyle name="20% - Accent1 2 6 6 6 2" xfId="12817" xr:uid="{00000000-0005-0000-0000-0000581A0000}"/>
    <cellStyle name="20% - Accent1 2 6 6 7" xfId="12818" xr:uid="{00000000-0005-0000-0000-0000591A0000}"/>
    <cellStyle name="20% - Accent1 2 6 6 7 2" xfId="12819" xr:uid="{00000000-0005-0000-0000-00005A1A0000}"/>
    <cellStyle name="20% - Accent1 2 6 6 8" xfId="12820" xr:uid="{00000000-0005-0000-0000-00005B1A0000}"/>
    <cellStyle name="20% - Accent1 2 6 6 8 2" xfId="12821" xr:uid="{00000000-0005-0000-0000-00005C1A0000}"/>
    <cellStyle name="20% - Accent1 2 6 6 9" xfId="12822" xr:uid="{00000000-0005-0000-0000-00005D1A0000}"/>
    <cellStyle name="20% - Accent1 2 6 6 9 2" xfId="12823" xr:uid="{00000000-0005-0000-0000-00005E1A0000}"/>
    <cellStyle name="20% - Accent1 2 6 7" xfId="12824" xr:uid="{00000000-0005-0000-0000-00005F1A0000}"/>
    <cellStyle name="20% - Accent1 2 6 7 2" xfId="12825" xr:uid="{00000000-0005-0000-0000-0000601A0000}"/>
    <cellStyle name="20% - Accent1 2 6 7 3" xfId="12826" xr:uid="{00000000-0005-0000-0000-0000611A0000}"/>
    <cellStyle name="20% - Accent1 2 6 7 4" xfId="12827" xr:uid="{00000000-0005-0000-0000-0000621A0000}"/>
    <cellStyle name="20% - Accent1 2 6 7 5" xfId="12828" xr:uid="{00000000-0005-0000-0000-0000631A0000}"/>
    <cellStyle name="20% - Accent1 2 6 7 6" xfId="12829" xr:uid="{00000000-0005-0000-0000-0000641A0000}"/>
    <cellStyle name="20% - Accent1 2 6 7 7" xfId="12830" xr:uid="{00000000-0005-0000-0000-0000651A0000}"/>
    <cellStyle name="20% - Accent1 2 6 7 8" xfId="12831" xr:uid="{00000000-0005-0000-0000-0000661A0000}"/>
    <cellStyle name="20% - Accent1 2 6 8" xfId="12832" xr:uid="{00000000-0005-0000-0000-0000671A0000}"/>
    <cellStyle name="20% - Accent1 2 6 8 2" xfId="12833" xr:uid="{00000000-0005-0000-0000-0000681A0000}"/>
    <cellStyle name="20% - Accent1 2 6 8 3" xfId="12834" xr:uid="{00000000-0005-0000-0000-0000691A0000}"/>
    <cellStyle name="20% - Accent1 2 6 8 4" xfId="12835" xr:uid="{00000000-0005-0000-0000-00006A1A0000}"/>
    <cellStyle name="20% - Accent1 2 6 8 5" xfId="12836" xr:uid="{00000000-0005-0000-0000-00006B1A0000}"/>
    <cellStyle name="20% - Accent1 2 6 8 6" xfId="12837" xr:uid="{00000000-0005-0000-0000-00006C1A0000}"/>
    <cellStyle name="20% - Accent1 2 6 8 7" xfId="12838" xr:uid="{00000000-0005-0000-0000-00006D1A0000}"/>
    <cellStyle name="20% - Accent1 2 6 8 8" xfId="12839" xr:uid="{00000000-0005-0000-0000-00006E1A0000}"/>
    <cellStyle name="20% - Accent1 2 6 9" xfId="12840" xr:uid="{00000000-0005-0000-0000-00006F1A0000}"/>
    <cellStyle name="20% - Accent1 2 6 9 2" xfId="12841" xr:uid="{00000000-0005-0000-0000-0000701A0000}"/>
    <cellStyle name="20% - Accent1 2 7" xfId="12842" xr:uid="{00000000-0005-0000-0000-0000711A0000}"/>
    <cellStyle name="20% - Accent1 2 7 10" xfId="12843" xr:uid="{00000000-0005-0000-0000-0000721A0000}"/>
    <cellStyle name="20% - Accent1 2 7 10 2" xfId="12844" xr:uid="{00000000-0005-0000-0000-0000731A0000}"/>
    <cellStyle name="20% - Accent1 2 7 11" xfId="12845" xr:uid="{00000000-0005-0000-0000-0000741A0000}"/>
    <cellStyle name="20% - Accent1 2 7 11 2" xfId="12846" xr:uid="{00000000-0005-0000-0000-0000751A0000}"/>
    <cellStyle name="20% - Accent1 2 7 12" xfId="12847" xr:uid="{00000000-0005-0000-0000-0000761A0000}"/>
    <cellStyle name="20% - Accent1 2 7 13" xfId="12848" xr:uid="{00000000-0005-0000-0000-0000771A0000}"/>
    <cellStyle name="20% - Accent1 2 7 14" xfId="12849" xr:uid="{00000000-0005-0000-0000-0000781A0000}"/>
    <cellStyle name="20% - Accent1 2 7 15" xfId="12850" xr:uid="{00000000-0005-0000-0000-0000791A0000}"/>
    <cellStyle name="20% - Accent1 2 7 16" xfId="12851" xr:uid="{00000000-0005-0000-0000-00007A1A0000}"/>
    <cellStyle name="20% - Accent1 2 7 17" xfId="12852" xr:uid="{00000000-0005-0000-0000-00007B1A0000}"/>
    <cellStyle name="20% - Accent1 2 7 18" xfId="12853" xr:uid="{00000000-0005-0000-0000-00007C1A0000}"/>
    <cellStyle name="20% - Accent1 2 7 2" xfId="12854" xr:uid="{00000000-0005-0000-0000-00007D1A0000}"/>
    <cellStyle name="20% - Accent1 2 7 2 2" xfId="12855" xr:uid="{00000000-0005-0000-0000-00007E1A0000}"/>
    <cellStyle name="20% - Accent1 2 7 2 3" xfId="12856" xr:uid="{00000000-0005-0000-0000-00007F1A0000}"/>
    <cellStyle name="20% - Accent1 2 7 2 4" xfId="12857" xr:uid="{00000000-0005-0000-0000-0000801A0000}"/>
    <cellStyle name="20% - Accent1 2 7 2 5" xfId="12858" xr:uid="{00000000-0005-0000-0000-0000811A0000}"/>
    <cellStyle name="20% - Accent1 2 7 2 6" xfId="12859" xr:uid="{00000000-0005-0000-0000-0000821A0000}"/>
    <cellStyle name="20% - Accent1 2 7 2 7" xfId="12860" xr:uid="{00000000-0005-0000-0000-0000831A0000}"/>
    <cellStyle name="20% - Accent1 2 7 2 8" xfId="12861" xr:uid="{00000000-0005-0000-0000-0000841A0000}"/>
    <cellStyle name="20% - Accent1 2 7 3" xfId="12862" xr:uid="{00000000-0005-0000-0000-0000851A0000}"/>
    <cellStyle name="20% - Accent1 2 7 3 2" xfId="12863" xr:uid="{00000000-0005-0000-0000-0000861A0000}"/>
    <cellStyle name="20% - Accent1 2 7 3 3" xfId="12864" xr:uid="{00000000-0005-0000-0000-0000871A0000}"/>
    <cellStyle name="20% - Accent1 2 7 3 4" xfId="12865" xr:uid="{00000000-0005-0000-0000-0000881A0000}"/>
    <cellStyle name="20% - Accent1 2 7 3 5" xfId="12866" xr:uid="{00000000-0005-0000-0000-0000891A0000}"/>
    <cellStyle name="20% - Accent1 2 7 3 6" xfId="12867" xr:uid="{00000000-0005-0000-0000-00008A1A0000}"/>
    <cellStyle name="20% - Accent1 2 7 3 7" xfId="12868" xr:uid="{00000000-0005-0000-0000-00008B1A0000}"/>
    <cellStyle name="20% - Accent1 2 7 3 8" xfId="12869" xr:uid="{00000000-0005-0000-0000-00008C1A0000}"/>
    <cellStyle name="20% - Accent1 2 7 4" xfId="12870" xr:uid="{00000000-0005-0000-0000-00008D1A0000}"/>
    <cellStyle name="20% - Accent1 2 7 4 2" xfId="12871" xr:uid="{00000000-0005-0000-0000-00008E1A0000}"/>
    <cellStyle name="20% - Accent1 2 7 5" xfId="12872" xr:uid="{00000000-0005-0000-0000-00008F1A0000}"/>
    <cellStyle name="20% - Accent1 2 7 5 2" xfId="12873" xr:uid="{00000000-0005-0000-0000-0000901A0000}"/>
    <cellStyle name="20% - Accent1 2 7 6" xfId="12874" xr:uid="{00000000-0005-0000-0000-0000911A0000}"/>
    <cellStyle name="20% - Accent1 2 7 6 2" xfId="12875" xr:uid="{00000000-0005-0000-0000-0000921A0000}"/>
    <cellStyle name="20% - Accent1 2 7 7" xfId="12876" xr:uid="{00000000-0005-0000-0000-0000931A0000}"/>
    <cellStyle name="20% - Accent1 2 7 7 2" xfId="12877" xr:uid="{00000000-0005-0000-0000-0000941A0000}"/>
    <cellStyle name="20% - Accent1 2 7 8" xfId="12878" xr:uid="{00000000-0005-0000-0000-0000951A0000}"/>
    <cellStyle name="20% - Accent1 2 7 8 2" xfId="12879" xr:uid="{00000000-0005-0000-0000-0000961A0000}"/>
    <cellStyle name="20% - Accent1 2 7 9" xfId="12880" xr:uid="{00000000-0005-0000-0000-0000971A0000}"/>
    <cellStyle name="20% - Accent1 2 7 9 2" xfId="12881" xr:uid="{00000000-0005-0000-0000-0000981A0000}"/>
    <cellStyle name="20% - Accent1 2 8" xfId="12882" xr:uid="{00000000-0005-0000-0000-0000991A0000}"/>
    <cellStyle name="20% - Accent1 2 8 10" xfId="12883" xr:uid="{00000000-0005-0000-0000-00009A1A0000}"/>
    <cellStyle name="20% - Accent1 2 8 10 2" xfId="12884" xr:uid="{00000000-0005-0000-0000-00009B1A0000}"/>
    <cellStyle name="20% - Accent1 2 8 11" xfId="12885" xr:uid="{00000000-0005-0000-0000-00009C1A0000}"/>
    <cellStyle name="20% - Accent1 2 8 11 2" xfId="12886" xr:uid="{00000000-0005-0000-0000-00009D1A0000}"/>
    <cellStyle name="20% - Accent1 2 8 12" xfId="12887" xr:uid="{00000000-0005-0000-0000-00009E1A0000}"/>
    <cellStyle name="20% - Accent1 2 8 13" xfId="12888" xr:uid="{00000000-0005-0000-0000-00009F1A0000}"/>
    <cellStyle name="20% - Accent1 2 8 14" xfId="12889" xr:uid="{00000000-0005-0000-0000-0000A01A0000}"/>
    <cellStyle name="20% - Accent1 2 8 15" xfId="12890" xr:uid="{00000000-0005-0000-0000-0000A11A0000}"/>
    <cellStyle name="20% - Accent1 2 8 16" xfId="12891" xr:uid="{00000000-0005-0000-0000-0000A21A0000}"/>
    <cellStyle name="20% - Accent1 2 8 17" xfId="12892" xr:uid="{00000000-0005-0000-0000-0000A31A0000}"/>
    <cellStyle name="20% - Accent1 2 8 18" xfId="12893" xr:uid="{00000000-0005-0000-0000-0000A41A0000}"/>
    <cellStyle name="20% - Accent1 2 8 2" xfId="12894" xr:uid="{00000000-0005-0000-0000-0000A51A0000}"/>
    <cellStyle name="20% - Accent1 2 8 2 2" xfId="12895" xr:uid="{00000000-0005-0000-0000-0000A61A0000}"/>
    <cellStyle name="20% - Accent1 2 8 2 3" xfId="12896" xr:uid="{00000000-0005-0000-0000-0000A71A0000}"/>
    <cellStyle name="20% - Accent1 2 8 2 4" xfId="12897" xr:uid="{00000000-0005-0000-0000-0000A81A0000}"/>
    <cellStyle name="20% - Accent1 2 8 2 5" xfId="12898" xr:uid="{00000000-0005-0000-0000-0000A91A0000}"/>
    <cellStyle name="20% - Accent1 2 8 2 6" xfId="12899" xr:uid="{00000000-0005-0000-0000-0000AA1A0000}"/>
    <cellStyle name="20% - Accent1 2 8 2 7" xfId="12900" xr:uid="{00000000-0005-0000-0000-0000AB1A0000}"/>
    <cellStyle name="20% - Accent1 2 8 2 8" xfId="12901" xr:uid="{00000000-0005-0000-0000-0000AC1A0000}"/>
    <cellStyle name="20% - Accent1 2 8 3" xfId="12902" xr:uid="{00000000-0005-0000-0000-0000AD1A0000}"/>
    <cellStyle name="20% - Accent1 2 8 3 2" xfId="12903" xr:uid="{00000000-0005-0000-0000-0000AE1A0000}"/>
    <cellStyle name="20% - Accent1 2 8 3 3" xfId="12904" xr:uid="{00000000-0005-0000-0000-0000AF1A0000}"/>
    <cellStyle name="20% - Accent1 2 8 3 4" xfId="12905" xr:uid="{00000000-0005-0000-0000-0000B01A0000}"/>
    <cellStyle name="20% - Accent1 2 8 3 5" xfId="12906" xr:uid="{00000000-0005-0000-0000-0000B11A0000}"/>
    <cellStyle name="20% - Accent1 2 8 3 6" xfId="12907" xr:uid="{00000000-0005-0000-0000-0000B21A0000}"/>
    <cellStyle name="20% - Accent1 2 8 3 7" xfId="12908" xr:uid="{00000000-0005-0000-0000-0000B31A0000}"/>
    <cellStyle name="20% - Accent1 2 8 3 8" xfId="12909" xr:uid="{00000000-0005-0000-0000-0000B41A0000}"/>
    <cellStyle name="20% - Accent1 2 8 4" xfId="12910" xr:uid="{00000000-0005-0000-0000-0000B51A0000}"/>
    <cellStyle name="20% - Accent1 2 8 4 2" xfId="12911" xr:uid="{00000000-0005-0000-0000-0000B61A0000}"/>
    <cellStyle name="20% - Accent1 2 8 5" xfId="12912" xr:uid="{00000000-0005-0000-0000-0000B71A0000}"/>
    <cellStyle name="20% - Accent1 2 8 5 2" xfId="12913" xr:uid="{00000000-0005-0000-0000-0000B81A0000}"/>
    <cellStyle name="20% - Accent1 2 8 6" xfId="12914" xr:uid="{00000000-0005-0000-0000-0000B91A0000}"/>
    <cellStyle name="20% - Accent1 2 8 6 2" xfId="12915" xr:uid="{00000000-0005-0000-0000-0000BA1A0000}"/>
    <cellStyle name="20% - Accent1 2 8 7" xfId="12916" xr:uid="{00000000-0005-0000-0000-0000BB1A0000}"/>
    <cellStyle name="20% - Accent1 2 8 7 2" xfId="12917" xr:uid="{00000000-0005-0000-0000-0000BC1A0000}"/>
    <cellStyle name="20% - Accent1 2 8 8" xfId="12918" xr:uid="{00000000-0005-0000-0000-0000BD1A0000}"/>
    <cellStyle name="20% - Accent1 2 8 8 2" xfId="12919" xr:uid="{00000000-0005-0000-0000-0000BE1A0000}"/>
    <cellStyle name="20% - Accent1 2 8 9" xfId="12920" xr:uid="{00000000-0005-0000-0000-0000BF1A0000}"/>
    <cellStyle name="20% - Accent1 2 8 9 2" xfId="12921" xr:uid="{00000000-0005-0000-0000-0000C01A0000}"/>
    <cellStyle name="20% - Accent1 2 9" xfId="12922" xr:uid="{00000000-0005-0000-0000-0000C11A0000}"/>
    <cellStyle name="20% - Accent1 2 9 10" xfId="12923" xr:uid="{00000000-0005-0000-0000-0000C21A0000}"/>
    <cellStyle name="20% - Accent1 2 9 10 2" xfId="12924" xr:uid="{00000000-0005-0000-0000-0000C31A0000}"/>
    <cellStyle name="20% - Accent1 2 9 11" xfId="12925" xr:uid="{00000000-0005-0000-0000-0000C41A0000}"/>
    <cellStyle name="20% - Accent1 2 9 11 2" xfId="12926" xr:uid="{00000000-0005-0000-0000-0000C51A0000}"/>
    <cellStyle name="20% - Accent1 2 9 12" xfId="12927" xr:uid="{00000000-0005-0000-0000-0000C61A0000}"/>
    <cellStyle name="20% - Accent1 2 9 13" xfId="12928" xr:uid="{00000000-0005-0000-0000-0000C71A0000}"/>
    <cellStyle name="20% - Accent1 2 9 14" xfId="12929" xr:uid="{00000000-0005-0000-0000-0000C81A0000}"/>
    <cellStyle name="20% - Accent1 2 9 15" xfId="12930" xr:uid="{00000000-0005-0000-0000-0000C91A0000}"/>
    <cellStyle name="20% - Accent1 2 9 16" xfId="12931" xr:uid="{00000000-0005-0000-0000-0000CA1A0000}"/>
    <cellStyle name="20% - Accent1 2 9 17" xfId="12932" xr:uid="{00000000-0005-0000-0000-0000CB1A0000}"/>
    <cellStyle name="20% - Accent1 2 9 18" xfId="12933" xr:uid="{00000000-0005-0000-0000-0000CC1A0000}"/>
    <cellStyle name="20% - Accent1 2 9 2" xfId="12934" xr:uid="{00000000-0005-0000-0000-0000CD1A0000}"/>
    <cellStyle name="20% - Accent1 2 9 2 2" xfId="12935" xr:uid="{00000000-0005-0000-0000-0000CE1A0000}"/>
    <cellStyle name="20% - Accent1 2 9 2 3" xfId="12936" xr:uid="{00000000-0005-0000-0000-0000CF1A0000}"/>
    <cellStyle name="20% - Accent1 2 9 2 4" xfId="12937" xr:uid="{00000000-0005-0000-0000-0000D01A0000}"/>
    <cellStyle name="20% - Accent1 2 9 2 5" xfId="12938" xr:uid="{00000000-0005-0000-0000-0000D11A0000}"/>
    <cellStyle name="20% - Accent1 2 9 2 6" xfId="12939" xr:uid="{00000000-0005-0000-0000-0000D21A0000}"/>
    <cellStyle name="20% - Accent1 2 9 2 7" xfId="12940" xr:uid="{00000000-0005-0000-0000-0000D31A0000}"/>
    <cellStyle name="20% - Accent1 2 9 2 8" xfId="12941" xr:uid="{00000000-0005-0000-0000-0000D41A0000}"/>
    <cellStyle name="20% - Accent1 2 9 3" xfId="12942" xr:uid="{00000000-0005-0000-0000-0000D51A0000}"/>
    <cellStyle name="20% - Accent1 2 9 3 2" xfId="12943" xr:uid="{00000000-0005-0000-0000-0000D61A0000}"/>
    <cellStyle name="20% - Accent1 2 9 3 3" xfId="12944" xr:uid="{00000000-0005-0000-0000-0000D71A0000}"/>
    <cellStyle name="20% - Accent1 2 9 3 4" xfId="12945" xr:uid="{00000000-0005-0000-0000-0000D81A0000}"/>
    <cellStyle name="20% - Accent1 2 9 3 5" xfId="12946" xr:uid="{00000000-0005-0000-0000-0000D91A0000}"/>
    <cellStyle name="20% - Accent1 2 9 3 6" xfId="12947" xr:uid="{00000000-0005-0000-0000-0000DA1A0000}"/>
    <cellStyle name="20% - Accent1 2 9 3 7" xfId="12948" xr:uid="{00000000-0005-0000-0000-0000DB1A0000}"/>
    <cellStyle name="20% - Accent1 2 9 3 8" xfId="12949" xr:uid="{00000000-0005-0000-0000-0000DC1A0000}"/>
    <cellStyle name="20% - Accent1 2 9 4" xfId="12950" xr:uid="{00000000-0005-0000-0000-0000DD1A0000}"/>
    <cellStyle name="20% - Accent1 2 9 4 2" xfId="12951" xr:uid="{00000000-0005-0000-0000-0000DE1A0000}"/>
    <cellStyle name="20% - Accent1 2 9 5" xfId="12952" xr:uid="{00000000-0005-0000-0000-0000DF1A0000}"/>
    <cellStyle name="20% - Accent1 2 9 5 2" xfId="12953" xr:uid="{00000000-0005-0000-0000-0000E01A0000}"/>
    <cellStyle name="20% - Accent1 2 9 6" xfId="12954" xr:uid="{00000000-0005-0000-0000-0000E11A0000}"/>
    <cellStyle name="20% - Accent1 2 9 6 2" xfId="12955" xr:uid="{00000000-0005-0000-0000-0000E21A0000}"/>
    <cellStyle name="20% - Accent1 2 9 7" xfId="12956" xr:uid="{00000000-0005-0000-0000-0000E31A0000}"/>
    <cellStyle name="20% - Accent1 2 9 7 2" xfId="12957" xr:uid="{00000000-0005-0000-0000-0000E41A0000}"/>
    <cellStyle name="20% - Accent1 2 9 8" xfId="12958" xr:uid="{00000000-0005-0000-0000-0000E51A0000}"/>
    <cellStyle name="20% - Accent1 2 9 8 2" xfId="12959" xr:uid="{00000000-0005-0000-0000-0000E61A0000}"/>
    <cellStyle name="20% - Accent1 2 9 9" xfId="12960" xr:uid="{00000000-0005-0000-0000-0000E71A0000}"/>
    <cellStyle name="20% - Accent1 2 9 9 2" xfId="12961" xr:uid="{00000000-0005-0000-0000-0000E81A0000}"/>
    <cellStyle name="20% - Accent1 2_4 manuell" xfId="52086" xr:uid="{0E660198-AD40-4E15-A144-1B769FD28BCF}"/>
    <cellStyle name="20% - Accent1 20" xfId="12962" xr:uid="{00000000-0005-0000-0000-0000EA1A0000}"/>
    <cellStyle name="20% - Accent1 20 2" xfId="12963" xr:uid="{00000000-0005-0000-0000-0000EB1A0000}"/>
    <cellStyle name="20% - Accent1 21" xfId="12964" xr:uid="{00000000-0005-0000-0000-0000EC1A0000}"/>
    <cellStyle name="20% - Accent1 22" xfId="12965" xr:uid="{00000000-0005-0000-0000-0000ED1A0000}"/>
    <cellStyle name="20% - Accent1 23" xfId="12966" xr:uid="{00000000-0005-0000-0000-0000EE1A0000}"/>
    <cellStyle name="20% - Accent1 24" xfId="12967" xr:uid="{00000000-0005-0000-0000-0000EF1A0000}"/>
    <cellStyle name="20% - Accent1 25" xfId="12968" xr:uid="{00000000-0005-0000-0000-0000F01A0000}"/>
    <cellStyle name="20% - Accent1 26" xfId="12969" xr:uid="{00000000-0005-0000-0000-0000F11A0000}"/>
    <cellStyle name="20% - Accent1 27" xfId="12970" xr:uid="{00000000-0005-0000-0000-0000F21A0000}"/>
    <cellStyle name="20% - Accent1 27 2" xfId="12971" xr:uid="{00000000-0005-0000-0000-0000F31A0000}"/>
    <cellStyle name="20% - Accent1 27 3" xfId="12972" xr:uid="{00000000-0005-0000-0000-0000F41A0000}"/>
    <cellStyle name="20% - Accent1 27_AVA DVA EL" xfId="12973" xr:uid="{00000000-0005-0000-0000-0000F51A0000}"/>
    <cellStyle name="20% - Accent1 28" xfId="12974" xr:uid="{00000000-0005-0000-0000-0000F61A0000}"/>
    <cellStyle name="20% - Accent1 28 2" xfId="12975" xr:uid="{00000000-0005-0000-0000-0000F71A0000}"/>
    <cellStyle name="20% - Accent1 28 3" xfId="12976" xr:uid="{00000000-0005-0000-0000-0000F81A0000}"/>
    <cellStyle name="20% - Accent1 28_AVA DVA EL" xfId="12977" xr:uid="{00000000-0005-0000-0000-0000F91A0000}"/>
    <cellStyle name="20% - Accent1 29" xfId="12978" xr:uid="{00000000-0005-0000-0000-0000FA1A0000}"/>
    <cellStyle name="20% - Accent1 29 2" xfId="12979" xr:uid="{00000000-0005-0000-0000-0000FB1A0000}"/>
    <cellStyle name="20% - Accent1 29 3" xfId="12980" xr:uid="{00000000-0005-0000-0000-0000FC1A0000}"/>
    <cellStyle name="20% - Accent1 29_AVA DVA EL" xfId="12981" xr:uid="{00000000-0005-0000-0000-0000FD1A0000}"/>
    <cellStyle name="20% - Accent1 3" xfId="2432" xr:uid="{00000000-0005-0000-0000-0000FE1A0000}"/>
    <cellStyle name="20% - Accent1 3 10" xfId="12982" xr:uid="{00000000-0005-0000-0000-0000FF1A0000}"/>
    <cellStyle name="20% - Accent1 3 10 10" xfId="12983" xr:uid="{00000000-0005-0000-0000-0000001B0000}"/>
    <cellStyle name="20% - Accent1 3 10 10 2" xfId="12984" xr:uid="{00000000-0005-0000-0000-0000011B0000}"/>
    <cellStyle name="20% - Accent1 3 10 11" xfId="12985" xr:uid="{00000000-0005-0000-0000-0000021B0000}"/>
    <cellStyle name="20% - Accent1 3 10 11 2" xfId="12986" xr:uid="{00000000-0005-0000-0000-0000031B0000}"/>
    <cellStyle name="20% - Accent1 3 10 12" xfId="12987" xr:uid="{00000000-0005-0000-0000-0000041B0000}"/>
    <cellStyle name="20% - Accent1 3 10 13" xfId="12988" xr:uid="{00000000-0005-0000-0000-0000051B0000}"/>
    <cellStyle name="20% - Accent1 3 10 14" xfId="12989" xr:uid="{00000000-0005-0000-0000-0000061B0000}"/>
    <cellStyle name="20% - Accent1 3 10 15" xfId="12990" xr:uid="{00000000-0005-0000-0000-0000071B0000}"/>
    <cellStyle name="20% - Accent1 3 10 16" xfId="12991" xr:uid="{00000000-0005-0000-0000-0000081B0000}"/>
    <cellStyle name="20% - Accent1 3 10 17" xfId="12992" xr:uid="{00000000-0005-0000-0000-0000091B0000}"/>
    <cellStyle name="20% - Accent1 3 10 18" xfId="12993" xr:uid="{00000000-0005-0000-0000-00000A1B0000}"/>
    <cellStyle name="20% - Accent1 3 10 2" xfId="12994" xr:uid="{00000000-0005-0000-0000-00000B1B0000}"/>
    <cellStyle name="20% - Accent1 3 10 2 2" xfId="12995" xr:uid="{00000000-0005-0000-0000-00000C1B0000}"/>
    <cellStyle name="20% - Accent1 3 10 2 3" xfId="12996" xr:uid="{00000000-0005-0000-0000-00000D1B0000}"/>
    <cellStyle name="20% - Accent1 3 10 2 4" xfId="12997" xr:uid="{00000000-0005-0000-0000-00000E1B0000}"/>
    <cellStyle name="20% - Accent1 3 10 2 5" xfId="12998" xr:uid="{00000000-0005-0000-0000-00000F1B0000}"/>
    <cellStyle name="20% - Accent1 3 10 2 6" xfId="12999" xr:uid="{00000000-0005-0000-0000-0000101B0000}"/>
    <cellStyle name="20% - Accent1 3 10 2 7" xfId="13000" xr:uid="{00000000-0005-0000-0000-0000111B0000}"/>
    <cellStyle name="20% - Accent1 3 10 2 8" xfId="13001" xr:uid="{00000000-0005-0000-0000-0000121B0000}"/>
    <cellStyle name="20% - Accent1 3 10 3" xfId="13002" xr:uid="{00000000-0005-0000-0000-0000131B0000}"/>
    <cellStyle name="20% - Accent1 3 10 3 2" xfId="13003" xr:uid="{00000000-0005-0000-0000-0000141B0000}"/>
    <cellStyle name="20% - Accent1 3 10 3 3" xfId="13004" xr:uid="{00000000-0005-0000-0000-0000151B0000}"/>
    <cellStyle name="20% - Accent1 3 10 3 4" xfId="13005" xr:uid="{00000000-0005-0000-0000-0000161B0000}"/>
    <cellStyle name="20% - Accent1 3 10 3 5" xfId="13006" xr:uid="{00000000-0005-0000-0000-0000171B0000}"/>
    <cellStyle name="20% - Accent1 3 10 3 6" xfId="13007" xr:uid="{00000000-0005-0000-0000-0000181B0000}"/>
    <cellStyle name="20% - Accent1 3 10 3 7" xfId="13008" xr:uid="{00000000-0005-0000-0000-0000191B0000}"/>
    <cellStyle name="20% - Accent1 3 10 3 8" xfId="13009" xr:uid="{00000000-0005-0000-0000-00001A1B0000}"/>
    <cellStyle name="20% - Accent1 3 10 4" xfId="13010" xr:uid="{00000000-0005-0000-0000-00001B1B0000}"/>
    <cellStyle name="20% - Accent1 3 10 4 2" xfId="13011" xr:uid="{00000000-0005-0000-0000-00001C1B0000}"/>
    <cellStyle name="20% - Accent1 3 10 5" xfId="13012" xr:uid="{00000000-0005-0000-0000-00001D1B0000}"/>
    <cellStyle name="20% - Accent1 3 10 5 2" xfId="13013" xr:uid="{00000000-0005-0000-0000-00001E1B0000}"/>
    <cellStyle name="20% - Accent1 3 10 6" xfId="13014" xr:uid="{00000000-0005-0000-0000-00001F1B0000}"/>
    <cellStyle name="20% - Accent1 3 10 6 2" xfId="13015" xr:uid="{00000000-0005-0000-0000-0000201B0000}"/>
    <cellStyle name="20% - Accent1 3 10 7" xfId="13016" xr:uid="{00000000-0005-0000-0000-0000211B0000}"/>
    <cellStyle name="20% - Accent1 3 10 7 2" xfId="13017" xr:uid="{00000000-0005-0000-0000-0000221B0000}"/>
    <cellStyle name="20% - Accent1 3 10 8" xfId="13018" xr:uid="{00000000-0005-0000-0000-0000231B0000}"/>
    <cellStyle name="20% - Accent1 3 10 8 2" xfId="13019" xr:uid="{00000000-0005-0000-0000-0000241B0000}"/>
    <cellStyle name="20% - Accent1 3 10 9" xfId="13020" xr:uid="{00000000-0005-0000-0000-0000251B0000}"/>
    <cellStyle name="20% - Accent1 3 10 9 2" xfId="13021" xr:uid="{00000000-0005-0000-0000-0000261B0000}"/>
    <cellStyle name="20% - Accent1 3 11" xfId="13022" xr:uid="{00000000-0005-0000-0000-0000271B0000}"/>
    <cellStyle name="20% - Accent1 3 11 10" xfId="13023" xr:uid="{00000000-0005-0000-0000-0000281B0000}"/>
    <cellStyle name="20% - Accent1 3 11 10 2" xfId="13024" xr:uid="{00000000-0005-0000-0000-0000291B0000}"/>
    <cellStyle name="20% - Accent1 3 11 11" xfId="13025" xr:uid="{00000000-0005-0000-0000-00002A1B0000}"/>
    <cellStyle name="20% - Accent1 3 11 11 2" xfId="13026" xr:uid="{00000000-0005-0000-0000-00002B1B0000}"/>
    <cellStyle name="20% - Accent1 3 11 12" xfId="13027" xr:uid="{00000000-0005-0000-0000-00002C1B0000}"/>
    <cellStyle name="20% - Accent1 3 11 13" xfId="13028" xr:uid="{00000000-0005-0000-0000-00002D1B0000}"/>
    <cellStyle name="20% - Accent1 3 11 14" xfId="13029" xr:uid="{00000000-0005-0000-0000-00002E1B0000}"/>
    <cellStyle name="20% - Accent1 3 11 15" xfId="13030" xr:uid="{00000000-0005-0000-0000-00002F1B0000}"/>
    <cellStyle name="20% - Accent1 3 11 16" xfId="13031" xr:uid="{00000000-0005-0000-0000-0000301B0000}"/>
    <cellStyle name="20% - Accent1 3 11 17" xfId="13032" xr:uid="{00000000-0005-0000-0000-0000311B0000}"/>
    <cellStyle name="20% - Accent1 3 11 18" xfId="13033" xr:uid="{00000000-0005-0000-0000-0000321B0000}"/>
    <cellStyle name="20% - Accent1 3 11 2" xfId="13034" xr:uid="{00000000-0005-0000-0000-0000331B0000}"/>
    <cellStyle name="20% - Accent1 3 11 2 2" xfId="13035" xr:uid="{00000000-0005-0000-0000-0000341B0000}"/>
    <cellStyle name="20% - Accent1 3 11 2 3" xfId="13036" xr:uid="{00000000-0005-0000-0000-0000351B0000}"/>
    <cellStyle name="20% - Accent1 3 11 2 4" xfId="13037" xr:uid="{00000000-0005-0000-0000-0000361B0000}"/>
    <cellStyle name="20% - Accent1 3 11 2 5" xfId="13038" xr:uid="{00000000-0005-0000-0000-0000371B0000}"/>
    <cellStyle name="20% - Accent1 3 11 2 6" xfId="13039" xr:uid="{00000000-0005-0000-0000-0000381B0000}"/>
    <cellStyle name="20% - Accent1 3 11 2 7" xfId="13040" xr:uid="{00000000-0005-0000-0000-0000391B0000}"/>
    <cellStyle name="20% - Accent1 3 11 2 8" xfId="13041" xr:uid="{00000000-0005-0000-0000-00003A1B0000}"/>
    <cellStyle name="20% - Accent1 3 11 3" xfId="13042" xr:uid="{00000000-0005-0000-0000-00003B1B0000}"/>
    <cellStyle name="20% - Accent1 3 11 3 2" xfId="13043" xr:uid="{00000000-0005-0000-0000-00003C1B0000}"/>
    <cellStyle name="20% - Accent1 3 11 3 3" xfId="13044" xr:uid="{00000000-0005-0000-0000-00003D1B0000}"/>
    <cellStyle name="20% - Accent1 3 11 3 4" xfId="13045" xr:uid="{00000000-0005-0000-0000-00003E1B0000}"/>
    <cellStyle name="20% - Accent1 3 11 3 5" xfId="13046" xr:uid="{00000000-0005-0000-0000-00003F1B0000}"/>
    <cellStyle name="20% - Accent1 3 11 3 6" xfId="13047" xr:uid="{00000000-0005-0000-0000-0000401B0000}"/>
    <cellStyle name="20% - Accent1 3 11 3 7" xfId="13048" xr:uid="{00000000-0005-0000-0000-0000411B0000}"/>
    <cellStyle name="20% - Accent1 3 11 3 8" xfId="13049" xr:uid="{00000000-0005-0000-0000-0000421B0000}"/>
    <cellStyle name="20% - Accent1 3 11 4" xfId="13050" xr:uid="{00000000-0005-0000-0000-0000431B0000}"/>
    <cellStyle name="20% - Accent1 3 11 4 2" xfId="13051" xr:uid="{00000000-0005-0000-0000-0000441B0000}"/>
    <cellStyle name="20% - Accent1 3 11 5" xfId="13052" xr:uid="{00000000-0005-0000-0000-0000451B0000}"/>
    <cellStyle name="20% - Accent1 3 11 5 2" xfId="13053" xr:uid="{00000000-0005-0000-0000-0000461B0000}"/>
    <cellStyle name="20% - Accent1 3 11 6" xfId="13054" xr:uid="{00000000-0005-0000-0000-0000471B0000}"/>
    <cellStyle name="20% - Accent1 3 11 6 2" xfId="13055" xr:uid="{00000000-0005-0000-0000-0000481B0000}"/>
    <cellStyle name="20% - Accent1 3 11 7" xfId="13056" xr:uid="{00000000-0005-0000-0000-0000491B0000}"/>
    <cellStyle name="20% - Accent1 3 11 7 2" xfId="13057" xr:uid="{00000000-0005-0000-0000-00004A1B0000}"/>
    <cellStyle name="20% - Accent1 3 11 8" xfId="13058" xr:uid="{00000000-0005-0000-0000-00004B1B0000}"/>
    <cellStyle name="20% - Accent1 3 11 8 2" xfId="13059" xr:uid="{00000000-0005-0000-0000-00004C1B0000}"/>
    <cellStyle name="20% - Accent1 3 11 9" xfId="13060" xr:uid="{00000000-0005-0000-0000-00004D1B0000}"/>
    <cellStyle name="20% - Accent1 3 11 9 2" xfId="13061" xr:uid="{00000000-0005-0000-0000-00004E1B0000}"/>
    <cellStyle name="20% - Accent1 3 12" xfId="13062" xr:uid="{00000000-0005-0000-0000-00004F1B0000}"/>
    <cellStyle name="20% - Accent1 3 12 10" xfId="13063" xr:uid="{00000000-0005-0000-0000-0000501B0000}"/>
    <cellStyle name="20% - Accent1 3 12 10 2" xfId="13064" xr:uid="{00000000-0005-0000-0000-0000511B0000}"/>
    <cellStyle name="20% - Accent1 3 12 11" xfId="13065" xr:uid="{00000000-0005-0000-0000-0000521B0000}"/>
    <cellStyle name="20% - Accent1 3 12 11 2" xfId="13066" xr:uid="{00000000-0005-0000-0000-0000531B0000}"/>
    <cellStyle name="20% - Accent1 3 12 12" xfId="13067" xr:uid="{00000000-0005-0000-0000-0000541B0000}"/>
    <cellStyle name="20% - Accent1 3 12 13" xfId="13068" xr:uid="{00000000-0005-0000-0000-0000551B0000}"/>
    <cellStyle name="20% - Accent1 3 12 14" xfId="13069" xr:uid="{00000000-0005-0000-0000-0000561B0000}"/>
    <cellStyle name="20% - Accent1 3 12 15" xfId="13070" xr:uid="{00000000-0005-0000-0000-0000571B0000}"/>
    <cellStyle name="20% - Accent1 3 12 16" xfId="13071" xr:uid="{00000000-0005-0000-0000-0000581B0000}"/>
    <cellStyle name="20% - Accent1 3 12 17" xfId="13072" xr:uid="{00000000-0005-0000-0000-0000591B0000}"/>
    <cellStyle name="20% - Accent1 3 12 18" xfId="13073" xr:uid="{00000000-0005-0000-0000-00005A1B0000}"/>
    <cellStyle name="20% - Accent1 3 12 2" xfId="13074" xr:uid="{00000000-0005-0000-0000-00005B1B0000}"/>
    <cellStyle name="20% - Accent1 3 12 2 2" xfId="13075" xr:uid="{00000000-0005-0000-0000-00005C1B0000}"/>
    <cellStyle name="20% - Accent1 3 12 2 3" xfId="13076" xr:uid="{00000000-0005-0000-0000-00005D1B0000}"/>
    <cellStyle name="20% - Accent1 3 12 2 4" xfId="13077" xr:uid="{00000000-0005-0000-0000-00005E1B0000}"/>
    <cellStyle name="20% - Accent1 3 12 2 5" xfId="13078" xr:uid="{00000000-0005-0000-0000-00005F1B0000}"/>
    <cellStyle name="20% - Accent1 3 12 2 6" xfId="13079" xr:uid="{00000000-0005-0000-0000-0000601B0000}"/>
    <cellStyle name="20% - Accent1 3 12 2 7" xfId="13080" xr:uid="{00000000-0005-0000-0000-0000611B0000}"/>
    <cellStyle name="20% - Accent1 3 12 2 8" xfId="13081" xr:uid="{00000000-0005-0000-0000-0000621B0000}"/>
    <cellStyle name="20% - Accent1 3 12 3" xfId="13082" xr:uid="{00000000-0005-0000-0000-0000631B0000}"/>
    <cellStyle name="20% - Accent1 3 12 3 2" xfId="13083" xr:uid="{00000000-0005-0000-0000-0000641B0000}"/>
    <cellStyle name="20% - Accent1 3 12 3 3" xfId="13084" xr:uid="{00000000-0005-0000-0000-0000651B0000}"/>
    <cellStyle name="20% - Accent1 3 12 3 4" xfId="13085" xr:uid="{00000000-0005-0000-0000-0000661B0000}"/>
    <cellStyle name="20% - Accent1 3 12 3 5" xfId="13086" xr:uid="{00000000-0005-0000-0000-0000671B0000}"/>
    <cellStyle name="20% - Accent1 3 12 3 6" xfId="13087" xr:uid="{00000000-0005-0000-0000-0000681B0000}"/>
    <cellStyle name="20% - Accent1 3 12 3 7" xfId="13088" xr:uid="{00000000-0005-0000-0000-0000691B0000}"/>
    <cellStyle name="20% - Accent1 3 12 3 8" xfId="13089" xr:uid="{00000000-0005-0000-0000-00006A1B0000}"/>
    <cellStyle name="20% - Accent1 3 12 4" xfId="13090" xr:uid="{00000000-0005-0000-0000-00006B1B0000}"/>
    <cellStyle name="20% - Accent1 3 12 4 2" xfId="13091" xr:uid="{00000000-0005-0000-0000-00006C1B0000}"/>
    <cellStyle name="20% - Accent1 3 12 5" xfId="13092" xr:uid="{00000000-0005-0000-0000-00006D1B0000}"/>
    <cellStyle name="20% - Accent1 3 12 5 2" xfId="13093" xr:uid="{00000000-0005-0000-0000-00006E1B0000}"/>
    <cellStyle name="20% - Accent1 3 12 6" xfId="13094" xr:uid="{00000000-0005-0000-0000-00006F1B0000}"/>
    <cellStyle name="20% - Accent1 3 12 6 2" xfId="13095" xr:uid="{00000000-0005-0000-0000-0000701B0000}"/>
    <cellStyle name="20% - Accent1 3 12 7" xfId="13096" xr:uid="{00000000-0005-0000-0000-0000711B0000}"/>
    <cellStyle name="20% - Accent1 3 12 7 2" xfId="13097" xr:uid="{00000000-0005-0000-0000-0000721B0000}"/>
    <cellStyle name="20% - Accent1 3 12 8" xfId="13098" xr:uid="{00000000-0005-0000-0000-0000731B0000}"/>
    <cellStyle name="20% - Accent1 3 12 8 2" xfId="13099" xr:uid="{00000000-0005-0000-0000-0000741B0000}"/>
    <cellStyle name="20% - Accent1 3 12 9" xfId="13100" xr:uid="{00000000-0005-0000-0000-0000751B0000}"/>
    <cellStyle name="20% - Accent1 3 12 9 2" xfId="13101" xr:uid="{00000000-0005-0000-0000-0000761B0000}"/>
    <cellStyle name="20% - Accent1 3 13" xfId="13102" xr:uid="{00000000-0005-0000-0000-0000771B0000}"/>
    <cellStyle name="20% - Accent1 3 13 10" xfId="13103" xr:uid="{00000000-0005-0000-0000-0000781B0000}"/>
    <cellStyle name="20% - Accent1 3 13 10 2" xfId="13104" xr:uid="{00000000-0005-0000-0000-0000791B0000}"/>
    <cellStyle name="20% - Accent1 3 13 11" xfId="13105" xr:uid="{00000000-0005-0000-0000-00007A1B0000}"/>
    <cellStyle name="20% - Accent1 3 13 11 2" xfId="13106" xr:uid="{00000000-0005-0000-0000-00007B1B0000}"/>
    <cellStyle name="20% - Accent1 3 13 12" xfId="13107" xr:uid="{00000000-0005-0000-0000-00007C1B0000}"/>
    <cellStyle name="20% - Accent1 3 13 13" xfId="13108" xr:uid="{00000000-0005-0000-0000-00007D1B0000}"/>
    <cellStyle name="20% - Accent1 3 13 14" xfId="13109" xr:uid="{00000000-0005-0000-0000-00007E1B0000}"/>
    <cellStyle name="20% - Accent1 3 13 15" xfId="13110" xr:uid="{00000000-0005-0000-0000-00007F1B0000}"/>
    <cellStyle name="20% - Accent1 3 13 16" xfId="13111" xr:uid="{00000000-0005-0000-0000-0000801B0000}"/>
    <cellStyle name="20% - Accent1 3 13 17" xfId="13112" xr:uid="{00000000-0005-0000-0000-0000811B0000}"/>
    <cellStyle name="20% - Accent1 3 13 18" xfId="13113" xr:uid="{00000000-0005-0000-0000-0000821B0000}"/>
    <cellStyle name="20% - Accent1 3 13 2" xfId="13114" xr:uid="{00000000-0005-0000-0000-0000831B0000}"/>
    <cellStyle name="20% - Accent1 3 13 2 2" xfId="13115" xr:uid="{00000000-0005-0000-0000-0000841B0000}"/>
    <cellStyle name="20% - Accent1 3 13 2 3" xfId="13116" xr:uid="{00000000-0005-0000-0000-0000851B0000}"/>
    <cellStyle name="20% - Accent1 3 13 2 4" xfId="13117" xr:uid="{00000000-0005-0000-0000-0000861B0000}"/>
    <cellStyle name="20% - Accent1 3 13 2 5" xfId="13118" xr:uid="{00000000-0005-0000-0000-0000871B0000}"/>
    <cellStyle name="20% - Accent1 3 13 2 6" xfId="13119" xr:uid="{00000000-0005-0000-0000-0000881B0000}"/>
    <cellStyle name="20% - Accent1 3 13 2 7" xfId="13120" xr:uid="{00000000-0005-0000-0000-0000891B0000}"/>
    <cellStyle name="20% - Accent1 3 13 2 8" xfId="13121" xr:uid="{00000000-0005-0000-0000-00008A1B0000}"/>
    <cellStyle name="20% - Accent1 3 13 3" xfId="13122" xr:uid="{00000000-0005-0000-0000-00008B1B0000}"/>
    <cellStyle name="20% - Accent1 3 13 3 2" xfId="13123" xr:uid="{00000000-0005-0000-0000-00008C1B0000}"/>
    <cellStyle name="20% - Accent1 3 13 3 3" xfId="13124" xr:uid="{00000000-0005-0000-0000-00008D1B0000}"/>
    <cellStyle name="20% - Accent1 3 13 3 4" xfId="13125" xr:uid="{00000000-0005-0000-0000-00008E1B0000}"/>
    <cellStyle name="20% - Accent1 3 13 3 5" xfId="13126" xr:uid="{00000000-0005-0000-0000-00008F1B0000}"/>
    <cellStyle name="20% - Accent1 3 13 3 6" xfId="13127" xr:uid="{00000000-0005-0000-0000-0000901B0000}"/>
    <cellStyle name="20% - Accent1 3 13 3 7" xfId="13128" xr:uid="{00000000-0005-0000-0000-0000911B0000}"/>
    <cellStyle name="20% - Accent1 3 13 3 8" xfId="13129" xr:uid="{00000000-0005-0000-0000-0000921B0000}"/>
    <cellStyle name="20% - Accent1 3 13 4" xfId="13130" xr:uid="{00000000-0005-0000-0000-0000931B0000}"/>
    <cellStyle name="20% - Accent1 3 13 4 2" xfId="13131" xr:uid="{00000000-0005-0000-0000-0000941B0000}"/>
    <cellStyle name="20% - Accent1 3 13 5" xfId="13132" xr:uid="{00000000-0005-0000-0000-0000951B0000}"/>
    <cellStyle name="20% - Accent1 3 13 5 2" xfId="13133" xr:uid="{00000000-0005-0000-0000-0000961B0000}"/>
    <cellStyle name="20% - Accent1 3 13 6" xfId="13134" xr:uid="{00000000-0005-0000-0000-0000971B0000}"/>
    <cellStyle name="20% - Accent1 3 13 6 2" xfId="13135" xr:uid="{00000000-0005-0000-0000-0000981B0000}"/>
    <cellStyle name="20% - Accent1 3 13 7" xfId="13136" xr:uid="{00000000-0005-0000-0000-0000991B0000}"/>
    <cellStyle name="20% - Accent1 3 13 7 2" xfId="13137" xr:uid="{00000000-0005-0000-0000-00009A1B0000}"/>
    <cellStyle name="20% - Accent1 3 13 8" xfId="13138" xr:uid="{00000000-0005-0000-0000-00009B1B0000}"/>
    <cellStyle name="20% - Accent1 3 13 8 2" xfId="13139" xr:uid="{00000000-0005-0000-0000-00009C1B0000}"/>
    <cellStyle name="20% - Accent1 3 13 9" xfId="13140" xr:uid="{00000000-0005-0000-0000-00009D1B0000}"/>
    <cellStyle name="20% - Accent1 3 13 9 2" xfId="13141" xr:uid="{00000000-0005-0000-0000-00009E1B0000}"/>
    <cellStyle name="20% - Accent1 3 14" xfId="13142" xr:uid="{00000000-0005-0000-0000-00009F1B0000}"/>
    <cellStyle name="20% - Accent1 3 14 10" xfId="13143" xr:uid="{00000000-0005-0000-0000-0000A01B0000}"/>
    <cellStyle name="20% - Accent1 3 14 10 2" xfId="13144" xr:uid="{00000000-0005-0000-0000-0000A11B0000}"/>
    <cellStyle name="20% - Accent1 3 14 11" xfId="13145" xr:uid="{00000000-0005-0000-0000-0000A21B0000}"/>
    <cellStyle name="20% - Accent1 3 14 11 2" xfId="13146" xr:uid="{00000000-0005-0000-0000-0000A31B0000}"/>
    <cellStyle name="20% - Accent1 3 14 12" xfId="13147" xr:uid="{00000000-0005-0000-0000-0000A41B0000}"/>
    <cellStyle name="20% - Accent1 3 14 13" xfId="13148" xr:uid="{00000000-0005-0000-0000-0000A51B0000}"/>
    <cellStyle name="20% - Accent1 3 14 14" xfId="13149" xr:uid="{00000000-0005-0000-0000-0000A61B0000}"/>
    <cellStyle name="20% - Accent1 3 14 15" xfId="13150" xr:uid="{00000000-0005-0000-0000-0000A71B0000}"/>
    <cellStyle name="20% - Accent1 3 14 16" xfId="13151" xr:uid="{00000000-0005-0000-0000-0000A81B0000}"/>
    <cellStyle name="20% - Accent1 3 14 17" xfId="13152" xr:uid="{00000000-0005-0000-0000-0000A91B0000}"/>
    <cellStyle name="20% - Accent1 3 14 18" xfId="13153" xr:uid="{00000000-0005-0000-0000-0000AA1B0000}"/>
    <cellStyle name="20% - Accent1 3 14 2" xfId="13154" xr:uid="{00000000-0005-0000-0000-0000AB1B0000}"/>
    <cellStyle name="20% - Accent1 3 14 2 2" xfId="13155" xr:uid="{00000000-0005-0000-0000-0000AC1B0000}"/>
    <cellStyle name="20% - Accent1 3 14 2 3" xfId="13156" xr:uid="{00000000-0005-0000-0000-0000AD1B0000}"/>
    <cellStyle name="20% - Accent1 3 14 2 4" xfId="13157" xr:uid="{00000000-0005-0000-0000-0000AE1B0000}"/>
    <cellStyle name="20% - Accent1 3 14 2 5" xfId="13158" xr:uid="{00000000-0005-0000-0000-0000AF1B0000}"/>
    <cellStyle name="20% - Accent1 3 14 2 6" xfId="13159" xr:uid="{00000000-0005-0000-0000-0000B01B0000}"/>
    <cellStyle name="20% - Accent1 3 14 2 7" xfId="13160" xr:uid="{00000000-0005-0000-0000-0000B11B0000}"/>
    <cellStyle name="20% - Accent1 3 14 2 8" xfId="13161" xr:uid="{00000000-0005-0000-0000-0000B21B0000}"/>
    <cellStyle name="20% - Accent1 3 14 3" xfId="13162" xr:uid="{00000000-0005-0000-0000-0000B31B0000}"/>
    <cellStyle name="20% - Accent1 3 14 3 2" xfId="13163" xr:uid="{00000000-0005-0000-0000-0000B41B0000}"/>
    <cellStyle name="20% - Accent1 3 14 3 3" xfId="13164" xr:uid="{00000000-0005-0000-0000-0000B51B0000}"/>
    <cellStyle name="20% - Accent1 3 14 3 4" xfId="13165" xr:uid="{00000000-0005-0000-0000-0000B61B0000}"/>
    <cellStyle name="20% - Accent1 3 14 3 5" xfId="13166" xr:uid="{00000000-0005-0000-0000-0000B71B0000}"/>
    <cellStyle name="20% - Accent1 3 14 3 6" xfId="13167" xr:uid="{00000000-0005-0000-0000-0000B81B0000}"/>
    <cellStyle name="20% - Accent1 3 14 3 7" xfId="13168" xr:uid="{00000000-0005-0000-0000-0000B91B0000}"/>
    <cellStyle name="20% - Accent1 3 14 3 8" xfId="13169" xr:uid="{00000000-0005-0000-0000-0000BA1B0000}"/>
    <cellStyle name="20% - Accent1 3 14 4" xfId="13170" xr:uid="{00000000-0005-0000-0000-0000BB1B0000}"/>
    <cellStyle name="20% - Accent1 3 14 4 2" xfId="13171" xr:uid="{00000000-0005-0000-0000-0000BC1B0000}"/>
    <cellStyle name="20% - Accent1 3 14 5" xfId="13172" xr:uid="{00000000-0005-0000-0000-0000BD1B0000}"/>
    <cellStyle name="20% - Accent1 3 14 5 2" xfId="13173" xr:uid="{00000000-0005-0000-0000-0000BE1B0000}"/>
    <cellStyle name="20% - Accent1 3 14 6" xfId="13174" xr:uid="{00000000-0005-0000-0000-0000BF1B0000}"/>
    <cellStyle name="20% - Accent1 3 14 6 2" xfId="13175" xr:uid="{00000000-0005-0000-0000-0000C01B0000}"/>
    <cellStyle name="20% - Accent1 3 14 7" xfId="13176" xr:uid="{00000000-0005-0000-0000-0000C11B0000}"/>
    <cellStyle name="20% - Accent1 3 14 7 2" xfId="13177" xr:uid="{00000000-0005-0000-0000-0000C21B0000}"/>
    <cellStyle name="20% - Accent1 3 14 8" xfId="13178" xr:uid="{00000000-0005-0000-0000-0000C31B0000}"/>
    <cellStyle name="20% - Accent1 3 14 8 2" xfId="13179" xr:uid="{00000000-0005-0000-0000-0000C41B0000}"/>
    <cellStyle name="20% - Accent1 3 14 9" xfId="13180" xr:uid="{00000000-0005-0000-0000-0000C51B0000}"/>
    <cellStyle name="20% - Accent1 3 14 9 2" xfId="13181" xr:uid="{00000000-0005-0000-0000-0000C61B0000}"/>
    <cellStyle name="20% - Accent1 3 15" xfId="13182" xr:uid="{00000000-0005-0000-0000-0000C71B0000}"/>
    <cellStyle name="20% - Accent1 3 15 10" xfId="13183" xr:uid="{00000000-0005-0000-0000-0000C81B0000}"/>
    <cellStyle name="20% - Accent1 3 15 10 2" xfId="13184" xr:uid="{00000000-0005-0000-0000-0000C91B0000}"/>
    <cellStyle name="20% - Accent1 3 15 11" xfId="13185" xr:uid="{00000000-0005-0000-0000-0000CA1B0000}"/>
    <cellStyle name="20% - Accent1 3 15 11 2" xfId="13186" xr:uid="{00000000-0005-0000-0000-0000CB1B0000}"/>
    <cellStyle name="20% - Accent1 3 15 12" xfId="13187" xr:uid="{00000000-0005-0000-0000-0000CC1B0000}"/>
    <cellStyle name="20% - Accent1 3 15 13" xfId="13188" xr:uid="{00000000-0005-0000-0000-0000CD1B0000}"/>
    <cellStyle name="20% - Accent1 3 15 14" xfId="13189" xr:uid="{00000000-0005-0000-0000-0000CE1B0000}"/>
    <cellStyle name="20% - Accent1 3 15 15" xfId="13190" xr:uid="{00000000-0005-0000-0000-0000CF1B0000}"/>
    <cellStyle name="20% - Accent1 3 15 16" xfId="13191" xr:uid="{00000000-0005-0000-0000-0000D01B0000}"/>
    <cellStyle name="20% - Accent1 3 15 17" xfId="13192" xr:uid="{00000000-0005-0000-0000-0000D11B0000}"/>
    <cellStyle name="20% - Accent1 3 15 18" xfId="13193" xr:uid="{00000000-0005-0000-0000-0000D21B0000}"/>
    <cellStyle name="20% - Accent1 3 15 2" xfId="13194" xr:uid="{00000000-0005-0000-0000-0000D31B0000}"/>
    <cellStyle name="20% - Accent1 3 15 2 2" xfId="13195" xr:uid="{00000000-0005-0000-0000-0000D41B0000}"/>
    <cellStyle name="20% - Accent1 3 15 2 3" xfId="13196" xr:uid="{00000000-0005-0000-0000-0000D51B0000}"/>
    <cellStyle name="20% - Accent1 3 15 2 4" xfId="13197" xr:uid="{00000000-0005-0000-0000-0000D61B0000}"/>
    <cellStyle name="20% - Accent1 3 15 2 5" xfId="13198" xr:uid="{00000000-0005-0000-0000-0000D71B0000}"/>
    <cellStyle name="20% - Accent1 3 15 2 6" xfId="13199" xr:uid="{00000000-0005-0000-0000-0000D81B0000}"/>
    <cellStyle name="20% - Accent1 3 15 2 7" xfId="13200" xr:uid="{00000000-0005-0000-0000-0000D91B0000}"/>
    <cellStyle name="20% - Accent1 3 15 2 8" xfId="13201" xr:uid="{00000000-0005-0000-0000-0000DA1B0000}"/>
    <cellStyle name="20% - Accent1 3 15 3" xfId="13202" xr:uid="{00000000-0005-0000-0000-0000DB1B0000}"/>
    <cellStyle name="20% - Accent1 3 15 3 2" xfId="13203" xr:uid="{00000000-0005-0000-0000-0000DC1B0000}"/>
    <cellStyle name="20% - Accent1 3 15 3 3" xfId="13204" xr:uid="{00000000-0005-0000-0000-0000DD1B0000}"/>
    <cellStyle name="20% - Accent1 3 15 3 4" xfId="13205" xr:uid="{00000000-0005-0000-0000-0000DE1B0000}"/>
    <cellStyle name="20% - Accent1 3 15 3 5" xfId="13206" xr:uid="{00000000-0005-0000-0000-0000DF1B0000}"/>
    <cellStyle name="20% - Accent1 3 15 3 6" xfId="13207" xr:uid="{00000000-0005-0000-0000-0000E01B0000}"/>
    <cellStyle name="20% - Accent1 3 15 3 7" xfId="13208" xr:uid="{00000000-0005-0000-0000-0000E11B0000}"/>
    <cellStyle name="20% - Accent1 3 15 3 8" xfId="13209" xr:uid="{00000000-0005-0000-0000-0000E21B0000}"/>
    <cellStyle name="20% - Accent1 3 15 4" xfId="13210" xr:uid="{00000000-0005-0000-0000-0000E31B0000}"/>
    <cellStyle name="20% - Accent1 3 15 4 2" xfId="13211" xr:uid="{00000000-0005-0000-0000-0000E41B0000}"/>
    <cellStyle name="20% - Accent1 3 15 5" xfId="13212" xr:uid="{00000000-0005-0000-0000-0000E51B0000}"/>
    <cellStyle name="20% - Accent1 3 15 5 2" xfId="13213" xr:uid="{00000000-0005-0000-0000-0000E61B0000}"/>
    <cellStyle name="20% - Accent1 3 15 6" xfId="13214" xr:uid="{00000000-0005-0000-0000-0000E71B0000}"/>
    <cellStyle name="20% - Accent1 3 15 6 2" xfId="13215" xr:uid="{00000000-0005-0000-0000-0000E81B0000}"/>
    <cellStyle name="20% - Accent1 3 15 7" xfId="13216" xr:uid="{00000000-0005-0000-0000-0000E91B0000}"/>
    <cellStyle name="20% - Accent1 3 15 7 2" xfId="13217" xr:uid="{00000000-0005-0000-0000-0000EA1B0000}"/>
    <cellStyle name="20% - Accent1 3 15 8" xfId="13218" xr:uid="{00000000-0005-0000-0000-0000EB1B0000}"/>
    <cellStyle name="20% - Accent1 3 15 8 2" xfId="13219" xr:uid="{00000000-0005-0000-0000-0000EC1B0000}"/>
    <cellStyle name="20% - Accent1 3 15 9" xfId="13220" xr:uid="{00000000-0005-0000-0000-0000ED1B0000}"/>
    <cellStyle name="20% - Accent1 3 15 9 2" xfId="13221" xr:uid="{00000000-0005-0000-0000-0000EE1B0000}"/>
    <cellStyle name="20% - Accent1 3 16" xfId="13222" xr:uid="{00000000-0005-0000-0000-0000EF1B0000}"/>
    <cellStyle name="20% - Accent1 3 16 10" xfId="13223" xr:uid="{00000000-0005-0000-0000-0000F01B0000}"/>
    <cellStyle name="20% - Accent1 3 16 10 2" xfId="13224" xr:uid="{00000000-0005-0000-0000-0000F11B0000}"/>
    <cellStyle name="20% - Accent1 3 16 11" xfId="13225" xr:uid="{00000000-0005-0000-0000-0000F21B0000}"/>
    <cellStyle name="20% - Accent1 3 16 11 2" xfId="13226" xr:uid="{00000000-0005-0000-0000-0000F31B0000}"/>
    <cellStyle name="20% - Accent1 3 16 12" xfId="13227" xr:uid="{00000000-0005-0000-0000-0000F41B0000}"/>
    <cellStyle name="20% - Accent1 3 16 13" xfId="13228" xr:uid="{00000000-0005-0000-0000-0000F51B0000}"/>
    <cellStyle name="20% - Accent1 3 16 14" xfId="13229" xr:uid="{00000000-0005-0000-0000-0000F61B0000}"/>
    <cellStyle name="20% - Accent1 3 16 15" xfId="13230" xr:uid="{00000000-0005-0000-0000-0000F71B0000}"/>
    <cellStyle name="20% - Accent1 3 16 16" xfId="13231" xr:uid="{00000000-0005-0000-0000-0000F81B0000}"/>
    <cellStyle name="20% - Accent1 3 16 17" xfId="13232" xr:uid="{00000000-0005-0000-0000-0000F91B0000}"/>
    <cellStyle name="20% - Accent1 3 16 18" xfId="13233" xr:uid="{00000000-0005-0000-0000-0000FA1B0000}"/>
    <cellStyle name="20% - Accent1 3 16 2" xfId="13234" xr:uid="{00000000-0005-0000-0000-0000FB1B0000}"/>
    <cellStyle name="20% - Accent1 3 16 2 2" xfId="13235" xr:uid="{00000000-0005-0000-0000-0000FC1B0000}"/>
    <cellStyle name="20% - Accent1 3 16 2 3" xfId="13236" xr:uid="{00000000-0005-0000-0000-0000FD1B0000}"/>
    <cellStyle name="20% - Accent1 3 16 2 4" xfId="13237" xr:uid="{00000000-0005-0000-0000-0000FE1B0000}"/>
    <cellStyle name="20% - Accent1 3 16 2 5" xfId="13238" xr:uid="{00000000-0005-0000-0000-0000FF1B0000}"/>
    <cellStyle name="20% - Accent1 3 16 2 6" xfId="13239" xr:uid="{00000000-0005-0000-0000-0000001C0000}"/>
    <cellStyle name="20% - Accent1 3 16 2 7" xfId="13240" xr:uid="{00000000-0005-0000-0000-0000011C0000}"/>
    <cellStyle name="20% - Accent1 3 16 2 8" xfId="13241" xr:uid="{00000000-0005-0000-0000-0000021C0000}"/>
    <cellStyle name="20% - Accent1 3 16 3" xfId="13242" xr:uid="{00000000-0005-0000-0000-0000031C0000}"/>
    <cellStyle name="20% - Accent1 3 16 3 2" xfId="13243" xr:uid="{00000000-0005-0000-0000-0000041C0000}"/>
    <cellStyle name="20% - Accent1 3 16 3 3" xfId="13244" xr:uid="{00000000-0005-0000-0000-0000051C0000}"/>
    <cellStyle name="20% - Accent1 3 16 3 4" xfId="13245" xr:uid="{00000000-0005-0000-0000-0000061C0000}"/>
    <cellStyle name="20% - Accent1 3 16 3 5" xfId="13246" xr:uid="{00000000-0005-0000-0000-0000071C0000}"/>
    <cellStyle name="20% - Accent1 3 16 3 6" xfId="13247" xr:uid="{00000000-0005-0000-0000-0000081C0000}"/>
    <cellStyle name="20% - Accent1 3 16 3 7" xfId="13248" xr:uid="{00000000-0005-0000-0000-0000091C0000}"/>
    <cellStyle name="20% - Accent1 3 16 3 8" xfId="13249" xr:uid="{00000000-0005-0000-0000-00000A1C0000}"/>
    <cellStyle name="20% - Accent1 3 16 4" xfId="13250" xr:uid="{00000000-0005-0000-0000-00000B1C0000}"/>
    <cellStyle name="20% - Accent1 3 16 4 2" xfId="13251" xr:uid="{00000000-0005-0000-0000-00000C1C0000}"/>
    <cellStyle name="20% - Accent1 3 16 5" xfId="13252" xr:uid="{00000000-0005-0000-0000-00000D1C0000}"/>
    <cellStyle name="20% - Accent1 3 16 5 2" xfId="13253" xr:uid="{00000000-0005-0000-0000-00000E1C0000}"/>
    <cellStyle name="20% - Accent1 3 16 6" xfId="13254" xr:uid="{00000000-0005-0000-0000-00000F1C0000}"/>
    <cellStyle name="20% - Accent1 3 16 6 2" xfId="13255" xr:uid="{00000000-0005-0000-0000-0000101C0000}"/>
    <cellStyle name="20% - Accent1 3 16 7" xfId="13256" xr:uid="{00000000-0005-0000-0000-0000111C0000}"/>
    <cellStyle name="20% - Accent1 3 16 7 2" xfId="13257" xr:uid="{00000000-0005-0000-0000-0000121C0000}"/>
    <cellStyle name="20% - Accent1 3 16 8" xfId="13258" xr:uid="{00000000-0005-0000-0000-0000131C0000}"/>
    <cellStyle name="20% - Accent1 3 16 8 2" xfId="13259" xr:uid="{00000000-0005-0000-0000-0000141C0000}"/>
    <cellStyle name="20% - Accent1 3 16 9" xfId="13260" xr:uid="{00000000-0005-0000-0000-0000151C0000}"/>
    <cellStyle name="20% - Accent1 3 16 9 2" xfId="13261" xr:uid="{00000000-0005-0000-0000-0000161C0000}"/>
    <cellStyle name="20% - Accent1 3 17" xfId="13262" xr:uid="{00000000-0005-0000-0000-0000171C0000}"/>
    <cellStyle name="20% - Accent1 3 17 10" xfId="13263" xr:uid="{00000000-0005-0000-0000-0000181C0000}"/>
    <cellStyle name="20% - Accent1 3 17 10 2" xfId="13264" xr:uid="{00000000-0005-0000-0000-0000191C0000}"/>
    <cellStyle name="20% - Accent1 3 17 11" xfId="13265" xr:uid="{00000000-0005-0000-0000-00001A1C0000}"/>
    <cellStyle name="20% - Accent1 3 17 11 2" xfId="13266" xr:uid="{00000000-0005-0000-0000-00001B1C0000}"/>
    <cellStyle name="20% - Accent1 3 17 12" xfId="13267" xr:uid="{00000000-0005-0000-0000-00001C1C0000}"/>
    <cellStyle name="20% - Accent1 3 17 13" xfId="13268" xr:uid="{00000000-0005-0000-0000-00001D1C0000}"/>
    <cellStyle name="20% - Accent1 3 17 14" xfId="13269" xr:uid="{00000000-0005-0000-0000-00001E1C0000}"/>
    <cellStyle name="20% - Accent1 3 17 15" xfId="13270" xr:uid="{00000000-0005-0000-0000-00001F1C0000}"/>
    <cellStyle name="20% - Accent1 3 17 16" xfId="13271" xr:uid="{00000000-0005-0000-0000-0000201C0000}"/>
    <cellStyle name="20% - Accent1 3 17 17" xfId="13272" xr:uid="{00000000-0005-0000-0000-0000211C0000}"/>
    <cellStyle name="20% - Accent1 3 17 18" xfId="13273" xr:uid="{00000000-0005-0000-0000-0000221C0000}"/>
    <cellStyle name="20% - Accent1 3 17 2" xfId="13274" xr:uid="{00000000-0005-0000-0000-0000231C0000}"/>
    <cellStyle name="20% - Accent1 3 17 2 2" xfId="13275" xr:uid="{00000000-0005-0000-0000-0000241C0000}"/>
    <cellStyle name="20% - Accent1 3 17 2 3" xfId="13276" xr:uid="{00000000-0005-0000-0000-0000251C0000}"/>
    <cellStyle name="20% - Accent1 3 17 2 4" xfId="13277" xr:uid="{00000000-0005-0000-0000-0000261C0000}"/>
    <cellStyle name="20% - Accent1 3 17 2 5" xfId="13278" xr:uid="{00000000-0005-0000-0000-0000271C0000}"/>
    <cellStyle name="20% - Accent1 3 17 2 6" xfId="13279" xr:uid="{00000000-0005-0000-0000-0000281C0000}"/>
    <cellStyle name="20% - Accent1 3 17 2 7" xfId="13280" xr:uid="{00000000-0005-0000-0000-0000291C0000}"/>
    <cellStyle name="20% - Accent1 3 17 2 8" xfId="13281" xr:uid="{00000000-0005-0000-0000-00002A1C0000}"/>
    <cellStyle name="20% - Accent1 3 17 3" xfId="13282" xr:uid="{00000000-0005-0000-0000-00002B1C0000}"/>
    <cellStyle name="20% - Accent1 3 17 3 2" xfId="13283" xr:uid="{00000000-0005-0000-0000-00002C1C0000}"/>
    <cellStyle name="20% - Accent1 3 17 3 3" xfId="13284" xr:uid="{00000000-0005-0000-0000-00002D1C0000}"/>
    <cellStyle name="20% - Accent1 3 17 3 4" xfId="13285" xr:uid="{00000000-0005-0000-0000-00002E1C0000}"/>
    <cellStyle name="20% - Accent1 3 17 3 5" xfId="13286" xr:uid="{00000000-0005-0000-0000-00002F1C0000}"/>
    <cellStyle name="20% - Accent1 3 17 3 6" xfId="13287" xr:uid="{00000000-0005-0000-0000-0000301C0000}"/>
    <cellStyle name="20% - Accent1 3 17 3 7" xfId="13288" xr:uid="{00000000-0005-0000-0000-0000311C0000}"/>
    <cellStyle name="20% - Accent1 3 17 3 8" xfId="13289" xr:uid="{00000000-0005-0000-0000-0000321C0000}"/>
    <cellStyle name="20% - Accent1 3 17 4" xfId="13290" xr:uid="{00000000-0005-0000-0000-0000331C0000}"/>
    <cellStyle name="20% - Accent1 3 17 4 2" xfId="13291" xr:uid="{00000000-0005-0000-0000-0000341C0000}"/>
    <cellStyle name="20% - Accent1 3 17 5" xfId="13292" xr:uid="{00000000-0005-0000-0000-0000351C0000}"/>
    <cellStyle name="20% - Accent1 3 17 5 2" xfId="13293" xr:uid="{00000000-0005-0000-0000-0000361C0000}"/>
    <cellStyle name="20% - Accent1 3 17 6" xfId="13294" xr:uid="{00000000-0005-0000-0000-0000371C0000}"/>
    <cellStyle name="20% - Accent1 3 17 6 2" xfId="13295" xr:uid="{00000000-0005-0000-0000-0000381C0000}"/>
    <cellStyle name="20% - Accent1 3 17 7" xfId="13296" xr:uid="{00000000-0005-0000-0000-0000391C0000}"/>
    <cellStyle name="20% - Accent1 3 17 7 2" xfId="13297" xr:uid="{00000000-0005-0000-0000-00003A1C0000}"/>
    <cellStyle name="20% - Accent1 3 17 8" xfId="13298" xr:uid="{00000000-0005-0000-0000-00003B1C0000}"/>
    <cellStyle name="20% - Accent1 3 17 8 2" xfId="13299" xr:uid="{00000000-0005-0000-0000-00003C1C0000}"/>
    <cellStyle name="20% - Accent1 3 17 9" xfId="13300" xr:uid="{00000000-0005-0000-0000-00003D1C0000}"/>
    <cellStyle name="20% - Accent1 3 17 9 2" xfId="13301" xr:uid="{00000000-0005-0000-0000-00003E1C0000}"/>
    <cellStyle name="20% - Accent1 3 18" xfId="13302" xr:uid="{00000000-0005-0000-0000-00003F1C0000}"/>
    <cellStyle name="20% - Accent1 3 18 10" xfId="13303" xr:uid="{00000000-0005-0000-0000-0000401C0000}"/>
    <cellStyle name="20% - Accent1 3 18 10 2" xfId="13304" xr:uid="{00000000-0005-0000-0000-0000411C0000}"/>
    <cellStyle name="20% - Accent1 3 18 11" xfId="13305" xr:uid="{00000000-0005-0000-0000-0000421C0000}"/>
    <cellStyle name="20% - Accent1 3 18 11 2" xfId="13306" xr:uid="{00000000-0005-0000-0000-0000431C0000}"/>
    <cellStyle name="20% - Accent1 3 18 12" xfId="13307" xr:uid="{00000000-0005-0000-0000-0000441C0000}"/>
    <cellStyle name="20% - Accent1 3 18 13" xfId="13308" xr:uid="{00000000-0005-0000-0000-0000451C0000}"/>
    <cellStyle name="20% - Accent1 3 18 14" xfId="13309" xr:uid="{00000000-0005-0000-0000-0000461C0000}"/>
    <cellStyle name="20% - Accent1 3 18 15" xfId="13310" xr:uid="{00000000-0005-0000-0000-0000471C0000}"/>
    <cellStyle name="20% - Accent1 3 18 16" xfId="13311" xr:uid="{00000000-0005-0000-0000-0000481C0000}"/>
    <cellStyle name="20% - Accent1 3 18 17" xfId="13312" xr:uid="{00000000-0005-0000-0000-0000491C0000}"/>
    <cellStyle name="20% - Accent1 3 18 18" xfId="13313" xr:uid="{00000000-0005-0000-0000-00004A1C0000}"/>
    <cellStyle name="20% - Accent1 3 18 2" xfId="13314" xr:uid="{00000000-0005-0000-0000-00004B1C0000}"/>
    <cellStyle name="20% - Accent1 3 18 2 2" xfId="13315" xr:uid="{00000000-0005-0000-0000-00004C1C0000}"/>
    <cellStyle name="20% - Accent1 3 18 2 3" xfId="13316" xr:uid="{00000000-0005-0000-0000-00004D1C0000}"/>
    <cellStyle name="20% - Accent1 3 18 2 4" xfId="13317" xr:uid="{00000000-0005-0000-0000-00004E1C0000}"/>
    <cellStyle name="20% - Accent1 3 18 2 5" xfId="13318" xr:uid="{00000000-0005-0000-0000-00004F1C0000}"/>
    <cellStyle name="20% - Accent1 3 18 2 6" xfId="13319" xr:uid="{00000000-0005-0000-0000-0000501C0000}"/>
    <cellStyle name="20% - Accent1 3 18 2 7" xfId="13320" xr:uid="{00000000-0005-0000-0000-0000511C0000}"/>
    <cellStyle name="20% - Accent1 3 18 2 8" xfId="13321" xr:uid="{00000000-0005-0000-0000-0000521C0000}"/>
    <cellStyle name="20% - Accent1 3 18 3" xfId="13322" xr:uid="{00000000-0005-0000-0000-0000531C0000}"/>
    <cellStyle name="20% - Accent1 3 18 3 2" xfId="13323" xr:uid="{00000000-0005-0000-0000-0000541C0000}"/>
    <cellStyle name="20% - Accent1 3 18 3 3" xfId="13324" xr:uid="{00000000-0005-0000-0000-0000551C0000}"/>
    <cellStyle name="20% - Accent1 3 18 3 4" xfId="13325" xr:uid="{00000000-0005-0000-0000-0000561C0000}"/>
    <cellStyle name="20% - Accent1 3 18 3 5" xfId="13326" xr:uid="{00000000-0005-0000-0000-0000571C0000}"/>
    <cellStyle name="20% - Accent1 3 18 3 6" xfId="13327" xr:uid="{00000000-0005-0000-0000-0000581C0000}"/>
    <cellStyle name="20% - Accent1 3 18 3 7" xfId="13328" xr:uid="{00000000-0005-0000-0000-0000591C0000}"/>
    <cellStyle name="20% - Accent1 3 18 3 8" xfId="13329" xr:uid="{00000000-0005-0000-0000-00005A1C0000}"/>
    <cellStyle name="20% - Accent1 3 18 4" xfId="13330" xr:uid="{00000000-0005-0000-0000-00005B1C0000}"/>
    <cellStyle name="20% - Accent1 3 18 4 2" xfId="13331" xr:uid="{00000000-0005-0000-0000-00005C1C0000}"/>
    <cellStyle name="20% - Accent1 3 18 5" xfId="13332" xr:uid="{00000000-0005-0000-0000-00005D1C0000}"/>
    <cellStyle name="20% - Accent1 3 18 5 2" xfId="13333" xr:uid="{00000000-0005-0000-0000-00005E1C0000}"/>
    <cellStyle name="20% - Accent1 3 18 6" xfId="13334" xr:uid="{00000000-0005-0000-0000-00005F1C0000}"/>
    <cellStyle name="20% - Accent1 3 18 6 2" xfId="13335" xr:uid="{00000000-0005-0000-0000-0000601C0000}"/>
    <cellStyle name="20% - Accent1 3 18 7" xfId="13336" xr:uid="{00000000-0005-0000-0000-0000611C0000}"/>
    <cellStyle name="20% - Accent1 3 18 7 2" xfId="13337" xr:uid="{00000000-0005-0000-0000-0000621C0000}"/>
    <cellStyle name="20% - Accent1 3 18 8" xfId="13338" xr:uid="{00000000-0005-0000-0000-0000631C0000}"/>
    <cellStyle name="20% - Accent1 3 18 8 2" xfId="13339" xr:uid="{00000000-0005-0000-0000-0000641C0000}"/>
    <cellStyle name="20% - Accent1 3 18 9" xfId="13340" xr:uid="{00000000-0005-0000-0000-0000651C0000}"/>
    <cellStyle name="20% - Accent1 3 18 9 2" xfId="13341" xr:uid="{00000000-0005-0000-0000-0000661C0000}"/>
    <cellStyle name="20% - Accent1 3 19" xfId="13342" xr:uid="{00000000-0005-0000-0000-0000671C0000}"/>
    <cellStyle name="20% - Accent1 3 19 10" xfId="13343" xr:uid="{00000000-0005-0000-0000-0000681C0000}"/>
    <cellStyle name="20% - Accent1 3 19 10 2" xfId="13344" xr:uid="{00000000-0005-0000-0000-0000691C0000}"/>
    <cellStyle name="20% - Accent1 3 19 11" xfId="13345" xr:uid="{00000000-0005-0000-0000-00006A1C0000}"/>
    <cellStyle name="20% - Accent1 3 19 11 2" xfId="13346" xr:uid="{00000000-0005-0000-0000-00006B1C0000}"/>
    <cellStyle name="20% - Accent1 3 19 12" xfId="13347" xr:uid="{00000000-0005-0000-0000-00006C1C0000}"/>
    <cellStyle name="20% - Accent1 3 19 13" xfId="13348" xr:uid="{00000000-0005-0000-0000-00006D1C0000}"/>
    <cellStyle name="20% - Accent1 3 19 14" xfId="13349" xr:uid="{00000000-0005-0000-0000-00006E1C0000}"/>
    <cellStyle name="20% - Accent1 3 19 15" xfId="13350" xr:uid="{00000000-0005-0000-0000-00006F1C0000}"/>
    <cellStyle name="20% - Accent1 3 19 16" xfId="13351" xr:uid="{00000000-0005-0000-0000-0000701C0000}"/>
    <cellStyle name="20% - Accent1 3 19 17" xfId="13352" xr:uid="{00000000-0005-0000-0000-0000711C0000}"/>
    <cellStyle name="20% - Accent1 3 19 18" xfId="13353" xr:uid="{00000000-0005-0000-0000-0000721C0000}"/>
    <cellStyle name="20% - Accent1 3 19 2" xfId="13354" xr:uid="{00000000-0005-0000-0000-0000731C0000}"/>
    <cellStyle name="20% - Accent1 3 19 2 2" xfId="13355" xr:uid="{00000000-0005-0000-0000-0000741C0000}"/>
    <cellStyle name="20% - Accent1 3 19 2 3" xfId="13356" xr:uid="{00000000-0005-0000-0000-0000751C0000}"/>
    <cellStyle name="20% - Accent1 3 19 2 4" xfId="13357" xr:uid="{00000000-0005-0000-0000-0000761C0000}"/>
    <cellStyle name="20% - Accent1 3 19 2 5" xfId="13358" xr:uid="{00000000-0005-0000-0000-0000771C0000}"/>
    <cellStyle name="20% - Accent1 3 19 2 6" xfId="13359" xr:uid="{00000000-0005-0000-0000-0000781C0000}"/>
    <cellStyle name="20% - Accent1 3 19 2 7" xfId="13360" xr:uid="{00000000-0005-0000-0000-0000791C0000}"/>
    <cellStyle name="20% - Accent1 3 19 2 8" xfId="13361" xr:uid="{00000000-0005-0000-0000-00007A1C0000}"/>
    <cellStyle name="20% - Accent1 3 19 3" xfId="13362" xr:uid="{00000000-0005-0000-0000-00007B1C0000}"/>
    <cellStyle name="20% - Accent1 3 19 3 2" xfId="13363" xr:uid="{00000000-0005-0000-0000-00007C1C0000}"/>
    <cellStyle name="20% - Accent1 3 19 3 3" xfId="13364" xr:uid="{00000000-0005-0000-0000-00007D1C0000}"/>
    <cellStyle name="20% - Accent1 3 19 3 4" xfId="13365" xr:uid="{00000000-0005-0000-0000-00007E1C0000}"/>
    <cellStyle name="20% - Accent1 3 19 3 5" xfId="13366" xr:uid="{00000000-0005-0000-0000-00007F1C0000}"/>
    <cellStyle name="20% - Accent1 3 19 3 6" xfId="13367" xr:uid="{00000000-0005-0000-0000-0000801C0000}"/>
    <cellStyle name="20% - Accent1 3 19 3 7" xfId="13368" xr:uid="{00000000-0005-0000-0000-0000811C0000}"/>
    <cellStyle name="20% - Accent1 3 19 3 8" xfId="13369" xr:uid="{00000000-0005-0000-0000-0000821C0000}"/>
    <cellStyle name="20% - Accent1 3 19 4" xfId="13370" xr:uid="{00000000-0005-0000-0000-0000831C0000}"/>
    <cellStyle name="20% - Accent1 3 19 4 2" xfId="13371" xr:uid="{00000000-0005-0000-0000-0000841C0000}"/>
    <cellStyle name="20% - Accent1 3 19 5" xfId="13372" xr:uid="{00000000-0005-0000-0000-0000851C0000}"/>
    <cellStyle name="20% - Accent1 3 19 5 2" xfId="13373" xr:uid="{00000000-0005-0000-0000-0000861C0000}"/>
    <cellStyle name="20% - Accent1 3 19 6" xfId="13374" xr:uid="{00000000-0005-0000-0000-0000871C0000}"/>
    <cellStyle name="20% - Accent1 3 19 6 2" xfId="13375" xr:uid="{00000000-0005-0000-0000-0000881C0000}"/>
    <cellStyle name="20% - Accent1 3 19 7" xfId="13376" xr:uid="{00000000-0005-0000-0000-0000891C0000}"/>
    <cellStyle name="20% - Accent1 3 19 7 2" xfId="13377" xr:uid="{00000000-0005-0000-0000-00008A1C0000}"/>
    <cellStyle name="20% - Accent1 3 19 8" xfId="13378" xr:uid="{00000000-0005-0000-0000-00008B1C0000}"/>
    <cellStyle name="20% - Accent1 3 19 8 2" xfId="13379" xr:uid="{00000000-0005-0000-0000-00008C1C0000}"/>
    <cellStyle name="20% - Accent1 3 19 9" xfId="13380" xr:uid="{00000000-0005-0000-0000-00008D1C0000}"/>
    <cellStyle name="20% - Accent1 3 19 9 2" xfId="13381" xr:uid="{00000000-0005-0000-0000-00008E1C0000}"/>
    <cellStyle name="20% - Accent1 3 2" xfId="13382" xr:uid="{00000000-0005-0000-0000-00008F1C0000}"/>
    <cellStyle name="20% - Accent1 3 2 10" xfId="13383" xr:uid="{00000000-0005-0000-0000-0000901C0000}"/>
    <cellStyle name="20% - Accent1 3 2 10 2" xfId="13384" xr:uid="{00000000-0005-0000-0000-0000911C0000}"/>
    <cellStyle name="20% - Accent1 3 2 11" xfId="13385" xr:uid="{00000000-0005-0000-0000-0000921C0000}"/>
    <cellStyle name="20% - Accent1 3 2 11 2" xfId="13386" xr:uid="{00000000-0005-0000-0000-0000931C0000}"/>
    <cellStyle name="20% - Accent1 3 2 12" xfId="13387" xr:uid="{00000000-0005-0000-0000-0000941C0000}"/>
    <cellStyle name="20% - Accent1 3 2 13" xfId="13388" xr:uid="{00000000-0005-0000-0000-0000951C0000}"/>
    <cellStyle name="20% - Accent1 3 2 14" xfId="13389" xr:uid="{00000000-0005-0000-0000-0000961C0000}"/>
    <cellStyle name="20% - Accent1 3 2 15" xfId="13390" xr:uid="{00000000-0005-0000-0000-0000971C0000}"/>
    <cellStyle name="20% - Accent1 3 2 16" xfId="13391" xr:uid="{00000000-0005-0000-0000-0000981C0000}"/>
    <cellStyle name="20% - Accent1 3 2 17" xfId="13392" xr:uid="{00000000-0005-0000-0000-0000991C0000}"/>
    <cellStyle name="20% - Accent1 3 2 18" xfId="13393" xr:uid="{00000000-0005-0000-0000-00009A1C0000}"/>
    <cellStyle name="20% - Accent1 3 2 2" xfId="13394" xr:uid="{00000000-0005-0000-0000-00009B1C0000}"/>
    <cellStyle name="20% - Accent1 3 2 2 2" xfId="13395" xr:uid="{00000000-0005-0000-0000-00009C1C0000}"/>
    <cellStyle name="20% - Accent1 3 2 2 3" xfId="13396" xr:uid="{00000000-0005-0000-0000-00009D1C0000}"/>
    <cellStyle name="20% - Accent1 3 2 2 4" xfId="13397" xr:uid="{00000000-0005-0000-0000-00009E1C0000}"/>
    <cellStyle name="20% - Accent1 3 2 2 5" xfId="13398" xr:uid="{00000000-0005-0000-0000-00009F1C0000}"/>
    <cellStyle name="20% - Accent1 3 2 2 6" xfId="13399" xr:uid="{00000000-0005-0000-0000-0000A01C0000}"/>
    <cellStyle name="20% - Accent1 3 2 2 7" xfId="13400" xr:uid="{00000000-0005-0000-0000-0000A11C0000}"/>
    <cellStyle name="20% - Accent1 3 2 2 8" xfId="13401" xr:uid="{00000000-0005-0000-0000-0000A21C0000}"/>
    <cellStyle name="20% - Accent1 3 2 3" xfId="13402" xr:uid="{00000000-0005-0000-0000-0000A31C0000}"/>
    <cellStyle name="20% - Accent1 3 2 3 2" xfId="13403" xr:uid="{00000000-0005-0000-0000-0000A41C0000}"/>
    <cellStyle name="20% - Accent1 3 2 3 3" xfId="13404" xr:uid="{00000000-0005-0000-0000-0000A51C0000}"/>
    <cellStyle name="20% - Accent1 3 2 3 4" xfId="13405" xr:uid="{00000000-0005-0000-0000-0000A61C0000}"/>
    <cellStyle name="20% - Accent1 3 2 3 5" xfId="13406" xr:uid="{00000000-0005-0000-0000-0000A71C0000}"/>
    <cellStyle name="20% - Accent1 3 2 3 6" xfId="13407" xr:uid="{00000000-0005-0000-0000-0000A81C0000}"/>
    <cellStyle name="20% - Accent1 3 2 3 7" xfId="13408" xr:uid="{00000000-0005-0000-0000-0000A91C0000}"/>
    <cellStyle name="20% - Accent1 3 2 3 8" xfId="13409" xr:uid="{00000000-0005-0000-0000-0000AA1C0000}"/>
    <cellStyle name="20% - Accent1 3 2 4" xfId="13410" xr:uid="{00000000-0005-0000-0000-0000AB1C0000}"/>
    <cellStyle name="20% - Accent1 3 2 4 2" xfId="13411" xr:uid="{00000000-0005-0000-0000-0000AC1C0000}"/>
    <cellStyle name="20% - Accent1 3 2 5" xfId="13412" xr:uid="{00000000-0005-0000-0000-0000AD1C0000}"/>
    <cellStyle name="20% - Accent1 3 2 5 2" xfId="13413" xr:uid="{00000000-0005-0000-0000-0000AE1C0000}"/>
    <cellStyle name="20% - Accent1 3 2 6" xfId="13414" xr:uid="{00000000-0005-0000-0000-0000AF1C0000}"/>
    <cellStyle name="20% - Accent1 3 2 6 2" xfId="13415" xr:uid="{00000000-0005-0000-0000-0000B01C0000}"/>
    <cellStyle name="20% - Accent1 3 2 7" xfId="13416" xr:uid="{00000000-0005-0000-0000-0000B11C0000}"/>
    <cellStyle name="20% - Accent1 3 2 7 2" xfId="13417" xr:uid="{00000000-0005-0000-0000-0000B21C0000}"/>
    <cellStyle name="20% - Accent1 3 2 8" xfId="13418" xr:uid="{00000000-0005-0000-0000-0000B31C0000}"/>
    <cellStyle name="20% - Accent1 3 2 8 2" xfId="13419" xr:uid="{00000000-0005-0000-0000-0000B41C0000}"/>
    <cellStyle name="20% - Accent1 3 2 9" xfId="13420" xr:uid="{00000000-0005-0000-0000-0000B51C0000}"/>
    <cellStyle name="20% - Accent1 3 2 9 2" xfId="13421" xr:uid="{00000000-0005-0000-0000-0000B61C0000}"/>
    <cellStyle name="20% - Accent1 3 20" xfId="13422" xr:uid="{00000000-0005-0000-0000-0000B71C0000}"/>
    <cellStyle name="20% - Accent1 3 20 10" xfId="13423" xr:uid="{00000000-0005-0000-0000-0000B81C0000}"/>
    <cellStyle name="20% - Accent1 3 20 10 2" xfId="13424" xr:uid="{00000000-0005-0000-0000-0000B91C0000}"/>
    <cellStyle name="20% - Accent1 3 20 11" xfId="13425" xr:uid="{00000000-0005-0000-0000-0000BA1C0000}"/>
    <cellStyle name="20% - Accent1 3 20 11 2" xfId="13426" xr:uid="{00000000-0005-0000-0000-0000BB1C0000}"/>
    <cellStyle name="20% - Accent1 3 20 12" xfId="13427" xr:uid="{00000000-0005-0000-0000-0000BC1C0000}"/>
    <cellStyle name="20% - Accent1 3 20 13" xfId="13428" xr:uid="{00000000-0005-0000-0000-0000BD1C0000}"/>
    <cellStyle name="20% - Accent1 3 20 14" xfId="13429" xr:uid="{00000000-0005-0000-0000-0000BE1C0000}"/>
    <cellStyle name="20% - Accent1 3 20 15" xfId="13430" xr:uid="{00000000-0005-0000-0000-0000BF1C0000}"/>
    <cellStyle name="20% - Accent1 3 20 16" xfId="13431" xr:uid="{00000000-0005-0000-0000-0000C01C0000}"/>
    <cellStyle name="20% - Accent1 3 20 17" xfId="13432" xr:uid="{00000000-0005-0000-0000-0000C11C0000}"/>
    <cellStyle name="20% - Accent1 3 20 18" xfId="13433" xr:uid="{00000000-0005-0000-0000-0000C21C0000}"/>
    <cellStyle name="20% - Accent1 3 20 2" xfId="13434" xr:uid="{00000000-0005-0000-0000-0000C31C0000}"/>
    <cellStyle name="20% - Accent1 3 20 2 2" xfId="13435" xr:uid="{00000000-0005-0000-0000-0000C41C0000}"/>
    <cellStyle name="20% - Accent1 3 20 2 3" xfId="13436" xr:uid="{00000000-0005-0000-0000-0000C51C0000}"/>
    <cellStyle name="20% - Accent1 3 20 2 4" xfId="13437" xr:uid="{00000000-0005-0000-0000-0000C61C0000}"/>
    <cellStyle name="20% - Accent1 3 20 2 5" xfId="13438" xr:uid="{00000000-0005-0000-0000-0000C71C0000}"/>
    <cellStyle name="20% - Accent1 3 20 2 6" xfId="13439" xr:uid="{00000000-0005-0000-0000-0000C81C0000}"/>
    <cellStyle name="20% - Accent1 3 20 2 7" xfId="13440" xr:uid="{00000000-0005-0000-0000-0000C91C0000}"/>
    <cellStyle name="20% - Accent1 3 20 2 8" xfId="13441" xr:uid="{00000000-0005-0000-0000-0000CA1C0000}"/>
    <cellStyle name="20% - Accent1 3 20 3" xfId="13442" xr:uid="{00000000-0005-0000-0000-0000CB1C0000}"/>
    <cellStyle name="20% - Accent1 3 20 3 2" xfId="13443" xr:uid="{00000000-0005-0000-0000-0000CC1C0000}"/>
    <cellStyle name="20% - Accent1 3 20 3 3" xfId="13444" xr:uid="{00000000-0005-0000-0000-0000CD1C0000}"/>
    <cellStyle name="20% - Accent1 3 20 3 4" xfId="13445" xr:uid="{00000000-0005-0000-0000-0000CE1C0000}"/>
    <cellStyle name="20% - Accent1 3 20 3 5" xfId="13446" xr:uid="{00000000-0005-0000-0000-0000CF1C0000}"/>
    <cellStyle name="20% - Accent1 3 20 3 6" xfId="13447" xr:uid="{00000000-0005-0000-0000-0000D01C0000}"/>
    <cellStyle name="20% - Accent1 3 20 3 7" xfId="13448" xr:uid="{00000000-0005-0000-0000-0000D11C0000}"/>
    <cellStyle name="20% - Accent1 3 20 3 8" xfId="13449" xr:uid="{00000000-0005-0000-0000-0000D21C0000}"/>
    <cellStyle name="20% - Accent1 3 20 4" xfId="13450" xr:uid="{00000000-0005-0000-0000-0000D31C0000}"/>
    <cellStyle name="20% - Accent1 3 20 4 2" xfId="13451" xr:uid="{00000000-0005-0000-0000-0000D41C0000}"/>
    <cellStyle name="20% - Accent1 3 20 5" xfId="13452" xr:uid="{00000000-0005-0000-0000-0000D51C0000}"/>
    <cellStyle name="20% - Accent1 3 20 5 2" xfId="13453" xr:uid="{00000000-0005-0000-0000-0000D61C0000}"/>
    <cellStyle name="20% - Accent1 3 20 6" xfId="13454" xr:uid="{00000000-0005-0000-0000-0000D71C0000}"/>
    <cellStyle name="20% - Accent1 3 20 6 2" xfId="13455" xr:uid="{00000000-0005-0000-0000-0000D81C0000}"/>
    <cellStyle name="20% - Accent1 3 20 7" xfId="13456" xr:uid="{00000000-0005-0000-0000-0000D91C0000}"/>
    <cellStyle name="20% - Accent1 3 20 7 2" xfId="13457" xr:uid="{00000000-0005-0000-0000-0000DA1C0000}"/>
    <cellStyle name="20% - Accent1 3 20 8" xfId="13458" xr:uid="{00000000-0005-0000-0000-0000DB1C0000}"/>
    <cellStyle name="20% - Accent1 3 20 8 2" xfId="13459" xr:uid="{00000000-0005-0000-0000-0000DC1C0000}"/>
    <cellStyle name="20% - Accent1 3 20 9" xfId="13460" xr:uid="{00000000-0005-0000-0000-0000DD1C0000}"/>
    <cellStyle name="20% - Accent1 3 20 9 2" xfId="13461" xr:uid="{00000000-0005-0000-0000-0000DE1C0000}"/>
    <cellStyle name="20% - Accent1 3 21" xfId="13462" xr:uid="{00000000-0005-0000-0000-0000DF1C0000}"/>
    <cellStyle name="20% - Accent1 3 21 10" xfId="13463" xr:uid="{00000000-0005-0000-0000-0000E01C0000}"/>
    <cellStyle name="20% - Accent1 3 21 10 2" xfId="13464" xr:uid="{00000000-0005-0000-0000-0000E11C0000}"/>
    <cellStyle name="20% - Accent1 3 21 11" xfId="13465" xr:uid="{00000000-0005-0000-0000-0000E21C0000}"/>
    <cellStyle name="20% - Accent1 3 21 11 2" xfId="13466" xr:uid="{00000000-0005-0000-0000-0000E31C0000}"/>
    <cellStyle name="20% - Accent1 3 21 12" xfId="13467" xr:uid="{00000000-0005-0000-0000-0000E41C0000}"/>
    <cellStyle name="20% - Accent1 3 21 13" xfId="13468" xr:uid="{00000000-0005-0000-0000-0000E51C0000}"/>
    <cellStyle name="20% - Accent1 3 21 14" xfId="13469" xr:uid="{00000000-0005-0000-0000-0000E61C0000}"/>
    <cellStyle name="20% - Accent1 3 21 15" xfId="13470" xr:uid="{00000000-0005-0000-0000-0000E71C0000}"/>
    <cellStyle name="20% - Accent1 3 21 16" xfId="13471" xr:uid="{00000000-0005-0000-0000-0000E81C0000}"/>
    <cellStyle name="20% - Accent1 3 21 17" xfId="13472" xr:uid="{00000000-0005-0000-0000-0000E91C0000}"/>
    <cellStyle name="20% - Accent1 3 21 18" xfId="13473" xr:uid="{00000000-0005-0000-0000-0000EA1C0000}"/>
    <cellStyle name="20% - Accent1 3 21 2" xfId="13474" xr:uid="{00000000-0005-0000-0000-0000EB1C0000}"/>
    <cellStyle name="20% - Accent1 3 21 2 2" xfId="13475" xr:uid="{00000000-0005-0000-0000-0000EC1C0000}"/>
    <cellStyle name="20% - Accent1 3 21 2 3" xfId="13476" xr:uid="{00000000-0005-0000-0000-0000ED1C0000}"/>
    <cellStyle name="20% - Accent1 3 21 2 4" xfId="13477" xr:uid="{00000000-0005-0000-0000-0000EE1C0000}"/>
    <cellStyle name="20% - Accent1 3 21 2 5" xfId="13478" xr:uid="{00000000-0005-0000-0000-0000EF1C0000}"/>
    <cellStyle name="20% - Accent1 3 21 2 6" xfId="13479" xr:uid="{00000000-0005-0000-0000-0000F01C0000}"/>
    <cellStyle name="20% - Accent1 3 21 2 7" xfId="13480" xr:uid="{00000000-0005-0000-0000-0000F11C0000}"/>
    <cellStyle name="20% - Accent1 3 21 2 8" xfId="13481" xr:uid="{00000000-0005-0000-0000-0000F21C0000}"/>
    <cellStyle name="20% - Accent1 3 21 3" xfId="13482" xr:uid="{00000000-0005-0000-0000-0000F31C0000}"/>
    <cellStyle name="20% - Accent1 3 21 3 2" xfId="13483" xr:uid="{00000000-0005-0000-0000-0000F41C0000}"/>
    <cellStyle name="20% - Accent1 3 21 3 3" xfId="13484" xr:uid="{00000000-0005-0000-0000-0000F51C0000}"/>
    <cellStyle name="20% - Accent1 3 21 3 4" xfId="13485" xr:uid="{00000000-0005-0000-0000-0000F61C0000}"/>
    <cellStyle name="20% - Accent1 3 21 3 5" xfId="13486" xr:uid="{00000000-0005-0000-0000-0000F71C0000}"/>
    <cellStyle name="20% - Accent1 3 21 3 6" xfId="13487" xr:uid="{00000000-0005-0000-0000-0000F81C0000}"/>
    <cellStyle name="20% - Accent1 3 21 3 7" xfId="13488" xr:uid="{00000000-0005-0000-0000-0000F91C0000}"/>
    <cellStyle name="20% - Accent1 3 21 3 8" xfId="13489" xr:uid="{00000000-0005-0000-0000-0000FA1C0000}"/>
    <cellStyle name="20% - Accent1 3 21 4" xfId="13490" xr:uid="{00000000-0005-0000-0000-0000FB1C0000}"/>
    <cellStyle name="20% - Accent1 3 21 4 2" xfId="13491" xr:uid="{00000000-0005-0000-0000-0000FC1C0000}"/>
    <cellStyle name="20% - Accent1 3 21 5" xfId="13492" xr:uid="{00000000-0005-0000-0000-0000FD1C0000}"/>
    <cellStyle name="20% - Accent1 3 21 5 2" xfId="13493" xr:uid="{00000000-0005-0000-0000-0000FE1C0000}"/>
    <cellStyle name="20% - Accent1 3 21 6" xfId="13494" xr:uid="{00000000-0005-0000-0000-0000FF1C0000}"/>
    <cellStyle name="20% - Accent1 3 21 6 2" xfId="13495" xr:uid="{00000000-0005-0000-0000-0000001D0000}"/>
    <cellStyle name="20% - Accent1 3 21 7" xfId="13496" xr:uid="{00000000-0005-0000-0000-0000011D0000}"/>
    <cellStyle name="20% - Accent1 3 21 7 2" xfId="13497" xr:uid="{00000000-0005-0000-0000-0000021D0000}"/>
    <cellStyle name="20% - Accent1 3 21 8" xfId="13498" xr:uid="{00000000-0005-0000-0000-0000031D0000}"/>
    <cellStyle name="20% - Accent1 3 21 8 2" xfId="13499" xr:uid="{00000000-0005-0000-0000-0000041D0000}"/>
    <cellStyle name="20% - Accent1 3 21 9" xfId="13500" xr:uid="{00000000-0005-0000-0000-0000051D0000}"/>
    <cellStyle name="20% - Accent1 3 21 9 2" xfId="13501" xr:uid="{00000000-0005-0000-0000-0000061D0000}"/>
    <cellStyle name="20% - Accent1 3 22" xfId="13502" xr:uid="{00000000-0005-0000-0000-0000071D0000}"/>
    <cellStyle name="20% - Accent1 3 22 10" xfId="13503" xr:uid="{00000000-0005-0000-0000-0000081D0000}"/>
    <cellStyle name="20% - Accent1 3 22 10 2" xfId="13504" xr:uid="{00000000-0005-0000-0000-0000091D0000}"/>
    <cellStyle name="20% - Accent1 3 22 11" xfId="13505" xr:uid="{00000000-0005-0000-0000-00000A1D0000}"/>
    <cellStyle name="20% - Accent1 3 22 11 2" xfId="13506" xr:uid="{00000000-0005-0000-0000-00000B1D0000}"/>
    <cellStyle name="20% - Accent1 3 22 12" xfId="13507" xr:uid="{00000000-0005-0000-0000-00000C1D0000}"/>
    <cellStyle name="20% - Accent1 3 22 13" xfId="13508" xr:uid="{00000000-0005-0000-0000-00000D1D0000}"/>
    <cellStyle name="20% - Accent1 3 22 14" xfId="13509" xr:uid="{00000000-0005-0000-0000-00000E1D0000}"/>
    <cellStyle name="20% - Accent1 3 22 15" xfId="13510" xr:uid="{00000000-0005-0000-0000-00000F1D0000}"/>
    <cellStyle name="20% - Accent1 3 22 16" xfId="13511" xr:uid="{00000000-0005-0000-0000-0000101D0000}"/>
    <cellStyle name="20% - Accent1 3 22 17" xfId="13512" xr:uid="{00000000-0005-0000-0000-0000111D0000}"/>
    <cellStyle name="20% - Accent1 3 22 18" xfId="13513" xr:uid="{00000000-0005-0000-0000-0000121D0000}"/>
    <cellStyle name="20% - Accent1 3 22 2" xfId="13514" xr:uid="{00000000-0005-0000-0000-0000131D0000}"/>
    <cellStyle name="20% - Accent1 3 22 2 2" xfId="13515" xr:uid="{00000000-0005-0000-0000-0000141D0000}"/>
    <cellStyle name="20% - Accent1 3 22 2 3" xfId="13516" xr:uid="{00000000-0005-0000-0000-0000151D0000}"/>
    <cellStyle name="20% - Accent1 3 22 2 4" xfId="13517" xr:uid="{00000000-0005-0000-0000-0000161D0000}"/>
    <cellStyle name="20% - Accent1 3 22 2 5" xfId="13518" xr:uid="{00000000-0005-0000-0000-0000171D0000}"/>
    <cellStyle name="20% - Accent1 3 22 2 6" xfId="13519" xr:uid="{00000000-0005-0000-0000-0000181D0000}"/>
    <cellStyle name="20% - Accent1 3 22 2 7" xfId="13520" xr:uid="{00000000-0005-0000-0000-0000191D0000}"/>
    <cellStyle name="20% - Accent1 3 22 2 8" xfId="13521" xr:uid="{00000000-0005-0000-0000-00001A1D0000}"/>
    <cellStyle name="20% - Accent1 3 22 3" xfId="13522" xr:uid="{00000000-0005-0000-0000-00001B1D0000}"/>
    <cellStyle name="20% - Accent1 3 22 3 2" xfId="13523" xr:uid="{00000000-0005-0000-0000-00001C1D0000}"/>
    <cellStyle name="20% - Accent1 3 22 3 3" xfId="13524" xr:uid="{00000000-0005-0000-0000-00001D1D0000}"/>
    <cellStyle name="20% - Accent1 3 22 3 4" xfId="13525" xr:uid="{00000000-0005-0000-0000-00001E1D0000}"/>
    <cellStyle name="20% - Accent1 3 22 3 5" xfId="13526" xr:uid="{00000000-0005-0000-0000-00001F1D0000}"/>
    <cellStyle name="20% - Accent1 3 22 3 6" xfId="13527" xr:uid="{00000000-0005-0000-0000-0000201D0000}"/>
    <cellStyle name="20% - Accent1 3 22 3 7" xfId="13528" xr:uid="{00000000-0005-0000-0000-0000211D0000}"/>
    <cellStyle name="20% - Accent1 3 22 3 8" xfId="13529" xr:uid="{00000000-0005-0000-0000-0000221D0000}"/>
    <cellStyle name="20% - Accent1 3 22 4" xfId="13530" xr:uid="{00000000-0005-0000-0000-0000231D0000}"/>
    <cellStyle name="20% - Accent1 3 22 4 2" xfId="13531" xr:uid="{00000000-0005-0000-0000-0000241D0000}"/>
    <cellStyle name="20% - Accent1 3 22 5" xfId="13532" xr:uid="{00000000-0005-0000-0000-0000251D0000}"/>
    <cellStyle name="20% - Accent1 3 22 5 2" xfId="13533" xr:uid="{00000000-0005-0000-0000-0000261D0000}"/>
    <cellStyle name="20% - Accent1 3 22 6" xfId="13534" xr:uid="{00000000-0005-0000-0000-0000271D0000}"/>
    <cellStyle name="20% - Accent1 3 22 6 2" xfId="13535" xr:uid="{00000000-0005-0000-0000-0000281D0000}"/>
    <cellStyle name="20% - Accent1 3 22 7" xfId="13536" xr:uid="{00000000-0005-0000-0000-0000291D0000}"/>
    <cellStyle name="20% - Accent1 3 22 7 2" xfId="13537" xr:uid="{00000000-0005-0000-0000-00002A1D0000}"/>
    <cellStyle name="20% - Accent1 3 22 8" xfId="13538" xr:uid="{00000000-0005-0000-0000-00002B1D0000}"/>
    <cellStyle name="20% - Accent1 3 22 8 2" xfId="13539" xr:uid="{00000000-0005-0000-0000-00002C1D0000}"/>
    <cellStyle name="20% - Accent1 3 22 9" xfId="13540" xr:uid="{00000000-0005-0000-0000-00002D1D0000}"/>
    <cellStyle name="20% - Accent1 3 22 9 2" xfId="13541" xr:uid="{00000000-0005-0000-0000-00002E1D0000}"/>
    <cellStyle name="20% - Accent1 3 23" xfId="13542" xr:uid="{00000000-0005-0000-0000-00002F1D0000}"/>
    <cellStyle name="20% - Accent1 3 23 2" xfId="13543" xr:uid="{00000000-0005-0000-0000-0000301D0000}"/>
    <cellStyle name="20% - Accent1 3 23 3" xfId="13544" xr:uid="{00000000-0005-0000-0000-0000311D0000}"/>
    <cellStyle name="20% - Accent1 3 23 4" xfId="13545" xr:uid="{00000000-0005-0000-0000-0000321D0000}"/>
    <cellStyle name="20% - Accent1 3 23 5" xfId="13546" xr:uid="{00000000-0005-0000-0000-0000331D0000}"/>
    <cellStyle name="20% - Accent1 3 23 6" xfId="13547" xr:uid="{00000000-0005-0000-0000-0000341D0000}"/>
    <cellStyle name="20% - Accent1 3 23 7" xfId="13548" xr:uid="{00000000-0005-0000-0000-0000351D0000}"/>
    <cellStyle name="20% - Accent1 3 23 8" xfId="13549" xr:uid="{00000000-0005-0000-0000-0000361D0000}"/>
    <cellStyle name="20% - Accent1 3 24" xfId="13550" xr:uid="{00000000-0005-0000-0000-0000371D0000}"/>
    <cellStyle name="20% - Accent1 3 24 2" xfId="13551" xr:uid="{00000000-0005-0000-0000-0000381D0000}"/>
    <cellStyle name="20% - Accent1 3 24 3" xfId="13552" xr:uid="{00000000-0005-0000-0000-0000391D0000}"/>
    <cellStyle name="20% - Accent1 3 24 4" xfId="13553" xr:uid="{00000000-0005-0000-0000-00003A1D0000}"/>
    <cellStyle name="20% - Accent1 3 24 5" xfId="13554" xr:uid="{00000000-0005-0000-0000-00003B1D0000}"/>
    <cellStyle name="20% - Accent1 3 24 6" xfId="13555" xr:uid="{00000000-0005-0000-0000-00003C1D0000}"/>
    <cellStyle name="20% - Accent1 3 24 7" xfId="13556" xr:uid="{00000000-0005-0000-0000-00003D1D0000}"/>
    <cellStyle name="20% - Accent1 3 24 8" xfId="13557" xr:uid="{00000000-0005-0000-0000-00003E1D0000}"/>
    <cellStyle name="20% - Accent1 3 25" xfId="13558" xr:uid="{00000000-0005-0000-0000-00003F1D0000}"/>
    <cellStyle name="20% - Accent1 3 25 2" xfId="13559" xr:uid="{00000000-0005-0000-0000-0000401D0000}"/>
    <cellStyle name="20% - Accent1 3 26" xfId="13560" xr:uid="{00000000-0005-0000-0000-0000411D0000}"/>
    <cellStyle name="20% - Accent1 3 26 2" xfId="13561" xr:uid="{00000000-0005-0000-0000-0000421D0000}"/>
    <cellStyle name="20% - Accent1 3 27" xfId="13562" xr:uid="{00000000-0005-0000-0000-0000431D0000}"/>
    <cellStyle name="20% - Accent1 3 27 2" xfId="13563" xr:uid="{00000000-0005-0000-0000-0000441D0000}"/>
    <cellStyle name="20% - Accent1 3 28" xfId="13564" xr:uid="{00000000-0005-0000-0000-0000451D0000}"/>
    <cellStyle name="20% - Accent1 3 28 2" xfId="13565" xr:uid="{00000000-0005-0000-0000-0000461D0000}"/>
    <cellStyle name="20% - Accent1 3 29" xfId="13566" xr:uid="{00000000-0005-0000-0000-0000471D0000}"/>
    <cellStyle name="20% - Accent1 3 29 2" xfId="13567" xr:uid="{00000000-0005-0000-0000-0000481D0000}"/>
    <cellStyle name="20% - Accent1 3 3" xfId="13568" xr:uid="{00000000-0005-0000-0000-0000491D0000}"/>
    <cellStyle name="20% - Accent1 3 3 10" xfId="13569" xr:uid="{00000000-0005-0000-0000-00004A1D0000}"/>
    <cellStyle name="20% - Accent1 3 3 10 2" xfId="13570" xr:uid="{00000000-0005-0000-0000-00004B1D0000}"/>
    <cellStyle name="20% - Accent1 3 3 11" xfId="13571" xr:uid="{00000000-0005-0000-0000-00004C1D0000}"/>
    <cellStyle name="20% - Accent1 3 3 11 2" xfId="13572" xr:uid="{00000000-0005-0000-0000-00004D1D0000}"/>
    <cellStyle name="20% - Accent1 3 3 12" xfId="13573" xr:uid="{00000000-0005-0000-0000-00004E1D0000}"/>
    <cellStyle name="20% - Accent1 3 3 13" xfId="13574" xr:uid="{00000000-0005-0000-0000-00004F1D0000}"/>
    <cellStyle name="20% - Accent1 3 3 14" xfId="13575" xr:uid="{00000000-0005-0000-0000-0000501D0000}"/>
    <cellStyle name="20% - Accent1 3 3 15" xfId="13576" xr:uid="{00000000-0005-0000-0000-0000511D0000}"/>
    <cellStyle name="20% - Accent1 3 3 16" xfId="13577" xr:uid="{00000000-0005-0000-0000-0000521D0000}"/>
    <cellStyle name="20% - Accent1 3 3 17" xfId="13578" xr:uid="{00000000-0005-0000-0000-0000531D0000}"/>
    <cellStyle name="20% - Accent1 3 3 18" xfId="13579" xr:uid="{00000000-0005-0000-0000-0000541D0000}"/>
    <cellStyle name="20% - Accent1 3 3 2" xfId="13580" xr:uid="{00000000-0005-0000-0000-0000551D0000}"/>
    <cellStyle name="20% - Accent1 3 3 2 2" xfId="13581" xr:uid="{00000000-0005-0000-0000-0000561D0000}"/>
    <cellStyle name="20% - Accent1 3 3 2 3" xfId="13582" xr:uid="{00000000-0005-0000-0000-0000571D0000}"/>
    <cellStyle name="20% - Accent1 3 3 2 4" xfId="13583" xr:uid="{00000000-0005-0000-0000-0000581D0000}"/>
    <cellStyle name="20% - Accent1 3 3 2 5" xfId="13584" xr:uid="{00000000-0005-0000-0000-0000591D0000}"/>
    <cellStyle name="20% - Accent1 3 3 2 6" xfId="13585" xr:uid="{00000000-0005-0000-0000-00005A1D0000}"/>
    <cellStyle name="20% - Accent1 3 3 2 7" xfId="13586" xr:uid="{00000000-0005-0000-0000-00005B1D0000}"/>
    <cellStyle name="20% - Accent1 3 3 2 8" xfId="13587" xr:uid="{00000000-0005-0000-0000-00005C1D0000}"/>
    <cellStyle name="20% - Accent1 3 3 3" xfId="13588" xr:uid="{00000000-0005-0000-0000-00005D1D0000}"/>
    <cellStyle name="20% - Accent1 3 3 3 2" xfId="13589" xr:uid="{00000000-0005-0000-0000-00005E1D0000}"/>
    <cellStyle name="20% - Accent1 3 3 3 3" xfId="13590" xr:uid="{00000000-0005-0000-0000-00005F1D0000}"/>
    <cellStyle name="20% - Accent1 3 3 3 4" xfId="13591" xr:uid="{00000000-0005-0000-0000-0000601D0000}"/>
    <cellStyle name="20% - Accent1 3 3 3 5" xfId="13592" xr:uid="{00000000-0005-0000-0000-0000611D0000}"/>
    <cellStyle name="20% - Accent1 3 3 3 6" xfId="13593" xr:uid="{00000000-0005-0000-0000-0000621D0000}"/>
    <cellStyle name="20% - Accent1 3 3 3 7" xfId="13594" xr:uid="{00000000-0005-0000-0000-0000631D0000}"/>
    <cellStyle name="20% - Accent1 3 3 3 8" xfId="13595" xr:uid="{00000000-0005-0000-0000-0000641D0000}"/>
    <cellStyle name="20% - Accent1 3 3 4" xfId="13596" xr:uid="{00000000-0005-0000-0000-0000651D0000}"/>
    <cellStyle name="20% - Accent1 3 3 4 2" xfId="13597" xr:uid="{00000000-0005-0000-0000-0000661D0000}"/>
    <cellStyle name="20% - Accent1 3 3 5" xfId="13598" xr:uid="{00000000-0005-0000-0000-0000671D0000}"/>
    <cellStyle name="20% - Accent1 3 3 5 2" xfId="13599" xr:uid="{00000000-0005-0000-0000-0000681D0000}"/>
    <cellStyle name="20% - Accent1 3 3 6" xfId="13600" xr:uid="{00000000-0005-0000-0000-0000691D0000}"/>
    <cellStyle name="20% - Accent1 3 3 6 2" xfId="13601" xr:uid="{00000000-0005-0000-0000-00006A1D0000}"/>
    <cellStyle name="20% - Accent1 3 3 7" xfId="13602" xr:uid="{00000000-0005-0000-0000-00006B1D0000}"/>
    <cellStyle name="20% - Accent1 3 3 7 2" xfId="13603" xr:uid="{00000000-0005-0000-0000-00006C1D0000}"/>
    <cellStyle name="20% - Accent1 3 3 8" xfId="13604" xr:uid="{00000000-0005-0000-0000-00006D1D0000}"/>
    <cellStyle name="20% - Accent1 3 3 8 2" xfId="13605" xr:uid="{00000000-0005-0000-0000-00006E1D0000}"/>
    <cellStyle name="20% - Accent1 3 3 9" xfId="13606" xr:uid="{00000000-0005-0000-0000-00006F1D0000}"/>
    <cellStyle name="20% - Accent1 3 3 9 2" xfId="13607" xr:uid="{00000000-0005-0000-0000-0000701D0000}"/>
    <cellStyle name="20% - Accent1 3 30" xfId="13608" xr:uid="{00000000-0005-0000-0000-0000711D0000}"/>
    <cellStyle name="20% - Accent1 3 30 2" xfId="13609" xr:uid="{00000000-0005-0000-0000-0000721D0000}"/>
    <cellStyle name="20% - Accent1 3 31" xfId="13610" xr:uid="{00000000-0005-0000-0000-0000731D0000}"/>
    <cellStyle name="20% - Accent1 3 31 2" xfId="13611" xr:uid="{00000000-0005-0000-0000-0000741D0000}"/>
    <cellStyle name="20% - Accent1 3 32" xfId="13612" xr:uid="{00000000-0005-0000-0000-0000751D0000}"/>
    <cellStyle name="20% - Accent1 3 32 2" xfId="13613" xr:uid="{00000000-0005-0000-0000-0000761D0000}"/>
    <cellStyle name="20% - Accent1 3 33" xfId="13614" xr:uid="{00000000-0005-0000-0000-0000771D0000}"/>
    <cellStyle name="20% - Accent1 3 34" xfId="13615" xr:uid="{00000000-0005-0000-0000-0000781D0000}"/>
    <cellStyle name="20% - Accent1 3 35" xfId="13616" xr:uid="{00000000-0005-0000-0000-0000791D0000}"/>
    <cellStyle name="20% - Accent1 3 36" xfId="13617" xr:uid="{00000000-0005-0000-0000-00007A1D0000}"/>
    <cellStyle name="20% - Accent1 3 37" xfId="13618" xr:uid="{00000000-0005-0000-0000-00007B1D0000}"/>
    <cellStyle name="20% - Accent1 3 38" xfId="13619" xr:uid="{00000000-0005-0000-0000-00007C1D0000}"/>
    <cellStyle name="20% - Accent1 3 39" xfId="13620" xr:uid="{00000000-0005-0000-0000-00007D1D0000}"/>
    <cellStyle name="20% - Accent1 3 4" xfId="13621" xr:uid="{00000000-0005-0000-0000-00007E1D0000}"/>
    <cellStyle name="20% - Accent1 3 4 10" xfId="13622" xr:uid="{00000000-0005-0000-0000-00007F1D0000}"/>
    <cellStyle name="20% - Accent1 3 4 10 2" xfId="13623" xr:uid="{00000000-0005-0000-0000-0000801D0000}"/>
    <cellStyle name="20% - Accent1 3 4 11" xfId="13624" xr:uid="{00000000-0005-0000-0000-0000811D0000}"/>
    <cellStyle name="20% - Accent1 3 4 11 2" xfId="13625" xr:uid="{00000000-0005-0000-0000-0000821D0000}"/>
    <cellStyle name="20% - Accent1 3 4 12" xfId="13626" xr:uid="{00000000-0005-0000-0000-0000831D0000}"/>
    <cellStyle name="20% - Accent1 3 4 13" xfId="13627" xr:uid="{00000000-0005-0000-0000-0000841D0000}"/>
    <cellStyle name="20% - Accent1 3 4 14" xfId="13628" xr:uid="{00000000-0005-0000-0000-0000851D0000}"/>
    <cellStyle name="20% - Accent1 3 4 15" xfId="13629" xr:uid="{00000000-0005-0000-0000-0000861D0000}"/>
    <cellStyle name="20% - Accent1 3 4 16" xfId="13630" xr:uid="{00000000-0005-0000-0000-0000871D0000}"/>
    <cellStyle name="20% - Accent1 3 4 17" xfId="13631" xr:uid="{00000000-0005-0000-0000-0000881D0000}"/>
    <cellStyle name="20% - Accent1 3 4 18" xfId="13632" xr:uid="{00000000-0005-0000-0000-0000891D0000}"/>
    <cellStyle name="20% - Accent1 3 4 2" xfId="13633" xr:uid="{00000000-0005-0000-0000-00008A1D0000}"/>
    <cellStyle name="20% - Accent1 3 4 2 2" xfId="13634" xr:uid="{00000000-0005-0000-0000-00008B1D0000}"/>
    <cellStyle name="20% - Accent1 3 4 2 3" xfId="13635" xr:uid="{00000000-0005-0000-0000-00008C1D0000}"/>
    <cellStyle name="20% - Accent1 3 4 2 4" xfId="13636" xr:uid="{00000000-0005-0000-0000-00008D1D0000}"/>
    <cellStyle name="20% - Accent1 3 4 2 5" xfId="13637" xr:uid="{00000000-0005-0000-0000-00008E1D0000}"/>
    <cellStyle name="20% - Accent1 3 4 2 6" xfId="13638" xr:uid="{00000000-0005-0000-0000-00008F1D0000}"/>
    <cellStyle name="20% - Accent1 3 4 2 7" xfId="13639" xr:uid="{00000000-0005-0000-0000-0000901D0000}"/>
    <cellStyle name="20% - Accent1 3 4 2 8" xfId="13640" xr:uid="{00000000-0005-0000-0000-0000911D0000}"/>
    <cellStyle name="20% - Accent1 3 4 3" xfId="13641" xr:uid="{00000000-0005-0000-0000-0000921D0000}"/>
    <cellStyle name="20% - Accent1 3 4 3 2" xfId="13642" xr:uid="{00000000-0005-0000-0000-0000931D0000}"/>
    <cellStyle name="20% - Accent1 3 4 3 3" xfId="13643" xr:uid="{00000000-0005-0000-0000-0000941D0000}"/>
    <cellStyle name="20% - Accent1 3 4 3 4" xfId="13644" xr:uid="{00000000-0005-0000-0000-0000951D0000}"/>
    <cellStyle name="20% - Accent1 3 4 3 5" xfId="13645" xr:uid="{00000000-0005-0000-0000-0000961D0000}"/>
    <cellStyle name="20% - Accent1 3 4 3 6" xfId="13646" xr:uid="{00000000-0005-0000-0000-0000971D0000}"/>
    <cellStyle name="20% - Accent1 3 4 3 7" xfId="13647" xr:uid="{00000000-0005-0000-0000-0000981D0000}"/>
    <cellStyle name="20% - Accent1 3 4 3 8" xfId="13648" xr:uid="{00000000-0005-0000-0000-0000991D0000}"/>
    <cellStyle name="20% - Accent1 3 4 4" xfId="13649" xr:uid="{00000000-0005-0000-0000-00009A1D0000}"/>
    <cellStyle name="20% - Accent1 3 4 4 2" xfId="13650" xr:uid="{00000000-0005-0000-0000-00009B1D0000}"/>
    <cellStyle name="20% - Accent1 3 4 5" xfId="13651" xr:uid="{00000000-0005-0000-0000-00009C1D0000}"/>
    <cellStyle name="20% - Accent1 3 4 5 2" xfId="13652" xr:uid="{00000000-0005-0000-0000-00009D1D0000}"/>
    <cellStyle name="20% - Accent1 3 4 6" xfId="13653" xr:uid="{00000000-0005-0000-0000-00009E1D0000}"/>
    <cellStyle name="20% - Accent1 3 4 6 2" xfId="13654" xr:uid="{00000000-0005-0000-0000-00009F1D0000}"/>
    <cellStyle name="20% - Accent1 3 4 7" xfId="13655" xr:uid="{00000000-0005-0000-0000-0000A01D0000}"/>
    <cellStyle name="20% - Accent1 3 4 7 2" xfId="13656" xr:uid="{00000000-0005-0000-0000-0000A11D0000}"/>
    <cellStyle name="20% - Accent1 3 4 8" xfId="13657" xr:uid="{00000000-0005-0000-0000-0000A21D0000}"/>
    <cellStyle name="20% - Accent1 3 4 8 2" xfId="13658" xr:uid="{00000000-0005-0000-0000-0000A31D0000}"/>
    <cellStyle name="20% - Accent1 3 4 9" xfId="13659" xr:uid="{00000000-0005-0000-0000-0000A41D0000}"/>
    <cellStyle name="20% - Accent1 3 4 9 2" xfId="13660" xr:uid="{00000000-0005-0000-0000-0000A51D0000}"/>
    <cellStyle name="20% - Accent1 3 40" xfId="13661" xr:uid="{00000000-0005-0000-0000-0000A61D0000}"/>
    <cellStyle name="20% - Accent1 3 40 2" xfId="13662" xr:uid="{00000000-0005-0000-0000-0000A71D0000}"/>
    <cellStyle name="20% - Accent1 3 40 2 2" xfId="13663" xr:uid="{00000000-0005-0000-0000-0000A81D0000}"/>
    <cellStyle name="20% - Accent1 3 40 2 3" xfId="13664" xr:uid="{00000000-0005-0000-0000-0000A91D0000}"/>
    <cellStyle name="20% - Accent1 3 40 3" xfId="13665" xr:uid="{00000000-0005-0000-0000-0000AA1D0000}"/>
    <cellStyle name="20% - Accent1 3 40 4" xfId="13666" xr:uid="{00000000-0005-0000-0000-0000AB1D0000}"/>
    <cellStyle name="20% - Accent1 3 40 5" xfId="13667" xr:uid="{00000000-0005-0000-0000-0000AC1D0000}"/>
    <cellStyle name="20% - Accent1 3 40 6" xfId="13668" xr:uid="{00000000-0005-0000-0000-0000AD1D0000}"/>
    <cellStyle name="20% - Accent1 3 40 7" xfId="13669" xr:uid="{00000000-0005-0000-0000-0000AE1D0000}"/>
    <cellStyle name="20% - Accent1 3 40 8" xfId="13670" xr:uid="{00000000-0005-0000-0000-0000AF1D0000}"/>
    <cellStyle name="20% - Accent1 3 40 9" xfId="13671" xr:uid="{00000000-0005-0000-0000-0000B01D0000}"/>
    <cellStyle name="20% - Accent1 3 41" xfId="13672" xr:uid="{00000000-0005-0000-0000-0000B11D0000}"/>
    <cellStyle name="20% - Accent1 3 41 2" xfId="13673" xr:uid="{00000000-0005-0000-0000-0000B21D0000}"/>
    <cellStyle name="20% - Accent1 3 41 3" xfId="13674" xr:uid="{00000000-0005-0000-0000-0000B31D0000}"/>
    <cellStyle name="20% - Accent1 3 42" xfId="13675" xr:uid="{00000000-0005-0000-0000-0000B41D0000}"/>
    <cellStyle name="20% - Accent1 3 42 2" xfId="13676" xr:uid="{00000000-0005-0000-0000-0000B51D0000}"/>
    <cellStyle name="20% - Accent1 3 42 3" xfId="13677" xr:uid="{00000000-0005-0000-0000-0000B61D0000}"/>
    <cellStyle name="20% - Accent1 3 43" xfId="13678" xr:uid="{00000000-0005-0000-0000-0000B71D0000}"/>
    <cellStyle name="20% - Accent1 3 44" xfId="13679" xr:uid="{00000000-0005-0000-0000-0000B81D0000}"/>
    <cellStyle name="20% - Accent1 3 45" xfId="13680" xr:uid="{00000000-0005-0000-0000-0000B91D0000}"/>
    <cellStyle name="20% - Accent1 3 46" xfId="13681" xr:uid="{00000000-0005-0000-0000-0000BA1D0000}"/>
    <cellStyle name="20% - Accent1 3 47" xfId="13682" xr:uid="{00000000-0005-0000-0000-0000BB1D0000}"/>
    <cellStyle name="20% - Accent1 3 48" xfId="13683" xr:uid="{00000000-0005-0000-0000-0000BC1D0000}"/>
    <cellStyle name="20% - Accent1 3 49" xfId="41587" xr:uid="{00000000-0005-0000-0000-0000BD1D0000}"/>
    <cellStyle name="20% - Accent1 3 5" xfId="13684" xr:uid="{00000000-0005-0000-0000-0000BE1D0000}"/>
    <cellStyle name="20% - Accent1 3 5 10" xfId="13685" xr:uid="{00000000-0005-0000-0000-0000BF1D0000}"/>
    <cellStyle name="20% - Accent1 3 5 10 2" xfId="13686" xr:uid="{00000000-0005-0000-0000-0000C01D0000}"/>
    <cellStyle name="20% - Accent1 3 5 11" xfId="13687" xr:uid="{00000000-0005-0000-0000-0000C11D0000}"/>
    <cellStyle name="20% - Accent1 3 5 11 2" xfId="13688" xr:uid="{00000000-0005-0000-0000-0000C21D0000}"/>
    <cellStyle name="20% - Accent1 3 5 12" xfId="13689" xr:uid="{00000000-0005-0000-0000-0000C31D0000}"/>
    <cellStyle name="20% - Accent1 3 5 13" xfId="13690" xr:uid="{00000000-0005-0000-0000-0000C41D0000}"/>
    <cellStyle name="20% - Accent1 3 5 14" xfId="13691" xr:uid="{00000000-0005-0000-0000-0000C51D0000}"/>
    <cellStyle name="20% - Accent1 3 5 15" xfId="13692" xr:uid="{00000000-0005-0000-0000-0000C61D0000}"/>
    <cellStyle name="20% - Accent1 3 5 16" xfId="13693" xr:uid="{00000000-0005-0000-0000-0000C71D0000}"/>
    <cellStyle name="20% - Accent1 3 5 17" xfId="13694" xr:uid="{00000000-0005-0000-0000-0000C81D0000}"/>
    <cellStyle name="20% - Accent1 3 5 18" xfId="13695" xr:uid="{00000000-0005-0000-0000-0000C91D0000}"/>
    <cellStyle name="20% - Accent1 3 5 2" xfId="13696" xr:uid="{00000000-0005-0000-0000-0000CA1D0000}"/>
    <cellStyle name="20% - Accent1 3 5 2 2" xfId="13697" xr:uid="{00000000-0005-0000-0000-0000CB1D0000}"/>
    <cellStyle name="20% - Accent1 3 5 2 3" xfId="13698" xr:uid="{00000000-0005-0000-0000-0000CC1D0000}"/>
    <cellStyle name="20% - Accent1 3 5 2 4" xfId="13699" xr:uid="{00000000-0005-0000-0000-0000CD1D0000}"/>
    <cellStyle name="20% - Accent1 3 5 2 5" xfId="13700" xr:uid="{00000000-0005-0000-0000-0000CE1D0000}"/>
    <cellStyle name="20% - Accent1 3 5 2 6" xfId="13701" xr:uid="{00000000-0005-0000-0000-0000CF1D0000}"/>
    <cellStyle name="20% - Accent1 3 5 2 7" xfId="13702" xr:uid="{00000000-0005-0000-0000-0000D01D0000}"/>
    <cellStyle name="20% - Accent1 3 5 2 8" xfId="13703" xr:uid="{00000000-0005-0000-0000-0000D11D0000}"/>
    <cellStyle name="20% - Accent1 3 5 3" xfId="13704" xr:uid="{00000000-0005-0000-0000-0000D21D0000}"/>
    <cellStyle name="20% - Accent1 3 5 3 2" xfId="13705" xr:uid="{00000000-0005-0000-0000-0000D31D0000}"/>
    <cellStyle name="20% - Accent1 3 5 3 3" xfId="13706" xr:uid="{00000000-0005-0000-0000-0000D41D0000}"/>
    <cellStyle name="20% - Accent1 3 5 3 4" xfId="13707" xr:uid="{00000000-0005-0000-0000-0000D51D0000}"/>
    <cellStyle name="20% - Accent1 3 5 3 5" xfId="13708" xr:uid="{00000000-0005-0000-0000-0000D61D0000}"/>
    <cellStyle name="20% - Accent1 3 5 3 6" xfId="13709" xr:uid="{00000000-0005-0000-0000-0000D71D0000}"/>
    <cellStyle name="20% - Accent1 3 5 3 7" xfId="13710" xr:uid="{00000000-0005-0000-0000-0000D81D0000}"/>
    <cellStyle name="20% - Accent1 3 5 3 8" xfId="13711" xr:uid="{00000000-0005-0000-0000-0000D91D0000}"/>
    <cellStyle name="20% - Accent1 3 5 4" xfId="13712" xr:uid="{00000000-0005-0000-0000-0000DA1D0000}"/>
    <cellStyle name="20% - Accent1 3 5 4 2" xfId="13713" xr:uid="{00000000-0005-0000-0000-0000DB1D0000}"/>
    <cellStyle name="20% - Accent1 3 5 5" xfId="13714" xr:uid="{00000000-0005-0000-0000-0000DC1D0000}"/>
    <cellStyle name="20% - Accent1 3 5 5 2" xfId="13715" xr:uid="{00000000-0005-0000-0000-0000DD1D0000}"/>
    <cellStyle name="20% - Accent1 3 5 6" xfId="13716" xr:uid="{00000000-0005-0000-0000-0000DE1D0000}"/>
    <cellStyle name="20% - Accent1 3 5 6 2" xfId="13717" xr:uid="{00000000-0005-0000-0000-0000DF1D0000}"/>
    <cellStyle name="20% - Accent1 3 5 7" xfId="13718" xr:uid="{00000000-0005-0000-0000-0000E01D0000}"/>
    <cellStyle name="20% - Accent1 3 5 7 2" xfId="13719" xr:uid="{00000000-0005-0000-0000-0000E11D0000}"/>
    <cellStyle name="20% - Accent1 3 5 8" xfId="13720" xr:uid="{00000000-0005-0000-0000-0000E21D0000}"/>
    <cellStyle name="20% - Accent1 3 5 8 2" xfId="13721" xr:uid="{00000000-0005-0000-0000-0000E31D0000}"/>
    <cellStyle name="20% - Accent1 3 5 9" xfId="13722" xr:uid="{00000000-0005-0000-0000-0000E41D0000}"/>
    <cellStyle name="20% - Accent1 3 5 9 2" xfId="13723" xr:uid="{00000000-0005-0000-0000-0000E51D0000}"/>
    <cellStyle name="20% - Accent1 3 6" xfId="13724" xr:uid="{00000000-0005-0000-0000-0000E61D0000}"/>
    <cellStyle name="20% - Accent1 3 6 10" xfId="13725" xr:uid="{00000000-0005-0000-0000-0000E71D0000}"/>
    <cellStyle name="20% - Accent1 3 6 10 2" xfId="13726" xr:uid="{00000000-0005-0000-0000-0000E81D0000}"/>
    <cellStyle name="20% - Accent1 3 6 11" xfId="13727" xr:uid="{00000000-0005-0000-0000-0000E91D0000}"/>
    <cellStyle name="20% - Accent1 3 6 11 2" xfId="13728" xr:uid="{00000000-0005-0000-0000-0000EA1D0000}"/>
    <cellStyle name="20% - Accent1 3 6 12" xfId="13729" xr:uid="{00000000-0005-0000-0000-0000EB1D0000}"/>
    <cellStyle name="20% - Accent1 3 6 13" xfId="13730" xr:uid="{00000000-0005-0000-0000-0000EC1D0000}"/>
    <cellStyle name="20% - Accent1 3 6 14" xfId="13731" xr:uid="{00000000-0005-0000-0000-0000ED1D0000}"/>
    <cellStyle name="20% - Accent1 3 6 15" xfId="13732" xr:uid="{00000000-0005-0000-0000-0000EE1D0000}"/>
    <cellStyle name="20% - Accent1 3 6 16" xfId="13733" xr:uid="{00000000-0005-0000-0000-0000EF1D0000}"/>
    <cellStyle name="20% - Accent1 3 6 17" xfId="13734" xr:uid="{00000000-0005-0000-0000-0000F01D0000}"/>
    <cellStyle name="20% - Accent1 3 6 18" xfId="13735" xr:uid="{00000000-0005-0000-0000-0000F11D0000}"/>
    <cellStyle name="20% - Accent1 3 6 2" xfId="13736" xr:uid="{00000000-0005-0000-0000-0000F21D0000}"/>
    <cellStyle name="20% - Accent1 3 6 2 2" xfId="13737" xr:uid="{00000000-0005-0000-0000-0000F31D0000}"/>
    <cellStyle name="20% - Accent1 3 6 2 3" xfId="13738" xr:uid="{00000000-0005-0000-0000-0000F41D0000}"/>
    <cellStyle name="20% - Accent1 3 6 2 4" xfId="13739" xr:uid="{00000000-0005-0000-0000-0000F51D0000}"/>
    <cellStyle name="20% - Accent1 3 6 2 5" xfId="13740" xr:uid="{00000000-0005-0000-0000-0000F61D0000}"/>
    <cellStyle name="20% - Accent1 3 6 2 6" xfId="13741" xr:uid="{00000000-0005-0000-0000-0000F71D0000}"/>
    <cellStyle name="20% - Accent1 3 6 2 7" xfId="13742" xr:uid="{00000000-0005-0000-0000-0000F81D0000}"/>
    <cellStyle name="20% - Accent1 3 6 2 8" xfId="13743" xr:uid="{00000000-0005-0000-0000-0000F91D0000}"/>
    <cellStyle name="20% - Accent1 3 6 3" xfId="13744" xr:uid="{00000000-0005-0000-0000-0000FA1D0000}"/>
    <cellStyle name="20% - Accent1 3 6 3 2" xfId="13745" xr:uid="{00000000-0005-0000-0000-0000FB1D0000}"/>
    <cellStyle name="20% - Accent1 3 6 3 3" xfId="13746" xr:uid="{00000000-0005-0000-0000-0000FC1D0000}"/>
    <cellStyle name="20% - Accent1 3 6 3 4" xfId="13747" xr:uid="{00000000-0005-0000-0000-0000FD1D0000}"/>
    <cellStyle name="20% - Accent1 3 6 3 5" xfId="13748" xr:uid="{00000000-0005-0000-0000-0000FE1D0000}"/>
    <cellStyle name="20% - Accent1 3 6 3 6" xfId="13749" xr:uid="{00000000-0005-0000-0000-0000FF1D0000}"/>
    <cellStyle name="20% - Accent1 3 6 3 7" xfId="13750" xr:uid="{00000000-0005-0000-0000-0000001E0000}"/>
    <cellStyle name="20% - Accent1 3 6 3 8" xfId="13751" xr:uid="{00000000-0005-0000-0000-0000011E0000}"/>
    <cellStyle name="20% - Accent1 3 6 4" xfId="13752" xr:uid="{00000000-0005-0000-0000-0000021E0000}"/>
    <cellStyle name="20% - Accent1 3 6 4 2" xfId="13753" xr:uid="{00000000-0005-0000-0000-0000031E0000}"/>
    <cellStyle name="20% - Accent1 3 6 5" xfId="13754" xr:uid="{00000000-0005-0000-0000-0000041E0000}"/>
    <cellStyle name="20% - Accent1 3 6 5 2" xfId="13755" xr:uid="{00000000-0005-0000-0000-0000051E0000}"/>
    <cellStyle name="20% - Accent1 3 6 6" xfId="13756" xr:uid="{00000000-0005-0000-0000-0000061E0000}"/>
    <cellStyle name="20% - Accent1 3 6 6 2" xfId="13757" xr:uid="{00000000-0005-0000-0000-0000071E0000}"/>
    <cellStyle name="20% - Accent1 3 6 7" xfId="13758" xr:uid="{00000000-0005-0000-0000-0000081E0000}"/>
    <cellStyle name="20% - Accent1 3 6 7 2" xfId="13759" xr:uid="{00000000-0005-0000-0000-0000091E0000}"/>
    <cellStyle name="20% - Accent1 3 6 8" xfId="13760" xr:uid="{00000000-0005-0000-0000-00000A1E0000}"/>
    <cellStyle name="20% - Accent1 3 6 8 2" xfId="13761" xr:uid="{00000000-0005-0000-0000-00000B1E0000}"/>
    <cellStyle name="20% - Accent1 3 6 9" xfId="13762" xr:uid="{00000000-0005-0000-0000-00000C1E0000}"/>
    <cellStyle name="20% - Accent1 3 6 9 2" xfId="13763" xr:uid="{00000000-0005-0000-0000-00000D1E0000}"/>
    <cellStyle name="20% - Accent1 3 7" xfId="13764" xr:uid="{00000000-0005-0000-0000-00000E1E0000}"/>
    <cellStyle name="20% - Accent1 3 7 10" xfId="13765" xr:uid="{00000000-0005-0000-0000-00000F1E0000}"/>
    <cellStyle name="20% - Accent1 3 7 10 2" xfId="13766" xr:uid="{00000000-0005-0000-0000-0000101E0000}"/>
    <cellStyle name="20% - Accent1 3 7 11" xfId="13767" xr:uid="{00000000-0005-0000-0000-0000111E0000}"/>
    <cellStyle name="20% - Accent1 3 7 11 2" xfId="13768" xr:uid="{00000000-0005-0000-0000-0000121E0000}"/>
    <cellStyle name="20% - Accent1 3 7 12" xfId="13769" xr:uid="{00000000-0005-0000-0000-0000131E0000}"/>
    <cellStyle name="20% - Accent1 3 7 13" xfId="13770" xr:uid="{00000000-0005-0000-0000-0000141E0000}"/>
    <cellStyle name="20% - Accent1 3 7 14" xfId="13771" xr:uid="{00000000-0005-0000-0000-0000151E0000}"/>
    <cellStyle name="20% - Accent1 3 7 15" xfId="13772" xr:uid="{00000000-0005-0000-0000-0000161E0000}"/>
    <cellStyle name="20% - Accent1 3 7 16" xfId="13773" xr:uid="{00000000-0005-0000-0000-0000171E0000}"/>
    <cellStyle name="20% - Accent1 3 7 17" xfId="13774" xr:uid="{00000000-0005-0000-0000-0000181E0000}"/>
    <cellStyle name="20% - Accent1 3 7 18" xfId="13775" xr:uid="{00000000-0005-0000-0000-0000191E0000}"/>
    <cellStyle name="20% - Accent1 3 7 2" xfId="13776" xr:uid="{00000000-0005-0000-0000-00001A1E0000}"/>
    <cellStyle name="20% - Accent1 3 7 2 2" xfId="13777" xr:uid="{00000000-0005-0000-0000-00001B1E0000}"/>
    <cellStyle name="20% - Accent1 3 7 2 3" xfId="13778" xr:uid="{00000000-0005-0000-0000-00001C1E0000}"/>
    <cellStyle name="20% - Accent1 3 7 2 4" xfId="13779" xr:uid="{00000000-0005-0000-0000-00001D1E0000}"/>
    <cellStyle name="20% - Accent1 3 7 2 5" xfId="13780" xr:uid="{00000000-0005-0000-0000-00001E1E0000}"/>
    <cellStyle name="20% - Accent1 3 7 2 6" xfId="13781" xr:uid="{00000000-0005-0000-0000-00001F1E0000}"/>
    <cellStyle name="20% - Accent1 3 7 2 7" xfId="13782" xr:uid="{00000000-0005-0000-0000-0000201E0000}"/>
    <cellStyle name="20% - Accent1 3 7 2 8" xfId="13783" xr:uid="{00000000-0005-0000-0000-0000211E0000}"/>
    <cellStyle name="20% - Accent1 3 7 3" xfId="13784" xr:uid="{00000000-0005-0000-0000-0000221E0000}"/>
    <cellStyle name="20% - Accent1 3 7 3 2" xfId="13785" xr:uid="{00000000-0005-0000-0000-0000231E0000}"/>
    <cellStyle name="20% - Accent1 3 7 3 3" xfId="13786" xr:uid="{00000000-0005-0000-0000-0000241E0000}"/>
    <cellStyle name="20% - Accent1 3 7 3 4" xfId="13787" xr:uid="{00000000-0005-0000-0000-0000251E0000}"/>
    <cellStyle name="20% - Accent1 3 7 3 5" xfId="13788" xr:uid="{00000000-0005-0000-0000-0000261E0000}"/>
    <cellStyle name="20% - Accent1 3 7 3 6" xfId="13789" xr:uid="{00000000-0005-0000-0000-0000271E0000}"/>
    <cellStyle name="20% - Accent1 3 7 3 7" xfId="13790" xr:uid="{00000000-0005-0000-0000-0000281E0000}"/>
    <cellStyle name="20% - Accent1 3 7 3 8" xfId="13791" xr:uid="{00000000-0005-0000-0000-0000291E0000}"/>
    <cellStyle name="20% - Accent1 3 7 4" xfId="13792" xr:uid="{00000000-0005-0000-0000-00002A1E0000}"/>
    <cellStyle name="20% - Accent1 3 7 4 2" xfId="13793" xr:uid="{00000000-0005-0000-0000-00002B1E0000}"/>
    <cellStyle name="20% - Accent1 3 7 5" xfId="13794" xr:uid="{00000000-0005-0000-0000-00002C1E0000}"/>
    <cellStyle name="20% - Accent1 3 7 5 2" xfId="13795" xr:uid="{00000000-0005-0000-0000-00002D1E0000}"/>
    <cellStyle name="20% - Accent1 3 7 6" xfId="13796" xr:uid="{00000000-0005-0000-0000-00002E1E0000}"/>
    <cellStyle name="20% - Accent1 3 7 6 2" xfId="13797" xr:uid="{00000000-0005-0000-0000-00002F1E0000}"/>
    <cellStyle name="20% - Accent1 3 7 7" xfId="13798" xr:uid="{00000000-0005-0000-0000-0000301E0000}"/>
    <cellStyle name="20% - Accent1 3 7 7 2" xfId="13799" xr:uid="{00000000-0005-0000-0000-0000311E0000}"/>
    <cellStyle name="20% - Accent1 3 7 8" xfId="13800" xr:uid="{00000000-0005-0000-0000-0000321E0000}"/>
    <cellStyle name="20% - Accent1 3 7 8 2" xfId="13801" xr:uid="{00000000-0005-0000-0000-0000331E0000}"/>
    <cellStyle name="20% - Accent1 3 7 9" xfId="13802" xr:uid="{00000000-0005-0000-0000-0000341E0000}"/>
    <cellStyle name="20% - Accent1 3 7 9 2" xfId="13803" xr:uid="{00000000-0005-0000-0000-0000351E0000}"/>
    <cellStyle name="20% - Accent1 3 8" xfId="13804" xr:uid="{00000000-0005-0000-0000-0000361E0000}"/>
    <cellStyle name="20% - Accent1 3 8 10" xfId="13805" xr:uid="{00000000-0005-0000-0000-0000371E0000}"/>
    <cellStyle name="20% - Accent1 3 8 10 2" xfId="13806" xr:uid="{00000000-0005-0000-0000-0000381E0000}"/>
    <cellStyle name="20% - Accent1 3 8 11" xfId="13807" xr:uid="{00000000-0005-0000-0000-0000391E0000}"/>
    <cellStyle name="20% - Accent1 3 8 11 2" xfId="13808" xr:uid="{00000000-0005-0000-0000-00003A1E0000}"/>
    <cellStyle name="20% - Accent1 3 8 12" xfId="13809" xr:uid="{00000000-0005-0000-0000-00003B1E0000}"/>
    <cellStyle name="20% - Accent1 3 8 13" xfId="13810" xr:uid="{00000000-0005-0000-0000-00003C1E0000}"/>
    <cellStyle name="20% - Accent1 3 8 14" xfId="13811" xr:uid="{00000000-0005-0000-0000-00003D1E0000}"/>
    <cellStyle name="20% - Accent1 3 8 15" xfId="13812" xr:uid="{00000000-0005-0000-0000-00003E1E0000}"/>
    <cellStyle name="20% - Accent1 3 8 16" xfId="13813" xr:uid="{00000000-0005-0000-0000-00003F1E0000}"/>
    <cellStyle name="20% - Accent1 3 8 17" xfId="13814" xr:uid="{00000000-0005-0000-0000-0000401E0000}"/>
    <cellStyle name="20% - Accent1 3 8 18" xfId="13815" xr:uid="{00000000-0005-0000-0000-0000411E0000}"/>
    <cellStyle name="20% - Accent1 3 8 2" xfId="13816" xr:uid="{00000000-0005-0000-0000-0000421E0000}"/>
    <cellStyle name="20% - Accent1 3 8 2 2" xfId="13817" xr:uid="{00000000-0005-0000-0000-0000431E0000}"/>
    <cellStyle name="20% - Accent1 3 8 2 3" xfId="13818" xr:uid="{00000000-0005-0000-0000-0000441E0000}"/>
    <cellStyle name="20% - Accent1 3 8 2 4" xfId="13819" xr:uid="{00000000-0005-0000-0000-0000451E0000}"/>
    <cellStyle name="20% - Accent1 3 8 2 5" xfId="13820" xr:uid="{00000000-0005-0000-0000-0000461E0000}"/>
    <cellStyle name="20% - Accent1 3 8 2 6" xfId="13821" xr:uid="{00000000-0005-0000-0000-0000471E0000}"/>
    <cellStyle name="20% - Accent1 3 8 2 7" xfId="13822" xr:uid="{00000000-0005-0000-0000-0000481E0000}"/>
    <cellStyle name="20% - Accent1 3 8 2 8" xfId="13823" xr:uid="{00000000-0005-0000-0000-0000491E0000}"/>
    <cellStyle name="20% - Accent1 3 8 3" xfId="13824" xr:uid="{00000000-0005-0000-0000-00004A1E0000}"/>
    <cellStyle name="20% - Accent1 3 8 3 2" xfId="13825" xr:uid="{00000000-0005-0000-0000-00004B1E0000}"/>
    <cellStyle name="20% - Accent1 3 8 3 3" xfId="13826" xr:uid="{00000000-0005-0000-0000-00004C1E0000}"/>
    <cellStyle name="20% - Accent1 3 8 3 4" xfId="13827" xr:uid="{00000000-0005-0000-0000-00004D1E0000}"/>
    <cellStyle name="20% - Accent1 3 8 3 5" xfId="13828" xr:uid="{00000000-0005-0000-0000-00004E1E0000}"/>
    <cellStyle name="20% - Accent1 3 8 3 6" xfId="13829" xr:uid="{00000000-0005-0000-0000-00004F1E0000}"/>
    <cellStyle name="20% - Accent1 3 8 3 7" xfId="13830" xr:uid="{00000000-0005-0000-0000-0000501E0000}"/>
    <cellStyle name="20% - Accent1 3 8 3 8" xfId="13831" xr:uid="{00000000-0005-0000-0000-0000511E0000}"/>
    <cellStyle name="20% - Accent1 3 8 4" xfId="13832" xr:uid="{00000000-0005-0000-0000-0000521E0000}"/>
    <cellStyle name="20% - Accent1 3 8 4 2" xfId="13833" xr:uid="{00000000-0005-0000-0000-0000531E0000}"/>
    <cellStyle name="20% - Accent1 3 8 5" xfId="13834" xr:uid="{00000000-0005-0000-0000-0000541E0000}"/>
    <cellStyle name="20% - Accent1 3 8 5 2" xfId="13835" xr:uid="{00000000-0005-0000-0000-0000551E0000}"/>
    <cellStyle name="20% - Accent1 3 8 6" xfId="13836" xr:uid="{00000000-0005-0000-0000-0000561E0000}"/>
    <cellStyle name="20% - Accent1 3 8 6 2" xfId="13837" xr:uid="{00000000-0005-0000-0000-0000571E0000}"/>
    <cellStyle name="20% - Accent1 3 8 7" xfId="13838" xr:uid="{00000000-0005-0000-0000-0000581E0000}"/>
    <cellStyle name="20% - Accent1 3 8 7 2" xfId="13839" xr:uid="{00000000-0005-0000-0000-0000591E0000}"/>
    <cellStyle name="20% - Accent1 3 8 8" xfId="13840" xr:uid="{00000000-0005-0000-0000-00005A1E0000}"/>
    <cellStyle name="20% - Accent1 3 8 8 2" xfId="13841" xr:uid="{00000000-0005-0000-0000-00005B1E0000}"/>
    <cellStyle name="20% - Accent1 3 8 9" xfId="13842" xr:uid="{00000000-0005-0000-0000-00005C1E0000}"/>
    <cellStyle name="20% - Accent1 3 8 9 2" xfId="13843" xr:uid="{00000000-0005-0000-0000-00005D1E0000}"/>
    <cellStyle name="20% - Accent1 3 9" xfId="13844" xr:uid="{00000000-0005-0000-0000-00005E1E0000}"/>
    <cellStyle name="20% - Accent1 3 9 10" xfId="13845" xr:uid="{00000000-0005-0000-0000-00005F1E0000}"/>
    <cellStyle name="20% - Accent1 3 9 10 2" xfId="13846" xr:uid="{00000000-0005-0000-0000-0000601E0000}"/>
    <cellStyle name="20% - Accent1 3 9 11" xfId="13847" xr:uid="{00000000-0005-0000-0000-0000611E0000}"/>
    <cellStyle name="20% - Accent1 3 9 11 2" xfId="13848" xr:uid="{00000000-0005-0000-0000-0000621E0000}"/>
    <cellStyle name="20% - Accent1 3 9 12" xfId="13849" xr:uid="{00000000-0005-0000-0000-0000631E0000}"/>
    <cellStyle name="20% - Accent1 3 9 13" xfId="13850" xr:uid="{00000000-0005-0000-0000-0000641E0000}"/>
    <cellStyle name="20% - Accent1 3 9 14" xfId="13851" xr:uid="{00000000-0005-0000-0000-0000651E0000}"/>
    <cellStyle name="20% - Accent1 3 9 15" xfId="13852" xr:uid="{00000000-0005-0000-0000-0000661E0000}"/>
    <cellStyle name="20% - Accent1 3 9 16" xfId="13853" xr:uid="{00000000-0005-0000-0000-0000671E0000}"/>
    <cellStyle name="20% - Accent1 3 9 17" xfId="13854" xr:uid="{00000000-0005-0000-0000-0000681E0000}"/>
    <cellStyle name="20% - Accent1 3 9 18" xfId="13855" xr:uid="{00000000-0005-0000-0000-0000691E0000}"/>
    <cellStyle name="20% - Accent1 3 9 2" xfId="13856" xr:uid="{00000000-0005-0000-0000-00006A1E0000}"/>
    <cellStyle name="20% - Accent1 3 9 2 2" xfId="13857" xr:uid="{00000000-0005-0000-0000-00006B1E0000}"/>
    <cellStyle name="20% - Accent1 3 9 2 3" xfId="13858" xr:uid="{00000000-0005-0000-0000-00006C1E0000}"/>
    <cellStyle name="20% - Accent1 3 9 2 4" xfId="13859" xr:uid="{00000000-0005-0000-0000-00006D1E0000}"/>
    <cellStyle name="20% - Accent1 3 9 2 5" xfId="13860" xr:uid="{00000000-0005-0000-0000-00006E1E0000}"/>
    <cellStyle name="20% - Accent1 3 9 2 6" xfId="13861" xr:uid="{00000000-0005-0000-0000-00006F1E0000}"/>
    <cellStyle name="20% - Accent1 3 9 2 7" xfId="13862" xr:uid="{00000000-0005-0000-0000-0000701E0000}"/>
    <cellStyle name="20% - Accent1 3 9 2 8" xfId="13863" xr:uid="{00000000-0005-0000-0000-0000711E0000}"/>
    <cellStyle name="20% - Accent1 3 9 3" xfId="13864" xr:uid="{00000000-0005-0000-0000-0000721E0000}"/>
    <cellStyle name="20% - Accent1 3 9 3 2" xfId="13865" xr:uid="{00000000-0005-0000-0000-0000731E0000}"/>
    <cellStyle name="20% - Accent1 3 9 3 3" xfId="13866" xr:uid="{00000000-0005-0000-0000-0000741E0000}"/>
    <cellStyle name="20% - Accent1 3 9 3 4" xfId="13867" xr:uid="{00000000-0005-0000-0000-0000751E0000}"/>
    <cellStyle name="20% - Accent1 3 9 3 5" xfId="13868" xr:uid="{00000000-0005-0000-0000-0000761E0000}"/>
    <cellStyle name="20% - Accent1 3 9 3 6" xfId="13869" xr:uid="{00000000-0005-0000-0000-0000771E0000}"/>
    <cellStyle name="20% - Accent1 3 9 3 7" xfId="13870" xr:uid="{00000000-0005-0000-0000-0000781E0000}"/>
    <cellStyle name="20% - Accent1 3 9 3 8" xfId="13871" xr:uid="{00000000-0005-0000-0000-0000791E0000}"/>
    <cellStyle name="20% - Accent1 3 9 4" xfId="13872" xr:uid="{00000000-0005-0000-0000-00007A1E0000}"/>
    <cellStyle name="20% - Accent1 3 9 4 2" xfId="13873" xr:uid="{00000000-0005-0000-0000-00007B1E0000}"/>
    <cellStyle name="20% - Accent1 3 9 5" xfId="13874" xr:uid="{00000000-0005-0000-0000-00007C1E0000}"/>
    <cellStyle name="20% - Accent1 3 9 5 2" xfId="13875" xr:uid="{00000000-0005-0000-0000-00007D1E0000}"/>
    <cellStyle name="20% - Accent1 3 9 6" xfId="13876" xr:uid="{00000000-0005-0000-0000-00007E1E0000}"/>
    <cellStyle name="20% - Accent1 3 9 6 2" xfId="13877" xr:uid="{00000000-0005-0000-0000-00007F1E0000}"/>
    <cellStyle name="20% - Accent1 3 9 7" xfId="13878" xr:uid="{00000000-0005-0000-0000-0000801E0000}"/>
    <cellStyle name="20% - Accent1 3 9 7 2" xfId="13879" xr:uid="{00000000-0005-0000-0000-0000811E0000}"/>
    <cellStyle name="20% - Accent1 3 9 8" xfId="13880" xr:uid="{00000000-0005-0000-0000-0000821E0000}"/>
    <cellStyle name="20% - Accent1 3 9 8 2" xfId="13881" xr:uid="{00000000-0005-0000-0000-0000831E0000}"/>
    <cellStyle name="20% - Accent1 3 9 9" xfId="13882" xr:uid="{00000000-0005-0000-0000-0000841E0000}"/>
    <cellStyle name="20% - Accent1 3 9 9 2" xfId="13883" xr:uid="{00000000-0005-0000-0000-0000851E0000}"/>
    <cellStyle name="20% - Accent1 3_4 manuell" xfId="52087" xr:uid="{A05AB7F5-6EBA-46D5-90E6-F9B1DD47AFE8}"/>
    <cellStyle name="20% - Accent1 30" xfId="13884" xr:uid="{00000000-0005-0000-0000-0000871E0000}"/>
    <cellStyle name="20% - Accent1 31" xfId="13885" xr:uid="{00000000-0005-0000-0000-0000881E0000}"/>
    <cellStyle name="20% - Accent1 32" xfId="35603" xr:uid="{00000000-0005-0000-0000-0000891E0000}"/>
    <cellStyle name="20% - Accent1 33" xfId="41588" xr:uid="{00000000-0005-0000-0000-00008A1E0000}"/>
    <cellStyle name="20% - Accent1 34" xfId="41589" xr:uid="{00000000-0005-0000-0000-00008B1E0000}"/>
    <cellStyle name="20% - Accent1 35" xfId="41590" xr:uid="{00000000-0005-0000-0000-00008C1E0000}"/>
    <cellStyle name="20% - Accent1 36" xfId="41591" xr:uid="{00000000-0005-0000-0000-00008D1E0000}"/>
    <cellStyle name="20% - Accent1 4" xfId="2433" xr:uid="{00000000-0005-0000-0000-00008E1E0000}"/>
    <cellStyle name="20% - Accent1 4 10" xfId="13886" xr:uid="{00000000-0005-0000-0000-00008F1E0000}"/>
    <cellStyle name="20% - Accent1 4 10 10" xfId="13887" xr:uid="{00000000-0005-0000-0000-0000901E0000}"/>
    <cellStyle name="20% - Accent1 4 10 10 2" xfId="13888" xr:uid="{00000000-0005-0000-0000-0000911E0000}"/>
    <cellStyle name="20% - Accent1 4 10 11" xfId="13889" xr:uid="{00000000-0005-0000-0000-0000921E0000}"/>
    <cellStyle name="20% - Accent1 4 10 11 2" xfId="13890" xr:uid="{00000000-0005-0000-0000-0000931E0000}"/>
    <cellStyle name="20% - Accent1 4 10 12" xfId="13891" xr:uid="{00000000-0005-0000-0000-0000941E0000}"/>
    <cellStyle name="20% - Accent1 4 10 13" xfId="13892" xr:uid="{00000000-0005-0000-0000-0000951E0000}"/>
    <cellStyle name="20% - Accent1 4 10 14" xfId="13893" xr:uid="{00000000-0005-0000-0000-0000961E0000}"/>
    <cellStyle name="20% - Accent1 4 10 15" xfId="13894" xr:uid="{00000000-0005-0000-0000-0000971E0000}"/>
    <cellStyle name="20% - Accent1 4 10 16" xfId="13895" xr:uid="{00000000-0005-0000-0000-0000981E0000}"/>
    <cellStyle name="20% - Accent1 4 10 17" xfId="13896" xr:uid="{00000000-0005-0000-0000-0000991E0000}"/>
    <cellStyle name="20% - Accent1 4 10 18" xfId="13897" xr:uid="{00000000-0005-0000-0000-00009A1E0000}"/>
    <cellStyle name="20% - Accent1 4 10 2" xfId="13898" xr:uid="{00000000-0005-0000-0000-00009B1E0000}"/>
    <cellStyle name="20% - Accent1 4 10 2 2" xfId="13899" xr:uid="{00000000-0005-0000-0000-00009C1E0000}"/>
    <cellStyle name="20% - Accent1 4 10 2 3" xfId="13900" xr:uid="{00000000-0005-0000-0000-00009D1E0000}"/>
    <cellStyle name="20% - Accent1 4 10 2 4" xfId="13901" xr:uid="{00000000-0005-0000-0000-00009E1E0000}"/>
    <cellStyle name="20% - Accent1 4 10 2 5" xfId="13902" xr:uid="{00000000-0005-0000-0000-00009F1E0000}"/>
    <cellStyle name="20% - Accent1 4 10 2 6" xfId="13903" xr:uid="{00000000-0005-0000-0000-0000A01E0000}"/>
    <cellStyle name="20% - Accent1 4 10 2 7" xfId="13904" xr:uid="{00000000-0005-0000-0000-0000A11E0000}"/>
    <cellStyle name="20% - Accent1 4 10 2 8" xfId="13905" xr:uid="{00000000-0005-0000-0000-0000A21E0000}"/>
    <cellStyle name="20% - Accent1 4 10 3" xfId="13906" xr:uid="{00000000-0005-0000-0000-0000A31E0000}"/>
    <cellStyle name="20% - Accent1 4 10 3 2" xfId="13907" xr:uid="{00000000-0005-0000-0000-0000A41E0000}"/>
    <cellStyle name="20% - Accent1 4 10 3 3" xfId="13908" xr:uid="{00000000-0005-0000-0000-0000A51E0000}"/>
    <cellStyle name="20% - Accent1 4 10 3 4" xfId="13909" xr:uid="{00000000-0005-0000-0000-0000A61E0000}"/>
    <cellStyle name="20% - Accent1 4 10 3 5" xfId="13910" xr:uid="{00000000-0005-0000-0000-0000A71E0000}"/>
    <cellStyle name="20% - Accent1 4 10 3 6" xfId="13911" xr:uid="{00000000-0005-0000-0000-0000A81E0000}"/>
    <cellStyle name="20% - Accent1 4 10 3 7" xfId="13912" xr:uid="{00000000-0005-0000-0000-0000A91E0000}"/>
    <cellStyle name="20% - Accent1 4 10 3 8" xfId="13913" xr:uid="{00000000-0005-0000-0000-0000AA1E0000}"/>
    <cellStyle name="20% - Accent1 4 10 4" xfId="13914" xr:uid="{00000000-0005-0000-0000-0000AB1E0000}"/>
    <cellStyle name="20% - Accent1 4 10 4 2" xfId="13915" xr:uid="{00000000-0005-0000-0000-0000AC1E0000}"/>
    <cellStyle name="20% - Accent1 4 10 5" xfId="13916" xr:uid="{00000000-0005-0000-0000-0000AD1E0000}"/>
    <cellStyle name="20% - Accent1 4 10 5 2" xfId="13917" xr:uid="{00000000-0005-0000-0000-0000AE1E0000}"/>
    <cellStyle name="20% - Accent1 4 10 6" xfId="13918" xr:uid="{00000000-0005-0000-0000-0000AF1E0000}"/>
    <cellStyle name="20% - Accent1 4 10 6 2" xfId="13919" xr:uid="{00000000-0005-0000-0000-0000B01E0000}"/>
    <cellStyle name="20% - Accent1 4 10 7" xfId="13920" xr:uid="{00000000-0005-0000-0000-0000B11E0000}"/>
    <cellStyle name="20% - Accent1 4 10 7 2" xfId="13921" xr:uid="{00000000-0005-0000-0000-0000B21E0000}"/>
    <cellStyle name="20% - Accent1 4 10 8" xfId="13922" xr:uid="{00000000-0005-0000-0000-0000B31E0000}"/>
    <cellStyle name="20% - Accent1 4 10 8 2" xfId="13923" xr:uid="{00000000-0005-0000-0000-0000B41E0000}"/>
    <cellStyle name="20% - Accent1 4 10 9" xfId="13924" xr:uid="{00000000-0005-0000-0000-0000B51E0000}"/>
    <cellStyle name="20% - Accent1 4 10 9 2" xfId="13925" xr:uid="{00000000-0005-0000-0000-0000B61E0000}"/>
    <cellStyle name="20% - Accent1 4 11" xfId="13926" xr:uid="{00000000-0005-0000-0000-0000B71E0000}"/>
    <cellStyle name="20% - Accent1 4 11 10" xfId="13927" xr:uid="{00000000-0005-0000-0000-0000B81E0000}"/>
    <cellStyle name="20% - Accent1 4 11 10 2" xfId="13928" xr:uid="{00000000-0005-0000-0000-0000B91E0000}"/>
    <cellStyle name="20% - Accent1 4 11 11" xfId="13929" xr:uid="{00000000-0005-0000-0000-0000BA1E0000}"/>
    <cellStyle name="20% - Accent1 4 11 11 2" xfId="13930" xr:uid="{00000000-0005-0000-0000-0000BB1E0000}"/>
    <cellStyle name="20% - Accent1 4 11 12" xfId="13931" xr:uid="{00000000-0005-0000-0000-0000BC1E0000}"/>
    <cellStyle name="20% - Accent1 4 11 13" xfId="13932" xr:uid="{00000000-0005-0000-0000-0000BD1E0000}"/>
    <cellStyle name="20% - Accent1 4 11 14" xfId="13933" xr:uid="{00000000-0005-0000-0000-0000BE1E0000}"/>
    <cellStyle name="20% - Accent1 4 11 15" xfId="13934" xr:uid="{00000000-0005-0000-0000-0000BF1E0000}"/>
    <cellStyle name="20% - Accent1 4 11 16" xfId="13935" xr:uid="{00000000-0005-0000-0000-0000C01E0000}"/>
    <cellStyle name="20% - Accent1 4 11 17" xfId="13936" xr:uid="{00000000-0005-0000-0000-0000C11E0000}"/>
    <cellStyle name="20% - Accent1 4 11 18" xfId="13937" xr:uid="{00000000-0005-0000-0000-0000C21E0000}"/>
    <cellStyle name="20% - Accent1 4 11 2" xfId="13938" xr:uid="{00000000-0005-0000-0000-0000C31E0000}"/>
    <cellStyle name="20% - Accent1 4 11 2 2" xfId="13939" xr:uid="{00000000-0005-0000-0000-0000C41E0000}"/>
    <cellStyle name="20% - Accent1 4 11 2 3" xfId="13940" xr:uid="{00000000-0005-0000-0000-0000C51E0000}"/>
    <cellStyle name="20% - Accent1 4 11 2 4" xfId="13941" xr:uid="{00000000-0005-0000-0000-0000C61E0000}"/>
    <cellStyle name="20% - Accent1 4 11 2 5" xfId="13942" xr:uid="{00000000-0005-0000-0000-0000C71E0000}"/>
    <cellStyle name="20% - Accent1 4 11 2 6" xfId="13943" xr:uid="{00000000-0005-0000-0000-0000C81E0000}"/>
    <cellStyle name="20% - Accent1 4 11 2 7" xfId="13944" xr:uid="{00000000-0005-0000-0000-0000C91E0000}"/>
    <cellStyle name="20% - Accent1 4 11 2 8" xfId="13945" xr:uid="{00000000-0005-0000-0000-0000CA1E0000}"/>
    <cellStyle name="20% - Accent1 4 11 3" xfId="13946" xr:uid="{00000000-0005-0000-0000-0000CB1E0000}"/>
    <cellStyle name="20% - Accent1 4 11 3 2" xfId="13947" xr:uid="{00000000-0005-0000-0000-0000CC1E0000}"/>
    <cellStyle name="20% - Accent1 4 11 3 3" xfId="13948" xr:uid="{00000000-0005-0000-0000-0000CD1E0000}"/>
    <cellStyle name="20% - Accent1 4 11 3 4" xfId="13949" xr:uid="{00000000-0005-0000-0000-0000CE1E0000}"/>
    <cellStyle name="20% - Accent1 4 11 3 5" xfId="13950" xr:uid="{00000000-0005-0000-0000-0000CF1E0000}"/>
    <cellStyle name="20% - Accent1 4 11 3 6" xfId="13951" xr:uid="{00000000-0005-0000-0000-0000D01E0000}"/>
    <cellStyle name="20% - Accent1 4 11 3 7" xfId="13952" xr:uid="{00000000-0005-0000-0000-0000D11E0000}"/>
    <cellStyle name="20% - Accent1 4 11 3 8" xfId="13953" xr:uid="{00000000-0005-0000-0000-0000D21E0000}"/>
    <cellStyle name="20% - Accent1 4 11 4" xfId="13954" xr:uid="{00000000-0005-0000-0000-0000D31E0000}"/>
    <cellStyle name="20% - Accent1 4 11 4 2" xfId="13955" xr:uid="{00000000-0005-0000-0000-0000D41E0000}"/>
    <cellStyle name="20% - Accent1 4 11 5" xfId="13956" xr:uid="{00000000-0005-0000-0000-0000D51E0000}"/>
    <cellStyle name="20% - Accent1 4 11 5 2" xfId="13957" xr:uid="{00000000-0005-0000-0000-0000D61E0000}"/>
    <cellStyle name="20% - Accent1 4 11 6" xfId="13958" xr:uid="{00000000-0005-0000-0000-0000D71E0000}"/>
    <cellStyle name="20% - Accent1 4 2" xfId="13959" xr:uid="{00000000-0005-0000-0000-0000D81E0000}"/>
    <cellStyle name="20% - Accent1 4_A01" xfId="34300" xr:uid="{00000000-0005-0000-0000-0000D91E0000}"/>
    <cellStyle name="20% - Accent1 5" xfId="2434" xr:uid="{00000000-0005-0000-0000-0000DA1E0000}"/>
    <cellStyle name="20% - Accent1 5 2" xfId="13960" xr:uid="{00000000-0005-0000-0000-0000DB1E0000}"/>
    <cellStyle name="20% - Accent1 5 3" xfId="13961" xr:uid="{00000000-0005-0000-0000-0000DC1E0000}"/>
    <cellStyle name="20% - Accent1 5 4" xfId="13962" xr:uid="{00000000-0005-0000-0000-0000DD1E0000}"/>
    <cellStyle name="20% - Accent1 5_A01" xfId="34301" xr:uid="{00000000-0005-0000-0000-0000DE1E0000}"/>
    <cellStyle name="20% - Accent1 6" xfId="2435" xr:uid="{00000000-0005-0000-0000-0000DF1E0000}"/>
    <cellStyle name="20% - Accent1 6 2" xfId="13963" xr:uid="{00000000-0005-0000-0000-0000E01E0000}"/>
    <cellStyle name="20% - Accent1 6 3" xfId="13964" xr:uid="{00000000-0005-0000-0000-0000E11E0000}"/>
    <cellStyle name="20% - Accent1 6 4" xfId="13965" xr:uid="{00000000-0005-0000-0000-0000E21E0000}"/>
    <cellStyle name="20% - Accent1 6_A01" xfId="34302" xr:uid="{00000000-0005-0000-0000-0000E31E0000}"/>
    <cellStyle name="20% - Accent1 7" xfId="2436" xr:uid="{00000000-0005-0000-0000-0000E41E0000}"/>
    <cellStyle name="20% - Accent1 7 2" xfId="13966" xr:uid="{00000000-0005-0000-0000-0000E51E0000}"/>
    <cellStyle name="20% - Accent1 7_A01" xfId="34303" xr:uid="{00000000-0005-0000-0000-0000E61E0000}"/>
    <cellStyle name="20% - Accent1 8" xfId="2437" xr:uid="{00000000-0005-0000-0000-0000E71E0000}"/>
    <cellStyle name="20% - Accent1 8 2" xfId="13967" xr:uid="{00000000-0005-0000-0000-0000E81E0000}"/>
    <cellStyle name="20% - Accent1 8_A01" xfId="34304" xr:uid="{00000000-0005-0000-0000-0000E91E0000}"/>
    <cellStyle name="20% - Accent1 9" xfId="2438" xr:uid="{00000000-0005-0000-0000-0000EA1E0000}"/>
    <cellStyle name="20% - Accent1 9 2" xfId="13968" xr:uid="{00000000-0005-0000-0000-0000EB1E0000}"/>
    <cellStyle name="20% - Accent1 9 2 2" xfId="13969" xr:uid="{00000000-0005-0000-0000-0000EC1E0000}"/>
    <cellStyle name="20% - Accent1 9 2 3" xfId="13970" xr:uid="{00000000-0005-0000-0000-0000ED1E0000}"/>
    <cellStyle name="20% - Accent1 9 2_AVA DVA EL" xfId="13971" xr:uid="{00000000-0005-0000-0000-0000EE1E0000}"/>
    <cellStyle name="20% - Accent1 9_A01" xfId="34305"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72" xr:uid="{00000000-0005-0000-0000-0000F31E0000}"/>
    <cellStyle name="20% - Accent2 10 2 2" xfId="13973" xr:uid="{00000000-0005-0000-0000-0000F41E0000}"/>
    <cellStyle name="20% - Accent2 10 2 3" xfId="13974" xr:uid="{00000000-0005-0000-0000-0000F51E0000}"/>
    <cellStyle name="20% - Accent2 10 2_AVA DVA EL" xfId="13975" xr:uid="{00000000-0005-0000-0000-0000F61E0000}"/>
    <cellStyle name="20% - Accent2 10 3" xfId="13976" xr:uid="{00000000-0005-0000-0000-0000F71E0000}"/>
    <cellStyle name="20% - Accent2 10 4" xfId="13977" xr:uid="{00000000-0005-0000-0000-0000F81E0000}"/>
    <cellStyle name="20% - Accent2 10_AVA DVA EL" xfId="13978" xr:uid="{00000000-0005-0000-0000-0000F91E0000}"/>
    <cellStyle name="20% - Accent2 11" xfId="2442" xr:uid="{00000000-0005-0000-0000-0000FA1E0000}"/>
    <cellStyle name="20% - Accent2 11 2" xfId="13979" xr:uid="{00000000-0005-0000-0000-0000FB1E0000}"/>
    <cellStyle name="20% - Accent2 11 2 2" xfId="13980" xr:uid="{00000000-0005-0000-0000-0000FC1E0000}"/>
    <cellStyle name="20% - Accent2 11 2 3" xfId="13981" xr:uid="{00000000-0005-0000-0000-0000FD1E0000}"/>
    <cellStyle name="20% - Accent2 11 2_AVA DVA EL" xfId="13982" xr:uid="{00000000-0005-0000-0000-0000FE1E0000}"/>
    <cellStyle name="20% - Accent2 11 3" xfId="13983" xr:uid="{00000000-0005-0000-0000-0000FF1E0000}"/>
    <cellStyle name="20% - Accent2 11 4" xfId="13984" xr:uid="{00000000-0005-0000-0000-0000001F0000}"/>
    <cellStyle name="20% - Accent2 11_AVA DVA EL" xfId="13985" xr:uid="{00000000-0005-0000-0000-0000011F0000}"/>
    <cellStyle name="20% - Accent2 12" xfId="2443" xr:uid="{00000000-0005-0000-0000-0000021F0000}"/>
    <cellStyle name="20% - Accent2 12 2" xfId="13986" xr:uid="{00000000-0005-0000-0000-0000031F0000}"/>
    <cellStyle name="20% - Accent2 12 2 2" xfId="13987" xr:uid="{00000000-0005-0000-0000-0000041F0000}"/>
    <cellStyle name="20% - Accent2 12 2 3" xfId="13988" xr:uid="{00000000-0005-0000-0000-0000051F0000}"/>
    <cellStyle name="20% - Accent2 12 2_AVA DVA EL" xfId="13989" xr:uid="{00000000-0005-0000-0000-0000061F0000}"/>
    <cellStyle name="20% - Accent2 12 3" xfId="13990" xr:uid="{00000000-0005-0000-0000-0000071F0000}"/>
    <cellStyle name="20% - Accent2 12 4" xfId="13991" xr:uid="{00000000-0005-0000-0000-0000081F0000}"/>
    <cellStyle name="20% - Accent2 12_AVA DVA EL" xfId="13992" xr:uid="{00000000-0005-0000-0000-0000091F0000}"/>
    <cellStyle name="20% - Accent2 13" xfId="13993" xr:uid="{00000000-0005-0000-0000-00000A1F0000}"/>
    <cellStyle name="20% - Accent2 13 2" xfId="13994" xr:uid="{00000000-0005-0000-0000-00000B1F0000}"/>
    <cellStyle name="20% - Accent2 13 3" xfId="13995" xr:uid="{00000000-0005-0000-0000-00000C1F0000}"/>
    <cellStyle name="20% - Accent2 13_AVA DVA EL" xfId="13996" xr:uid="{00000000-0005-0000-0000-00000D1F0000}"/>
    <cellStyle name="20% - Accent2 14" xfId="13997" xr:uid="{00000000-0005-0000-0000-00000E1F0000}"/>
    <cellStyle name="20% - Accent2 14 2" xfId="13998" xr:uid="{00000000-0005-0000-0000-00000F1F0000}"/>
    <cellStyle name="20% - Accent2 14 3" xfId="13999" xr:uid="{00000000-0005-0000-0000-0000101F0000}"/>
    <cellStyle name="20% - Accent2 14_AVA DVA EL" xfId="14000" xr:uid="{00000000-0005-0000-0000-0000111F0000}"/>
    <cellStyle name="20% - Accent2 15" xfId="14001" xr:uid="{00000000-0005-0000-0000-0000121F0000}"/>
    <cellStyle name="20% - Accent2 15 2" xfId="14002" xr:uid="{00000000-0005-0000-0000-0000131F0000}"/>
    <cellStyle name="20% - Accent2 15 3" xfId="14003" xr:uid="{00000000-0005-0000-0000-0000141F0000}"/>
    <cellStyle name="20% - Accent2 15_AVA DVA EL" xfId="14004" xr:uid="{00000000-0005-0000-0000-0000151F0000}"/>
    <cellStyle name="20% - Accent2 16" xfId="14005" xr:uid="{00000000-0005-0000-0000-0000161F0000}"/>
    <cellStyle name="20% - Accent2 17" xfId="41592" xr:uid="{00000000-0005-0000-0000-0000171F0000}"/>
    <cellStyle name="20% - Accent2 18" xfId="41593" xr:uid="{00000000-0005-0000-0000-0000181F0000}"/>
    <cellStyle name="20% - Accent2 19" xfId="415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06" xr:uid="{00000000-0005-0000-0000-00001D1F0000}"/>
    <cellStyle name="20% - Accent2 2 2 4" xfId="14007" xr:uid="{00000000-0005-0000-0000-00001E1F0000}"/>
    <cellStyle name="20% - Accent2 2 2 5" xfId="14008" xr:uid="{00000000-0005-0000-0000-00001F1F0000}"/>
    <cellStyle name="20% - Accent2 2 2 6" xfId="14009" xr:uid="{00000000-0005-0000-0000-0000201F0000}"/>
    <cellStyle name="20% - Accent2 2 2 7" xfId="14010" xr:uid="{00000000-0005-0000-0000-0000211F0000}"/>
    <cellStyle name="20% - Accent2 2 2 8" xfId="41595" xr:uid="{00000000-0005-0000-0000-0000221F0000}"/>
    <cellStyle name="20% - Accent2 2 2_A01" xfId="12435" xr:uid="{00000000-0005-0000-0000-0000231F0000}"/>
    <cellStyle name="20% - Accent2 2 3" xfId="2447" xr:uid="{00000000-0005-0000-0000-0000241F0000}"/>
    <cellStyle name="20% - Accent2 2 3 2" xfId="2448" xr:uid="{00000000-0005-0000-0000-0000251F0000}"/>
    <cellStyle name="20% - Accent2 2 3 2 2" xfId="41596" xr:uid="{00000000-0005-0000-0000-0000261F0000}"/>
    <cellStyle name="20% - Accent2 2 3 2_CC1" xfId="52088" xr:uid="{10CDF341-9ED9-412F-AE6B-3930AAB4DE96}"/>
    <cellStyle name="20% - Accent2 2 3 3" xfId="14011" xr:uid="{00000000-0005-0000-0000-0000271F0000}"/>
    <cellStyle name="20% - Accent2 2 3 3 2" xfId="41597" xr:uid="{00000000-0005-0000-0000-0000281F0000}"/>
    <cellStyle name="20% - Accent2 2 3 4" xfId="41598" xr:uid="{00000000-0005-0000-0000-0000291F0000}"/>
    <cellStyle name="20% - Accent2 2 3 5" xfId="41599" xr:uid="{00000000-0005-0000-0000-00002A1F0000}"/>
    <cellStyle name="20% - Accent2 2 3 6" xfId="41600" xr:uid="{00000000-0005-0000-0000-00002B1F0000}"/>
    <cellStyle name="20% - Accent2 2 3_A01" xfId="12436" xr:uid="{00000000-0005-0000-0000-00002C1F0000}"/>
    <cellStyle name="20% - Accent2 2 4" xfId="2449" xr:uid="{00000000-0005-0000-0000-00002D1F0000}"/>
    <cellStyle name="20% - Accent2 2 4 2" xfId="14012" xr:uid="{00000000-0005-0000-0000-00002E1F0000}"/>
    <cellStyle name="20% - Accent2 2 4 3" xfId="41601" xr:uid="{00000000-0005-0000-0000-00002F1F0000}"/>
    <cellStyle name="20% - Accent2 2 4_AVA DVA EL" xfId="41602" xr:uid="{00000000-0005-0000-0000-0000301F0000}"/>
    <cellStyle name="20% - Accent2 2 5" xfId="14013" xr:uid="{00000000-0005-0000-0000-0000311F0000}"/>
    <cellStyle name="20% - Accent2 2 6" xfId="14014" xr:uid="{00000000-0005-0000-0000-0000321F0000}"/>
    <cellStyle name="20% - Accent2 2 7" xfId="14015" xr:uid="{00000000-0005-0000-0000-0000331F0000}"/>
    <cellStyle name="20% - Accent2 2 8" xfId="41603" xr:uid="{00000000-0005-0000-0000-0000341F0000}"/>
    <cellStyle name="20% - Accent2 2_4 manuell" xfId="52089" xr:uid="{45E3C54B-C3D6-4F9F-9566-75A40618F803}"/>
    <cellStyle name="20% - Accent2 20" xfId="41604" xr:uid="{00000000-0005-0000-0000-0000361F0000}"/>
    <cellStyle name="20% - Accent2 3" xfId="2450" xr:uid="{00000000-0005-0000-0000-0000371F0000}"/>
    <cellStyle name="20% - Accent2 3 2" xfId="14016" xr:uid="{00000000-0005-0000-0000-0000381F0000}"/>
    <cellStyle name="20% - Accent2 3 3" xfId="41605" xr:uid="{00000000-0005-0000-0000-0000391F0000}"/>
    <cellStyle name="20% - Accent2 3_4 manuell" xfId="52090" xr:uid="{D475F647-1AB0-4F18-8E83-CC91BF26A6AC}"/>
    <cellStyle name="20% - Accent2 4" xfId="2451" xr:uid="{00000000-0005-0000-0000-00003B1F0000}"/>
    <cellStyle name="20% - Accent2 4 2" xfId="14017" xr:uid="{00000000-0005-0000-0000-00003C1F0000}"/>
    <cellStyle name="20% - Accent2 4 3" xfId="14018" xr:uid="{00000000-0005-0000-0000-00003D1F0000}"/>
    <cellStyle name="20% - Accent2 4 4" xfId="14019" xr:uid="{00000000-0005-0000-0000-00003E1F0000}"/>
    <cellStyle name="20% - Accent2 4_A01" xfId="34306" xr:uid="{00000000-0005-0000-0000-00003F1F0000}"/>
    <cellStyle name="20% - Accent2 5" xfId="2452" xr:uid="{00000000-0005-0000-0000-0000401F0000}"/>
    <cellStyle name="20% - Accent2 5 2" xfId="14020" xr:uid="{00000000-0005-0000-0000-0000411F0000}"/>
    <cellStyle name="20% - Accent2 5_A01" xfId="34307" xr:uid="{00000000-0005-0000-0000-0000421F0000}"/>
    <cellStyle name="20% - Accent2 6" xfId="2453" xr:uid="{00000000-0005-0000-0000-0000431F0000}"/>
    <cellStyle name="20% - Accent2 6 2" xfId="14021" xr:uid="{00000000-0005-0000-0000-0000441F0000}"/>
    <cellStyle name="20% - Accent2 6_43 Manuell" xfId="54244" xr:uid="{348574DF-FCA8-4079-942D-89C496F61106}"/>
    <cellStyle name="20% - Accent2 7" xfId="2454" xr:uid="{00000000-0005-0000-0000-0000461F0000}"/>
    <cellStyle name="20% - Accent2 7 2" xfId="14022" xr:uid="{00000000-0005-0000-0000-0000471F0000}"/>
    <cellStyle name="20% - Accent2 7 2 2" xfId="14023" xr:uid="{00000000-0005-0000-0000-0000481F0000}"/>
    <cellStyle name="20% - Accent2 7 2 3" xfId="14024" xr:uid="{00000000-0005-0000-0000-0000491F0000}"/>
    <cellStyle name="20% - Accent2 7 2_43 Manuell" xfId="54245" xr:uid="{5BB36847-DBD8-48CC-BA76-9B4E4514B77B}"/>
    <cellStyle name="20% - Accent2 7 3" xfId="14025" xr:uid="{00000000-0005-0000-0000-00004B1F0000}"/>
    <cellStyle name="20% - Accent2 7 3 2" xfId="14026" xr:uid="{00000000-0005-0000-0000-00004C1F0000}"/>
    <cellStyle name="20% - Accent2 7 3 3" xfId="14027" xr:uid="{00000000-0005-0000-0000-00004D1F0000}"/>
    <cellStyle name="20% - Accent2 7 3_43 Manuell" xfId="54246" xr:uid="{16E20651-4FB1-4CF9-B045-9FB11F4BCDB8}"/>
    <cellStyle name="20% - Accent2 7_43 Manuell" xfId="54247" xr:uid="{B5D84614-AD73-4F48-9684-708A7AA2E8FB}"/>
    <cellStyle name="20% - Accent2 8" xfId="2455" xr:uid="{00000000-0005-0000-0000-0000501F0000}"/>
    <cellStyle name="20% - Accent2 8 2" xfId="14028" xr:uid="{00000000-0005-0000-0000-0000511F0000}"/>
    <cellStyle name="20% - Accent2 8 2 2" xfId="14029" xr:uid="{00000000-0005-0000-0000-0000521F0000}"/>
    <cellStyle name="20% - Accent2 8 2 3" xfId="14030" xr:uid="{00000000-0005-0000-0000-0000531F0000}"/>
    <cellStyle name="20% - Accent2 8 2_43 Manuell" xfId="54248" xr:uid="{2E9F4485-BCBE-4B37-AAFD-BD395EE18024}"/>
    <cellStyle name="20% - Accent2 8 3" xfId="14031" xr:uid="{00000000-0005-0000-0000-0000551F0000}"/>
    <cellStyle name="20% - Accent2 8 3 2" xfId="14032" xr:uid="{00000000-0005-0000-0000-0000561F0000}"/>
    <cellStyle name="20% - Accent2 8 3 3" xfId="14033" xr:uid="{00000000-0005-0000-0000-0000571F0000}"/>
    <cellStyle name="20% - Accent2 8 3_43 Manuell" xfId="54249" xr:uid="{9CFC4C4E-0E40-4979-9F12-DB22E9415CCF}"/>
    <cellStyle name="20% - Accent2 8_43 Manuell" xfId="54250" xr:uid="{44B4A5FC-3655-4C01-A96B-8D0AE7ED2C9C}"/>
    <cellStyle name="20% - Accent2 9" xfId="2456" xr:uid="{00000000-0005-0000-0000-00005A1F0000}"/>
    <cellStyle name="20% - Accent2 9 2" xfId="14034" xr:uid="{00000000-0005-0000-0000-00005B1F0000}"/>
    <cellStyle name="20% - Accent2 9 2 2" xfId="14035" xr:uid="{00000000-0005-0000-0000-00005C1F0000}"/>
    <cellStyle name="20% - Accent2 9 2 3" xfId="14036" xr:uid="{00000000-0005-0000-0000-00005D1F0000}"/>
    <cellStyle name="20% - Accent2 9 2_43 Manuell" xfId="54251" xr:uid="{E4B20539-C34D-4D63-9E08-C46CF5C4E800}"/>
    <cellStyle name="20% - Accent2 9 3" xfId="14037" xr:uid="{00000000-0005-0000-0000-00005F1F0000}"/>
    <cellStyle name="20% - Accent2 9 3 2" xfId="14038" xr:uid="{00000000-0005-0000-0000-0000601F0000}"/>
    <cellStyle name="20% - Accent2 9 3 3" xfId="14039" xr:uid="{00000000-0005-0000-0000-0000611F0000}"/>
    <cellStyle name="20% - Accent2 9 3_43 Manuell" xfId="54252" xr:uid="{5D592F69-F9E0-4E86-9DD3-AA477AE8E74A}"/>
    <cellStyle name="20% - Accent2 9_43 Manuell" xfId="54253" xr:uid="{A7E8DD70-2FFC-45D8-8488-0E21B76F082C}"/>
    <cellStyle name="20% - Accent2_10" xfId="2457" xr:uid="{00000000-0005-0000-0000-0000641F0000}"/>
    <cellStyle name="20% - Accent3" xfId="2458" xr:uid="{00000000-0005-0000-0000-0000651F0000}"/>
    <cellStyle name="20% - Accent3 10" xfId="2459" xr:uid="{00000000-0005-0000-0000-0000661F0000}"/>
    <cellStyle name="20% - Accent3 10 2" xfId="14040" xr:uid="{00000000-0005-0000-0000-0000671F0000}"/>
    <cellStyle name="20% - Accent3 10 2 2" xfId="14041" xr:uid="{00000000-0005-0000-0000-0000681F0000}"/>
    <cellStyle name="20% - Accent3 10 2 3" xfId="14042" xr:uid="{00000000-0005-0000-0000-0000691F0000}"/>
    <cellStyle name="20% - Accent3 10 2_43 Manuell" xfId="54254" xr:uid="{DF4B8315-0BD2-4D99-ADFD-27959E15F9D5}"/>
    <cellStyle name="20% - Accent3 10 3" xfId="14043" xr:uid="{00000000-0005-0000-0000-00006B1F0000}"/>
    <cellStyle name="20% - Accent3 10 4" xfId="14044" xr:uid="{00000000-0005-0000-0000-00006C1F0000}"/>
    <cellStyle name="20% - Accent3 10_43 Manuell" xfId="54255" xr:uid="{DE05AC7A-0EB2-4E43-8061-2F3F1CA18028}"/>
    <cellStyle name="20% - Accent3 11" xfId="2460" xr:uid="{00000000-0005-0000-0000-00006E1F0000}"/>
    <cellStyle name="20% - Accent3 11 2" xfId="14045" xr:uid="{00000000-0005-0000-0000-00006F1F0000}"/>
    <cellStyle name="20% - Accent3 11 2 2" xfId="14046" xr:uid="{00000000-0005-0000-0000-0000701F0000}"/>
    <cellStyle name="20% - Accent3 11 2 3" xfId="14047" xr:uid="{00000000-0005-0000-0000-0000711F0000}"/>
    <cellStyle name="20% - Accent3 11 2_43 Manuell" xfId="54256" xr:uid="{AA08EDE6-D89C-4E90-9EF3-7DB0D647E5F7}"/>
    <cellStyle name="20% - Accent3 11 3" xfId="14048" xr:uid="{00000000-0005-0000-0000-0000731F0000}"/>
    <cellStyle name="20% - Accent3 11 4" xfId="14049" xr:uid="{00000000-0005-0000-0000-0000741F0000}"/>
    <cellStyle name="20% - Accent3 11_43 Manuell" xfId="54257" xr:uid="{8798C6BE-A1E2-4AE9-843C-84DD47E0AE1D}"/>
    <cellStyle name="20% - Accent3 12" xfId="2461" xr:uid="{00000000-0005-0000-0000-0000761F0000}"/>
    <cellStyle name="20% - Accent3 12 2" xfId="14050" xr:uid="{00000000-0005-0000-0000-0000771F0000}"/>
    <cellStyle name="20% - Accent3 12 2 2" xfId="14051" xr:uid="{00000000-0005-0000-0000-0000781F0000}"/>
    <cellStyle name="20% - Accent3 12 2 3" xfId="14052" xr:uid="{00000000-0005-0000-0000-0000791F0000}"/>
    <cellStyle name="20% - Accent3 12 2_43 Manuell" xfId="54258" xr:uid="{160065DB-57AB-43C3-8849-AA6FB4BA18A8}"/>
    <cellStyle name="20% - Accent3 12 3" xfId="14053" xr:uid="{00000000-0005-0000-0000-00007B1F0000}"/>
    <cellStyle name="20% - Accent3 12 4" xfId="14054" xr:uid="{00000000-0005-0000-0000-00007C1F0000}"/>
    <cellStyle name="20% - Accent3 12_43 Manuell" xfId="54259" xr:uid="{23C42973-86EE-4252-937B-43A88726973E}"/>
    <cellStyle name="20% - Accent3 13" xfId="14055" xr:uid="{00000000-0005-0000-0000-00007E1F0000}"/>
    <cellStyle name="20% - Accent3 13 2" xfId="14056" xr:uid="{00000000-0005-0000-0000-00007F1F0000}"/>
    <cellStyle name="20% - Accent3 13 3" xfId="14057" xr:uid="{00000000-0005-0000-0000-0000801F0000}"/>
    <cellStyle name="20% - Accent3 13_43 Manuell" xfId="54260" xr:uid="{6F435BC7-AE9A-4715-B4C9-B909D462A91E}"/>
    <cellStyle name="20% - Accent3 14" xfId="14058" xr:uid="{00000000-0005-0000-0000-0000821F0000}"/>
    <cellStyle name="20% - Accent3 14 2" xfId="14059" xr:uid="{00000000-0005-0000-0000-0000831F0000}"/>
    <cellStyle name="20% - Accent3 14 3" xfId="14060" xr:uid="{00000000-0005-0000-0000-0000841F0000}"/>
    <cellStyle name="20% - Accent3 14_43 Manuell" xfId="54261" xr:uid="{74CDFCE0-E01B-4902-8979-CCDC9D1815B9}"/>
    <cellStyle name="20% - Accent3 15" xfId="14061" xr:uid="{00000000-0005-0000-0000-0000861F0000}"/>
    <cellStyle name="20% - Accent3 15 2" xfId="14062" xr:uid="{00000000-0005-0000-0000-0000871F0000}"/>
    <cellStyle name="20% - Accent3 15 3" xfId="14063" xr:uid="{00000000-0005-0000-0000-0000881F0000}"/>
    <cellStyle name="20% - Accent3 15_43 Manuell" xfId="54262" xr:uid="{13435785-844F-49A3-BDA4-F18B296BDA0E}"/>
    <cellStyle name="20% - Accent3 16" xfId="14064" xr:uid="{00000000-0005-0000-0000-00008A1F0000}"/>
    <cellStyle name="20% - Accent3 17" xfId="14065" xr:uid="{00000000-0005-0000-0000-00008B1F0000}"/>
    <cellStyle name="20% - Accent3 18" xfId="35604" xr:uid="{00000000-0005-0000-0000-00008C1F0000}"/>
    <cellStyle name="20% - Accent3 19" xfId="416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066" xr:uid="{00000000-0005-0000-0000-0000911F0000}"/>
    <cellStyle name="20% - Accent3 2 2 4" xfId="41607" xr:uid="{00000000-0005-0000-0000-0000921F0000}"/>
    <cellStyle name="20% - Accent3 2 2_43 Manuell" xfId="54263" xr:uid="{9CCE525D-AF85-4D22-95CB-20269996A2EC}"/>
    <cellStyle name="20% - Accent3 2 3" xfId="2465" xr:uid="{00000000-0005-0000-0000-0000941F0000}"/>
    <cellStyle name="20% - Accent3 2 3 2" xfId="2466" xr:uid="{00000000-0005-0000-0000-0000951F0000}"/>
    <cellStyle name="20% - Accent3 2 3 2 2" xfId="41608" xr:uid="{00000000-0005-0000-0000-0000961F0000}"/>
    <cellStyle name="20% - Accent3 2 3 2_CC1" xfId="52091" xr:uid="{2BFC0269-FCB9-4398-8067-8D27D0C4B523}"/>
    <cellStyle name="20% - Accent3 2 3 3" xfId="14067" xr:uid="{00000000-0005-0000-0000-0000971F0000}"/>
    <cellStyle name="20% - Accent3 2 3 3 2" xfId="41609" xr:uid="{00000000-0005-0000-0000-0000981F0000}"/>
    <cellStyle name="20% - Accent3 2 3 4" xfId="41610" xr:uid="{00000000-0005-0000-0000-0000991F0000}"/>
    <cellStyle name="20% - Accent3 2 3 5" xfId="41611" xr:uid="{00000000-0005-0000-0000-00009A1F0000}"/>
    <cellStyle name="20% - Accent3 2 3 6" xfId="41612" xr:uid="{00000000-0005-0000-0000-00009B1F0000}"/>
    <cellStyle name="20% - Accent3 2 3_43 Manuell" xfId="54264" xr:uid="{F090BB80-A43F-4897-905A-B691223467AA}"/>
    <cellStyle name="20% - Accent3 2 4" xfId="2467" xr:uid="{00000000-0005-0000-0000-00009D1F0000}"/>
    <cellStyle name="20% - Accent3 2 4 2" xfId="14068" xr:uid="{00000000-0005-0000-0000-00009E1F0000}"/>
    <cellStyle name="20% - Accent3 2 4 3" xfId="41613" xr:uid="{00000000-0005-0000-0000-00009F1F0000}"/>
    <cellStyle name="20% - Accent3 2 4_43 Manuell" xfId="54265" xr:uid="{FEBF5AD6-B535-443D-A74A-ACCA98BB667E}"/>
    <cellStyle name="20% - Accent3 2 5" xfId="14069" xr:uid="{00000000-0005-0000-0000-0000A11F0000}"/>
    <cellStyle name="20% - Accent3 2 6" xfId="14070" xr:uid="{00000000-0005-0000-0000-0000A21F0000}"/>
    <cellStyle name="20% - Accent3 2 7" xfId="14071" xr:uid="{00000000-0005-0000-0000-0000A31F0000}"/>
    <cellStyle name="20% - Accent3 2 8" xfId="41614" xr:uid="{00000000-0005-0000-0000-0000A41F0000}"/>
    <cellStyle name="20% - Accent3 2_4 manuell" xfId="52092" xr:uid="{A3EC239B-40FA-4037-84C4-A8E6C28B2D63}"/>
    <cellStyle name="20% - Accent3 20" xfId="41615" xr:uid="{00000000-0005-0000-0000-0000A61F0000}"/>
    <cellStyle name="20% - Accent3 3" xfId="2468" xr:uid="{00000000-0005-0000-0000-0000A71F0000}"/>
    <cellStyle name="20% - Accent3 3 2" xfId="14072" xr:uid="{00000000-0005-0000-0000-0000A81F0000}"/>
    <cellStyle name="20% - Accent3 3 3" xfId="41616" xr:uid="{00000000-0005-0000-0000-0000A91F0000}"/>
    <cellStyle name="20% - Accent3 3_4 manuell" xfId="52093" xr:uid="{40DF1A70-F231-4A10-AC2A-2BF23763CC6B}"/>
    <cellStyle name="20% - Accent3 4" xfId="2469" xr:uid="{00000000-0005-0000-0000-0000AB1F0000}"/>
    <cellStyle name="20% - Accent3 4 2" xfId="14073" xr:uid="{00000000-0005-0000-0000-0000AC1F0000}"/>
    <cellStyle name="20% - Accent3 4 3" xfId="14074" xr:uid="{00000000-0005-0000-0000-0000AD1F0000}"/>
    <cellStyle name="20% - Accent3 4 4" xfId="14075" xr:uid="{00000000-0005-0000-0000-0000AE1F0000}"/>
    <cellStyle name="20% - Accent3 4_43 Manuell" xfId="54266" xr:uid="{29D8C4A5-BA40-4A76-B9E5-BF1CF19D1E72}"/>
    <cellStyle name="20% - Accent3 5" xfId="2470" xr:uid="{00000000-0005-0000-0000-0000B01F0000}"/>
    <cellStyle name="20% - Accent3 5 2" xfId="14076" xr:uid="{00000000-0005-0000-0000-0000B11F0000}"/>
    <cellStyle name="20% - Accent3 5_43 Manuell" xfId="54267" xr:uid="{B77034BD-EDA0-4509-8FF9-6EC011479F2E}"/>
    <cellStyle name="20% - Accent3 6" xfId="2471" xr:uid="{00000000-0005-0000-0000-0000B31F0000}"/>
    <cellStyle name="20% - Accent3 6 2" xfId="14077" xr:uid="{00000000-0005-0000-0000-0000B41F0000}"/>
    <cellStyle name="20% - Accent3 6_43 Manuell" xfId="54268" xr:uid="{81A0D31B-F1D4-4A39-ABDF-C263E1823088}"/>
    <cellStyle name="20% - Accent3 7" xfId="2472" xr:uid="{00000000-0005-0000-0000-0000B61F0000}"/>
    <cellStyle name="20% - Accent3 7 2" xfId="14078" xr:uid="{00000000-0005-0000-0000-0000B71F0000}"/>
    <cellStyle name="20% - Accent3 7 2 2" xfId="14079" xr:uid="{00000000-0005-0000-0000-0000B81F0000}"/>
    <cellStyle name="20% - Accent3 7 2 3" xfId="14080" xr:uid="{00000000-0005-0000-0000-0000B91F0000}"/>
    <cellStyle name="20% - Accent3 7 2_43 Manuell" xfId="54269" xr:uid="{6462A28C-703E-4440-B99E-AB587787E299}"/>
    <cellStyle name="20% - Accent3 7 3" xfId="14081" xr:uid="{00000000-0005-0000-0000-0000BB1F0000}"/>
    <cellStyle name="20% - Accent3 7 3 2" xfId="14082" xr:uid="{00000000-0005-0000-0000-0000BC1F0000}"/>
    <cellStyle name="20% - Accent3 7 3 3" xfId="14083" xr:uid="{00000000-0005-0000-0000-0000BD1F0000}"/>
    <cellStyle name="20% - Accent3 7 3_43 Manuell" xfId="54270" xr:uid="{C5DA1FAE-337C-4EAD-B4A1-4AE75BE5C941}"/>
    <cellStyle name="20% - Accent3 7_43 Manuell" xfId="54271" xr:uid="{E6F9EB0A-94DE-4863-B23F-8A7DA83613CA}"/>
    <cellStyle name="20% - Accent3 8" xfId="2473" xr:uid="{00000000-0005-0000-0000-0000C01F0000}"/>
    <cellStyle name="20% - Accent3 8 2" xfId="14084" xr:uid="{00000000-0005-0000-0000-0000C11F0000}"/>
    <cellStyle name="20% - Accent3 8 2 2" xfId="14085" xr:uid="{00000000-0005-0000-0000-0000C21F0000}"/>
    <cellStyle name="20% - Accent3 8 2 3" xfId="14086" xr:uid="{00000000-0005-0000-0000-0000C31F0000}"/>
    <cellStyle name="20% - Accent3 8 2_43 Manuell" xfId="54272" xr:uid="{32DB7790-F2AD-4D4F-9C4C-B31869665C2E}"/>
    <cellStyle name="20% - Accent3 8 3" xfId="14087" xr:uid="{00000000-0005-0000-0000-0000C51F0000}"/>
    <cellStyle name="20% - Accent3 8 3 2" xfId="14088" xr:uid="{00000000-0005-0000-0000-0000C61F0000}"/>
    <cellStyle name="20% - Accent3 8 3 3" xfId="14089" xr:uid="{00000000-0005-0000-0000-0000C71F0000}"/>
    <cellStyle name="20% - Accent3 8 3_43 Manuell" xfId="54273" xr:uid="{FE063C8C-8E8B-4A2A-A005-A3DDBDAD045F}"/>
    <cellStyle name="20% - Accent3 8_43 Manuell" xfId="54274" xr:uid="{2CA1FEAD-A3B6-452A-9E3F-E761D5E164E1}"/>
    <cellStyle name="20% - Accent3 9" xfId="2474" xr:uid="{00000000-0005-0000-0000-0000CA1F0000}"/>
    <cellStyle name="20% - Accent3 9 2" xfId="14090" xr:uid="{00000000-0005-0000-0000-0000CB1F0000}"/>
    <cellStyle name="20% - Accent3 9 2 2" xfId="14091" xr:uid="{00000000-0005-0000-0000-0000CC1F0000}"/>
    <cellStyle name="20% - Accent3 9 2 3" xfId="14092" xr:uid="{00000000-0005-0000-0000-0000CD1F0000}"/>
    <cellStyle name="20% - Accent3 9 2_43 Manuell" xfId="54275" xr:uid="{2BD76BF8-8E90-4D10-B59B-29015985D293}"/>
    <cellStyle name="20% - Accent3 9 3" xfId="14093" xr:uid="{00000000-0005-0000-0000-0000CF1F0000}"/>
    <cellStyle name="20% - Accent3 9 3 2" xfId="14094" xr:uid="{00000000-0005-0000-0000-0000D01F0000}"/>
    <cellStyle name="20% - Accent3 9 3 3" xfId="14095" xr:uid="{00000000-0005-0000-0000-0000D11F0000}"/>
    <cellStyle name="20% - Accent3 9 3_43 Manuell" xfId="54276" xr:uid="{78771C4C-6D3B-4829-8744-B1ACD5BFDC6F}"/>
    <cellStyle name="20% - Accent3 9_43 Manuell" xfId="54277" xr:uid="{C9A41A13-7356-4B00-B271-0F8CE3BCB6BC}"/>
    <cellStyle name="20% - Accent3_10" xfId="2475" xr:uid="{00000000-0005-0000-0000-0000D41F0000}"/>
    <cellStyle name="20% - Accent4" xfId="2476" xr:uid="{00000000-0005-0000-0000-0000D51F0000}"/>
    <cellStyle name="20% - Accent4 10" xfId="2477" xr:uid="{00000000-0005-0000-0000-0000D61F0000}"/>
    <cellStyle name="20% - Accent4 10 2" xfId="14096" xr:uid="{00000000-0005-0000-0000-0000D71F0000}"/>
    <cellStyle name="20% - Accent4 10 2 2" xfId="14097" xr:uid="{00000000-0005-0000-0000-0000D81F0000}"/>
    <cellStyle name="20% - Accent4 10 2 3" xfId="14098" xr:uid="{00000000-0005-0000-0000-0000D91F0000}"/>
    <cellStyle name="20% - Accent4 10 2_43 Manuell" xfId="54278" xr:uid="{41887C65-B5A1-49C4-97E0-FE781F0D09AE}"/>
    <cellStyle name="20% - Accent4 10 3" xfId="14099" xr:uid="{00000000-0005-0000-0000-0000DB1F0000}"/>
    <cellStyle name="20% - Accent4 10 4" xfId="14100" xr:uid="{00000000-0005-0000-0000-0000DC1F0000}"/>
    <cellStyle name="20% - Accent4 10_43 Manuell" xfId="54279" xr:uid="{C25657E5-EB79-49D9-9DD9-E1EC80407068}"/>
    <cellStyle name="20% - Accent4 11" xfId="2478" xr:uid="{00000000-0005-0000-0000-0000DE1F0000}"/>
    <cellStyle name="20% - Accent4 11 2" xfId="14101" xr:uid="{00000000-0005-0000-0000-0000DF1F0000}"/>
    <cellStyle name="20% - Accent4 11 2 2" xfId="14102" xr:uid="{00000000-0005-0000-0000-0000E01F0000}"/>
    <cellStyle name="20% - Accent4 11 2 2 2" xfId="14103" xr:uid="{00000000-0005-0000-0000-0000E11F0000}"/>
    <cellStyle name="20% - Accent4 11 2 2_43 Manuell" xfId="54280" xr:uid="{5D878CBE-2207-4061-83D1-A8015968EFB0}"/>
    <cellStyle name="20% - Accent4 11 2 3" xfId="14104" xr:uid="{00000000-0005-0000-0000-0000E31F0000}"/>
    <cellStyle name="20% - Accent4 11 2_43 Manuell" xfId="54281" xr:uid="{52234D01-3EB4-4527-897A-B80C89F4C888}"/>
    <cellStyle name="20% - Accent4 11 3" xfId="14105" xr:uid="{00000000-0005-0000-0000-0000E51F0000}"/>
    <cellStyle name="20% - Accent4 11 3 2" xfId="14106" xr:uid="{00000000-0005-0000-0000-0000E61F0000}"/>
    <cellStyle name="20% - Accent4 11 3_43 Manuell" xfId="54282" xr:uid="{14F4FCA0-28B7-46C3-960E-C89F27406D76}"/>
    <cellStyle name="20% - Accent4 11 4" xfId="14107" xr:uid="{00000000-0005-0000-0000-0000E81F0000}"/>
    <cellStyle name="20% - Accent4 11_43 Manuell" xfId="54283" xr:uid="{022C7DAF-DD72-46AB-A2E3-0D458958CB23}"/>
    <cellStyle name="20% - Accent4 12" xfId="2479" xr:uid="{00000000-0005-0000-0000-0000EA1F0000}"/>
    <cellStyle name="20% - Accent4 12 2" xfId="14108" xr:uid="{00000000-0005-0000-0000-0000EB1F0000}"/>
    <cellStyle name="20% - Accent4 12 2 2" xfId="14109" xr:uid="{00000000-0005-0000-0000-0000EC1F0000}"/>
    <cellStyle name="20% - Accent4 12 2 2 2" xfId="14110" xr:uid="{00000000-0005-0000-0000-0000ED1F0000}"/>
    <cellStyle name="20% - Accent4 12 2 2_43 Manuell" xfId="54284" xr:uid="{8F93BBDE-974F-45C5-BC39-589089173970}"/>
    <cellStyle name="20% - Accent4 12 2 3" xfId="14111" xr:uid="{00000000-0005-0000-0000-0000EF1F0000}"/>
    <cellStyle name="20% - Accent4 12 2_43 Manuell" xfId="54285" xr:uid="{7CFBEA55-B22E-4001-BC4A-0B7DFE387677}"/>
    <cellStyle name="20% - Accent4 12 3" xfId="14112" xr:uid="{00000000-0005-0000-0000-0000F11F0000}"/>
    <cellStyle name="20% - Accent4 12 3 2" xfId="14113" xr:uid="{00000000-0005-0000-0000-0000F21F0000}"/>
    <cellStyle name="20% - Accent4 12 3_43 Manuell" xfId="54286" xr:uid="{06166FD8-C7BC-48F1-90EB-7DE0431A590F}"/>
    <cellStyle name="20% - Accent4 12 4" xfId="14114" xr:uid="{00000000-0005-0000-0000-0000F41F0000}"/>
    <cellStyle name="20% - Accent4 12_43 Manuell" xfId="54287" xr:uid="{40D44F0C-43D1-42A8-876B-0F3A158EC98A}"/>
    <cellStyle name="20% - Accent4 13" xfId="14115" xr:uid="{00000000-0005-0000-0000-0000F61F0000}"/>
    <cellStyle name="20% - Accent4 13 2" xfId="14116" xr:uid="{00000000-0005-0000-0000-0000F71F0000}"/>
    <cellStyle name="20% - Accent4 13 2 2" xfId="14117" xr:uid="{00000000-0005-0000-0000-0000F81F0000}"/>
    <cellStyle name="20% - Accent4 13 2_43 Manuell" xfId="54288" xr:uid="{28F1F271-1EF8-45F2-85E7-BC337D9F7C32}"/>
    <cellStyle name="20% - Accent4 13 3" xfId="14118" xr:uid="{00000000-0005-0000-0000-0000FA1F0000}"/>
    <cellStyle name="20% - Accent4 13_43 Manuell" xfId="54289" xr:uid="{73DF8339-3F62-4D1C-BD8B-B034279A6393}"/>
    <cellStyle name="20% - Accent4 14" xfId="14119" xr:uid="{00000000-0005-0000-0000-0000FC1F0000}"/>
    <cellStyle name="20% - Accent4 14 2" xfId="14120" xr:uid="{00000000-0005-0000-0000-0000FD1F0000}"/>
    <cellStyle name="20% - Accent4 14 2 2" xfId="14121" xr:uid="{00000000-0005-0000-0000-0000FE1F0000}"/>
    <cellStyle name="20% - Accent4 14 2_43 Manuell" xfId="54290" xr:uid="{F570BBDB-24A2-4449-8A08-9B8F8CB98F9D}"/>
    <cellStyle name="20% - Accent4 14 3" xfId="14122" xr:uid="{00000000-0005-0000-0000-000000200000}"/>
    <cellStyle name="20% - Accent4 14_43 Manuell" xfId="54291" xr:uid="{17F4631B-0ACE-4083-8A0F-F5DE7B62668C}"/>
    <cellStyle name="20% - Accent4 15" xfId="14123" xr:uid="{00000000-0005-0000-0000-000002200000}"/>
    <cellStyle name="20% - Accent4 15 2" xfId="14124" xr:uid="{00000000-0005-0000-0000-000003200000}"/>
    <cellStyle name="20% - Accent4 15 2 2" xfId="14125" xr:uid="{00000000-0005-0000-0000-000004200000}"/>
    <cellStyle name="20% - Accent4 15 2_43 Manuell" xfId="54292" xr:uid="{7BF742C2-E642-4194-BB73-D4BC31A1FFE5}"/>
    <cellStyle name="20% - Accent4 15 3" xfId="14126" xr:uid="{00000000-0005-0000-0000-000006200000}"/>
    <cellStyle name="20% - Accent4 15_43 Manuell" xfId="54293" xr:uid="{C71DF560-01C8-4E63-88C6-0FCF56B8E469}"/>
    <cellStyle name="20% - Accent4 16" xfId="14127" xr:uid="{00000000-0005-0000-0000-000008200000}"/>
    <cellStyle name="20% - Accent4 17" xfId="14128" xr:uid="{00000000-0005-0000-0000-000009200000}"/>
    <cellStyle name="20% - Accent4 18" xfId="35605" xr:uid="{00000000-0005-0000-0000-00000A200000}"/>
    <cellStyle name="20% - Accent4 19" xfId="41617"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29" xr:uid="{00000000-0005-0000-0000-00000F200000}"/>
    <cellStyle name="20% - Accent4 2 2 2_43 Manuell" xfId="54294" xr:uid="{9C43CB34-638B-4693-A3FC-394495E4D87F}"/>
    <cellStyle name="20% - Accent4 2 2 3" xfId="14130" xr:uid="{00000000-0005-0000-0000-000011200000}"/>
    <cellStyle name="20% - Accent4 2 2 3 2" xfId="14131" xr:uid="{00000000-0005-0000-0000-000012200000}"/>
    <cellStyle name="20% - Accent4 2 2 3_43 Manuell" xfId="54295" xr:uid="{2F198698-C433-4986-8501-B8C58C96AD0A}"/>
    <cellStyle name="20% - Accent4 2 2 4" xfId="14132" xr:uid="{00000000-0005-0000-0000-000014200000}"/>
    <cellStyle name="20% - Accent4 2 2 4 2" xfId="14133" xr:uid="{00000000-0005-0000-0000-000015200000}"/>
    <cellStyle name="20% - Accent4 2 2 4_43 Manuell" xfId="54296" xr:uid="{591706EE-9881-42D8-AAE0-AE104F49BA17}"/>
    <cellStyle name="20% - Accent4 2 2 5" xfId="14134" xr:uid="{00000000-0005-0000-0000-000017200000}"/>
    <cellStyle name="20% - Accent4 2 2 5 2" xfId="14135" xr:uid="{00000000-0005-0000-0000-000018200000}"/>
    <cellStyle name="20% - Accent4 2 2 5_43 Manuell" xfId="54297" xr:uid="{918B3340-B8E5-4F9B-A3B2-5E1101BE4F2A}"/>
    <cellStyle name="20% - Accent4 2 2 6" xfId="14136" xr:uid="{00000000-0005-0000-0000-00001A200000}"/>
    <cellStyle name="20% - Accent4 2 2 6 2" xfId="14137" xr:uid="{00000000-0005-0000-0000-00001B200000}"/>
    <cellStyle name="20% - Accent4 2 2 6_43 Manuell" xfId="54298" xr:uid="{C97C00AA-CCBD-4313-B94F-4DCD0904D0C8}"/>
    <cellStyle name="20% - Accent4 2 2 7" xfId="14138" xr:uid="{00000000-0005-0000-0000-00001D200000}"/>
    <cellStyle name="20% - Accent4 2 2 7 2" xfId="14139" xr:uid="{00000000-0005-0000-0000-00001E200000}"/>
    <cellStyle name="20% - Accent4 2 2 7_43 Manuell" xfId="54299" xr:uid="{224A786C-A7A4-449B-9259-CD0AD74AC900}"/>
    <cellStyle name="20% - Accent4 2 2 8" xfId="41618" xr:uid="{00000000-0005-0000-0000-000020200000}"/>
    <cellStyle name="20% - Accent4 2 2_43 Manuell" xfId="54300" xr:uid="{ED00723F-232D-4075-868F-419181B35D76}"/>
    <cellStyle name="20% - Accent4 2 3" xfId="2483" xr:uid="{00000000-0005-0000-0000-000022200000}"/>
    <cellStyle name="20% - Accent4 2 3 2" xfId="2484" xr:uid="{00000000-0005-0000-0000-000023200000}"/>
    <cellStyle name="20% - Accent4 2 3 2 2" xfId="14140" xr:uid="{00000000-0005-0000-0000-000024200000}"/>
    <cellStyle name="20% - Accent4 2 3 2 3" xfId="41619" xr:uid="{00000000-0005-0000-0000-000025200000}"/>
    <cellStyle name="20% - Accent4 2 3 2_43 Manuell" xfId="54301" xr:uid="{CD6D8F93-C6F1-4921-9717-5F93D0D0AC53}"/>
    <cellStyle name="20% - Accent4 2 3 3" xfId="14141" xr:uid="{00000000-0005-0000-0000-000027200000}"/>
    <cellStyle name="20% - Accent4 2 3 3 2" xfId="14142" xr:uid="{00000000-0005-0000-0000-000028200000}"/>
    <cellStyle name="20% - Accent4 2 3 3 3" xfId="41620" xr:uid="{00000000-0005-0000-0000-000029200000}"/>
    <cellStyle name="20% - Accent4 2 3 3_43 Manuell" xfId="54302" xr:uid="{81987133-495A-4837-BBDC-171C053117F5}"/>
    <cellStyle name="20% - Accent4 2 3 4" xfId="41621" xr:uid="{00000000-0005-0000-0000-00002B200000}"/>
    <cellStyle name="20% - Accent4 2 3 5" xfId="41622" xr:uid="{00000000-0005-0000-0000-00002C200000}"/>
    <cellStyle name="20% - Accent4 2 3 6" xfId="41623" xr:uid="{00000000-0005-0000-0000-00002D200000}"/>
    <cellStyle name="20% - Accent4 2 3_43 Manuell" xfId="54303" xr:uid="{28A2F46D-3513-4FEA-A075-AC84C250F30E}"/>
    <cellStyle name="20% - Accent4 2 4" xfId="2485" xr:uid="{00000000-0005-0000-0000-00002F200000}"/>
    <cellStyle name="20% - Accent4 2 4 2" xfId="14143" xr:uid="{00000000-0005-0000-0000-000030200000}"/>
    <cellStyle name="20% - Accent4 2 4 2 2" xfId="14144" xr:uid="{00000000-0005-0000-0000-000031200000}"/>
    <cellStyle name="20% - Accent4 2 4 2_43 Manuell" xfId="54304" xr:uid="{06B72E35-D147-433B-B468-5689E54D4094}"/>
    <cellStyle name="20% - Accent4 2 4 3" xfId="14145" xr:uid="{00000000-0005-0000-0000-000033200000}"/>
    <cellStyle name="20% - Accent4 2 4 4" xfId="41624" xr:uid="{00000000-0005-0000-0000-000034200000}"/>
    <cellStyle name="20% - Accent4 2 4_43 Manuell" xfId="54305" xr:uid="{AE38CD89-D994-475F-80F8-588F52F5711F}"/>
    <cellStyle name="20% - Accent4 2 5" xfId="14146" xr:uid="{00000000-0005-0000-0000-000036200000}"/>
    <cellStyle name="20% - Accent4 2 5 2" xfId="14147" xr:uid="{00000000-0005-0000-0000-000037200000}"/>
    <cellStyle name="20% - Accent4 2 5_43 Manuell" xfId="54306" xr:uid="{C533999A-82AE-4FB7-8AB0-2C21BB14C50E}"/>
    <cellStyle name="20% - Accent4 2 6" xfId="14148" xr:uid="{00000000-0005-0000-0000-000039200000}"/>
    <cellStyle name="20% - Accent4 2 6 2" xfId="14149" xr:uid="{00000000-0005-0000-0000-00003A200000}"/>
    <cellStyle name="20% - Accent4 2 6_43 Manuell" xfId="54307" xr:uid="{9E5955A4-F36B-4051-86D4-D87682EEB2C9}"/>
    <cellStyle name="20% - Accent4 2 7" xfId="14150" xr:uid="{00000000-0005-0000-0000-00003C200000}"/>
    <cellStyle name="20% - Accent4 2 7 2" xfId="14151" xr:uid="{00000000-0005-0000-0000-00003D200000}"/>
    <cellStyle name="20% - Accent4 2 7_43 Manuell" xfId="54308" xr:uid="{EDED7429-BF2C-4983-963B-0EDC5BC6EC2F}"/>
    <cellStyle name="20% - Accent4 2 8" xfId="41625" xr:uid="{00000000-0005-0000-0000-00003F200000}"/>
    <cellStyle name="20% - Accent4 2_4 manuell" xfId="52094" xr:uid="{B7BC626F-75A3-493F-8372-26FA672AD160}"/>
    <cellStyle name="20% - Accent4 20" xfId="41626" xr:uid="{00000000-0005-0000-0000-000041200000}"/>
    <cellStyle name="20% - Accent4 3" xfId="2486" xr:uid="{00000000-0005-0000-0000-000042200000}"/>
    <cellStyle name="20% - Accent4 3 2" xfId="14152" xr:uid="{00000000-0005-0000-0000-000043200000}"/>
    <cellStyle name="20% - Accent4 3 2 2" xfId="14153" xr:uid="{00000000-0005-0000-0000-000044200000}"/>
    <cellStyle name="20% - Accent4 3 2_43 Manuell" xfId="54309" xr:uid="{3F2DA45F-4AB8-4BF9-85B8-53685D7151AE}"/>
    <cellStyle name="20% - Accent4 3 3" xfId="41627" xr:uid="{00000000-0005-0000-0000-000046200000}"/>
    <cellStyle name="20% - Accent4 3_4 manuell" xfId="52095" xr:uid="{EBCF5198-7756-4C29-B83B-01D816B4935A}"/>
    <cellStyle name="20% - Accent4 4" xfId="2487" xr:uid="{00000000-0005-0000-0000-000048200000}"/>
    <cellStyle name="20% - Accent4 4 2" xfId="14154" xr:uid="{00000000-0005-0000-0000-000049200000}"/>
    <cellStyle name="20% - Accent4 4 2 2" xfId="14155" xr:uid="{00000000-0005-0000-0000-00004A200000}"/>
    <cellStyle name="20% - Accent4 4 2_43 Manuell" xfId="54310" xr:uid="{F12B0771-6B1F-4620-9FB6-A5DE071738BE}"/>
    <cellStyle name="20% - Accent4 4 3" xfId="14156" xr:uid="{00000000-0005-0000-0000-00004C200000}"/>
    <cellStyle name="20% - Accent4 4 3 2" xfId="14157" xr:uid="{00000000-0005-0000-0000-00004D200000}"/>
    <cellStyle name="20% - Accent4 4 3_43 Manuell" xfId="54311" xr:uid="{81B2E7D4-3B32-49BE-B53D-82B7C818E317}"/>
    <cellStyle name="20% - Accent4 4 4" xfId="14158" xr:uid="{00000000-0005-0000-0000-00004F200000}"/>
    <cellStyle name="20% - Accent4 4 4 2" xfId="14159" xr:uid="{00000000-0005-0000-0000-000050200000}"/>
    <cellStyle name="20% - Accent4 4 4_43 Manuell" xfId="54312" xr:uid="{14D5C37F-F958-4286-AD60-F3E2293D002F}"/>
    <cellStyle name="20% - Accent4 4_43 Manuell" xfId="54313" xr:uid="{058979D4-FF3D-4B95-B09C-A65F46CC5F93}"/>
    <cellStyle name="20% - Accent4 5" xfId="2488" xr:uid="{00000000-0005-0000-0000-000053200000}"/>
    <cellStyle name="20% - Accent4 5 2" xfId="14160" xr:uid="{00000000-0005-0000-0000-000054200000}"/>
    <cellStyle name="20% - Accent4 5 2 2" xfId="14161" xr:uid="{00000000-0005-0000-0000-000055200000}"/>
    <cellStyle name="20% - Accent4 5 2_43 Manuell" xfId="54314" xr:uid="{ACFA214E-6363-4081-B398-3A30E2EBB87E}"/>
    <cellStyle name="20% - Accent4 5_43 Manuell" xfId="54315" xr:uid="{0E96AEE7-E8A5-40D5-A14E-1945732B1824}"/>
    <cellStyle name="20% - Accent4 6" xfId="2489" xr:uid="{00000000-0005-0000-0000-000058200000}"/>
    <cellStyle name="20% - Accent4 6 2" xfId="14162" xr:uid="{00000000-0005-0000-0000-000059200000}"/>
    <cellStyle name="20% - Accent4 6 2 2" xfId="14163" xr:uid="{00000000-0005-0000-0000-00005A200000}"/>
    <cellStyle name="20% - Accent4 6 2_43 Manuell" xfId="54316" xr:uid="{985BE89E-668B-4FD2-BDC3-64912618C5FD}"/>
    <cellStyle name="20% - Accent4 6_43 Manuell" xfId="54317" xr:uid="{9C55ECCA-4E68-46B6-9AE3-98A273011A2F}"/>
    <cellStyle name="20% - Accent4 7" xfId="2490" xr:uid="{00000000-0005-0000-0000-00005D200000}"/>
    <cellStyle name="20% - Accent4 7 2" xfId="14164" xr:uid="{00000000-0005-0000-0000-00005E200000}"/>
    <cellStyle name="20% - Accent4 7 2 2" xfId="14165" xr:uid="{00000000-0005-0000-0000-00005F200000}"/>
    <cellStyle name="20% - Accent4 7 2 2 2" xfId="14166" xr:uid="{00000000-0005-0000-0000-000060200000}"/>
    <cellStyle name="20% - Accent4 7 2 2_43 Manuell" xfId="54318" xr:uid="{55B1F452-2617-420C-BDB5-C7C03F290790}"/>
    <cellStyle name="20% - Accent4 7 2 3" xfId="14167" xr:uid="{00000000-0005-0000-0000-000062200000}"/>
    <cellStyle name="20% - Accent4 7 2_43 Manuell" xfId="54319" xr:uid="{EFCD1F72-F822-40FA-833B-DDED2D1849CE}"/>
    <cellStyle name="20% - Accent4 7 3" xfId="14168" xr:uid="{00000000-0005-0000-0000-000064200000}"/>
    <cellStyle name="20% - Accent4 7 3 2" xfId="14169" xr:uid="{00000000-0005-0000-0000-000065200000}"/>
    <cellStyle name="20% - Accent4 7 3 2 2" xfId="14170" xr:uid="{00000000-0005-0000-0000-000066200000}"/>
    <cellStyle name="20% - Accent4 7 3 2_43 Manuell" xfId="54320" xr:uid="{707FDF8B-A4F9-4F88-BC5B-09BE15FFDF77}"/>
    <cellStyle name="20% - Accent4 7 3 3" xfId="14171" xr:uid="{00000000-0005-0000-0000-000068200000}"/>
    <cellStyle name="20% - Accent4 7 3_43 Manuell" xfId="54321" xr:uid="{19956B51-47B6-4A89-A488-6B711251D898}"/>
    <cellStyle name="20% - Accent4 7_43 Manuell" xfId="54322" xr:uid="{81C5D467-551D-4590-9600-9826CDA736DD}"/>
    <cellStyle name="20% - Accent4 8" xfId="2491" xr:uid="{00000000-0005-0000-0000-00006B200000}"/>
    <cellStyle name="20% - Accent4 8 2" xfId="14172" xr:uid="{00000000-0005-0000-0000-00006C200000}"/>
    <cellStyle name="20% - Accent4 8 2 2" xfId="14173" xr:uid="{00000000-0005-0000-0000-00006D200000}"/>
    <cellStyle name="20% - Accent4 8 2 2 2" xfId="14174" xr:uid="{00000000-0005-0000-0000-00006E200000}"/>
    <cellStyle name="20% - Accent4 8 2 2_43 Manuell" xfId="54323" xr:uid="{47AE2F57-48CE-4C6F-BBF6-14C3ABC05069}"/>
    <cellStyle name="20% - Accent4 8 2 3" xfId="14175" xr:uid="{00000000-0005-0000-0000-000070200000}"/>
    <cellStyle name="20% - Accent4 8 2_43 Manuell" xfId="54324" xr:uid="{881EB2FE-6CE5-4744-95DE-381D88AEC272}"/>
    <cellStyle name="20% - Accent4 8 3" xfId="14176" xr:uid="{00000000-0005-0000-0000-000072200000}"/>
    <cellStyle name="20% - Accent4 8 3 2" xfId="14177" xr:uid="{00000000-0005-0000-0000-000073200000}"/>
    <cellStyle name="20% - Accent4 8 3 2 2" xfId="14178" xr:uid="{00000000-0005-0000-0000-000074200000}"/>
    <cellStyle name="20% - Accent4 8 3 2_43 Manuell" xfId="54325" xr:uid="{31147E2E-921D-4AC4-AD7B-9E59CF8A8F01}"/>
    <cellStyle name="20% - Accent4 8 3 3" xfId="14179" xr:uid="{00000000-0005-0000-0000-000076200000}"/>
    <cellStyle name="20% - Accent4 8 3_43 Manuell" xfId="54326" xr:uid="{5625B586-BABC-44CE-B5BD-BD35D545032C}"/>
    <cellStyle name="20% - Accent4 8_43 Manuell" xfId="54327" xr:uid="{39C73C5B-0846-4288-9A4F-EBE096E70630}"/>
    <cellStyle name="20% - Accent4 9" xfId="2492" xr:uid="{00000000-0005-0000-0000-000079200000}"/>
    <cellStyle name="20% - Accent4 9 2" xfId="14180" xr:uid="{00000000-0005-0000-0000-00007A200000}"/>
    <cellStyle name="20% - Accent4 9 2 2" xfId="14181" xr:uid="{00000000-0005-0000-0000-00007B200000}"/>
    <cellStyle name="20% - Accent4 9 2 2 2" xfId="14182" xr:uid="{00000000-0005-0000-0000-00007C200000}"/>
    <cellStyle name="20% - Accent4 9 2 2_43 Manuell" xfId="54328" xr:uid="{67B5FED4-3B62-4CA2-9346-CEC0CCF1773A}"/>
    <cellStyle name="20% - Accent4 9 2 3" xfId="14183" xr:uid="{00000000-0005-0000-0000-00007E200000}"/>
    <cellStyle name="20% - Accent4 9 2_43 Manuell" xfId="54329" xr:uid="{61629F92-E496-4D45-BC79-4416F63E15BF}"/>
    <cellStyle name="20% - Accent4 9 3" xfId="14184" xr:uid="{00000000-0005-0000-0000-000080200000}"/>
    <cellStyle name="20% - Accent4 9 3 2" xfId="14185" xr:uid="{00000000-0005-0000-0000-000081200000}"/>
    <cellStyle name="20% - Accent4 9 3 2 2" xfId="14186" xr:uid="{00000000-0005-0000-0000-000082200000}"/>
    <cellStyle name="20% - Accent4 9 3 2_43 Manuell" xfId="54330" xr:uid="{B8FF0F8B-9194-4959-AE1F-A8E78D01C25A}"/>
    <cellStyle name="20% - Accent4 9 3 3" xfId="14187" xr:uid="{00000000-0005-0000-0000-000084200000}"/>
    <cellStyle name="20% - Accent4 9 3_43 Manuell" xfId="54331" xr:uid="{04B71458-0EB4-4BC0-9231-0AD79EE912C4}"/>
    <cellStyle name="20% - Accent4 9_43 Manuell" xfId="54332" xr:uid="{77BF4128-E1A3-4C3F-873C-190CEBAF2AE9}"/>
    <cellStyle name="20% - Accent4_10" xfId="2493" xr:uid="{00000000-0005-0000-0000-000087200000}"/>
    <cellStyle name="20% - Accent5" xfId="2494" xr:uid="{00000000-0005-0000-0000-000088200000}"/>
    <cellStyle name="20% - Accent5 10" xfId="2495" xr:uid="{00000000-0005-0000-0000-000089200000}"/>
    <cellStyle name="20% - Accent5 10 2" xfId="14188" xr:uid="{00000000-0005-0000-0000-00008A200000}"/>
    <cellStyle name="20% - Accent5 10 3" xfId="14189" xr:uid="{00000000-0005-0000-0000-00008B200000}"/>
    <cellStyle name="20% - Accent5 10_43 Manuell" xfId="54333" xr:uid="{FEB16AEF-DB52-4F84-B699-04747CDC9A6D}"/>
    <cellStyle name="20% - Accent5 11" xfId="2496" xr:uid="{00000000-0005-0000-0000-00008D200000}"/>
    <cellStyle name="20% - Accent5 12" xfId="2497" xr:uid="{00000000-0005-0000-0000-00008E200000}"/>
    <cellStyle name="20% - Accent5 13" xfId="35606" xr:uid="{00000000-0005-0000-0000-00008F200000}"/>
    <cellStyle name="20% - Accent5 14" xfId="41628" xr:uid="{00000000-0005-0000-0000-000090200000}"/>
    <cellStyle name="20% - Accent5 15" xfId="41629" xr:uid="{00000000-0005-0000-0000-000091200000}"/>
    <cellStyle name="20% - Accent5 16" xfId="41630"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190" xr:uid="{00000000-0005-0000-0000-000096200000}"/>
    <cellStyle name="20% - Accent5 2 2 2 3" xfId="14191" xr:uid="{00000000-0005-0000-0000-000097200000}"/>
    <cellStyle name="20% - Accent5 2 2 2_43 Manuell" xfId="54334" xr:uid="{035493A1-1FCC-4435-8B1E-4AF6C4F6D459}"/>
    <cellStyle name="20% - Accent5 2 2 3" xfId="14192" xr:uid="{00000000-0005-0000-0000-000099200000}"/>
    <cellStyle name="20% - Accent5 2 2 4" xfId="41631" xr:uid="{00000000-0005-0000-0000-00009A200000}"/>
    <cellStyle name="20% - Accent5 2 2_43 Manuell" xfId="54335" xr:uid="{8168A250-8DDD-4B93-9CA4-2070A73F6F6C}"/>
    <cellStyle name="20% - Accent5 2 3" xfId="2501" xr:uid="{00000000-0005-0000-0000-00009C200000}"/>
    <cellStyle name="20% - Accent5 2 3 2" xfId="2502" xr:uid="{00000000-0005-0000-0000-00009D200000}"/>
    <cellStyle name="20% - Accent5 2 3 2 2" xfId="14193" xr:uid="{00000000-0005-0000-0000-00009E200000}"/>
    <cellStyle name="20% - Accent5 2 3 2 3" xfId="14194" xr:uid="{00000000-0005-0000-0000-00009F200000}"/>
    <cellStyle name="20% - Accent5 2 3 2_43 Manuell" xfId="54336" xr:uid="{FBA1990D-64E9-4E96-BE3E-348E20E2F7A7}"/>
    <cellStyle name="20% - Accent5 2 3 3" xfId="14195" xr:uid="{00000000-0005-0000-0000-0000A1200000}"/>
    <cellStyle name="20% - Accent5 2 3_43 Manuell" xfId="54337" xr:uid="{482E084A-9CAC-42EE-B1D0-310AFAB3E94A}"/>
    <cellStyle name="20% - Accent5 2 4" xfId="2503" xr:uid="{00000000-0005-0000-0000-0000A3200000}"/>
    <cellStyle name="20% - Accent5 2 4 2" xfId="14196" xr:uid="{00000000-0005-0000-0000-0000A4200000}"/>
    <cellStyle name="20% - Accent5 2 4 3" xfId="14197" xr:uid="{00000000-0005-0000-0000-0000A5200000}"/>
    <cellStyle name="20% - Accent5 2 4_43 Manuell" xfId="54338" xr:uid="{EDDD103E-3115-4C44-94F4-CB216E2041CA}"/>
    <cellStyle name="20% - Accent5 2 5" xfId="14198" xr:uid="{00000000-0005-0000-0000-0000A7200000}"/>
    <cellStyle name="20% - Accent5 2 5 2" xfId="14199" xr:uid="{00000000-0005-0000-0000-0000A8200000}"/>
    <cellStyle name="20% - Accent5 2 5 3" xfId="14200" xr:uid="{00000000-0005-0000-0000-0000A9200000}"/>
    <cellStyle name="20% - Accent5 2 5_43 Manuell" xfId="54339" xr:uid="{662A8669-F0BF-40C8-8285-BB7604A3484C}"/>
    <cellStyle name="20% - Accent5 2 6" xfId="14201" xr:uid="{00000000-0005-0000-0000-0000AB200000}"/>
    <cellStyle name="20% - Accent5 2 7" xfId="41632" xr:uid="{00000000-0005-0000-0000-0000AC200000}"/>
    <cellStyle name="20% - Accent5 2_4 manuell" xfId="52096" xr:uid="{0F1C7312-692F-438B-96B1-A4822CF6C938}"/>
    <cellStyle name="20% - Accent5 3" xfId="2504" xr:uid="{00000000-0005-0000-0000-0000AE200000}"/>
    <cellStyle name="20% - Accent5 3 2" xfId="14202" xr:uid="{00000000-0005-0000-0000-0000AF200000}"/>
    <cellStyle name="20% - Accent5 3 2 2" xfId="14203" xr:uid="{00000000-0005-0000-0000-0000B0200000}"/>
    <cellStyle name="20% - Accent5 3 2 3" xfId="14204" xr:uid="{00000000-0005-0000-0000-0000B1200000}"/>
    <cellStyle name="20% - Accent5 3 2_43 Manuell" xfId="54340" xr:uid="{DBD896BD-8B13-47F8-A517-6531FDB8DE75}"/>
    <cellStyle name="20% - Accent5 3 3" xfId="14205" xr:uid="{00000000-0005-0000-0000-0000B3200000}"/>
    <cellStyle name="20% - Accent5 3 4" xfId="41633" xr:uid="{00000000-0005-0000-0000-0000B4200000}"/>
    <cellStyle name="20% - Accent5 3_4 manuell" xfId="52097" xr:uid="{BA0AFB15-E230-4983-A65D-552BD78E6A44}"/>
    <cellStyle name="20% - Accent5 4" xfId="2505" xr:uid="{00000000-0005-0000-0000-0000B6200000}"/>
    <cellStyle name="20% - Accent5 4 2" xfId="14206" xr:uid="{00000000-0005-0000-0000-0000B7200000}"/>
    <cellStyle name="20% - Accent5 4 2 2" xfId="14207" xr:uid="{00000000-0005-0000-0000-0000B8200000}"/>
    <cellStyle name="20% - Accent5 4 2 3" xfId="14208" xr:uid="{00000000-0005-0000-0000-0000B9200000}"/>
    <cellStyle name="20% - Accent5 4 2_43 Manuell" xfId="54341" xr:uid="{3A0B99BC-078E-4A21-B28F-5705AEF0BE5F}"/>
    <cellStyle name="20% - Accent5 4 3" xfId="14209" xr:uid="{00000000-0005-0000-0000-0000BB200000}"/>
    <cellStyle name="20% - Accent5 4 3 2" xfId="14210" xr:uid="{00000000-0005-0000-0000-0000BC200000}"/>
    <cellStyle name="20% - Accent5 4 3 3" xfId="14211" xr:uid="{00000000-0005-0000-0000-0000BD200000}"/>
    <cellStyle name="20% - Accent5 4 3_43 Manuell" xfId="54342" xr:uid="{3CE98292-D7F1-4717-AD83-D41CEE0C6229}"/>
    <cellStyle name="20% - Accent5 4 4" xfId="14212" xr:uid="{00000000-0005-0000-0000-0000BF200000}"/>
    <cellStyle name="20% - Accent5 4 4 2" xfId="14213" xr:uid="{00000000-0005-0000-0000-0000C0200000}"/>
    <cellStyle name="20% - Accent5 4 4 3" xfId="14214" xr:uid="{00000000-0005-0000-0000-0000C1200000}"/>
    <cellStyle name="20% - Accent5 4 4_43 Manuell" xfId="54343" xr:uid="{313C59D6-5F11-46DD-ADF1-DFA83EDDE139}"/>
    <cellStyle name="20% - Accent5 4 5" xfId="14215" xr:uid="{00000000-0005-0000-0000-0000C3200000}"/>
    <cellStyle name="20% - Accent5 4_43 Manuell" xfId="54344" xr:uid="{34F605D9-58EA-4DD8-A8B8-EC6A627F5CF0}"/>
    <cellStyle name="20% - Accent5 5" xfId="2506" xr:uid="{00000000-0005-0000-0000-0000C5200000}"/>
    <cellStyle name="20% - Accent5 5 2" xfId="14216" xr:uid="{00000000-0005-0000-0000-0000C6200000}"/>
    <cellStyle name="20% - Accent5 5 2 2" xfId="14217" xr:uid="{00000000-0005-0000-0000-0000C7200000}"/>
    <cellStyle name="20% - Accent5 5 2 3" xfId="14218" xr:uid="{00000000-0005-0000-0000-0000C8200000}"/>
    <cellStyle name="20% - Accent5 5 2_43 Manuell" xfId="54345" xr:uid="{A82D91FE-3EFE-4879-8966-551042F9AD1F}"/>
    <cellStyle name="20% - Accent5 5 3" xfId="14219" xr:uid="{00000000-0005-0000-0000-0000CA200000}"/>
    <cellStyle name="20% - Accent5 5_43 Manuell" xfId="54346" xr:uid="{E5AABCB8-A2AE-4F9D-9901-95BFA4147714}"/>
    <cellStyle name="20% - Accent5 6" xfId="2507" xr:uid="{00000000-0005-0000-0000-0000CC200000}"/>
    <cellStyle name="20% - Accent5 6 2" xfId="14220" xr:uid="{00000000-0005-0000-0000-0000CD200000}"/>
    <cellStyle name="20% - Accent5 6 2 2" xfId="14221" xr:uid="{00000000-0005-0000-0000-0000CE200000}"/>
    <cellStyle name="20% - Accent5 6 2 3" xfId="14222" xr:uid="{00000000-0005-0000-0000-0000CF200000}"/>
    <cellStyle name="20% - Accent5 6 2_43 Manuell" xfId="54347" xr:uid="{68344568-4DEB-4926-83E3-90627249FF01}"/>
    <cellStyle name="20% - Accent5 6 3" xfId="14223" xr:uid="{00000000-0005-0000-0000-0000D1200000}"/>
    <cellStyle name="20% - Accent5 6_43 Manuell" xfId="54348" xr:uid="{704FBA3E-5E4A-4459-B563-E79F2A02B873}"/>
    <cellStyle name="20% - Accent5 7" xfId="2508" xr:uid="{00000000-0005-0000-0000-0000D3200000}"/>
    <cellStyle name="20% - Accent5 7 2" xfId="14224" xr:uid="{00000000-0005-0000-0000-0000D4200000}"/>
    <cellStyle name="20% - Accent5 7 2 2" xfId="14225" xr:uid="{00000000-0005-0000-0000-0000D5200000}"/>
    <cellStyle name="20% - Accent5 7 2 3" xfId="14226" xr:uid="{00000000-0005-0000-0000-0000D6200000}"/>
    <cellStyle name="20% - Accent5 7 2_43 Manuell" xfId="54349" xr:uid="{096F3712-4A24-4D69-9ECE-B7552EEE594A}"/>
    <cellStyle name="20% - Accent5 7 3" xfId="14227" xr:uid="{00000000-0005-0000-0000-0000D8200000}"/>
    <cellStyle name="20% - Accent5 7_43 Manuell" xfId="54350" xr:uid="{336B6985-FC72-4200-9858-215AF9E46B15}"/>
    <cellStyle name="20% - Accent5 8" xfId="2509" xr:uid="{00000000-0005-0000-0000-0000DA200000}"/>
    <cellStyle name="20% - Accent5 8 2" xfId="14228" xr:uid="{00000000-0005-0000-0000-0000DB200000}"/>
    <cellStyle name="20% - Accent5 8 2 2" xfId="14229" xr:uid="{00000000-0005-0000-0000-0000DC200000}"/>
    <cellStyle name="20% - Accent5 8 2 3" xfId="14230" xr:uid="{00000000-0005-0000-0000-0000DD200000}"/>
    <cellStyle name="20% - Accent5 8 2_43 Manuell" xfId="54351" xr:uid="{A7E232A4-E469-4C9C-B4F1-9E9C0B9E0C25}"/>
    <cellStyle name="20% - Accent5 8 3" xfId="14231" xr:uid="{00000000-0005-0000-0000-0000DF200000}"/>
    <cellStyle name="20% - Accent5 8_43 Manuell" xfId="54352" xr:uid="{12E4E4CC-8216-4B77-9C00-0432DF8912CA}"/>
    <cellStyle name="20% - Accent5 9" xfId="2510" xr:uid="{00000000-0005-0000-0000-0000E1200000}"/>
    <cellStyle name="20% - Accent5 9 2" xfId="14232" xr:uid="{00000000-0005-0000-0000-0000E2200000}"/>
    <cellStyle name="20% - Accent5 9 2 2" xfId="14233" xr:uid="{00000000-0005-0000-0000-0000E3200000}"/>
    <cellStyle name="20% - Accent5 9 2 3" xfId="14234" xr:uid="{00000000-0005-0000-0000-0000E4200000}"/>
    <cellStyle name="20% - Accent5 9 2_43 Manuell" xfId="54353" xr:uid="{0F27D0E3-C849-4403-8F1F-F97D7A45A2B2}"/>
    <cellStyle name="20% - Accent5 9 3" xfId="14235" xr:uid="{00000000-0005-0000-0000-0000E6200000}"/>
    <cellStyle name="20% - Accent5 9_43 Manuell" xfId="54354" xr:uid="{76180D92-689B-4445-9E76-ECE5DC5E53F8}"/>
    <cellStyle name="20% - Accent5_10" xfId="2511" xr:uid="{00000000-0005-0000-0000-0000E8200000}"/>
    <cellStyle name="20% - Accent6" xfId="2512" xr:uid="{00000000-0005-0000-0000-0000E9200000}"/>
    <cellStyle name="20% - Accent6 10" xfId="2513" xr:uid="{00000000-0005-0000-0000-0000EA200000}"/>
    <cellStyle name="20% - Accent6 10 2" xfId="14236" xr:uid="{00000000-0005-0000-0000-0000EB200000}"/>
    <cellStyle name="20% - Accent6 10 3" xfId="14237" xr:uid="{00000000-0005-0000-0000-0000EC200000}"/>
    <cellStyle name="20% - Accent6 10_43 Manuell" xfId="54355" xr:uid="{2BAC266C-5025-41F5-82FB-51A28ED561B8}"/>
    <cellStyle name="20% - Accent6 11" xfId="2514" xr:uid="{00000000-0005-0000-0000-0000EE200000}"/>
    <cellStyle name="20% - Accent6 12" xfId="2515" xr:uid="{00000000-0005-0000-0000-0000EF200000}"/>
    <cellStyle name="20% - Accent6 13" xfId="41634" xr:uid="{00000000-0005-0000-0000-0000F0200000}"/>
    <cellStyle name="20% - Accent6 14" xfId="41635" xr:uid="{00000000-0005-0000-0000-0000F1200000}"/>
    <cellStyle name="20% - Accent6 15" xfId="41636" xr:uid="{00000000-0005-0000-0000-0000F2200000}"/>
    <cellStyle name="20% - Accent6 16" xfId="41637" xr:uid="{00000000-0005-0000-0000-0000F3200000}"/>
    <cellStyle name="20% - Accent6 2" xfId="2516" xr:uid="{00000000-0005-0000-0000-0000F4200000}"/>
    <cellStyle name="20% - Accent6 2 10" xfId="41638" xr:uid="{00000000-0005-0000-0000-0000F5200000}"/>
    <cellStyle name="20% - Accent6 2 2" xfId="2517" xr:uid="{00000000-0005-0000-0000-0000F6200000}"/>
    <cellStyle name="20% - Accent6 2 2 2" xfId="2518" xr:uid="{00000000-0005-0000-0000-0000F7200000}"/>
    <cellStyle name="20% - Accent6 2 2 2 2" xfId="14238" xr:uid="{00000000-0005-0000-0000-0000F8200000}"/>
    <cellStyle name="20% - Accent6 2 2 2 3" xfId="14239" xr:uid="{00000000-0005-0000-0000-0000F9200000}"/>
    <cellStyle name="20% - Accent6 2 2 2_43 Manuell" xfId="54356" xr:uid="{F75F976B-4892-40AB-922E-FBC515E0FD62}"/>
    <cellStyle name="20% - Accent6 2 2 3" xfId="14240" xr:uid="{00000000-0005-0000-0000-0000FB200000}"/>
    <cellStyle name="20% - Accent6 2 2 3 2" xfId="14241" xr:uid="{00000000-0005-0000-0000-0000FC200000}"/>
    <cellStyle name="20% - Accent6 2 2 3 3" xfId="14242" xr:uid="{00000000-0005-0000-0000-0000FD200000}"/>
    <cellStyle name="20% - Accent6 2 2 3_43 Manuell" xfId="54357" xr:uid="{61D6A87B-8FFE-4F8E-B1BA-A17B6CEC48F8}"/>
    <cellStyle name="20% - Accent6 2 2 4" xfId="14243" xr:uid="{00000000-0005-0000-0000-0000FF200000}"/>
    <cellStyle name="20% - Accent6 2 2 4 2" xfId="14244" xr:uid="{00000000-0005-0000-0000-000000210000}"/>
    <cellStyle name="20% - Accent6 2 2 4 3" xfId="14245" xr:uid="{00000000-0005-0000-0000-000001210000}"/>
    <cellStyle name="20% - Accent6 2 2 4_43 Manuell" xfId="54358" xr:uid="{F7E97F49-F916-4140-8C3D-B1BB2C70C336}"/>
    <cellStyle name="20% - Accent6 2 2 5" xfId="14246" xr:uid="{00000000-0005-0000-0000-000003210000}"/>
    <cellStyle name="20% - Accent6 2 2 5 2" xfId="14247" xr:uid="{00000000-0005-0000-0000-000004210000}"/>
    <cellStyle name="20% - Accent6 2 2 5 3" xfId="14248" xr:uid="{00000000-0005-0000-0000-000005210000}"/>
    <cellStyle name="20% - Accent6 2 2 5_43 Manuell" xfId="54359" xr:uid="{91F689D9-8111-4CC8-B0C6-375F043757AB}"/>
    <cellStyle name="20% - Accent6 2 2 6" xfId="14249" xr:uid="{00000000-0005-0000-0000-000007210000}"/>
    <cellStyle name="20% - Accent6 2 2 6 2" xfId="14250" xr:uid="{00000000-0005-0000-0000-000008210000}"/>
    <cellStyle name="20% - Accent6 2 2 6 3" xfId="14251" xr:uid="{00000000-0005-0000-0000-000009210000}"/>
    <cellStyle name="20% - Accent6 2 2 6_43 Manuell" xfId="54360" xr:uid="{659930B6-27E4-454D-A3D6-6C17D9F03090}"/>
    <cellStyle name="20% - Accent6 2 2 7" xfId="14252" xr:uid="{00000000-0005-0000-0000-00000B210000}"/>
    <cellStyle name="20% - Accent6 2 2 8" xfId="41639" xr:uid="{00000000-0005-0000-0000-00000C210000}"/>
    <cellStyle name="20% - Accent6 2 2_43 Manuell" xfId="54361" xr:uid="{C439D2B9-0EF3-4134-865A-463B6E0F018C}"/>
    <cellStyle name="20% - Accent6 2 3" xfId="2519" xr:uid="{00000000-0005-0000-0000-00000E210000}"/>
    <cellStyle name="20% - Accent6 2 3 2" xfId="2520" xr:uid="{00000000-0005-0000-0000-00000F210000}"/>
    <cellStyle name="20% - Accent6 2 3 2 2" xfId="14253" xr:uid="{00000000-0005-0000-0000-000010210000}"/>
    <cellStyle name="20% - Accent6 2 3 2 3" xfId="14254" xr:uid="{00000000-0005-0000-0000-000011210000}"/>
    <cellStyle name="20% - Accent6 2 3 2_43 Manuell" xfId="54362" xr:uid="{AEAACE27-F4D8-4D6F-A309-8D6F7BA04E9A}"/>
    <cellStyle name="20% - Accent6 2 3 3" xfId="14255" xr:uid="{00000000-0005-0000-0000-000013210000}"/>
    <cellStyle name="20% - Accent6 2 3_43 Manuell" xfId="54363" xr:uid="{9F5892FF-6D14-47A5-BE2C-156C47D8B93F}"/>
    <cellStyle name="20% - Accent6 2 4" xfId="2521" xr:uid="{00000000-0005-0000-0000-000015210000}"/>
    <cellStyle name="20% - Accent6 2 4 2" xfId="14256" xr:uid="{00000000-0005-0000-0000-000016210000}"/>
    <cellStyle name="20% - Accent6 2 4 2 2" xfId="14257" xr:uid="{00000000-0005-0000-0000-000017210000}"/>
    <cellStyle name="20% - Accent6 2 4 2 3" xfId="14258" xr:uid="{00000000-0005-0000-0000-000018210000}"/>
    <cellStyle name="20% - Accent6 2 4 2_43 Manuell" xfId="54364" xr:uid="{0E8010C4-081A-4869-AA1A-8927FEB6F7C9}"/>
    <cellStyle name="20% - Accent6 2 4 3" xfId="14259" xr:uid="{00000000-0005-0000-0000-00001A210000}"/>
    <cellStyle name="20% - Accent6 2 4 4" xfId="14260" xr:uid="{00000000-0005-0000-0000-00001B210000}"/>
    <cellStyle name="20% - Accent6 2 4_43 Manuell" xfId="54365" xr:uid="{2CC5DDD5-FCA2-4191-9E11-C9951F2837CB}"/>
    <cellStyle name="20% - Accent6 2 5" xfId="14261" xr:uid="{00000000-0005-0000-0000-00001D210000}"/>
    <cellStyle name="20% - Accent6 2 5 2" xfId="14262" xr:uid="{00000000-0005-0000-0000-00001E210000}"/>
    <cellStyle name="20% - Accent6 2 5 3" xfId="14263" xr:uid="{00000000-0005-0000-0000-00001F210000}"/>
    <cellStyle name="20% - Accent6 2 5_43 Manuell" xfId="54366" xr:uid="{5C757706-B5B8-48F9-BD54-48BBD480B16F}"/>
    <cellStyle name="20% - Accent6 2 6" xfId="14264" xr:uid="{00000000-0005-0000-0000-000021210000}"/>
    <cellStyle name="20% - Accent6 2 6 2" xfId="14265" xr:uid="{00000000-0005-0000-0000-000022210000}"/>
    <cellStyle name="20% - Accent6 2 6 3" xfId="14266" xr:uid="{00000000-0005-0000-0000-000023210000}"/>
    <cellStyle name="20% - Accent6 2 6_43 Manuell" xfId="54367" xr:uid="{C05BB825-1A67-41CF-95A0-60C8BDEB09BA}"/>
    <cellStyle name="20% - Accent6 2 7" xfId="14267" xr:uid="{00000000-0005-0000-0000-000025210000}"/>
    <cellStyle name="20% - Accent6 2 7 2" xfId="14268" xr:uid="{00000000-0005-0000-0000-000026210000}"/>
    <cellStyle name="20% - Accent6 2 7 3" xfId="14269" xr:uid="{00000000-0005-0000-0000-000027210000}"/>
    <cellStyle name="20% - Accent6 2 7_43 Manuell" xfId="54368" xr:uid="{330C9B85-338E-4990-88DA-300050FB4656}"/>
    <cellStyle name="20% - Accent6 2 8" xfId="14270" xr:uid="{00000000-0005-0000-0000-000029210000}"/>
    <cellStyle name="20% - Accent6 2 9" xfId="14271" xr:uid="{00000000-0005-0000-0000-00002A210000}"/>
    <cellStyle name="20% - Accent6 2_4 manuell" xfId="52098" xr:uid="{A3890BF3-5265-4F9E-BB02-9331D265EAAB}"/>
    <cellStyle name="20% - Accent6 3" xfId="2522" xr:uid="{00000000-0005-0000-0000-00002C210000}"/>
    <cellStyle name="20% - Accent6 3 2" xfId="14272" xr:uid="{00000000-0005-0000-0000-00002D210000}"/>
    <cellStyle name="20% - Accent6 3 2 2" xfId="14273" xr:uid="{00000000-0005-0000-0000-00002E210000}"/>
    <cellStyle name="20% - Accent6 3 2 3" xfId="14274" xr:uid="{00000000-0005-0000-0000-00002F210000}"/>
    <cellStyle name="20% - Accent6 3 2_43 Manuell" xfId="54369" xr:uid="{51160364-98D0-4BCB-9710-C0B7AA22FF6F}"/>
    <cellStyle name="20% - Accent6 3 3" xfId="14275" xr:uid="{00000000-0005-0000-0000-000031210000}"/>
    <cellStyle name="20% - Accent6 3 4" xfId="41640" xr:uid="{00000000-0005-0000-0000-000032210000}"/>
    <cellStyle name="20% - Accent6 3_4 manuell" xfId="52099" xr:uid="{993E848F-8572-46DA-A7E0-88230E950B42}"/>
    <cellStyle name="20% - Accent6 4" xfId="2523" xr:uid="{00000000-0005-0000-0000-000034210000}"/>
    <cellStyle name="20% - Accent6 4 2" xfId="14276" xr:uid="{00000000-0005-0000-0000-000035210000}"/>
    <cellStyle name="20% - Accent6 4 2 2" xfId="14277" xr:uid="{00000000-0005-0000-0000-000036210000}"/>
    <cellStyle name="20% - Accent6 4 2 3" xfId="14278" xr:uid="{00000000-0005-0000-0000-000037210000}"/>
    <cellStyle name="20% - Accent6 4 2_43 Manuell" xfId="54370" xr:uid="{C8117BC9-1A9D-49B0-949C-6F16E049A586}"/>
    <cellStyle name="20% - Accent6 4 3" xfId="14279" xr:uid="{00000000-0005-0000-0000-000039210000}"/>
    <cellStyle name="20% - Accent6 4 3 2" xfId="14280" xr:uid="{00000000-0005-0000-0000-00003A210000}"/>
    <cellStyle name="20% - Accent6 4 3 3" xfId="14281" xr:uid="{00000000-0005-0000-0000-00003B210000}"/>
    <cellStyle name="20% - Accent6 4 3_43 Manuell" xfId="54371" xr:uid="{07473D39-0FA6-4A10-B4EF-0E1E489CEB39}"/>
    <cellStyle name="20% - Accent6 4 4" xfId="14282" xr:uid="{00000000-0005-0000-0000-00003D210000}"/>
    <cellStyle name="20% - Accent6 4 4 2" xfId="14283" xr:uid="{00000000-0005-0000-0000-00003E210000}"/>
    <cellStyle name="20% - Accent6 4 4 3" xfId="14284" xr:uid="{00000000-0005-0000-0000-00003F210000}"/>
    <cellStyle name="20% - Accent6 4 4_43 Manuell" xfId="54372" xr:uid="{FF3622D2-A1E4-4A89-8528-3C57C3247DE7}"/>
    <cellStyle name="20% - Accent6 4 5" xfId="14285" xr:uid="{00000000-0005-0000-0000-000041210000}"/>
    <cellStyle name="20% - Accent6 4_43 Manuell" xfId="54373" xr:uid="{21B8D460-C1E1-4D56-AE3B-B1A1C9C9AFE9}"/>
    <cellStyle name="20% - Accent6 5" xfId="2524" xr:uid="{00000000-0005-0000-0000-000043210000}"/>
    <cellStyle name="20% - Accent6 5 2" xfId="14286" xr:uid="{00000000-0005-0000-0000-000044210000}"/>
    <cellStyle name="20% - Accent6 5_43 Manuell" xfId="54374" xr:uid="{6CD657C0-6064-409E-9C01-312BBDC7B77A}"/>
    <cellStyle name="20% - Accent6 6" xfId="2525" xr:uid="{00000000-0005-0000-0000-000046210000}"/>
    <cellStyle name="20% - Accent6 6 2" xfId="14287" xr:uid="{00000000-0005-0000-0000-000047210000}"/>
    <cellStyle name="20% - Accent6 6_43 Manuell" xfId="54375" xr:uid="{983BD2E5-8848-4779-8D45-E0C8BA14A82D}"/>
    <cellStyle name="20% - Accent6 7" xfId="2526" xr:uid="{00000000-0005-0000-0000-000049210000}"/>
    <cellStyle name="20% - Accent6 7 2" xfId="14288" xr:uid="{00000000-0005-0000-0000-00004A210000}"/>
    <cellStyle name="20% - Accent6 7 2 2" xfId="14289" xr:uid="{00000000-0005-0000-0000-00004B210000}"/>
    <cellStyle name="20% - Accent6 7 2 3" xfId="14290" xr:uid="{00000000-0005-0000-0000-00004C210000}"/>
    <cellStyle name="20% - Accent6 7 2_43 Manuell" xfId="54376" xr:uid="{40F41D82-2259-4F5B-82DF-667152F62B8D}"/>
    <cellStyle name="20% - Accent6 7 3" xfId="14291" xr:uid="{00000000-0005-0000-0000-00004E210000}"/>
    <cellStyle name="20% - Accent6 7_43 Manuell" xfId="54377" xr:uid="{D0D750C0-38A6-499F-8C70-9B8F29D00013}"/>
    <cellStyle name="20% - Accent6 8" xfId="2527" xr:uid="{00000000-0005-0000-0000-000050210000}"/>
    <cellStyle name="20% - Accent6 8 2" xfId="14292" xr:uid="{00000000-0005-0000-0000-000051210000}"/>
    <cellStyle name="20% - Accent6 8 2 2" xfId="14293" xr:uid="{00000000-0005-0000-0000-000052210000}"/>
    <cellStyle name="20% - Accent6 8 2 3" xfId="14294" xr:uid="{00000000-0005-0000-0000-000053210000}"/>
    <cellStyle name="20% - Accent6 8 2_43 Manuell" xfId="54378" xr:uid="{AB1A8061-F0EE-4A8E-8915-19A79728EBD9}"/>
    <cellStyle name="20% - Accent6 8 3" xfId="14295" xr:uid="{00000000-0005-0000-0000-000055210000}"/>
    <cellStyle name="20% - Accent6 8_43 Manuell" xfId="54379" xr:uid="{7559D739-5A1E-45AF-B019-36ABD256365A}"/>
    <cellStyle name="20% - Accent6 9" xfId="2528" xr:uid="{00000000-0005-0000-0000-000057210000}"/>
    <cellStyle name="20% - Accent6 9 2" xfId="14296" xr:uid="{00000000-0005-0000-0000-000058210000}"/>
    <cellStyle name="20% - Accent6 9 2 2" xfId="14297" xr:uid="{00000000-0005-0000-0000-000059210000}"/>
    <cellStyle name="20% - Accent6 9 2 3" xfId="14298" xr:uid="{00000000-0005-0000-0000-00005A210000}"/>
    <cellStyle name="20% - Accent6 9 2_43 Manuell" xfId="54380" xr:uid="{5A170EEE-040B-424F-9A68-54E9C349CC92}"/>
    <cellStyle name="20% - Accent6 9 3" xfId="14299" xr:uid="{00000000-0005-0000-0000-00005C210000}"/>
    <cellStyle name="20% - Accent6 9_43 Manuell" xfId="54381" xr:uid="{6CEDB4A7-6920-40CD-A7DB-5CFC64E95D1D}"/>
    <cellStyle name="20% - Accent6_10" xfId="2529" xr:uid="{00000000-0005-0000-0000-00005E210000}"/>
    <cellStyle name="20% - akcent 1" xfId="14300" xr:uid="{00000000-0005-0000-0000-00005F210000}"/>
    <cellStyle name="20% - akcent 1 2" xfId="14301" xr:uid="{00000000-0005-0000-0000-000060210000}"/>
    <cellStyle name="20% - akcent 1 3" xfId="14302" xr:uid="{00000000-0005-0000-0000-000061210000}"/>
    <cellStyle name="20% - akcent 1 4" xfId="35607" xr:uid="{00000000-0005-0000-0000-000062210000}"/>
    <cellStyle name="20% - akcent 1_43 Manuell" xfId="54382" xr:uid="{A6E6E397-222B-4073-9655-117A77246EC5}"/>
    <cellStyle name="20% - akcent 2" xfId="14303" xr:uid="{00000000-0005-0000-0000-000064210000}"/>
    <cellStyle name="20% - akcent 2 2" xfId="14304" xr:uid="{00000000-0005-0000-0000-000065210000}"/>
    <cellStyle name="20% - akcent 2 3" xfId="14305" xr:uid="{00000000-0005-0000-0000-000066210000}"/>
    <cellStyle name="20% - akcent 2 4" xfId="35608" xr:uid="{00000000-0005-0000-0000-000067210000}"/>
    <cellStyle name="20% - akcent 2_43 Manuell" xfId="54383" xr:uid="{CDBACEB8-58DE-453D-995F-C72B1487E84C}"/>
    <cellStyle name="20% - akcent 3" xfId="14306" xr:uid="{00000000-0005-0000-0000-000069210000}"/>
    <cellStyle name="20% - akcent 3 2" xfId="14307" xr:uid="{00000000-0005-0000-0000-00006A210000}"/>
    <cellStyle name="20% - akcent 3 3" xfId="14308" xr:uid="{00000000-0005-0000-0000-00006B210000}"/>
    <cellStyle name="20% - akcent 3 4" xfId="35609" xr:uid="{00000000-0005-0000-0000-00006C210000}"/>
    <cellStyle name="20% - akcent 3_43 Manuell" xfId="54384" xr:uid="{1B5DB5EB-3D35-4936-96C8-EFB8C323F907}"/>
    <cellStyle name="20% - akcent 4" xfId="14309" xr:uid="{00000000-0005-0000-0000-00006E210000}"/>
    <cellStyle name="20% - akcent 4 2" xfId="14310" xr:uid="{00000000-0005-0000-0000-00006F210000}"/>
    <cellStyle name="20% - akcent 4 3" xfId="14311" xr:uid="{00000000-0005-0000-0000-000070210000}"/>
    <cellStyle name="20% - akcent 4 4" xfId="35610" xr:uid="{00000000-0005-0000-0000-000071210000}"/>
    <cellStyle name="20% - akcent 4_43 Manuell" xfId="54385" xr:uid="{8D78DC26-CD6B-4462-A55C-897725165198}"/>
    <cellStyle name="20% - akcent 5" xfId="14312" xr:uid="{00000000-0005-0000-0000-000073210000}"/>
    <cellStyle name="20% - akcent 5 2" xfId="14313" xr:uid="{00000000-0005-0000-0000-000074210000}"/>
    <cellStyle name="20% - akcent 5 3" xfId="14314" xr:uid="{00000000-0005-0000-0000-000075210000}"/>
    <cellStyle name="20% - akcent 5 4" xfId="35611" xr:uid="{00000000-0005-0000-0000-000076210000}"/>
    <cellStyle name="20% - akcent 5_43 Manuell" xfId="54386" xr:uid="{3E0A7D54-EFC6-4F4F-97AD-488A63C9E79C}"/>
    <cellStyle name="20% - akcent 6" xfId="14315" xr:uid="{00000000-0005-0000-0000-000078210000}"/>
    <cellStyle name="20% - akcent 6 2" xfId="14316" xr:uid="{00000000-0005-0000-0000-000079210000}"/>
    <cellStyle name="20% - akcent 6 3" xfId="14317" xr:uid="{00000000-0005-0000-0000-00007A210000}"/>
    <cellStyle name="20% - akcent 6 4" xfId="35612" xr:uid="{00000000-0005-0000-0000-00007B210000}"/>
    <cellStyle name="20% - akcent 6_43 Manuell" xfId="54387" xr:uid="{214610FE-CE35-4969-BC74-115DECEC3D55}"/>
    <cellStyle name="20% - Énfasis1" xfId="2530" xr:uid="{00000000-0005-0000-0000-00007D210000}"/>
    <cellStyle name="20% - Énfasis1 2" xfId="2531" xr:uid="{00000000-0005-0000-0000-00007E210000}"/>
    <cellStyle name="20% - Énfasis1 3" xfId="2532" xr:uid="{00000000-0005-0000-0000-00007F210000}"/>
    <cellStyle name="20% - Énfasis1_4 manuell" xfId="52100"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2101"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2102"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2103"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2104"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2105" xr:uid="{5B897F1D-92B2-4DE8-ADE8-D5FA2B9FE1CB}"/>
    <cellStyle name="20% – paryškinimas 1" xfId="2548" xr:uid="{00000000-0005-0000-0000-000095210000}"/>
    <cellStyle name="20% – paryškinimas 1 2" xfId="14318" xr:uid="{00000000-0005-0000-0000-000096210000}"/>
    <cellStyle name="20% – paryškinimas 1_43 Manuell" xfId="54388" xr:uid="{4DD67153-3441-4220-BDC5-2EE7D9B76ABF}"/>
    <cellStyle name="20% – paryškinimas 2" xfId="2549" xr:uid="{00000000-0005-0000-0000-000098210000}"/>
    <cellStyle name="20% – paryškinimas 2 2" xfId="14319" xr:uid="{00000000-0005-0000-0000-000099210000}"/>
    <cellStyle name="20% – paryškinimas 2_43 Manuell" xfId="54389" xr:uid="{8C2AD2CB-C334-44A2-81F1-5B999F13A59E}"/>
    <cellStyle name="20% – paryškinimas 3" xfId="2550" xr:uid="{00000000-0005-0000-0000-00009B210000}"/>
    <cellStyle name="20% – paryškinimas 3 2" xfId="14320" xr:uid="{00000000-0005-0000-0000-00009C210000}"/>
    <cellStyle name="20% – paryškinimas 3_43 Manuell" xfId="54390" xr:uid="{3665285C-C3B9-4970-AA73-46263425B0DB}"/>
    <cellStyle name="20% – paryškinimas 4" xfId="2551" xr:uid="{00000000-0005-0000-0000-00009E210000}"/>
    <cellStyle name="20% – paryškinimas 4 2" xfId="14321" xr:uid="{00000000-0005-0000-0000-00009F210000}"/>
    <cellStyle name="20% – paryškinimas 4_43 Manuell" xfId="54391" xr:uid="{DCB29204-F4EF-4E50-BEC4-741D267744B9}"/>
    <cellStyle name="20% – paryškinimas 5" xfId="2552" xr:uid="{00000000-0005-0000-0000-0000A1210000}"/>
    <cellStyle name="20% – paryškinimas 5 2" xfId="14322" xr:uid="{00000000-0005-0000-0000-0000A2210000}"/>
    <cellStyle name="20% – paryškinimas 5_43 Manuell" xfId="54392" xr:uid="{2BE13F08-B305-47E3-8CCD-298BE360CF8F}"/>
    <cellStyle name="20% – paryškinimas 6" xfId="2553" xr:uid="{00000000-0005-0000-0000-0000A4210000}"/>
    <cellStyle name="20% – paryškinimas 6 2" xfId="14323" xr:uid="{00000000-0005-0000-0000-0000A5210000}"/>
    <cellStyle name="20% – paryškinimas 6_43 Manuell" xfId="54393" xr:uid="{F3B04AAB-88CB-4A3D-A51B-959FA8F5E856}"/>
    <cellStyle name="20% - uthevingsfarge 1" xfId="34644"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5615" xr:uid="{00000000-0005-0000-0000-0000AB210000}"/>
    <cellStyle name="20% - uthevingsfarge 1 10 2 2_CC1" xfId="52106" xr:uid="{FD851EDC-EA42-4218-BADC-0ECE5EC7F455}"/>
    <cellStyle name="20% - uthevingsfarge 1 10 2 3" xfId="35616" xr:uid="{00000000-0005-0000-0000-0000AC210000}"/>
    <cellStyle name="20% - uthevingsfarge 1 10 2 4" xfId="35617" xr:uid="{00000000-0005-0000-0000-0000AD210000}"/>
    <cellStyle name="20% - uthevingsfarge 1 10 2 5" xfId="35618" xr:uid="{00000000-0005-0000-0000-0000AE210000}"/>
    <cellStyle name="20% - uthevingsfarge 1 10 2 6" xfId="35614" xr:uid="{00000000-0005-0000-0000-0000AF210000}"/>
    <cellStyle name="20% - uthevingsfarge 1 10 2_4 manuell" xfId="52107" xr:uid="{0A0D6DDE-0C73-4ADB-A1E7-879740F6BC70}"/>
    <cellStyle name="20% - uthevingsfarge 1 10 3" xfId="2557" xr:uid="{00000000-0005-0000-0000-0000B1210000}"/>
    <cellStyle name="20% - uthevingsfarge 1 10 3 2" xfId="35619" xr:uid="{00000000-0005-0000-0000-0000B2210000}"/>
    <cellStyle name="20% - uthevingsfarge 1 10 3_CC1" xfId="52108" xr:uid="{2989A824-404D-41BC-95B2-112F8855F70B}"/>
    <cellStyle name="20% - uthevingsfarge 1 10 4" xfId="35620" xr:uid="{00000000-0005-0000-0000-0000B3210000}"/>
    <cellStyle name="20% - uthevingsfarge 1 10 5" xfId="35621" xr:uid="{00000000-0005-0000-0000-0000B4210000}"/>
    <cellStyle name="20% - uthevingsfarge 1 10 6" xfId="35622" xr:uid="{00000000-0005-0000-0000-0000B5210000}"/>
    <cellStyle name="20% - uthevingsfarge 1 10 7" xfId="35613" xr:uid="{00000000-0005-0000-0000-0000B6210000}"/>
    <cellStyle name="20% - uthevingsfarge 1 10_4 manuell" xfId="52109"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5625" xr:uid="{00000000-0005-0000-0000-0000BB210000}"/>
    <cellStyle name="20% - uthevingsfarge 1 11 2 2_CC1" xfId="52110" xr:uid="{04E831ED-8D92-4D08-84A8-9ED82D36A8E1}"/>
    <cellStyle name="20% - uthevingsfarge 1 11 2 3" xfId="35626" xr:uid="{00000000-0005-0000-0000-0000BC210000}"/>
    <cellStyle name="20% - uthevingsfarge 1 11 2 4" xfId="35627" xr:uid="{00000000-0005-0000-0000-0000BD210000}"/>
    <cellStyle name="20% - uthevingsfarge 1 11 2 5" xfId="35628" xr:uid="{00000000-0005-0000-0000-0000BE210000}"/>
    <cellStyle name="20% - uthevingsfarge 1 11 2 6" xfId="35624" xr:uid="{00000000-0005-0000-0000-0000BF210000}"/>
    <cellStyle name="20% - uthevingsfarge 1 11 2_4 manuell" xfId="52111" xr:uid="{0B1FBA9C-FA00-4B91-A748-BDF579EFD775}"/>
    <cellStyle name="20% - uthevingsfarge 1 11 3" xfId="2561" xr:uid="{00000000-0005-0000-0000-0000C1210000}"/>
    <cellStyle name="20% - uthevingsfarge 1 11 3 2" xfId="35629" xr:uid="{00000000-0005-0000-0000-0000C2210000}"/>
    <cellStyle name="20% - uthevingsfarge 1 11 3_CC1" xfId="52112" xr:uid="{987C2CFE-49C6-4F70-94E7-4BC262D0E888}"/>
    <cellStyle name="20% - uthevingsfarge 1 11 4" xfId="35630" xr:uid="{00000000-0005-0000-0000-0000C3210000}"/>
    <cellStyle name="20% - uthevingsfarge 1 11 5" xfId="35631" xr:uid="{00000000-0005-0000-0000-0000C4210000}"/>
    <cellStyle name="20% - uthevingsfarge 1 11 6" xfId="35632" xr:uid="{00000000-0005-0000-0000-0000C5210000}"/>
    <cellStyle name="20% - uthevingsfarge 1 11 7" xfId="35623" xr:uid="{00000000-0005-0000-0000-0000C6210000}"/>
    <cellStyle name="20% - uthevingsfarge 1 11_4 manuell" xfId="52113"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5635" xr:uid="{00000000-0005-0000-0000-0000CB210000}"/>
    <cellStyle name="20% - uthevingsfarge 1 12 2 2_CC1" xfId="52114" xr:uid="{22CA2238-31C2-479A-ADCD-EAD54CEFF8CF}"/>
    <cellStyle name="20% - uthevingsfarge 1 12 2 3" xfId="35636" xr:uid="{00000000-0005-0000-0000-0000CC210000}"/>
    <cellStyle name="20% - uthevingsfarge 1 12 2 4" xfId="35637" xr:uid="{00000000-0005-0000-0000-0000CD210000}"/>
    <cellStyle name="20% - uthevingsfarge 1 12 2 5" xfId="35638" xr:uid="{00000000-0005-0000-0000-0000CE210000}"/>
    <cellStyle name="20% - uthevingsfarge 1 12 2 6" xfId="35634" xr:uid="{00000000-0005-0000-0000-0000CF210000}"/>
    <cellStyle name="20% - uthevingsfarge 1 12 2_4 manuell" xfId="52115" xr:uid="{185C61FB-6ED4-405B-B474-D3FE8857605F}"/>
    <cellStyle name="20% - uthevingsfarge 1 12 3" xfId="2565" xr:uid="{00000000-0005-0000-0000-0000D1210000}"/>
    <cellStyle name="20% - uthevingsfarge 1 12 3 2" xfId="35639" xr:uid="{00000000-0005-0000-0000-0000D2210000}"/>
    <cellStyle name="20% - uthevingsfarge 1 12 3_CC1" xfId="52116" xr:uid="{AF31C7F1-33DC-468A-979D-7FA2DCC0870A}"/>
    <cellStyle name="20% - uthevingsfarge 1 12 4" xfId="35640" xr:uid="{00000000-0005-0000-0000-0000D3210000}"/>
    <cellStyle name="20% - uthevingsfarge 1 12 5" xfId="35641" xr:uid="{00000000-0005-0000-0000-0000D4210000}"/>
    <cellStyle name="20% - uthevingsfarge 1 12 6" xfId="35642" xr:uid="{00000000-0005-0000-0000-0000D5210000}"/>
    <cellStyle name="20% - uthevingsfarge 1 12 7" xfId="35633" xr:uid="{00000000-0005-0000-0000-0000D6210000}"/>
    <cellStyle name="20% - uthevingsfarge 1 12_4 manuell" xfId="52117"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5645" xr:uid="{00000000-0005-0000-0000-0000DB210000}"/>
    <cellStyle name="20% - uthevingsfarge 1 13 2 2_CC1" xfId="52118" xr:uid="{B8523E5E-216F-49A0-BEAA-54FA9A9D9D4E}"/>
    <cellStyle name="20% - uthevingsfarge 1 13 2 3" xfId="35646" xr:uid="{00000000-0005-0000-0000-0000DC210000}"/>
    <cellStyle name="20% - uthevingsfarge 1 13 2 4" xfId="35647" xr:uid="{00000000-0005-0000-0000-0000DD210000}"/>
    <cellStyle name="20% - uthevingsfarge 1 13 2 5" xfId="35648" xr:uid="{00000000-0005-0000-0000-0000DE210000}"/>
    <cellStyle name="20% - uthevingsfarge 1 13 2 6" xfId="35644" xr:uid="{00000000-0005-0000-0000-0000DF210000}"/>
    <cellStyle name="20% - uthevingsfarge 1 13 2_4 manuell" xfId="52119" xr:uid="{60019445-33EE-49D4-90AD-C32BA0196CFA}"/>
    <cellStyle name="20% - uthevingsfarge 1 13 3" xfId="2569" xr:uid="{00000000-0005-0000-0000-0000E1210000}"/>
    <cellStyle name="20% - uthevingsfarge 1 13 3 2" xfId="35649" xr:uid="{00000000-0005-0000-0000-0000E2210000}"/>
    <cellStyle name="20% - uthevingsfarge 1 13 3_CC1" xfId="52120" xr:uid="{DA9E4576-55BA-490C-9520-5743C56EF88F}"/>
    <cellStyle name="20% - uthevingsfarge 1 13 4" xfId="35650" xr:uid="{00000000-0005-0000-0000-0000E3210000}"/>
    <cellStyle name="20% - uthevingsfarge 1 13 5" xfId="35651" xr:uid="{00000000-0005-0000-0000-0000E4210000}"/>
    <cellStyle name="20% - uthevingsfarge 1 13 6" xfId="35652" xr:uid="{00000000-0005-0000-0000-0000E5210000}"/>
    <cellStyle name="20% - uthevingsfarge 1 13 7" xfId="35643" xr:uid="{00000000-0005-0000-0000-0000E6210000}"/>
    <cellStyle name="20% - uthevingsfarge 1 13_4 manuell" xfId="52121"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5655" xr:uid="{00000000-0005-0000-0000-0000EB210000}"/>
    <cellStyle name="20% - uthevingsfarge 1 14 2 2_CC1" xfId="52122" xr:uid="{352817D3-7B3B-47ED-AA4B-833EDD1B9B2B}"/>
    <cellStyle name="20% - uthevingsfarge 1 14 2 3" xfId="35656" xr:uid="{00000000-0005-0000-0000-0000EC210000}"/>
    <cellStyle name="20% - uthevingsfarge 1 14 2 4" xfId="35657" xr:uid="{00000000-0005-0000-0000-0000ED210000}"/>
    <cellStyle name="20% - uthevingsfarge 1 14 2 5" xfId="35658" xr:uid="{00000000-0005-0000-0000-0000EE210000}"/>
    <cellStyle name="20% - uthevingsfarge 1 14 2 6" xfId="35654" xr:uid="{00000000-0005-0000-0000-0000EF210000}"/>
    <cellStyle name="20% - uthevingsfarge 1 14 2_4 manuell" xfId="52123" xr:uid="{94E13EE4-C832-46BB-98ED-851EE203916B}"/>
    <cellStyle name="20% - uthevingsfarge 1 14 3" xfId="2573" xr:uid="{00000000-0005-0000-0000-0000F1210000}"/>
    <cellStyle name="20% - uthevingsfarge 1 14 3 2" xfId="35659" xr:uid="{00000000-0005-0000-0000-0000F2210000}"/>
    <cellStyle name="20% - uthevingsfarge 1 14 3_CC1" xfId="52124" xr:uid="{B8E7CE1D-CC0C-4246-8833-8B1D595A110D}"/>
    <cellStyle name="20% - uthevingsfarge 1 14 4" xfId="35660" xr:uid="{00000000-0005-0000-0000-0000F3210000}"/>
    <cellStyle name="20% - uthevingsfarge 1 14 5" xfId="35661" xr:uid="{00000000-0005-0000-0000-0000F4210000}"/>
    <cellStyle name="20% - uthevingsfarge 1 14 6" xfId="35662" xr:uid="{00000000-0005-0000-0000-0000F5210000}"/>
    <cellStyle name="20% - uthevingsfarge 1 14 7" xfId="35653" xr:uid="{00000000-0005-0000-0000-0000F6210000}"/>
    <cellStyle name="20% - uthevingsfarge 1 14_4 manuell" xfId="52125"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5665" xr:uid="{00000000-0005-0000-0000-0000FB210000}"/>
    <cellStyle name="20% - uthevingsfarge 1 15 2 2_CC1" xfId="52126" xr:uid="{381E9608-ED3D-4802-A061-9A768943BACA}"/>
    <cellStyle name="20% - uthevingsfarge 1 15 2 3" xfId="35666" xr:uid="{00000000-0005-0000-0000-0000FC210000}"/>
    <cellStyle name="20% - uthevingsfarge 1 15 2 4" xfId="35667" xr:uid="{00000000-0005-0000-0000-0000FD210000}"/>
    <cellStyle name="20% - uthevingsfarge 1 15 2 5" xfId="35668" xr:uid="{00000000-0005-0000-0000-0000FE210000}"/>
    <cellStyle name="20% - uthevingsfarge 1 15 2 6" xfId="35664" xr:uid="{00000000-0005-0000-0000-0000FF210000}"/>
    <cellStyle name="20% - uthevingsfarge 1 15 2_4 manuell" xfId="52127" xr:uid="{D0B0AF61-F5E8-4607-9C18-181BDACD2366}"/>
    <cellStyle name="20% - uthevingsfarge 1 15 3" xfId="2577" xr:uid="{00000000-0005-0000-0000-000001220000}"/>
    <cellStyle name="20% - uthevingsfarge 1 15 3 2" xfId="35669" xr:uid="{00000000-0005-0000-0000-000002220000}"/>
    <cellStyle name="20% - uthevingsfarge 1 15 3_CC1" xfId="52128" xr:uid="{36171085-B619-43B4-AB41-278DEFF7E735}"/>
    <cellStyle name="20% - uthevingsfarge 1 15 4" xfId="35670" xr:uid="{00000000-0005-0000-0000-000003220000}"/>
    <cellStyle name="20% - uthevingsfarge 1 15 5" xfId="35671" xr:uid="{00000000-0005-0000-0000-000004220000}"/>
    <cellStyle name="20% - uthevingsfarge 1 15 6" xfId="35672" xr:uid="{00000000-0005-0000-0000-000005220000}"/>
    <cellStyle name="20% - uthevingsfarge 1 15 7" xfId="35663" xr:uid="{00000000-0005-0000-0000-000006220000}"/>
    <cellStyle name="20% - uthevingsfarge 1 15_4 manuell" xfId="52129"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5675" xr:uid="{00000000-0005-0000-0000-00000B220000}"/>
    <cellStyle name="20% - uthevingsfarge 1 16 2 2_CC1" xfId="52130" xr:uid="{BBAB7DEF-65C5-4C57-9040-A6A4CAA5596B}"/>
    <cellStyle name="20% - uthevingsfarge 1 16 2 3" xfId="35676" xr:uid="{00000000-0005-0000-0000-00000C220000}"/>
    <cellStyle name="20% - uthevingsfarge 1 16 2 4" xfId="35677" xr:uid="{00000000-0005-0000-0000-00000D220000}"/>
    <cellStyle name="20% - uthevingsfarge 1 16 2 5" xfId="35678" xr:uid="{00000000-0005-0000-0000-00000E220000}"/>
    <cellStyle name="20% - uthevingsfarge 1 16 2 6" xfId="35674" xr:uid="{00000000-0005-0000-0000-00000F220000}"/>
    <cellStyle name="20% - uthevingsfarge 1 16 2_4 manuell" xfId="52131" xr:uid="{38C89F5B-037E-4D50-96D6-20E72DFE8A3E}"/>
    <cellStyle name="20% - uthevingsfarge 1 16 3" xfId="2581" xr:uid="{00000000-0005-0000-0000-000011220000}"/>
    <cellStyle name="20% - uthevingsfarge 1 16 3 2" xfId="35679" xr:uid="{00000000-0005-0000-0000-000012220000}"/>
    <cellStyle name="20% - uthevingsfarge 1 16 3_CC1" xfId="52132" xr:uid="{D93E3089-0E4A-4B1F-B6F1-9C63CE7D0F71}"/>
    <cellStyle name="20% - uthevingsfarge 1 16 4" xfId="35680" xr:uid="{00000000-0005-0000-0000-000013220000}"/>
    <cellStyle name="20% - uthevingsfarge 1 16 5" xfId="35681" xr:uid="{00000000-0005-0000-0000-000014220000}"/>
    <cellStyle name="20% - uthevingsfarge 1 16 6" xfId="35682" xr:uid="{00000000-0005-0000-0000-000015220000}"/>
    <cellStyle name="20% - uthevingsfarge 1 16 7" xfId="35673" xr:uid="{00000000-0005-0000-0000-000016220000}"/>
    <cellStyle name="20% - uthevingsfarge 1 16_4 manuell" xfId="52133"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5685" xr:uid="{00000000-0005-0000-0000-00001B220000}"/>
    <cellStyle name="20% - uthevingsfarge 1 17 2 2_CC1" xfId="52134" xr:uid="{1C307C0F-ADF0-4E19-A0F7-533FF2A12B27}"/>
    <cellStyle name="20% - uthevingsfarge 1 17 2 3" xfId="35686" xr:uid="{00000000-0005-0000-0000-00001C220000}"/>
    <cellStyle name="20% - uthevingsfarge 1 17 2 4" xfId="35687" xr:uid="{00000000-0005-0000-0000-00001D220000}"/>
    <cellStyle name="20% - uthevingsfarge 1 17 2 5" xfId="35688" xr:uid="{00000000-0005-0000-0000-00001E220000}"/>
    <cellStyle name="20% - uthevingsfarge 1 17 2 6" xfId="35684" xr:uid="{00000000-0005-0000-0000-00001F220000}"/>
    <cellStyle name="20% - uthevingsfarge 1 17 2_4 manuell" xfId="52135" xr:uid="{BA4DD408-8BF6-4937-A359-61C1A5630B2E}"/>
    <cellStyle name="20% - uthevingsfarge 1 17 3" xfId="2585" xr:uid="{00000000-0005-0000-0000-000021220000}"/>
    <cellStyle name="20% - uthevingsfarge 1 17 3 2" xfId="35689" xr:uid="{00000000-0005-0000-0000-000022220000}"/>
    <cellStyle name="20% - uthevingsfarge 1 17 3_CC1" xfId="52136" xr:uid="{9639EB06-D559-42D1-AD2F-F8970FD78D58}"/>
    <cellStyle name="20% - uthevingsfarge 1 17 4" xfId="35690" xr:uid="{00000000-0005-0000-0000-000023220000}"/>
    <cellStyle name="20% - uthevingsfarge 1 17 5" xfId="35691" xr:uid="{00000000-0005-0000-0000-000024220000}"/>
    <cellStyle name="20% - uthevingsfarge 1 17 6" xfId="35692" xr:uid="{00000000-0005-0000-0000-000025220000}"/>
    <cellStyle name="20% - uthevingsfarge 1 17 7" xfId="35683" xr:uid="{00000000-0005-0000-0000-000026220000}"/>
    <cellStyle name="20% - uthevingsfarge 1 17_4 manuell" xfId="52137"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5695" xr:uid="{00000000-0005-0000-0000-00002B220000}"/>
    <cellStyle name="20% - uthevingsfarge 1 18 2 2_CC1" xfId="52138" xr:uid="{3967D1C4-D510-462B-82AD-82F0D5F00AFF}"/>
    <cellStyle name="20% - uthevingsfarge 1 18 2 3" xfId="35696" xr:uid="{00000000-0005-0000-0000-00002C220000}"/>
    <cellStyle name="20% - uthevingsfarge 1 18 2 4" xfId="35697" xr:uid="{00000000-0005-0000-0000-00002D220000}"/>
    <cellStyle name="20% - uthevingsfarge 1 18 2 5" xfId="35698" xr:uid="{00000000-0005-0000-0000-00002E220000}"/>
    <cellStyle name="20% - uthevingsfarge 1 18 2 6" xfId="35694" xr:uid="{00000000-0005-0000-0000-00002F220000}"/>
    <cellStyle name="20% - uthevingsfarge 1 18 2_4 manuell" xfId="52139" xr:uid="{117E08DE-796B-4794-8145-E8E27071CA33}"/>
    <cellStyle name="20% - uthevingsfarge 1 18 3" xfId="2589" xr:uid="{00000000-0005-0000-0000-000031220000}"/>
    <cellStyle name="20% - uthevingsfarge 1 18 3 2" xfId="35699" xr:uid="{00000000-0005-0000-0000-000032220000}"/>
    <cellStyle name="20% - uthevingsfarge 1 18 3_CC1" xfId="52140" xr:uid="{025738B3-FED7-4418-BC15-C128D8816388}"/>
    <cellStyle name="20% - uthevingsfarge 1 18 4" xfId="35700" xr:uid="{00000000-0005-0000-0000-000033220000}"/>
    <cellStyle name="20% - uthevingsfarge 1 18 5" xfId="35701" xr:uid="{00000000-0005-0000-0000-000034220000}"/>
    <cellStyle name="20% - uthevingsfarge 1 18 6" xfId="35702" xr:uid="{00000000-0005-0000-0000-000035220000}"/>
    <cellStyle name="20% - uthevingsfarge 1 18 7" xfId="35693" xr:uid="{00000000-0005-0000-0000-000036220000}"/>
    <cellStyle name="20% - uthevingsfarge 1 18_4 manuell" xfId="52141"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5705" xr:uid="{00000000-0005-0000-0000-00003B220000}"/>
    <cellStyle name="20% - uthevingsfarge 1 19 2 2_CC1" xfId="52142" xr:uid="{217EED1C-5641-45EF-89CD-378B3A117644}"/>
    <cellStyle name="20% - uthevingsfarge 1 19 2 3" xfId="35706" xr:uid="{00000000-0005-0000-0000-00003C220000}"/>
    <cellStyle name="20% - uthevingsfarge 1 19 2 4" xfId="35707" xr:uid="{00000000-0005-0000-0000-00003D220000}"/>
    <cellStyle name="20% - uthevingsfarge 1 19 2 5" xfId="35708" xr:uid="{00000000-0005-0000-0000-00003E220000}"/>
    <cellStyle name="20% - uthevingsfarge 1 19 2 6" xfId="35704" xr:uid="{00000000-0005-0000-0000-00003F220000}"/>
    <cellStyle name="20% - uthevingsfarge 1 19 2_4 manuell" xfId="52143" xr:uid="{A99A2810-AF2B-4567-B572-6279D0B6A0F5}"/>
    <cellStyle name="20% - uthevingsfarge 1 19 3" xfId="2593" xr:uid="{00000000-0005-0000-0000-000041220000}"/>
    <cellStyle name="20% - uthevingsfarge 1 19 3 2" xfId="35709" xr:uid="{00000000-0005-0000-0000-000042220000}"/>
    <cellStyle name="20% - uthevingsfarge 1 19 3_CC1" xfId="52144" xr:uid="{A72DCFEA-23CF-48EE-8057-EBD08EF72308}"/>
    <cellStyle name="20% - uthevingsfarge 1 19 4" xfId="35710" xr:uid="{00000000-0005-0000-0000-000043220000}"/>
    <cellStyle name="20% - uthevingsfarge 1 19 5" xfId="35711" xr:uid="{00000000-0005-0000-0000-000044220000}"/>
    <cellStyle name="20% - uthevingsfarge 1 19 6" xfId="35712" xr:uid="{00000000-0005-0000-0000-000045220000}"/>
    <cellStyle name="20% - uthevingsfarge 1 19 7" xfId="35703" xr:uid="{00000000-0005-0000-0000-000046220000}"/>
    <cellStyle name="20% - uthevingsfarge 1 19_4 manuell" xfId="52145" xr:uid="{BA724B74-1FFD-4657-B35E-AF39888B2038}"/>
    <cellStyle name="20% - uthevingsfarge 1 2" xfId="2594" xr:uid="{00000000-0005-0000-0000-000048220000}"/>
    <cellStyle name="20% - uthevingsfarge 1 2 10" xfId="14324" xr:uid="{00000000-0005-0000-0000-000049220000}"/>
    <cellStyle name="20% - uthevingsfarge 1 2 10 2" xfId="14325" xr:uid="{00000000-0005-0000-0000-00004A220000}"/>
    <cellStyle name="20% - uthevingsfarge 1 2 10 3" xfId="14326" xr:uid="{00000000-0005-0000-0000-00004B220000}"/>
    <cellStyle name="20% - uthevingsfarge 1 2 10_43 Manuell" xfId="54394" xr:uid="{99D3B35D-319E-46BD-8781-7149A0940581}"/>
    <cellStyle name="20% - uthevingsfarge 1 2 11" xfId="14327" xr:uid="{00000000-0005-0000-0000-00004D220000}"/>
    <cellStyle name="20% - uthevingsfarge 1 2 12" xfId="14328" xr:uid="{00000000-0005-0000-0000-00004E220000}"/>
    <cellStyle name="20% - uthevingsfarge 1 2 13" xfId="41641" xr:uid="{00000000-0005-0000-0000-00004F220000}"/>
    <cellStyle name="20% - uthevingsfarge 1 2 14" xfId="41642" xr:uid="{00000000-0005-0000-0000-000050220000}"/>
    <cellStyle name="20% - uthevingsfarge 1 2 15" xfId="41643" xr:uid="{00000000-0005-0000-0000-000051220000}"/>
    <cellStyle name="20% - uthevingsfarge 1 2 16" xfId="41644" xr:uid="{00000000-0005-0000-0000-000052220000}"/>
    <cellStyle name="20% - uthevingsfarge 1 2 2" xfId="2595" xr:uid="{00000000-0005-0000-0000-000053220000}"/>
    <cellStyle name="20% - uthevingsfarge 1 2 2 10" xfId="41645" xr:uid="{00000000-0005-0000-0000-000054220000}"/>
    <cellStyle name="20% - uthevingsfarge 1 2 2 11" xfId="41646" xr:uid="{00000000-0005-0000-0000-000055220000}"/>
    <cellStyle name="20% - uthevingsfarge 1 2 2 2" xfId="2596" xr:uid="{00000000-0005-0000-0000-000056220000}"/>
    <cellStyle name="20% - uthevingsfarge 1 2 2 2 10" xfId="41647" xr:uid="{00000000-0005-0000-0000-000057220000}"/>
    <cellStyle name="20% - uthevingsfarge 1 2 2 2 2" xfId="14329" xr:uid="{00000000-0005-0000-0000-000058220000}"/>
    <cellStyle name="20% - uthevingsfarge 1 2 2 2 2 2" xfId="14330" xr:uid="{00000000-0005-0000-0000-000059220000}"/>
    <cellStyle name="20% - uthevingsfarge 1 2 2 2 2 2 2" xfId="41648" xr:uid="{00000000-0005-0000-0000-00005A220000}"/>
    <cellStyle name="20% - uthevingsfarge 1 2 2 2 2 2 2 2" xfId="41649" xr:uid="{00000000-0005-0000-0000-00005B220000}"/>
    <cellStyle name="20% - uthevingsfarge 1 2 2 2 2 2 3" xfId="41650" xr:uid="{00000000-0005-0000-0000-00005C220000}"/>
    <cellStyle name="20% - uthevingsfarge 1 2 2 2 2 2_3. Chng in credit spreads" xfId="41651" xr:uid="{00000000-0005-0000-0000-00005D220000}"/>
    <cellStyle name="20% - uthevingsfarge 1 2 2 2 2 3" xfId="14331" xr:uid="{00000000-0005-0000-0000-00005E220000}"/>
    <cellStyle name="20% - uthevingsfarge 1 2 2 2 2 3 2" xfId="41652" xr:uid="{00000000-0005-0000-0000-00005F220000}"/>
    <cellStyle name="20% - uthevingsfarge 1 2 2 2 2 4" xfId="41653" xr:uid="{00000000-0005-0000-0000-000060220000}"/>
    <cellStyle name="20% - uthevingsfarge 1 2 2 2 2 5" xfId="41654" xr:uid="{00000000-0005-0000-0000-000061220000}"/>
    <cellStyle name="20% - uthevingsfarge 1 2 2 2 2 6" xfId="41655" xr:uid="{00000000-0005-0000-0000-000062220000}"/>
    <cellStyle name="20% - uthevingsfarge 1 2 2 2 2_3. Chng in credit spreads" xfId="41656" xr:uid="{00000000-0005-0000-0000-000063220000}"/>
    <cellStyle name="20% - uthevingsfarge 1 2 2 2 3" xfId="14332" xr:uid="{00000000-0005-0000-0000-000064220000}"/>
    <cellStyle name="20% - uthevingsfarge 1 2 2 2 3 2" xfId="14333" xr:uid="{00000000-0005-0000-0000-000065220000}"/>
    <cellStyle name="20% - uthevingsfarge 1 2 2 2 3 2 2" xfId="41657" xr:uid="{00000000-0005-0000-0000-000066220000}"/>
    <cellStyle name="20% - uthevingsfarge 1 2 2 2 3 2 2 2" xfId="41658" xr:uid="{00000000-0005-0000-0000-000067220000}"/>
    <cellStyle name="20% - uthevingsfarge 1 2 2 2 3 2 3" xfId="41659" xr:uid="{00000000-0005-0000-0000-000068220000}"/>
    <cellStyle name="20% - uthevingsfarge 1 2 2 2 3 2_3. Chng in credit spreads" xfId="41660" xr:uid="{00000000-0005-0000-0000-000069220000}"/>
    <cellStyle name="20% - uthevingsfarge 1 2 2 2 3 3" xfId="14334" xr:uid="{00000000-0005-0000-0000-00006A220000}"/>
    <cellStyle name="20% - uthevingsfarge 1 2 2 2 3 3 2" xfId="41661" xr:uid="{00000000-0005-0000-0000-00006B220000}"/>
    <cellStyle name="20% - uthevingsfarge 1 2 2 2 3 4" xfId="41662" xr:uid="{00000000-0005-0000-0000-00006C220000}"/>
    <cellStyle name="20% - uthevingsfarge 1 2 2 2 3 5" xfId="41663" xr:uid="{00000000-0005-0000-0000-00006D220000}"/>
    <cellStyle name="20% - uthevingsfarge 1 2 2 2 3 6" xfId="41664" xr:uid="{00000000-0005-0000-0000-00006E220000}"/>
    <cellStyle name="20% - uthevingsfarge 1 2 2 2 3_3. Chng in credit spreads" xfId="41665" xr:uid="{00000000-0005-0000-0000-00006F220000}"/>
    <cellStyle name="20% - uthevingsfarge 1 2 2 2 4" xfId="14335" xr:uid="{00000000-0005-0000-0000-000070220000}"/>
    <cellStyle name="20% - uthevingsfarge 1 2 2 2 4 2" xfId="14336" xr:uid="{00000000-0005-0000-0000-000071220000}"/>
    <cellStyle name="20% - uthevingsfarge 1 2 2 2 4 2 2" xfId="41666" xr:uid="{00000000-0005-0000-0000-000072220000}"/>
    <cellStyle name="20% - uthevingsfarge 1 2 2 2 4 3" xfId="14337" xr:uid="{00000000-0005-0000-0000-000073220000}"/>
    <cellStyle name="20% - uthevingsfarge 1 2 2 2 4 4" xfId="41667" xr:uid="{00000000-0005-0000-0000-000074220000}"/>
    <cellStyle name="20% - uthevingsfarge 1 2 2 2 4 5" xfId="41668" xr:uid="{00000000-0005-0000-0000-000075220000}"/>
    <cellStyle name="20% - uthevingsfarge 1 2 2 2 4 6" xfId="41669" xr:uid="{00000000-0005-0000-0000-000076220000}"/>
    <cellStyle name="20% - uthevingsfarge 1 2 2 2 4_3. Chng in credit spreads" xfId="41670" xr:uid="{00000000-0005-0000-0000-000077220000}"/>
    <cellStyle name="20% - uthevingsfarge 1 2 2 2 5" xfId="14338" xr:uid="{00000000-0005-0000-0000-000078220000}"/>
    <cellStyle name="20% - uthevingsfarge 1 2 2 2 5 2" xfId="14339" xr:uid="{00000000-0005-0000-0000-000079220000}"/>
    <cellStyle name="20% - uthevingsfarge 1 2 2 2 5 2 2" xfId="41671" xr:uid="{00000000-0005-0000-0000-00007A220000}"/>
    <cellStyle name="20% - uthevingsfarge 1 2 2 2 5 3" xfId="14340" xr:uid="{00000000-0005-0000-0000-00007B220000}"/>
    <cellStyle name="20% - uthevingsfarge 1 2 2 2 5 4" xfId="41672" xr:uid="{00000000-0005-0000-0000-00007C220000}"/>
    <cellStyle name="20% - uthevingsfarge 1 2 2 2 5 5" xfId="41673" xr:uid="{00000000-0005-0000-0000-00007D220000}"/>
    <cellStyle name="20% - uthevingsfarge 1 2 2 2 5_3. Chng in credit spreads" xfId="41674" xr:uid="{00000000-0005-0000-0000-00007E220000}"/>
    <cellStyle name="20% - uthevingsfarge 1 2 2 2 6" xfId="14341" xr:uid="{00000000-0005-0000-0000-00007F220000}"/>
    <cellStyle name="20% - uthevingsfarge 1 2 2 2 6 2" xfId="41675" xr:uid="{00000000-0005-0000-0000-000080220000}"/>
    <cellStyle name="20% - uthevingsfarge 1 2 2 2 7" xfId="14342" xr:uid="{00000000-0005-0000-0000-000081220000}"/>
    <cellStyle name="20% - uthevingsfarge 1 2 2 2 8" xfId="35714" xr:uid="{00000000-0005-0000-0000-000082220000}"/>
    <cellStyle name="20% - uthevingsfarge 1 2 2 2 9" xfId="41676" xr:uid="{00000000-0005-0000-0000-000083220000}"/>
    <cellStyle name="20% - uthevingsfarge 1 2 2 2_3. Chng in credit spreads" xfId="41677" xr:uid="{00000000-0005-0000-0000-000084220000}"/>
    <cellStyle name="20% - uthevingsfarge 1 2 2 3" xfId="14343" xr:uid="{00000000-0005-0000-0000-000085220000}"/>
    <cellStyle name="20% - uthevingsfarge 1 2 2 3 2" xfId="14344" xr:uid="{00000000-0005-0000-0000-000086220000}"/>
    <cellStyle name="20% - uthevingsfarge 1 2 2 3 2 2" xfId="41678" xr:uid="{00000000-0005-0000-0000-000087220000}"/>
    <cellStyle name="20% - uthevingsfarge 1 2 2 3 2 2 2" xfId="41679" xr:uid="{00000000-0005-0000-0000-000088220000}"/>
    <cellStyle name="20% - uthevingsfarge 1 2 2 3 2 3" xfId="41680" xr:uid="{00000000-0005-0000-0000-000089220000}"/>
    <cellStyle name="20% - uthevingsfarge 1 2 2 3 2_3. Chng in credit spreads" xfId="41681" xr:uid="{00000000-0005-0000-0000-00008A220000}"/>
    <cellStyle name="20% - uthevingsfarge 1 2 2 3 3" xfId="14345" xr:uid="{00000000-0005-0000-0000-00008B220000}"/>
    <cellStyle name="20% - uthevingsfarge 1 2 2 3 3 2" xfId="41682" xr:uid="{00000000-0005-0000-0000-00008C220000}"/>
    <cellStyle name="20% - uthevingsfarge 1 2 2 3 4" xfId="35715" xr:uid="{00000000-0005-0000-0000-00008D220000}"/>
    <cellStyle name="20% - uthevingsfarge 1 2 2 3 5" xfId="41683" xr:uid="{00000000-0005-0000-0000-00008E220000}"/>
    <cellStyle name="20% - uthevingsfarge 1 2 2 3 6" xfId="41684" xr:uid="{00000000-0005-0000-0000-00008F220000}"/>
    <cellStyle name="20% - uthevingsfarge 1 2 2 3_3. Chng in credit spreads" xfId="41685" xr:uid="{00000000-0005-0000-0000-000090220000}"/>
    <cellStyle name="20% - uthevingsfarge 1 2 2 4" xfId="14346" xr:uid="{00000000-0005-0000-0000-000091220000}"/>
    <cellStyle name="20% - uthevingsfarge 1 2 2 4 2" xfId="14347" xr:uid="{00000000-0005-0000-0000-000092220000}"/>
    <cellStyle name="20% - uthevingsfarge 1 2 2 4 2 2" xfId="41686" xr:uid="{00000000-0005-0000-0000-000093220000}"/>
    <cellStyle name="20% - uthevingsfarge 1 2 2 4 2 2 2" xfId="41687" xr:uid="{00000000-0005-0000-0000-000094220000}"/>
    <cellStyle name="20% - uthevingsfarge 1 2 2 4 2 3" xfId="41688" xr:uid="{00000000-0005-0000-0000-000095220000}"/>
    <cellStyle name="20% - uthevingsfarge 1 2 2 4 2_3. Chng in credit spreads" xfId="41689" xr:uid="{00000000-0005-0000-0000-000096220000}"/>
    <cellStyle name="20% - uthevingsfarge 1 2 2 4 3" xfId="14348" xr:uid="{00000000-0005-0000-0000-000097220000}"/>
    <cellStyle name="20% - uthevingsfarge 1 2 2 4 3 2" xfId="41690" xr:uid="{00000000-0005-0000-0000-000098220000}"/>
    <cellStyle name="20% - uthevingsfarge 1 2 2 4 4" xfId="35716" xr:uid="{00000000-0005-0000-0000-000099220000}"/>
    <cellStyle name="20% - uthevingsfarge 1 2 2 4 5" xfId="41691" xr:uid="{00000000-0005-0000-0000-00009A220000}"/>
    <cellStyle name="20% - uthevingsfarge 1 2 2 4 6" xfId="41692" xr:uid="{00000000-0005-0000-0000-00009B220000}"/>
    <cellStyle name="20% - uthevingsfarge 1 2 2 4_3. Chng in credit spreads" xfId="41693" xr:uid="{00000000-0005-0000-0000-00009C220000}"/>
    <cellStyle name="20% - uthevingsfarge 1 2 2 5" xfId="14349" xr:uid="{00000000-0005-0000-0000-00009D220000}"/>
    <cellStyle name="20% - uthevingsfarge 1 2 2 5 2" xfId="14350" xr:uid="{00000000-0005-0000-0000-00009E220000}"/>
    <cellStyle name="20% - uthevingsfarge 1 2 2 5 2 2" xfId="41694" xr:uid="{00000000-0005-0000-0000-00009F220000}"/>
    <cellStyle name="20% - uthevingsfarge 1 2 2 5 2 2 2" xfId="41695" xr:uid="{00000000-0005-0000-0000-0000A0220000}"/>
    <cellStyle name="20% - uthevingsfarge 1 2 2 5 2 3" xfId="41696" xr:uid="{00000000-0005-0000-0000-0000A1220000}"/>
    <cellStyle name="20% - uthevingsfarge 1 2 2 5 2_3. Chng in credit spreads" xfId="41697" xr:uid="{00000000-0005-0000-0000-0000A2220000}"/>
    <cellStyle name="20% - uthevingsfarge 1 2 2 5 3" xfId="14351" xr:uid="{00000000-0005-0000-0000-0000A3220000}"/>
    <cellStyle name="20% - uthevingsfarge 1 2 2 5 3 2" xfId="41698" xr:uid="{00000000-0005-0000-0000-0000A4220000}"/>
    <cellStyle name="20% - uthevingsfarge 1 2 2 5 4" xfId="35717" xr:uid="{00000000-0005-0000-0000-0000A5220000}"/>
    <cellStyle name="20% - uthevingsfarge 1 2 2 5 5" xfId="41699" xr:uid="{00000000-0005-0000-0000-0000A6220000}"/>
    <cellStyle name="20% - uthevingsfarge 1 2 2 5 6" xfId="41700" xr:uid="{00000000-0005-0000-0000-0000A7220000}"/>
    <cellStyle name="20% - uthevingsfarge 1 2 2 5_3. Chng in credit spreads" xfId="41701" xr:uid="{00000000-0005-0000-0000-0000A8220000}"/>
    <cellStyle name="20% - uthevingsfarge 1 2 2 6" xfId="14352" xr:uid="{00000000-0005-0000-0000-0000A9220000}"/>
    <cellStyle name="20% - uthevingsfarge 1 2 2 6 2" xfId="14353" xr:uid="{00000000-0005-0000-0000-0000AA220000}"/>
    <cellStyle name="20% - uthevingsfarge 1 2 2 6 2 2" xfId="41702" xr:uid="{00000000-0005-0000-0000-0000AB220000}"/>
    <cellStyle name="20% - uthevingsfarge 1 2 2 6 3" xfId="14354" xr:uid="{00000000-0005-0000-0000-0000AC220000}"/>
    <cellStyle name="20% - uthevingsfarge 1 2 2 6 4" xfId="41703" xr:uid="{00000000-0005-0000-0000-0000AD220000}"/>
    <cellStyle name="20% - uthevingsfarge 1 2 2 6 5" xfId="41704" xr:uid="{00000000-0005-0000-0000-0000AE220000}"/>
    <cellStyle name="20% - uthevingsfarge 1 2 2 6 6" xfId="41705" xr:uid="{00000000-0005-0000-0000-0000AF220000}"/>
    <cellStyle name="20% - uthevingsfarge 1 2 2 6_3. Chng in credit spreads" xfId="41706" xr:uid="{00000000-0005-0000-0000-0000B0220000}"/>
    <cellStyle name="20% - uthevingsfarge 1 2 2 7" xfId="14355" xr:uid="{00000000-0005-0000-0000-0000B1220000}"/>
    <cellStyle name="20% - uthevingsfarge 1 2 2 8" xfId="35713" xr:uid="{00000000-0005-0000-0000-0000B2220000}"/>
    <cellStyle name="20% - uthevingsfarge 1 2 2 9" xfId="41707" xr:uid="{00000000-0005-0000-0000-0000B3220000}"/>
    <cellStyle name="20% - uthevingsfarge 1 2 2_3. Chng in credit spreads" xfId="41708" xr:uid="{00000000-0005-0000-0000-0000B4220000}"/>
    <cellStyle name="20% - uthevingsfarge 1 2 3" xfId="12437" xr:uid="{00000000-0005-0000-0000-0000B5220000}"/>
    <cellStyle name="20% - uthevingsfarge 1 2 3 10" xfId="41709" xr:uid="{00000000-0005-0000-0000-0000B6220000}"/>
    <cellStyle name="20% - uthevingsfarge 1 2 3 2" xfId="14356" xr:uid="{00000000-0005-0000-0000-0000B7220000}"/>
    <cellStyle name="20% - uthevingsfarge 1 2 3 2 2" xfId="14357" xr:uid="{00000000-0005-0000-0000-0000B8220000}"/>
    <cellStyle name="20% - uthevingsfarge 1 2 3 2 2 2" xfId="41710" xr:uid="{00000000-0005-0000-0000-0000B9220000}"/>
    <cellStyle name="20% - uthevingsfarge 1 2 3 2 2 2 2" xfId="41711" xr:uid="{00000000-0005-0000-0000-0000BA220000}"/>
    <cellStyle name="20% - uthevingsfarge 1 2 3 2 2 3" xfId="41712" xr:uid="{00000000-0005-0000-0000-0000BB220000}"/>
    <cellStyle name="20% - uthevingsfarge 1 2 3 2 2_3. Chng in credit spreads" xfId="41713" xr:uid="{00000000-0005-0000-0000-0000BC220000}"/>
    <cellStyle name="20% - uthevingsfarge 1 2 3 2 3" xfId="14358" xr:uid="{00000000-0005-0000-0000-0000BD220000}"/>
    <cellStyle name="20% - uthevingsfarge 1 2 3 2 3 2" xfId="41714" xr:uid="{00000000-0005-0000-0000-0000BE220000}"/>
    <cellStyle name="20% - uthevingsfarge 1 2 3 2 3 2 2" xfId="41715" xr:uid="{00000000-0005-0000-0000-0000BF220000}"/>
    <cellStyle name="20% - uthevingsfarge 1 2 3 2 3 3" xfId="41716" xr:uid="{00000000-0005-0000-0000-0000C0220000}"/>
    <cellStyle name="20% - uthevingsfarge 1 2 3 2 3_3. Chng in credit spreads" xfId="41717" xr:uid="{00000000-0005-0000-0000-0000C1220000}"/>
    <cellStyle name="20% - uthevingsfarge 1 2 3 2 4" xfId="41718" xr:uid="{00000000-0005-0000-0000-0000C2220000}"/>
    <cellStyle name="20% - uthevingsfarge 1 2 3 2 4 2" xfId="41719" xr:uid="{00000000-0005-0000-0000-0000C3220000}"/>
    <cellStyle name="20% - uthevingsfarge 1 2 3 2 4 2 2" xfId="41720" xr:uid="{00000000-0005-0000-0000-0000C4220000}"/>
    <cellStyle name="20% - uthevingsfarge 1 2 3 2 4 3" xfId="41721" xr:uid="{00000000-0005-0000-0000-0000C5220000}"/>
    <cellStyle name="20% - uthevingsfarge 1 2 3 2 4_3. Chng in credit spreads" xfId="41722" xr:uid="{00000000-0005-0000-0000-0000C6220000}"/>
    <cellStyle name="20% - uthevingsfarge 1 2 3 2 5" xfId="41723" xr:uid="{00000000-0005-0000-0000-0000C7220000}"/>
    <cellStyle name="20% - uthevingsfarge 1 2 3 2 5 2" xfId="41724" xr:uid="{00000000-0005-0000-0000-0000C8220000}"/>
    <cellStyle name="20% - uthevingsfarge 1 2 3 2 6" xfId="41725" xr:uid="{00000000-0005-0000-0000-0000C9220000}"/>
    <cellStyle name="20% - uthevingsfarge 1 2 3 2_3. Chng in credit spreads" xfId="41726" xr:uid="{00000000-0005-0000-0000-0000CA220000}"/>
    <cellStyle name="20% - uthevingsfarge 1 2 3 3" xfId="14359" xr:uid="{00000000-0005-0000-0000-0000CB220000}"/>
    <cellStyle name="20% - uthevingsfarge 1 2 3 3 2" xfId="14360" xr:uid="{00000000-0005-0000-0000-0000CC220000}"/>
    <cellStyle name="20% - uthevingsfarge 1 2 3 3 2 2" xfId="41727" xr:uid="{00000000-0005-0000-0000-0000CD220000}"/>
    <cellStyle name="20% - uthevingsfarge 1 2 3 3 2 2 2" xfId="41728" xr:uid="{00000000-0005-0000-0000-0000CE220000}"/>
    <cellStyle name="20% - uthevingsfarge 1 2 3 3 2 3" xfId="41729" xr:uid="{00000000-0005-0000-0000-0000CF220000}"/>
    <cellStyle name="20% - uthevingsfarge 1 2 3 3 2_3. Chng in credit spreads" xfId="41730" xr:uid="{00000000-0005-0000-0000-0000D0220000}"/>
    <cellStyle name="20% - uthevingsfarge 1 2 3 3 3" xfId="14361" xr:uid="{00000000-0005-0000-0000-0000D1220000}"/>
    <cellStyle name="20% - uthevingsfarge 1 2 3 3 3 2" xfId="41731" xr:uid="{00000000-0005-0000-0000-0000D2220000}"/>
    <cellStyle name="20% - uthevingsfarge 1 2 3 3 4" xfId="41732" xr:uid="{00000000-0005-0000-0000-0000D3220000}"/>
    <cellStyle name="20% - uthevingsfarge 1 2 3 3 5" xfId="41733" xr:uid="{00000000-0005-0000-0000-0000D4220000}"/>
    <cellStyle name="20% - uthevingsfarge 1 2 3 3 6" xfId="41734" xr:uid="{00000000-0005-0000-0000-0000D5220000}"/>
    <cellStyle name="20% - uthevingsfarge 1 2 3 3_3. Chng in credit spreads" xfId="41735" xr:uid="{00000000-0005-0000-0000-0000D6220000}"/>
    <cellStyle name="20% - uthevingsfarge 1 2 3 4" xfId="14362" xr:uid="{00000000-0005-0000-0000-0000D7220000}"/>
    <cellStyle name="20% - uthevingsfarge 1 2 3 4 2" xfId="14363" xr:uid="{00000000-0005-0000-0000-0000D8220000}"/>
    <cellStyle name="20% - uthevingsfarge 1 2 3 4 2 2" xfId="41736" xr:uid="{00000000-0005-0000-0000-0000D9220000}"/>
    <cellStyle name="20% - uthevingsfarge 1 2 3 4 3" xfId="14364" xr:uid="{00000000-0005-0000-0000-0000DA220000}"/>
    <cellStyle name="20% - uthevingsfarge 1 2 3 4 4" xfId="41737" xr:uid="{00000000-0005-0000-0000-0000DB220000}"/>
    <cellStyle name="20% - uthevingsfarge 1 2 3 4 5" xfId="41738" xr:uid="{00000000-0005-0000-0000-0000DC220000}"/>
    <cellStyle name="20% - uthevingsfarge 1 2 3 4 6" xfId="41739" xr:uid="{00000000-0005-0000-0000-0000DD220000}"/>
    <cellStyle name="20% - uthevingsfarge 1 2 3 4_3. Chng in credit spreads" xfId="41740" xr:uid="{00000000-0005-0000-0000-0000DE220000}"/>
    <cellStyle name="20% - uthevingsfarge 1 2 3 5" xfId="14365" xr:uid="{00000000-0005-0000-0000-0000DF220000}"/>
    <cellStyle name="20% - uthevingsfarge 1 2 3 5 2" xfId="14366" xr:uid="{00000000-0005-0000-0000-0000E0220000}"/>
    <cellStyle name="20% - uthevingsfarge 1 2 3 5 2 2" xfId="41741" xr:uid="{00000000-0005-0000-0000-0000E1220000}"/>
    <cellStyle name="20% - uthevingsfarge 1 2 3 5 3" xfId="14367" xr:uid="{00000000-0005-0000-0000-0000E2220000}"/>
    <cellStyle name="20% - uthevingsfarge 1 2 3 5 4" xfId="41742" xr:uid="{00000000-0005-0000-0000-0000E3220000}"/>
    <cellStyle name="20% - uthevingsfarge 1 2 3 5 5" xfId="41743" xr:uid="{00000000-0005-0000-0000-0000E4220000}"/>
    <cellStyle name="20% - uthevingsfarge 1 2 3 5 6" xfId="41744" xr:uid="{00000000-0005-0000-0000-0000E5220000}"/>
    <cellStyle name="20% - uthevingsfarge 1 2 3 5_3. Chng in credit spreads" xfId="41745" xr:uid="{00000000-0005-0000-0000-0000E6220000}"/>
    <cellStyle name="20% - uthevingsfarge 1 2 3 6" xfId="14368" xr:uid="{00000000-0005-0000-0000-0000E7220000}"/>
    <cellStyle name="20% - uthevingsfarge 1 2 3 6 2" xfId="41746" xr:uid="{00000000-0005-0000-0000-0000E8220000}"/>
    <cellStyle name="20% - uthevingsfarge 1 2 3 6 2 2" xfId="41747" xr:uid="{00000000-0005-0000-0000-0000E9220000}"/>
    <cellStyle name="20% - uthevingsfarge 1 2 3 6 3" xfId="41748" xr:uid="{00000000-0005-0000-0000-0000EA220000}"/>
    <cellStyle name="20% - uthevingsfarge 1 2 3 6_3. Chng in credit spreads" xfId="41749" xr:uid="{00000000-0005-0000-0000-0000EB220000}"/>
    <cellStyle name="20% - uthevingsfarge 1 2 3 7" xfId="14369" xr:uid="{00000000-0005-0000-0000-0000EC220000}"/>
    <cellStyle name="20% - uthevingsfarge 1 2 3 7 2" xfId="41750" xr:uid="{00000000-0005-0000-0000-0000ED220000}"/>
    <cellStyle name="20% - uthevingsfarge 1 2 3 8" xfId="35718" xr:uid="{00000000-0005-0000-0000-0000EE220000}"/>
    <cellStyle name="20% - uthevingsfarge 1 2 3 9" xfId="41751" xr:uid="{00000000-0005-0000-0000-0000EF220000}"/>
    <cellStyle name="20% - uthevingsfarge 1 2 3_3. Chng in credit spreads" xfId="41752" xr:uid="{00000000-0005-0000-0000-0000F0220000}"/>
    <cellStyle name="20% - uthevingsfarge 1 2 4" xfId="14370" xr:uid="{00000000-0005-0000-0000-0000F1220000}"/>
    <cellStyle name="20% - uthevingsfarge 1 2 4 2" xfId="14371" xr:uid="{00000000-0005-0000-0000-0000F2220000}"/>
    <cellStyle name="20% - uthevingsfarge 1 2 4 2 2" xfId="14372" xr:uid="{00000000-0005-0000-0000-0000F3220000}"/>
    <cellStyle name="20% - uthevingsfarge 1 2 4 2 2 2" xfId="41753" xr:uid="{00000000-0005-0000-0000-0000F4220000}"/>
    <cellStyle name="20% - uthevingsfarge 1 2 4 2 3" xfId="41754" xr:uid="{00000000-0005-0000-0000-0000F5220000}"/>
    <cellStyle name="20% - uthevingsfarge 1 2 4 2_3. Chng in credit spreads" xfId="41755" xr:uid="{00000000-0005-0000-0000-0000F6220000}"/>
    <cellStyle name="20% - uthevingsfarge 1 2 4 3" xfId="14373" xr:uid="{00000000-0005-0000-0000-0000F7220000}"/>
    <cellStyle name="20% - uthevingsfarge 1 2 4 3 2" xfId="41756" xr:uid="{00000000-0005-0000-0000-0000F8220000}"/>
    <cellStyle name="20% - uthevingsfarge 1 2 4 3 2 2" xfId="41757" xr:uid="{00000000-0005-0000-0000-0000F9220000}"/>
    <cellStyle name="20% - uthevingsfarge 1 2 4 3 3" xfId="41758" xr:uid="{00000000-0005-0000-0000-0000FA220000}"/>
    <cellStyle name="20% - uthevingsfarge 1 2 4 3_3. Chng in credit spreads" xfId="41759" xr:uid="{00000000-0005-0000-0000-0000FB220000}"/>
    <cellStyle name="20% - uthevingsfarge 1 2 4 4" xfId="14374" xr:uid="{00000000-0005-0000-0000-0000FC220000}"/>
    <cellStyle name="20% - uthevingsfarge 1 2 4 4 2" xfId="41760" xr:uid="{00000000-0005-0000-0000-0000FD220000}"/>
    <cellStyle name="20% - uthevingsfarge 1 2 4 4 2 2" xfId="41761" xr:uid="{00000000-0005-0000-0000-0000FE220000}"/>
    <cellStyle name="20% - uthevingsfarge 1 2 4 4 3" xfId="41762" xr:uid="{00000000-0005-0000-0000-0000FF220000}"/>
    <cellStyle name="20% - uthevingsfarge 1 2 4 4_3. Chng in credit spreads" xfId="41763" xr:uid="{00000000-0005-0000-0000-000000230000}"/>
    <cellStyle name="20% - uthevingsfarge 1 2 4 5" xfId="35719" xr:uid="{00000000-0005-0000-0000-000001230000}"/>
    <cellStyle name="20% - uthevingsfarge 1 2 4 5 2" xfId="41764" xr:uid="{00000000-0005-0000-0000-000002230000}"/>
    <cellStyle name="20% - uthevingsfarge 1 2 4 6" xfId="41765" xr:uid="{00000000-0005-0000-0000-000003230000}"/>
    <cellStyle name="20% - uthevingsfarge 1 2 4 7" xfId="41766" xr:uid="{00000000-0005-0000-0000-000004230000}"/>
    <cellStyle name="20% - uthevingsfarge 1 2 4_3. Chng in credit spreads" xfId="41767" xr:uid="{00000000-0005-0000-0000-000005230000}"/>
    <cellStyle name="20% - uthevingsfarge 1 2 5" xfId="14375" xr:uid="{00000000-0005-0000-0000-000006230000}"/>
    <cellStyle name="20% - uthevingsfarge 1 2 5 2" xfId="14376" xr:uid="{00000000-0005-0000-0000-000007230000}"/>
    <cellStyle name="20% - uthevingsfarge 1 2 5 2 2" xfId="14377" xr:uid="{00000000-0005-0000-0000-000008230000}"/>
    <cellStyle name="20% - uthevingsfarge 1 2 5 2 2 2" xfId="41768" xr:uid="{00000000-0005-0000-0000-000009230000}"/>
    <cellStyle name="20% - uthevingsfarge 1 2 5 2 3" xfId="41769" xr:uid="{00000000-0005-0000-0000-00000A230000}"/>
    <cellStyle name="20% - uthevingsfarge 1 2 5 2_3. Chng in credit spreads" xfId="41770" xr:uid="{00000000-0005-0000-0000-00000B230000}"/>
    <cellStyle name="20% - uthevingsfarge 1 2 5 3" xfId="14378" xr:uid="{00000000-0005-0000-0000-00000C230000}"/>
    <cellStyle name="20% - uthevingsfarge 1 2 5 3 2" xfId="41771" xr:uid="{00000000-0005-0000-0000-00000D230000}"/>
    <cellStyle name="20% - uthevingsfarge 1 2 5 4" xfId="14379" xr:uid="{00000000-0005-0000-0000-00000E230000}"/>
    <cellStyle name="20% - uthevingsfarge 1 2 5 5" xfId="35720" xr:uid="{00000000-0005-0000-0000-00000F230000}"/>
    <cellStyle name="20% - uthevingsfarge 1 2 5 6" xfId="41772" xr:uid="{00000000-0005-0000-0000-000010230000}"/>
    <cellStyle name="20% - uthevingsfarge 1 2 5 7" xfId="41773" xr:uid="{00000000-0005-0000-0000-000011230000}"/>
    <cellStyle name="20% - uthevingsfarge 1 2 5_3. Chng in credit spreads" xfId="41774" xr:uid="{00000000-0005-0000-0000-000012230000}"/>
    <cellStyle name="20% - uthevingsfarge 1 2 6" xfId="14380" xr:uid="{00000000-0005-0000-0000-000013230000}"/>
    <cellStyle name="20% - uthevingsfarge 1 2 6 2" xfId="14381" xr:uid="{00000000-0005-0000-0000-000014230000}"/>
    <cellStyle name="20% - uthevingsfarge 1 2 6 2 2" xfId="14382" xr:uid="{00000000-0005-0000-0000-000015230000}"/>
    <cellStyle name="20% - uthevingsfarge 1 2 6 2 2 2" xfId="41775" xr:uid="{00000000-0005-0000-0000-000016230000}"/>
    <cellStyle name="20% - uthevingsfarge 1 2 6 2 3" xfId="41776" xr:uid="{00000000-0005-0000-0000-000017230000}"/>
    <cellStyle name="20% - uthevingsfarge 1 2 6 2_3. Chng in credit spreads" xfId="41777" xr:uid="{00000000-0005-0000-0000-000018230000}"/>
    <cellStyle name="20% - uthevingsfarge 1 2 6 3" xfId="14383" xr:uid="{00000000-0005-0000-0000-000019230000}"/>
    <cellStyle name="20% - uthevingsfarge 1 2 6 3 2" xfId="41778" xr:uid="{00000000-0005-0000-0000-00001A230000}"/>
    <cellStyle name="20% - uthevingsfarge 1 2 6 4" xfId="14384" xr:uid="{00000000-0005-0000-0000-00001B230000}"/>
    <cellStyle name="20% - uthevingsfarge 1 2 6 5" xfId="35721" xr:uid="{00000000-0005-0000-0000-00001C230000}"/>
    <cellStyle name="20% - uthevingsfarge 1 2 6 6" xfId="41779" xr:uid="{00000000-0005-0000-0000-00001D230000}"/>
    <cellStyle name="20% - uthevingsfarge 1 2 6 7" xfId="41780" xr:uid="{00000000-0005-0000-0000-00001E230000}"/>
    <cellStyle name="20% - uthevingsfarge 1 2 6_3. Chng in credit spreads" xfId="41781" xr:uid="{00000000-0005-0000-0000-00001F230000}"/>
    <cellStyle name="20% - uthevingsfarge 1 2 7" xfId="14385" xr:uid="{00000000-0005-0000-0000-000020230000}"/>
    <cellStyle name="20% - uthevingsfarge 1 2 7 2" xfId="14386" xr:uid="{00000000-0005-0000-0000-000021230000}"/>
    <cellStyle name="20% - uthevingsfarge 1 2 7 2 2" xfId="14387" xr:uid="{00000000-0005-0000-0000-000022230000}"/>
    <cellStyle name="20% - uthevingsfarge 1 2 7 2 3" xfId="41782" xr:uid="{00000000-0005-0000-0000-000023230000}"/>
    <cellStyle name="20% - uthevingsfarge 1 2 7 2_43 Manuell" xfId="54395" xr:uid="{8493D3AC-3DBD-42EA-86FA-6FBEDD7E2270}"/>
    <cellStyle name="20% - uthevingsfarge 1 2 7 3" xfId="14388" xr:uid="{00000000-0005-0000-0000-000025230000}"/>
    <cellStyle name="20% - uthevingsfarge 1 2 7 4" xfId="14389" xr:uid="{00000000-0005-0000-0000-000026230000}"/>
    <cellStyle name="20% - uthevingsfarge 1 2 7 5" xfId="41783" xr:uid="{00000000-0005-0000-0000-000027230000}"/>
    <cellStyle name="20% - uthevingsfarge 1 2 7 6" xfId="41784" xr:uid="{00000000-0005-0000-0000-000028230000}"/>
    <cellStyle name="20% - uthevingsfarge 1 2 7_3. Chng in credit spreads" xfId="41785" xr:uid="{00000000-0005-0000-0000-000029230000}"/>
    <cellStyle name="20% - uthevingsfarge 1 2 8" xfId="14390" xr:uid="{00000000-0005-0000-0000-00002A230000}"/>
    <cellStyle name="20% - uthevingsfarge 1 2 8 2" xfId="14391" xr:uid="{00000000-0005-0000-0000-00002B230000}"/>
    <cellStyle name="20% - uthevingsfarge 1 2 8 2 2" xfId="41786" xr:uid="{00000000-0005-0000-0000-00002C230000}"/>
    <cellStyle name="20% - uthevingsfarge 1 2 8 3" xfId="14392" xr:uid="{00000000-0005-0000-0000-00002D230000}"/>
    <cellStyle name="20% - uthevingsfarge 1 2 8 4" xfId="41787" xr:uid="{00000000-0005-0000-0000-00002E230000}"/>
    <cellStyle name="20% - uthevingsfarge 1 2 8_3. Chng in credit spreads" xfId="41788" xr:uid="{00000000-0005-0000-0000-00002F230000}"/>
    <cellStyle name="20% - uthevingsfarge 1 2 9" xfId="14393" xr:uid="{00000000-0005-0000-0000-000030230000}"/>
    <cellStyle name="20% - uthevingsfarge 1 2 9 2" xfId="14394" xr:uid="{00000000-0005-0000-0000-000031230000}"/>
    <cellStyle name="20% - uthevingsfarge 1 2 9 3" xfId="14395" xr:uid="{00000000-0005-0000-0000-000032230000}"/>
    <cellStyle name="20% - uthevingsfarge 1 2 9_43 Manuell" xfId="54396" xr:uid="{360B5FE6-68E1-4A24-8676-D2AB6AB5B87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5724" xr:uid="{00000000-0005-0000-0000-000038230000}"/>
    <cellStyle name="20% - uthevingsfarge 1 20 2 2_CC1" xfId="52146" xr:uid="{7C3ABB5D-DF35-43B5-9945-87DEBDD6F4AF}"/>
    <cellStyle name="20% - uthevingsfarge 1 20 2 3" xfId="35725" xr:uid="{00000000-0005-0000-0000-000039230000}"/>
    <cellStyle name="20% - uthevingsfarge 1 20 2 4" xfId="35726" xr:uid="{00000000-0005-0000-0000-00003A230000}"/>
    <cellStyle name="20% - uthevingsfarge 1 20 2 5" xfId="35727" xr:uid="{00000000-0005-0000-0000-00003B230000}"/>
    <cellStyle name="20% - uthevingsfarge 1 20 2 6" xfId="35723" xr:uid="{00000000-0005-0000-0000-00003C230000}"/>
    <cellStyle name="20% - uthevingsfarge 1 20 2_4 manuell" xfId="52147" xr:uid="{EF214DAA-4B64-48FC-8242-165DF9903BF6}"/>
    <cellStyle name="20% - uthevingsfarge 1 20 3" xfId="2601" xr:uid="{00000000-0005-0000-0000-00003E230000}"/>
    <cellStyle name="20% - uthevingsfarge 1 20 3 2" xfId="35728" xr:uid="{00000000-0005-0000-0000-00003F230000}"/>
    <cellStyle name="20% - uthevingsfarge 1 20 3_CC1" xfId="52148" xr:uid="{2C4438C5-B526-41D7-AE29-524E7421CB1D}"/>
    <cellStyle name="20% - uthevingsfarge 1 20 4" xfId="35729" xr:uid="{00000000-0005-0000-0000-000040230000}"/>
    <cellStyle name="20% - uthevingsfarge 1 20 5" xfId="35730" xr:uid="{00000000-0005-0000-0000-000041230000}"/>
    <cellStyle name="20% - uthevingsfarge 1 20 6" xfId="35731" xr:uid="{00000000-0005-0000-0000-000042230000}"/>
    <cellStyle name="20% - uthevingsfarge 1 20 7" xfId="35722" xr:uid="{00000000-0005-0000-0000-000043230000}"/>
    <cellStyle name="20% - uthevingsfarge 1 20_4 manuell" xfId="52149"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5734" xr:uid="{00000000-0005-0000-0000-000048230000}"/>
    <cellStyle name="20% - uthevingsfarge 1 21 2 2_CC1" xfId="52150" xr:uid="{51B605FE-CC21-4514-95BF-77DEB98E61DD}"/>
    <cellStyle name="20% - uthevingsfarge 1 21 2 3" xfId="35735" xr:uid="{00000000-0005-0000-0000-000049230000}"/>
    <cellStyle name="20% - uthevingsfarge 1 21 2 4" xfId="35736" xr:uid="{00000000-0005-0000-0000-00004A230000}"/>
    <cellStyle name="20% - uthevingsfarge 1 21 2 5" xfId="35737" xr:uid="{00000000-0005-0000-0000-00004B230000}"/>
    <cellStyle name="20% - uthevingsfarge 1 21 2 6" xfId="35733" xr:uid="{00000000-0005-0000-0000-00004C230000}"/>
    <cellStyle name="20% - uthevingsfarge 1 21 2_4 manuell" xfId="52151" xr:uid="{B9637FB8-CBC1-4A81-A078-B379769334DF}"/>
    <cellStyle name="20% - uthevingsfarge 1 21 3" xfId="2605" xr:uid="{00000000-0005-0000-0000-00004E230000}"/>
    <cellStyle name="20% - uthevingsfarge 1 21 3 2" xfId="35738" xr:uid="{00000000-0005-0000-0000-00004F230000}"/>
    <cellStyle name="20% - uthevingsfarge 1 21 3_CC1" xfId="52152" xr:uid="{3A4B16E9-E3D0-4222-860D-85E81604DE31}"/>
    <cellStyle name="20% - uthevingsfarge 1 21 4" xfId="35739" xr:uid="{00000000-0005-0000-0000-000050230000}"/>
    <cellStyle name="20% - uthevingsfarge 1 21 5" xfId="35740" xr:uid="{00000000-0005-0000-0000-000051230000}"/>
    <cellStyle name="20% - uthevingsfarge 1 21 6" xfId="35741" xr:uid="{00000000-0005-0000-0000-000052230000}"/>
    <cellStyle name="20% - uthevingsfarge 1 21 7" xfId="35732" xr:uid="{00000000-0005-0000-0000-000053230000}"/>
    <cellStyle name="20% - uthevingsfarge 1 21_4 manuell" xfId="52153"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5744" xr:uid="{00000000-0005-0000-0000-000058230000}"/>
    <cellStyle name="20% - uthevingsfarge 1 22 2 2_CC1" xfId="52154" xr:uid="{FE4F4703-508F-42AD-9D11-88061D14D1D8}"/>
    <cellStyle name="20% - uthevingsfarge 1 22 2 3" xfId="35745" xr:uid="{00000000-0005-0000-0000-000059230000}"/>
    <cellStyle name="20% - uthevingsfarge 1 22 2 4" xfId="35746" xr:uid="{00000000-0005-0000-0000-00005A230000}"/>
    <cellStyle name="20% - uthevingsfarge 1 22 2 5" xfId="35747" xr:uid="{00000000-0005-0000-0000-00005B230000}"/>
    <cellStyle name="20% - uthevingsfarge 1 22 2 6" xfId="35743" xr:uid="{00000000-0005-0000-0000-00005C230000}"/>
    <cellStyle name="20% - uthevingsfarge 1 22 2_4 manuell" xfId="52155" xr:uid="{0B74B8AB-35D8-427E-AAA5-164822CAA41C}"/>
    <cellStyle name="20% - uthevingsfarge 1 22 3" xfId="2609" xr:uid="{00000000-0005-0000-0000-00005E230000}"/>
    <cellStyle name="20% - uthevingsfarge 1 22 3 2" xfId="35748" xr:uid="{00000000-0005-0000-0000-00005F230000}"/>
    <cellStyle name="20% - uthevingsfarge 1 22 3_CC1" xfId="52156" xr:uid="{CA1E95A7-2933-4E83-935D-1DA69C59358A}"/>
    <cellStyle name="20% - uthevingsfarge 1 22 4" xfId="35749" xr:uid="{00000000-0005-0000-0000-000060230000}"/>
    <cellStyle name="20% - uthevingsfarge 1 22 5" xfId="35750" xr:uid="{00000000-0005-0000-0000-000061230000}"/>
    <cellStyle name="20% - uthevingsfarge 1 22 6" xfId="35751" xr:uid="{00000000-0005-0000-0000-000062230000}"/>
    <cellStyle name="20% - uthevingsfarge 1 22 7" xfId="35742" xr:uid="{00000000-0005-0000-0000-000063230000}"/>
    <cellStyle name="20% - uthevingsfarge 1 22_4 manuell" xfId="52157"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5754" xr:uid="{00000000-0005-0000-0000-000068230000}"/>
    <cellStyle name="20% - uthevingsfarge 1 23 2 2_CC1" xfId="52158" xr:uid="{2499DDCC-717E-4754-8F51-A145CC9716B6}"/>
    <cellStyle name="20% - uthevingsfarge 1 23 2 3" xfId="35755" xr:uid="{00000000-0005-0000-0000-000069230000}"/>
    <cellStyle name="20% - uthevingsfarge 1 23 2 4" xfId="35756" xr:uid="{00000000-0005-0000-0000-00006A230000}"/>
    <cellStyle name="20% - uthevingsfarge 1 23 2 5" xfId="35757" xr:uid="{00000000-0005-0000-0000-00006B230000}"/>
    <cellStyle name="20% - uthevingsfarge 1 23 2 6" xfId="35753" xr:uid="{00000000-0005-0000-0000-00006C230000}"/>
    <cellStyle name="20% - uthevingsfarge 1 23 2_4 manuell" xfId="52159" xr:uid="{945B2818-828F-4EBB-A891-744EE49A3D3D}"/>
    <cellStyle name="20% - uthevingsfarge 1 23 3" xfId="2613" xr:uid="{00000000-0005-0000-0000-00006E230000}"/>
    <cellStyle name="20% - uthevingsfarge 1 23 3 2" xfId="35758" xr:uid="{00000000-0005-0000-0000-00006F230000}"/>
    <cellStyle name="20% - uthevingsfarge 1 23 3_CC1" xfId="52160" xr:uid="{E453840E-7EE6-4290-9CC8-D4B3524C7062}"/>
    <cellStyle name="20% - uthevingsfarge 1 23 4" xfId="35759" xr:uid="{00000000-0005-0000-0000-000070230000}"/>
    <cellStyle name="20% - uthevingsfarge 1 23 5" xfId="35760" xr:uid="{00000000-0005-0000-0000-000071230000}"/>
    <cellStyle name="20% - uthevingsfarge 1 23 6" xfId="35761" xr:uid="{00000000-0005-0000-0000-000072230000}"/>
    <cellStyle name="20% - uthevingsfarge 1 23 7" xfId="35752" xr:uid="{00000000-0005-0000-0000-000073230000}"/>
    <cellStyle name="20% - uthevingsfarge 1 23_4 manuell" xfId="52161"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5764" xr:uid="{00000000-0005-0000-0000-000078230000}"/>
    <cellStyle name="20% - uthevingsfarge 1 24 2 2_CC1" xfId="52162" xr:uid="{F05685C8-23FA-4988-AA43-EA4CAC223B3C}"/>
    <cellStyle name="20% - uthevingsfarge 1 24 2 3" xfId="35765" xr:uid="{00000000-0005-0000-0000-000079230000}"/>
    <cellStyle name="20% - uthevingsfarge 1 24 2 4" xfId="35766" xr:uid="{00000000-0005-0000-0000-00007A230000}"/>
    <cellStyle name="20% - uthevingsfarge 1 24 2 5" xfId="35767" xr:uid="{00000000-0005-0000-0000-00007B230000}"/>
    <cellStyle name="20% - uthevingsfarge 1 24 2 6" xfId="35763" xr:uid="{00000000-0005-0000-0000-00007C230000}"/>
    <cellStyle name="20% - uthevingsfarge 1 24 2_4 manuell" xfId="52163" xr:uid="{CAF3B902-FABC-4C0D-8191-798E3F79F121}"/>
    <cellStyle name="20% - uthevingsfarge 1 24 3" xfId="2617" xr:uid="{00000000-0005-0000-0000-00007E230000}"/>
    <cellStyle name="20% - uthevingsfarge 1 24 3 2" xfId="35768" xr:uid="{00000000-0005-0000-0000-00007F230000}"/>
    <cellStyle name="20% - uthevingsfarge 1 24 3_CC1" xfId="52164" xr:uid="{14B02098-6B8F-4A7C-8A90-4CE4E3B76C37}"/>
    <cellStyle name="20% - uthevingsfarge 1 24 4" xfId="35769" xr:uid="{00000000-0005-0000-0000-000080230000}"/>
    <cellStyle name="20% - uthevingsfarge 1 24 5" xfId="35770" xr:uid="{00000000-0005-0000-0000-000081230000}"/>
    <cellStyle name="20% - uthevingsfarge 1 24 6" xfId="35771" xr:uid="{00000000-0005-0000-0000-000082230000}"/>
    <cellStyle name="20% - uthevingsfarge 1 24 7" xfId="35762" xr:uid="{00000000-0005-0000-0000-000083230000}"/>
    <cellStyle name="20% - uthevingsfarge 1 24_4 manuell" xfId="52165"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5774" xr:uid="{00000000-0005-0000-0000-000088230000}"/>
    <cellStyle name="20% - uthevingsfarge 1 25 2 2_CC1" xfId="52166" xr:uid="{AD4A7D59-DA57-44B9-A5FF-B52BA372048F}"/>
    <cellStyle name="20% - uthevingsfarge 1 25 2 3" xfId="35775" xr:uid="{00000000-0005-0000-0000-000089230000}"/>
    <cellStyle name="20% - uthevingsfarge 1 25 2 4" xfId="35776" xr:uid="{00000000-0005-0000-0000-00008A230000}"/>
    <cellStyle name="20% - uthevingsfarge 1 25 2 5" xfId="35777" xr:uid="{00000000-0005-0000-0000-00008B230000}"/>
    <cellStyle name="20% - uthevingsfarge 1 25 2 6" xfId="35773" xr:uid="{00000000-0005-0000-0000-00008C230000}"/>
    <cellStyle name="20% - uthevingsfarge 1 25 2_4 manuell" xfId="52167" xr:uid="{FC8FA025-BCF4-4B61-B07C-FCA978D77121}"/>
    <cellStyle name="20% - uthevingsfarge 1 25 3" xfId="2621" xr:uid="{00000000-0005-0000-0000-00008E230000}"/>
    <cellStyle name="20% - uthevingsfarge 1 25 3 2" xfId="35778" xr:uid="{00000000-0005-0000-0000-00008F230000}"/>
    <cellStyle name="20% - uthevingsfarge 1 25 3_CC1" xfId="52168" xr:uid="{E8492E33-3925-4412-A99F-F5EBA772DA1F}"/>
    <cellStyle name="20% - uthevingsfarge 1 25 4" xfId="35779" xr:uid="{00000000-0005-0000-0000-000090230000}"/>
    <cellStyle name="20% - uthevingsfarge 1 25 5" xfId="35780" xr:uid="{00000000-0005-0000-0000-000091230000}"/>
    <cellStyle name="20% - uthevingsfarge 1 25 6" xfId="35781" xr:uid="{00000000-0005-0000-0000-000092230000}"/>
    <cellStyle name="20% - uthevingsfarge 1 25 7" xfId="35772" xr:uid="{00000000-0005-0000-0000-000093230000}"/>
    <cellStyle name="20% - uthevingsfarge 1 25_4 manuell" xfId="52169"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5784" xr:uid="{00000000-0005-0000-0000-000098230000}"/>
    <cellStyle name="20% - uthevingsfarge 1 26 2 2_CC1" xfId="52170" xr:uid="{85B94F73-1719-4CF5-A332-7092EFBC75D2}"/>
    <cellStyle name="20% - uthevingsfarge 1 26 2 3" xfId="35785" xr:uid="{00000000-0005-0000-0000-000099230000}"/>
    <cellStyle name="20% - uthevingsfarge 1 26 2 4" xfId="35786" xr:uid="{00000000-0005-0000-0000-00009A230000}"/>
    <cellStyle name="20% - uthevingsfarge 1 26 2 5" xfId="35787" xr:uid="{00000000-0005-0000-0000-00009B230000}"/>
    <cellStyle name="20% - uthevingsfarge 1 26 2 6" xfId="35783" xr:uid="{00000000-0005-0000-0000-00009C230000}"/>
    <cellStyle name="20% - uthevingsfarge 1 26 2_4 manuell" xfId="52171" xr:uid="{D3403D38-CCB9-423E-8802-6FCD796F9A43}"/>
    <cellStyle name="20% - uthevingsfarge 1 26 3" xfId="2625" xr:uid="{00000000-0005-0000-0000-00009E230000}"/>
    <cellStyle name="20% - uthevingsfarge 1 26 3 2" xfId="35788" xr:uid="{00000000-0005-0000-0000-00009F230000}"/>
    <cellStyle name="20% - uthevingsfarge 1 26 3_CC1" xfId="52172" xr:uid="{28656BCE-BB61-47DF-8B04-8A2B4AB62FA1}"/>
    <cellStyle name="20% - uthevingsfarge 1 26 4" xfId="35789" xr:uid="{00000000-0005-0000-0000-0000A0230000}"/>
    <cellStyle name="20% - uthevingsfarge 1 26 5" xfId="35790" xr:uid="{00000000-0005-0000-0000-0000A1230000}"/>
    <cellStyle name="20% - uthevingsfarge 1 26 6" xfId="35791" xr:uid="{00000000-0005-0000-0000-0000A2230000}"/>
    <cellStyle name="20% - uthevingsfarge 1 26 7" xfId="35782" xr:uid="{00000000-0005-0000-0000-0000A3230000}"/>
    <cellStyle name="20% - uthevingsfarge 1 26_4 manuell" xfId="52173"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5794" xr:uid="{00000000-0005-0000-0000-0000A8230000}"/>
    <cellStyle name="20% - uthevingsfarge 1 27 2 2_CC1" xfId="52174" xr:uid="{8186ABB4-3353-48E2-922E-030AE1068498}"/>
    <cellStyle name="20% - uthevingsfarge 1 27 2 3" xfId="35795" xr:uid="{00000000-0005-0000-0000-0000A9230000}"/>
    <cellStyle name="20% - uthevingsfarge 1 27 2 4" xfId="35796" xr:uid="{00000000-0005-0000-0000-0000AA230000}"/>
    <cellStyle name="20% - uthevingsfarge 1 27 2 5" xfId="35797" xr:uid="{00000000-0005-0000-0000-0000AB230000}"/>
    <cellStyle name="20% - uthevingsfarge 1 27 2 6" xfId="35793" xr:uid="{00000000-0005-0000-0000-0000AC230000}"/>
    <cellStyle name="20% - uthevingsfarge 1 27 2_4 manuell" xfId="52175" xr:uid="{43C21A3E-6C19-49EA-9931-B2EB71D0D6AB}"/>
    <cellStyle name="20% - uthevingsfarge 1 27 3" xfId="2629" xr:uid="{00000000-0005-0000-0000-0000AE230000}"/>
    <cellStyle name="20% - uthevingsfarge 1 27 3 2" xfId="35798" xr:uid="{00000000-0005-0000-0000-0000AF230000}"/>
    <cellStyle name="20% - uthevingsfarge 1 27 3_CC1" xfId="52176" xr:uid="{77E63D9A-BD6B-450F-9C35-8F53A1A51DE3}"/>
    <cellStyle name="20% - uthevingsfarge 1 27 4" xfId="35799" xr:uid="{00000000-0005-0000-0000-0000B0230000}"/>
    <cellStyle name="20% - uthevingsfarge 1 27 5" xfId="35800" xr:uid="{00000000-0005-0000-0000-0000B1230000}"/>
    <cellStyle name="20% - uthevingsfarge 1 27 6" xfId="35801" xr:uid="{00000000-0005-0000-0000-0000B2230000}"/>
    <cellStyle name="20% - uthevingsfarge 1 27 7" xfId="35792" xr:uid="{00000000-0005-0000-0000-0000B3230000}"/>
    <cellStyle name="20% - uthevingsfarge 1 27_4 manuell" xfId="52177"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5804" xr:uid="{00000000-0005-0000-0000-0000B8230000}"/>
    <cellStyle name="20% - uthevingsfarge 1 28 2 2_CC1" xfId="52178" xr:uid="{C8E9E42A-674F-43E6-B1DB-3B20DF202A4E}"/>
    <cellStyle name="20% - uthevingsfarge 1 28 2 3" xfId="35805" xr:uid="{00000000-0005-0000-0000-0000B9230000}"/>
    <cellStyle name="20% - uthevingsfarge 1 28 2 4" xfId="35806" xr:uid="{00000000-0005-0000-0000-0000BA230000}"/>
    <cellStyle name="20% - uthevingsfarge 1 28 2 5" xfId="35807" xr:uid="{00000000-0005-0000-0000-0000BB230000}"/>
    <cellStyle name="20% - uthevingsfarge 1 28 2 6" xfId="35803" xr:uid="{00000000-0005-0000-0000-0000BC230000}"/>
    <cellStyle name="20% - uthevingsfarge 1 28 2_4 manuell" xfId="52179" xr:uid="{CFD28D91-56BB-48B7-9624-0C7A5FCB5EAA}"/>
    <cellStyle name="20% - uthevingsfarge 1 28 3" xfId="2633" xr:uid="{00000000-0005-0000-0000-0000BE230000}"/>
    <cellStyle name="20% - uthevingsfarge 1 28 3 2" xfId="35808" xr:uid="{00000000-0005-0000-0000-0000BF230000}"/>
    <cellStyle name="20% - uthevingsfarge 1 28 3_CC1" xfId="52180" xr:uid="{ACA4922D-4547-4E0F-9549-3FD635BA2154}"/>
    <cellStyle name="20% - uthevingsfarge 1 28 4" xfId="35809" xr:uid="{00000000-0005-0000-0000-0000C0230000}"/>
    <cellStyle name="20% - uthevingsfarge 1 28 5" xfId="35810" xr:uid="{00000000-0005-0000-0000-0000C1230000}"/>
    <cellStyle name="20% - uthevingsfarge 1 28 6" xfId="35811" xr:uid="{00000000-0005-0000-0000-0000C2230000}"/>
    <cellStyle name="20% - uthevingsfarge 1 28 7" xfId="35802" xr:uid="{00000000-0005-0000-0000-0000C3230000}"/>
    <cellStyle name="20% - uthevingsfarge 1 28_4 manuell" xfId="52181"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5814" xr:uid="{00000000-0005-0000-0000-0000C8230000}"/>
    <cellStyle name="20% - uthevingsfarge 1 29 2 2_CC1" xfId="52182" xr:uid="{6432A4BF-004A-4343-8B20-D46F293BE633}"/>
    <cellStyle name="20% - uthevingsfarge 1 29 2 3" xfId="35815" xr:uid="{00000000-0005-0000-0000-0000C9230000}"/>
    <cellStyle name="20% - uthevingsfarge 1 29 2 4" xfId="35816" xr:uid="{00000000-0005-0000-0000-0000CA230000}"/>
    <cellStyle name="20% - uthevingsfarge 1 29 2 5" xfId="35817" xr:uid="{00000000-0005-0000-0000-0000CB230000}"/>
    <cellStyle name="20% - uthevingsfarge 1 29 2 6" xfId="35813" xr:uid="{00000000-0005-0000-0000-0000CC230000}"/>
    <cellStyle name="20% - uthevingsfarge 1 29 2_4 manuell" xfId="52183" xr:uid="{BB901E31-EFEF-4648-BE11-D7114C229844}"/>
    <cellStyle name="20% - uthevingsfarge 1 29 3" xfId="2637" xr:uid="{00000000-0005-0000-0000-0000CE230000}"/>
    <cellStyle name="20% - uthevingsfarge 1 29 3 2" xfId="35818" xr:uid="{00000000-0005-0000-0000-0000CF230000}"/>
    <cellStyle name="20% - uthevingsfarge 1 29 3_CC1" xfId="52184" xr:uid="{76FA2823-2D22-4512-BDBB-B031B0D8626C}"/>
    <cellStyle name="20% - uthevingsfarge 1 29 4" xfId="35819" xr:uid="{00000000-0005-0000-0000-0000D0230000}"/>
    <cellStyle name="20% - uthevingsfarge 1 29 5" xfId="35820" xr:uid="{00000000-0005-0000-0000-0000D1230000}"/>
    <cellStyle name="20% - uthevingsfarge 1 29 6" xfId="35821" xr:uid="{00000000-0005-0000-0000-0000D2230000}"/>
    <cellStyle name="20% - uthevingsfarge 1 29 7" xfId="35812" xr:uid="{00000000-0005-0000-0000-0000D3230000}"/>
    <cellStyle name="20% - uthevingsfarge 1 29_4 manuell" xfId="52185" xr:uid="{42FBA0E0-0B9D-46B0-9074-14365F3F2EA0}"/>
    <cellStyle name="20% - uthevingsfarge 1 3" xfId="2638" xr:uid="{00000000-0005-0000-0000-0000D5230000}"/>
    <cellStyle name="20% - uthevingsfarge 1 3 10" xfId="41789" xr:uid="{00000000-0005-0000-0000-0000D6230000}"/>
    <cellStyle name="20% - uthevingsfarge 1 3 11" xfId="41790" xr:uid="{00000000-0005-0000-0000-0000D7230000}"/>
    <cellStyle name="20% - uthevingsfarge 1 3 2" xfId="2639" xr:uid="{00000000-0005-0000-0000-0000D8230000}"/>
    <cellStyle name="20% - uthevingsfarge 1 3 2 10" xfId="41791" xr:uid="{00000000-0005-0000-0000-0000D9230000}"/>
    <cellStyle name="20% - uthevingsfarge 1 3 2 2" xfId="2640" xr:uid="{00000000-0005-0000-0000-0000DA230000}"/>
    <cellStyle name="20% - uthevingsfarge 1 3 2 2 2" xfId="14396" xr:uid="{00000000-0005-0000-0000-0000DB230000}"/>
    <cellStyle name="20% - uthevingsfarge 1 3 2 2 2 2" xfId="41792" xr:uid="{00000000-0005-0000-0000-0000DC230000}"/>
    <cellStyle name="20% - uthevingsfarge 1 3 2 2 2 2 2" xfId="41793" xr:uid="{00000000-0005-0000-0000-0000DD230000}"/>
    <cellStyle name="20% - uthevingsfarge 1 3 2 2 2 3" xfId="41794" xr:uid="{00000000-0005-0000-0000-0000DE230000}"/>
    <cellStyle name="20% - uthevingsfarge 1 3 2 2 2_3. Chng in credit spreads" xfId="41795" xr:uid="{00000000-0005-0000-0000-0000DF230000}"/>
    <cellStyle name="20% - uthevingsfarge 1 3 2 2 3" xfId="14397" xr:uid="{00000000-0005-0000-0000-0000E0230000}"/>
    <cellStyle name="20% - uthevingsfarge 1 3 2 2 3 2" xfId="41796" xr:uid="{00000000-0005-0000-0000-0000E1230000}"/>
    <cellStyle name="20% - uthevingsfarge 1 3 2 2 3 2 2" xfId="41797" xr:uid="{00000000-0005-0000-0000-0000E2230000}"/>
    <cellStyle name="20% - uthevingsfarge 1 3 2 2 3 3" xfId="41798" xr:uid="{00000000-0005-0000-0000-0000E3230000}"/>
    <cellStyle name="20% - uthevingsfarge 1 3 2 2 3_3. Chng in credit spreads" xfId="41799" xr:uid="{00000000-0005-0000-0000-0000E4230000}"/>
    <cellStyle name="20% - uthevingsfarge 1 3 2 2 4" xfId="35824" xr:uid="{00000000-0005-0000-0000-0000E5230000}"/>
    <cellStyle name="20% - uthevingsfarge 1 3 2 2 4 2" xfId="41800" xr:uid="{00000000-0005-0000-0000-0000E6230000}"/>
    <cellStyle name="20% - uthevingsfarge 1 3 2 2 5" xfId="41801" xr:uid="{00000000-0005-0000-0000-0000E7230000}"/>
    <cellStyle name="20% - uthevingsfarge 1 3 2 2 6" xfId="41802" xr:uid="{00000000-0005-0000-0000-0000E8230000}"/>
    <cellStyle name="20% - uthevingsfarge 1 3 2 2_3. Chng in credit spreads" xfId="41803" xr:uid="{00000000-0005-0000-0000-0000E9230000}"/>
    <cellStyle name="20% - uthevingsfarge 1 3 2 3" xfId="14398" xr:uid="{00000000-0005-0000-0000-0000EA230000}"/>
    <cellStyle name="20% - uthevingsfarge 1 3 2 3 2" xfId="14399" xr:uid="{00000000-0005-0000-0000-0000EB230000}"/>
    <cellStyle name="20% - uthevingsfarge 1 3 2 3 2 2" xfId="41804" xr:uid="{00000000-0005-0000-0000-0000EC230000}"/>
    <cellStyle name="20% - uthevingsfarge 1 3 2 3 3" xfId="14400" xr:uid="{00000000-0005-0000-0000-0000ED230000}"/>
    <cellStyle name="20% - uthevingsfarge 1 3 2 3 4" xfId="35825" xr:uid="{00000000-0005-0000-0000-0000EE230000}"/>
    <cellStyle name="20% - uthevingsfarge 1 3 2 3 5" xfId="41805" xr:uid="{00000000-0005-0000-0000-0000EF230000}"/>
    <cellStyle name="20% - uthevingsfarge 1 3 2 3 6" xfId="41806" xr:uid="{00000000-0005-0000-0000-0000F0230000}"/>
    <cellStyle name="20% - uthevingsfarge 1 3 2 3_3. Chng in credit spreads" xfId="41807" xr:uid="{00000000-0005-0000-0000-0000F1230000}"/>
    <cellStyle name="20% - uthevingsfarge 1 3 2 4" xfId="14401" xr:uid="{00000000-0005-0000-0000-0000F2230000}"/>
    <cellStyle name="20% - uthevingsfarge 1 3 2 4 2" xfId="14402" xr:uid="{00000000-0005-0000-0000-0000F3230000}"/>
    <cellStyle name="20% - uthevingsfarge 1 3 2 4 2 2" xfId="41808" xr:uid="{00000000-0005-0000-0000-0000F4230000}"/>
    <cellStyle name="20% - uthevingsfarge 1 3 2 4 3" xfId="14403" xr:uid="{00000000-0005-0000-0000-0000F5230000}"/>
    <cellStyle name="20% - uthevingsfarge 1 3 2 4 4" xfId="35826" xr:uid="{00000000-0005-0000-0000-0000F6230000}"/>
    <cellStyle name="20% - uthevingsfarge 1 3 2 4 5" xfId="41809" xr:uid="{00000000-0005-0000-0000-0000F7230000}"/>
    <cellStyle name="20% - uthevingsfarge 1 3 2 4 6" xfId="41810" xr:uid="{00000000-0005-0000-0000-0000F8230000}"/>
    <cellStyle name="20% - uthevingsfarge 1 3 2 4_3. Chng in credit spreads" xfId="41811" xr:uid="{00000000-0005-0000-0000-0000F9230000}"/>
    <cellStyle name="20% - uthevingsfarge 1 3 2 5" xfId="14404" xr:uid="{00000000-0005-0000-0000-0000FA230000}"/>
    <cellStyle name="20% - uthevingsfarge 1 3 2 5 2" xfId="14405" xr:uid="{00000000-0005-0000-0000-0000FB230000}"/>
    <cellStyle name="20% - uthevingsfarge 1 3 2 5 3" xfId="14406" xr:uid="{00000000-0005-0000-0000-0000FC230000}"/>
    <cellStyle name="20% - uthevingsfarge 1 3 2 5 4" xfId="35827" xr:uid="{00000000-0005-0000-0000-0000FD230000}"/>
    <cellStyle name="20% - uthevingsfarge 1 3 2 5 5" xfId="41812" xr:uid="{00000000-0005-0000-0000-0000FE230000}"/>
    <cellStyle name="20% - uthevingsfarge 1 3 2 5 6" xfId="41813" xr:uid="{00000000-0005-0000-0000-0000FF230000}"/>
    <cellStyle name="20% - uthevingsfarge 1 3 2 5_43 Manuell" xfId="54397" xr:uid="{C696CF6D-591E-4A48-97E8-69C1954A4D7C}"/>
    <cellStyle name="20% - uthevingsfarge 1 3 2 6" xfId="14407" xr:uid="{00000000-0005-0000-0000-000001240000}"/>
    <cellStyle name="20% - uthevingsfarge 1 3 2 6 2" xfId="14408" xr:uid="{00000000-0005-0000-0000-000002240000}"/>
    <cellStyle name="20% - uthevingsfarge 1 3 2 6_43 Manuell" xfId="54398" xr:uid="{94963340-7C4E-49BA-A827-96D645EFE089}"/>
    <cellStyle name="20% - uthevingsfarge 1 3 2 7" xfId="14409" xr:uid="{00000000-0005-0000-0000-000004240000}"/>
    <cellStyle name="20% - uthevingsfarge 1 3 2 8" xfId="35823" xr:uid="{00000000-0005-0000-0000-000005240000}"/>
    <cellStyle name="20% - uthevingsfarge 1 3 2 9" xfId="41814" xr:uid="{00000000-0005-0000-0000-000006240000}"/>
    <cellStyle name="20% - uthevingsfarge 1 3 2_3. Chng in credit spreads" xfId="41815" xr:uid="{00000000-0005-0000-0000-000007240000}"/>
    <cellStyle name="20% - uthevingsfarge 1 3 3" xfId="2641" xr:uid="{00000000-0005-0000-0000-000008240000}"/>
    <cellStyle name="20% - uthevingsfarge 1 3 3 2" xfId="14410" xr:uid="{00000000-0005-0000-0000-000009240000}"/>
    <cellStyle name="20% - uthevingsfarge 1 3 3 2 2" xfId="41816" xr:uid="{00000000-0005-0000-0000-00000A240000}"/>
    <cellStyle name="20% - uthevingsfarge 1 3 3 2 2 2" xfId="41817" xr:uid="{00000000-0005-0000-0000-00000B240000}"/>
    <cellStyle name="20% - uthevingsfarge 1 3 3 2 2 2 2" xfId="41818" xr:uid="{00000000-0005-0000-0000-00000C240000}"/>
    <cellStyle name="20% - uthevingsfarge 1 3 3 2 2 3" xfId="41819" xr:uid="{00000000-0005-0000-0000-00000D240000}"/>
    <cellStyle name="20% - uthevingsfarge 1 3 3 2 2_3. Chng in credit spreads" xfId="41820" xr:uid="{00000000-0005-0000-0000-00000E240000}"/>
    <cellStyle name="20% - uthevingsfarge 1 3 3 2 3" xfId="41821" xr:uid="{00000000-0005-0000-0000-00000F240000}"/>
    <cellStyle name="20% - uthevingsfarge 1 3 3 2 3 2" xfId="41822" xr:uid="{00000000-0005-0000-0000-000010240000}"/>
    <cellStyle name="20% - uthevingsfarge 1 3 3 2 3 2 2" xfId="41823" xr:uid="{00000000-0005-0000-0000-000011240000}"/>
    <cellStyle name="20% - uthevingsfarge 1 3 3 2 3 3" xfId="41824" xr:uid="{00000000-0005-0000-0000-000012240000}"/>
    <cellStyle name="20% - uthevingsfarge 1 3 3 2 3_3. Chng in credit spreads" xfId="41825" xr:uid="{00000000-0005-0000-0000-000013240000}"/>
    <cellStyle name="20% - uthevingsfarge 1 3 3 2 4" xfId="41826" xr:uid="{00000000-0005-0000-0000-000014240000}"/>
    <cellStyle name="20% - uthevingsfarge 1 3 3 2 4 2" xfId="41827" xr:uid="{00000000-0005-0000-0000-000015240000}"/>
    <cellStyle name="20% - uthevingsfarge 1 3 3 2 5" xfId="41828" xr:uid="{00000000-0005-0000-0000-000016240000}"/>
    <cellStyle name="20% - uthevingsfarge 1 3 3 2_3. Chng in credit spreads" xfId="41829" xr:uid="{00000000-0005-0000-0000-000017240000}"/>
    <cellStyle name="20% - uthevingsfarge 1 3 3 3" xfId="14411" xr:uid="{00000000-0005-0000-0000-000018240000}"/>
    <cellStyle name="20% - uthevingsfarge 1 3 3 3 2" xfId="41830" xr:uid="{00000000-0005-0000-0000-000019240000}"/>
    <cellStyle name="20% - uthevingsfarge 1 3 3 3 2 2" xfId="41831" xr:uid="{00000000-0005-0000-0000-00001A240000}"/>
    <cellStyle name="20% - uthevingsfarge 1 3 3 3 3" xfId="41832" xr:uid="{00000000-0005-0000-0000-00001B240000}"/>
    <cellStyle name="20% - uthevingsfarge 1 3 3 3_3. Chng in credit spreads" xfId="41833" xr:uid="{00000000-0005-0000-0000-00001C240000}"/>
    <cellStyle name="20% - uthevingsfarge 1 3 3 4" xfId="35828" xr:uid="{00000000-0005-0000-0000-00001D240000}"/>
    <cellStyle name="20% - uthevingsfarge 1 3 3 4 2" xfId="41834" xr:uid="{00000000-0005-0000-0000-00001E240000}"/>
    <cellStyle name="20% - uthevingsfarge 1 3 3 4 2 2" xfId="41835" xr:uid="{00000000-0005-0000-0000-00001F240000}"/>
    <cellStyle name="20% - uthevingsfarge 1 3 3 4 3" xfId="41836" xr:uid="{00000000-0005-0000-0000-000020240000}"/>
    <cellStyle name="20% - uthevingsfarge 1 3 3 4_3. Chng in credit spreads" xfId="41837" xr:uid="{00000000-0005-0000-0000-000021240000}"/>
    <cellStyle name="20% - uthevingsfarge 1 3 3 5" xfId="41838" xr:uid="{00000000-0005-0000-0000-000022240000}"/>
    <cellStyle name="20% - uthevingsfarge 1 3 3 5 2" xfId="41839" xr:uid="{00000000-0005-0000-0000-000023240000}"/>
    <cellStyle name="20% - uthevingsfarge 1 3 3 6" xfId="41840" xr:uid="{00000000-0005-0000-0000-000024240000}"/>
    <cellStyle name="20% - uthevingsfarge 1 3 3_3. Chng in credit spreads" xfId="41841" xr:uid="{00000000-0005-0000-0000-000025240000}"/>
    <cellStyle name="20% - uthevingsfarge 1 3 4" xfId="14412" xr:uid="{00000000-0005-0000-0000-000026240000}"/>
    <cellStyle name="20% - uthevingsfarge 1 3 4 2" xfId="14413" xr:uid="{00000000-0005-0000-0000-000027240000}"/>
    <cellStyle name="20% - uthevingsfarge 1 3 4 2 2" xfId="41842" xr:uid="{00000000-0005-0000-0000-000028240000}"/>
    <cellStyle name="20% - uthevingsfarge 1 3 4 2 2 2" xfId="41843" xr:uid="{00000000-0005-0000-0000-000029240000}"/>
    <cellStyle name="20% - uthevingsfarge 1 3 4 2 3" xfId="41844" xr:uid="{00000000-0005-0000-0000-00002A240000}"/>
    <cellStyle name="20% - uthevingsfarge 1 3 4 2_3. Chng in credit spreads" xfId="41845" xr:uid="{00000000-0005-0000-0000-00002B240000}"/>
    <cellStyle name="20% - uthevingsfarge 1 3 4 3" xfId="14414" xr:uid="{00000000-0005-0000-0000-00002C240000}"/>
    <cellStyle name="20% - uthevingsfarge 1 3 4 3 2" xfId="41846" xr:uid="{00000000-0005-0000-0000-00002D240000}"/>
    <cellStyle name="20% - uthevingsfarge 1 3 4 3 2 2" xfId="41847" xr:uid="{00000000-0005-0000-0000-00002E240000}"/>
    <cellStyle name="20% - uthevingsfarge 1 3 4 3 3" xfId="41848" xr:uid="{00000000-0005-0000-0000-00002F240000}"/>
    <cellStyle name="20% - uthevingsfarge 1 3 4 3_3. Chng in credit spreads" xfId="41849" xr:uid="{00000000-0005-0000-0000-000030240000}"/>
    <cellStyle name="20% - uthevingsfarge 1 3 4 4" xfId="35829" xr:uid="{00000000-0005-0000-0000-000031240000}"/>
    <cellStyle name="20% - uthevingsfarge 1 3 4 4 2" xfId="41850" xr:uid="{00000000-0005-0000-0000-000032240000}"/>
    <cellStyle name="20% - uthevingsfarge 1 3 4 5" xfId="41851" xr:uid="{00000000-0005-0000-0000-000033240000}"/>
    <cellStyle name="20% - uthevingsfarge 1 3 4 6" xfId="41852" xr:uid="{00000000-0005-0000-0000-000034240000}"/>
    <cellStyle name="20% - uthevingsfarge 1 3 4_3. Chng in credit spreads" xfId="41853" xr:uid="{00000000-0005-0000-0000-000035240000}"/>
    <cellStyle name="20% - uthevingsfarge 1 3 5" xfId="14415" xr:uid="{00000000-0005-0000-0000-000036240000}"/>
    <cellStyle name="20% - uthevingsfarge 1 3 5 2" xfId="14416" xr:uid="{00000000-0005-0000-0000-000037240000}"/>
    <cellStyle name="20% - uthevingsfarge 1 3 5 2 2" xfId="41854" xr:uid="{00000000-0005-0000-0000-000038240000}"/>
    <cellStyle name="20% - uthevingsfarge 1 3 5 3" xfId="14417" xr:uid="{00000000-0005-0000-0000-000039240000}"/>
    <cellStyle name="20% - uthevingsfarge 1 3 5 4" xfId="35830" xr:uid="{00000000-0005-0000-0000-00003A240000}"/>
    <cellStyle name="20% - uthevingsfarge 1 3 5 5" xfId="41855" xr:uid="{00000000-0005-0000-0000-00003B240000}"/>
    <cellStyle name="20% - uthevingsfarge 1 3 5 6" xfId="41856" xr:uid="{00000000-0005-0000-0000-00003C240000}"/>
    <cellStyle name="20% - uthevingsfarge 1 3 5_3. Chng in credit spreads" xfId="41857" xr:uid="{00000000-0005-0000-0000-00003D240000}"/>
    <cellStyle name="20% - uthevingsfarge 1 3 6" xfId="14418" xr:uid="{00000000-0005-0000-0000-00003E240000}"/>
    <cellStyle name="20% - uthevingsfarge 1 3 6 2" xfId="14419" xr:uid="{00000000-0005-0000-0000-00003F240000}"/>
    <cellStyle name="20% - uthevingsfarge 1 3 6 2 2" xfId="41858" xr:uid="{00000000-0005-0000-0000-000040240000}"/>
    <cellStyle name="20% - uthevingsfarge 1 3 6 3" xfId="14420" xr:uid="{00000000-0005-0000-0000-000041240000}"/>
    <cellStyle name="20% - uthevingsfarge 1 3 6 4" xfId="35831" xr:uid="{00000000-0005-0000-0000-000042240000}"/>
    <cellStyle name="20% - uthevingsfarge 1 3 6 5" xfId="41859" xr:uid="{00000000-0005-0000-0000-000043240000}"/>
    <cellStyle name="20% - uthevingsfarge 1 3 6 6" xfId="41860" xr:uid="{00000000-0005-0000-0000-000044240000}"/>
    <cellStyle name="20% - uthevingsfarge 1 3 6_3. Chng in credit spreads" xfId="41861" xr:uid="{00000000-0005-0000-0000-000045240000}"/>
    <cellStyle name="20% - uthevingsfarge 1 3 7" xfId="14421" xr:uid="{00000000-0005-0000-0000-000046240000}"/>
    <cellStyle name="20% - uthevingsfarge 1 3 7 2" xfId="14422" xr:uid="{00000000-0005-0000-0000-000047240000}"/>
    <cellStyle name="20% - uthevingsfarge 1 3 7 2 2" xfId="41862" xr:uid="{00000000-0005-0000-0000-000048240000}"/>
    <cellStyle name="20% - uthevingsfarge 1 3 7 3" xfId="41863" xr:uid="{00000000-0005-0000-0000-000049240000}"/>
    <cellStyle name="20% - uthevingsfarge 1 3 7_3. Chng in credit spreads" xfId="41864" xr:uid="{00000000-0005-0000-0000-00004A240000}"/>
    <cellStyle name="20% - uthevingsfarge 1 3 8" xfId="14423" xr:uid="{00000000-0005-0000-0000-00004B240000}"/>
    <cellStyle name="20% - uthevingsfarge 1 3 9" xfId="35822" xr:uid="{00000000-0005-0000-0000-00004C240000}"/>
    <cellStyle name="20% - uthevingsfarge 1 3_4 manuell" xfId="52186"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5834" xr:uid="{00000000-0005-0000-0000-000051240000}"/>
    <cellStyle name="20% - uthevingsfarge 1 30 2 2_CC1" xfId="52187" xr:uid="{846E16FF-4A84-4131-A2A8-02EC81F51265}"/>
    <cellStyle name="20% - uthevingsfarge 1 30 2 3" xfId="35835" xr:uid="{00000000-0005-0000-0000-000052240000}"/>
    <cellStyle name="20% - uthevingsfarge 1 30 2 4" xfId="35836" xr:uid="{00000000-0005-0000-0000-000053240000}"/>
    <cellStyle name="20% - uthevingsfarge 1 30 2 5" xfId="35837" xr:uid="{00000000-0005-0000-0000-000054240000}"/>
    <cellStyle name="20% - uthevingsfarge 1 30 2 6" xfId="35833" xr:uid="{00000000-0005-0000-0000-000055240000}"/>
    <cellStyle name="20% - uthevingsfarge 1 30 2_4 manuell" xfId="52188" xr:uid="{3BD9E9B6-5D8F-463B-BC73-E30D3AB63EFF}"/>
    <cellStyle name="20% - uthevingsfarge 1 30 3" xfId="2645" xr:uid="{00000000-0005-0000-0000-000057240000}"/>
    <cellStyle name="20% - uthevingsfarge 1 30 3 2" xfId="35838" xr:uid="{00000000-0005-0000-0000-000058240000}"/>
    <cellStyle name="20% - uthevingsfarge 1 30 3_CC1" xfId="52189" xr:uid="{252E3EC6-F274-4342-B1B8-7E0D82EE7DC9}"/>
    <cellStyle name="20% - uthevingsfarge 1 30 4" xfId="35839" xr:uid="{00000000-0005-0000-0000-000059240000}"/>
    <cellStyle name="20% - uthevingsfarge 1 30 5" xfId="35840" xr:uid="{00000000-0005-0000-0000-00005A240000}"/>
    <cellStyle name="20% - uthevingsfarge 1 30 6" xfId="35841" xr:uid="{00000000-0005-0000-0000-00005B240000}"/>
    <cellStyle name="20% - uthevingsfarge 1 30 7" xfId="35832" xr:uid="{00000000-0005-0000-0000-00005C240000}"/>
    <cellStyle name="20% - uthevingsfarge 1 30_4 manuell" xfId="52190"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5844" xr:uid="{00000000-0005-0000-0000-000061240000}"/>
    <cellStyle name="20% - uthevingsfarge 1 31 2 2_CC1" xfId="52191" xr:uid="{7AAF4D24-D39F-4090-AF16-1DA0C66E5844}"/>
    <cellStyle name="20% - uthevingsfarge 1 31 2 3" xfId="35845" xr:uid="{00000000-0005-0000-0000-000062240000}"/>
    <cellStyle name="20% - uthevingsfarge 1 31 2 4" xfId="35846" xr:uid="{00000000-0005-0000-0000-000063240000}"/>
    <cellStyle name="20% - uthevingsfarge 1 31 2 5" xfId="35847" xr:uid="{00000000-0005-0000-0000-000064240000}"/>
    <cellStyle name="20% - uthevingsfarge 1 31 2 6" xfId="35843" xr:uid="{00000000-0005-0000-0000-000065240000}"/>
    <cellStyle name="20% - uthevingsfarge 1 31 2_4 manuell" xfId="52192" xr:uid="{D6AEFC84-D010-4B40-8BAB-8E2E0373F7CB}"/>
    <cellStyle name="20% - uthevingsfarge 1 31 3" xfId="2649" xr:uid="{00000000-0005-0000-0000-000067240000}"/>
    <cellStyle name="20% - uthevingsfarge 1 31 3 2" xfId="35848" xr:uid="{00000000-0005-0000-0000-000068240000}"/>
    <cellStyle name="20% - uthevingsfarge 1 31 3_CC1" xfId="52193" xr:uid="{B77BF78B-8176-432D-8F44-A2E4B597CD81}"/>
    <cellStyle name="20% - uthevingsfarge 1 31 4" xfId="35849" xr:uid="{00000000-0005-0000-0000-000069240000}"/>
    <cellStyle name="20% - uthevingsfarge 1 31 5" xfId="35850" xr:uid="{00000000-0005-0000-0000-00006A240000}"/>
    <cellStyle name="20% - uthevingsfarge 1 31 6" xfId="35851" xr:uid="{00000000-0005-0000-0000-00006B240000}"/>
    <cellStyle name="20% - uthevingsfarge 1 31 7" xfId="35842" xr:uid="{00000000-0005-0000-0000-00006C240000}"/>
    <cellStyle name="20% - uthevingsfarge 1 31_4 manuell" xfId="52194"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5854" xr:uid="{00000000-0005-0000-0000-000071240000}"/>
    <cellStyle name="20% - uthevingsfarge 1 32 2 2_CC1" xfId="52195" xr:uid="{AE129CCE-4578-415C-B522-F41F3EB2C566}"/>
    <cellStyle name="20% - uthevingsfarge 1 32 2 3" xfId="35855" xr:uid="{00000000-0005-0000-0000-000072240000}"/>
    <cellStyle name="20% - uthevingsfarge 1 32 2 4" xfId="35856" xr:uid="{00000000-0005-0000-0000-000073240000}"/>
    <cellStyle name="20% - uthevingsfarge 1 32 2 5" xfId="35857" xr:uid="{00000000-0005-0000-0000-000074240000}"/>
    <cellStyle name="20% - uthevingsfarge 1 32 2 6" xfId="35853" xr:uid="{00000000-0005-0000-0000-000075240000}"/>
    <cellStyle name="20% - uthevingsfarge 1 32 2_4 manuell" xfId="52196" xr:uid="{C00D53CE-DF56-47E4-B6B9-A7A09AC13197}"/>
    <cellStyle name="20% - uthevingsfarge 1 32 3" xfId="2653" xr:uid="{00000000-0005-0000-0000-000077240000}"/>
    <cellStyle name="20% - uthevingsfarge 1 32 3 2" xfId="35858" xr:uid="{00000000-0005-0000-0000-000078240000}"/>
    <cellStyle name="20% - uthevingsfarge 1 32 3_CC1" xfId="52197" xr:uid="{DAA7A599-FC78-4726-8820-96A7A22ADE2E}"/>
    <cellStyle name="20% - uthevingsfarge 1 32 4" xfId="35859" xr:uid="{00000000-0005-0000-0000-000079240000}"/>
    <cellStyle name="20% - uthevingsfarge 1 32 5" xfId="35860" xr:uid="{00000000-0005-0000-0000-00007A240000}"/>
    <cellStyle name="20% - uthevingsfarge 1 32 6" xfId="35861" xr:uid="{00000000-0005-0000-0000-00007B240000}"/>
    <cellStyle name="20% - uthevingsfarge 1 32 7" xfId="35852" xr:uid="{00000000-0005-0000-0000-00007C240000}"/>
    <cellStyle name="20% - uthevingsfarge 1 32_4 manuell" xfId="52198"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5864" xr:uid="{00000000-0005-0000-0000-000081240000}"/>
    <cellStyle name="20% - uthevingsfarge 1 33 2 2_CC1" xfId="52199" xr:uid="{9F983027-AE47-427C-B4A5-A0DD725BCA10}"/>
    <cellStyle name="20% - uthevingsfarge 1 33 2 3" xfId="35865" xr:uid="{00000000-0005-0000-0000-000082240000}"/>
    <cellStyle name="20% - uthevingsfarge 1 33 2 4" xfId="35866" xr:uid="{00000000-0005-0000-0000-000083240000}"/>
    <cellStyle name="20% - uthevingsfarge 1 33 2 5" xfId="35867" xr:uid="{00000000-0005-0000-0000-000084240000}"/>
    <cellStyle name="20% - uthevingsfarge 1 33 2 6" xfId="35863" xr:uid="{00000000-0005-0000-0000-000085240000}"/>
    <cellStyle name="20% - uthevingsfarge 1 33 2_4 manuell" xfId="52200" xr:uid="{44F994A6-85F7-4825-9850-297EB8A093D9}"/>
    <cellStyle name="20% - uthevingsfarge 1 33 3" xfId="2657" xr:uid="{00000000-0005-0000-0000-000087240000}"/>
    <cellStyle name="20% - uthevingsfarge 1 33 3 2" xfId="35868" xr:uid="{00000000-0005-0000-0000-000088240000}"/>
    <cellStyle name="20% - uthevingsfarge 1 33 3_CC1" xfId="52201" xr:uid="{6D1B00A7-AFB8-4EB9-8021-C9D4427373C1}"/>
    <cellStyle name="20% - uthevingsfarge 1 33 4" xfId="35869" xr:uid="{00000000-0005-0000-0000-000089240000}"/>
    <cellStyle name="20% - uthevingsfarge 1 33 5" xfId="35870" xr:uid="{00000000-0005-0000-0000-00008A240000}"/>
    <cellStyle name="20% - uthevingsfarge 1 33 6" xfId="35871" xr:uid="{00000000-0005-0000-0000-00008B240000}"/>
    <cellStyle name="20% - uthevingsfarge 1 33 7" xfId="35862" xr:uid="{00000000-0005-0000-0000-00008C240000}"/>
    <cellStyle name="20% - uthevingsfarge 1 33_4 manuell" xfId="52202"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5874" xr:uid="{00000000-0005-0000-0000-000091240000}"/>
    <cellStyle name="20% - uthevingsfarge 1 34 2 2_CC1" xfId="52203" xr:uid="{422C2BBF-CF9C-45B7-B6CE-EB6EB0CFB79C}"/>
    <cellStyle name="20% - uthevingsfarge 1 34 2 3" xfId="35875" xr:uid="{00000000-0005-0000-0000-000092240000}"/>
    <cellStyle name="20% - uthevingsfarge 1 34 2 4" xfId="35876" xr:uid="{00000000-0005-0000-0000-000093240000}"/>
    <cellStyle name="20% - uthevingsfarge 1 34 2 5" xfId="35877" xr:uid="{00000000-0005-0000-0000-000094240000}"/>
    <cellStyle name="20% - uthevingsfarge 1 34 2 6" xfId="35873" xr:uid="{00000000-0005-0000-0000-000095240000}"/>
    <cellStyle name="20% - uthevingsfarge 1 34 2_4 manuell" xfId="52204" xr:uid="{5ADB35F6-AA4F-4659-9527-4C34065D927A}"/>
    <cellStyle name="20% - uthevingsfarge 1 34 3" xfId="2661" xr:uid="{00000000-0005-0000-0000-000097240000}"/>
    <cellStyle name="20% - uthevingsfarge 1 34 3 2" xfId="35878" xr:uid="{00000000-0005-0000-0000-000098240000}"/>
    <cellStyle name="20% - uthevingsfarge 1 34 3_CC1" xfId="52205" xr:uid="{F658A2F4-C8C7-4A0E-AC9D-91F1F02A48D7}"/>
    <cellStyle name="20% - uthevingsfarge 1 34 4" xfId="35879" xr:uid="{00000000-0005-0000-0000-000099240000}"/>
    <cellStyle name="20% - uthevingsfarge 1 34 5" xfId="35880" xr:uid="{00000000-0005-0000-0000-00009A240000}"/>
    <cellStyle name="20% - uthevingsfarge 1 34 6" xfId="35881" xr:uid="{00000000-0005-0000-0000-00009B240000}"/>
    <cellStyle name="20% - uthevingsfarge 1 34 7" xfId="35872" xr:uid="{00000000-0005-0000-0000-00009C240000}"/>
    <cellStyle name="20% - uthevingsfarge 1 34_4 manuell" xfId="52206"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5884" xr:uid="{00000000-0005-0000-0000-0000A1240000}"/>
    <cellStyle name="20% - uthevingsfarge 1 35 2 2_CC1" xfId="52207" xr:uid="{E6F37DBA-4ECA-4AEA-A864-412B0F5E618C}"/>
    <cellStyle name="20% - uthevingsfarge 1 35 2 3" xfId="35885" xr:uid="{00000000-0005-0000-0000-0000A2240000}"/>
    <cellStyle name="20% - uthevingsfarge 1 35 2 4" xfId="35886" xr:uid="{00000000-0005-0000-0000-0000A3240000}"/>
    <cellStyle name="20% - uthevingsfarge 1 35 2 5" xfId="35887" xr:uid="{00000000-0005-0000-0000-0000A4240000}"/>
    <cellStyle name="20% - uthevingsfarge 1 35 2 6" xfId="35883" xr:uid="{00000000-0005-0000-0000-0000A5240000}"/>
    <cellStyle name="20% - uthevingsfarge 1 35 2_4 manuell" xfId="52208" xr:uid="{32CED136-7138-4FEC-BC7E-008FF6F26BCB}"/>
    <cellStyle name="20% - uthevingsfarge 1 35 3" xfId="2665" xr:uid="{00000000-0005-0000-0000-0000A7240000}"/>
    <cellStyle name="20% - uthevingsfarge 1 35 3 2" xfId="35888" xr:uid="{00000000-0005-0000-0000-0000A8240000}"/>
    <cellStyle name="20% - uthevingsfarge 1 35 3_CC1" xfId="52209" xr:uid="{ADEEFC30-C2B3-4A3E-B95E-6102436D964C}"/>
    <cellStyle name="20% - uthevingsfarge 1 35 4" xfId="35889" xr:uid="{00000000-0005-0000-0000-0000A9240000}"/>
    <cellStyle name="20% - uthevingsfarge 1 35 5" xfId="35890" xr:uid="{00000000-0005-0000-0000-0000AA240000}"/>
    <cellStyle name="20% - uthevingsfarge 1 35 6" xfId="35891" xr:uid="{00000000-0005-0000-0000-0000AB240000}"/>
    <cellStyle name="20% - uthevingsfarge 1 35 7" xfId="35882" xr:uid="{00000000-0005-0000-0000-0000AC240000}"/>
    <cellStyle name="20% - uthevingsfarge 1 35_4 manuell" xfId="52210"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5894" xr:uid="{00000000-0005-0000-0000-0000B1240000}"/>
    <cellStyle name="20% - uthevingsfarge 1 36 2 2_CC1" xfId="52211" xr:uid="{2468E3DF-91C3-44F3-A4D6-259770DEDF4C}"/>
    <cellStyle name="20% - uthevingsfarge 1 36 2 3" xfId="35895" xr:uid="{00000000-0005-0000-0000-0000B2240000}"/>
    <cellStyle name="20% - uthevingsfarge 1 36 2 4" xfId="35896" xr:uid="{00000000-0005-0000-0000-0000B3240000}"/>
    <cellStyle name="20% - uthevingsfarge 1 36 2 5" xfId="35897" xr:uid="{00000000-0005-0000-0000-0000B4240000}"/>
    <cellStyle name="20% - uthevingsfarge 1 36 2 6" xfId="35893" xr:uid="{00000000-0005-0000-0000-0000B5240000}"/>
    <cellStyle name="20% - uthevingsfarge 1 36 2_4 manuell" xfId="52212" xr:uid="{B81360E8-1D43-49A4-9AA2-7292437D6A61}"/>
    <cellStyle name="20% - uthevingsfarge 1 36 3" xfId="2669" xr:uid="{00000000-0005-0000-0000-0000B7240000}"/>
    <cellStyle name="20% - uthevingsfarge 1 36 3 2" xfId="35898" xr:uid="{00000000-0005-0000-0000-0000B8240000}"/>
    <cellStyle name="20% - uthevingsfarge 1 36 3_CC1" xfId="52213" xr:uid="{925578AD-04C0-465F-AFE2-CF1D0F3185B4}"/>
    <cellStyle name="20% - uthevingsfarge 1 36 4" xfId="35899" xr:uid="{00000000-0005-0000-0000-0000B9240000}"/>
    <cellStyle name="20% - uthevingsfarge 1 36 5" xfId="35900" xr:uid="{00000000-0005-0000-0000-0000BA240000}"/>
    <cellStyle name="20% - uthevingsfarge 1 36 6" xfId="35901" xr:uid="{00000000-0005-0000-0000-0000BB240000}"/>
    <cellStyle name="20% - uthevingsfarge 1 36 7" xfId="35892" xr:uid="{00000000-0005-0000-0000-0000BC240000}"/>
    <cellStyle name="20% - uthevingsfarge 1 36_4 manuell" xfId="52214"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5904" xr:uid="{00000000-0005-0000-0000-0000C1240000}"/>
    <cellStyle name="20% - uthevingsfarge 1 37 2 2_CC1" xfId="52215" xr:uid="{502CCC14-2F06-46B5-8F66-CAF4EA76181C}"/>
    <cellStyle name="20% - uthevingsfarge 1 37 2 3" xfId="35905" xr:uid="{00000000-0005-0000-0000-0000C2240000}"/>
    <cellStyle name="20% - uthevingsfarge 1 37 2 4" xfId="35906" xr:uid="{00000000-0005-0000-0000-0000C3240000}"/>
    <cellStyle name="20% - uthevingsfarge 1 37 2 5" xfId="35907" xr:uid="{00000000-0005-0000-0000-0000C4240000}"/>
    <cellStyle name="20% - uthevingsfarge 1 37 2 6" xfId="35903" xr:uid="{00000000-0005-0000-0000-0000C5240000}"/>
    <cellStyle name="20% - uthevingsfarge 1 37 2_4 manuell" xfId="52216" xr:uid="{647D8F48-D3E7-4CF9-AE0D-D056CA3741C0}"/>
    <cellStyle name="20% - uthevingsfarge 1 37 3" xfId="2673" xr:uid="{00000000-0005-0000-0000-0000C7240000}"/>
    <cellStyle name="20% - uthevingsfarge 1 37 3 2" xfId="35908" xr:uid="{00000000-0005-0000-0000-0000C8240000}"/>
    <cellStyle name="20% - uthevingsfarge 1 37 3_CC1" xfId="52217" xr:uid="{C8B0C423-8CD1-4913-9614-C63D425CAC09}"/>
    <cellStyle name="20% - uthevingsfarge 1 37 4" xfId="35909" xr:uid="{00000000-0005-0000-0000-0000C9240000}"/>
    <cellStyle name="20% - uthevingsfarge 1 37 5" xfId="35910" xr:uid="{00000000-0005-0000-0000-0000CA240000}"/>
    <cellStyle name="20% - uthevingsfarge 1 37 6" xfId="35911" xr:uid="{00000000-0005-0000-0000-0000CB240000}"/>
    <cellStyle name="20% - uthevingsfarge 1 37 7" xfId="35902" xr:uid="{00000000-0005-0000-0000-0000CC240000}"/>
    <cellStyle name="20% - uthevingsfarge 1 37_4 manuell" xfId="52218"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5914" xr:uid="{00000000-0005-0000-0000-0000D1240000}"/>
    <cellStyle name="20% - uthevingsfarge 1 38 2 2_CC1" xfId="52219" xr:uid="{29A76AC5-1572-4425-85C4-7243B412C1E5}"/>
    <cellStyle name="20% - uthevingsfarge 1 38 2 3" xfId="35915" xr:uid="{00000000-0005-0000-0000-0000D2240000}"/>
    <cellStyle name="20% - uthevingsfarge 1 38 2 4" xfId="35916" xr:uid="{00000000-0005-0000-0000-0000D3240000}"/>
    <cellStyle name="20% - uthevingsfarge 1 38 2 5" xfId="35917" xr:uid="{00000000-0005-0000-0000-0000D4240000}"/>
    <cellStyle name="20% - uthevingsfarge 1 38 2 6" xfId="35913" xr:uid="{00000000-0005-0000-0000-0000D5240000}"/>
    <cellStyle name="20% - uthevingsfarge 1 38 2_4 manuell" xfId="52220" xr:uid="{FCB2994B-ACAF-4ADA-80D7-9D350CF694FD}"/>
    <cellStyle name="20% - uthevingsfarge 1 38 3" xfId="2677" xr:uid="{00000000-0005-0000-0000-0000D7240000}"/>
    <cellStyle name="20% - uthevingsfarge 1 38 3 2" xfId="35918" xr:uid="{00000000-0005-0000-0000-0000D8240000}"/>
    <cellStyle name="20% - uthevingsfarge 1 38 3_CC1" xfId="52221" xr:uid="{1E513293-9332-4F40-B59C-898A723EC67D}"/>
    <cellStyle name="20% - uthevingsfarge 1 38 4" xfId="35919" xr:uid="{00000000-0005-0000-0000-0000D9240000}"/>
    <cellStyle name="20% - uthevingsfarge 1 38 5" xfId="35920" xr:uid="{00000000-0005-0000-0000-0000DA240000}"/>
    <cellStyle name="20% - uthevingsfarge 1 38 6" xfId="35921" xr:uid="{00000000-0005-0000-0000-0000DB240000}"/>
    <cellStyle name="20% - uthevingsfarge 1 38 7" xfId="35912" xr:uid="{00000000-0005-0000-0000-0000DC240000}"/>
    <cellStyle name="20% - uthevingsfarge 1 38_4 manuell" xfId="52222"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5924" xr:uid="{00000000-0005-0000-0000-0000E1240000}"/>
    <cellStyle name="20% - uthevingsfarge 1 39 2 2_CC1" xfId="52223" xr:uid="{7F545F7C-C654-4C54-AAF8-B63BFA67FDBA}"/>
    <cellStyle name="20% - uthevingsfarge 1 39 2 3" xfId="35925" xr:uid="{00000000-0005-0000-0000-0000E2240000}"/>
    <cellStyle name="20% - uthevingsfarge 1 39 2 4" xfId="35926" xr:uid="{00000000-0005-0000-0000-0000E3240000}"/>
    <cellStyle name="20% - uthevingsfarge 1 39 2 5" xfId="35927" xr:uid="{00000000-0005-0000-0000-0000E4240000}"/>
    <cellStyle name="20% - uthevingsfarge 1 39 2 6" xfId="35923" xr:uid="{00000000-0005-0000-0000-0000E5240000}"/>
    <cellStyle name="20% - uthevingsfarge 1 39 2_4 manuell" xfId="52224" xr:uid="{44EB3B16-8162-496B-90E7-8A3EE7A99852}"/>
    <cellStyle name="20% - uthevingsfarge 1 39 3" xfId="2681" xr:uid="{00000000-0005-0000-0000-0000E7240000}"/>
    <cellStyle name="20% - uthevingsfarge 1 39 3 2" xfId="35928" xr:uid="{00000000-0005-0000-0000-0000E8240000}"/>
    <cellStyle name="20% - uthevingsfarge 1 39 3_CC1" xfId="52225" xr:uid="{E8D5A342-1C61-43AF-83F7-8394F3646F26}"/>
    <cellStyle name="20% - uthevingsfarge 1 39 4" xfId="35929" xr:uid="{00000000-0005-0000-0000-0000E9240000}"/>
    <cellStyle name="20% - uthevingsfarge 1 39 5" xfId="35930" xr:uid="{00000000-0005-0000-0000-0000EA240000}"/>
    <cellStyle name="20% - uthevingsfarge 1 39 6" xfId="35931" xr:uid="{00000000-0005-0000-0000-0000EB240000}"/>
    <cellStyle name="20% - uthevingsfarge 1 39 7" xfId="35922" xr:uid="{00000000-0005-0000-0000-0000EC240000}"/>
    <cellStyle name="20% - uthevingsfarge 1 39_4 manuell" xfId="52226" xr:uid="{6F7912C7-4183-4518-AE50-64E2EF2E6C9E}"/>
    <cellStyle name="20% - uthevingsfarge 1 4" xfId="2682" xr:uid="{00000000-0005-0000-0000-0000EE240000}"/>
    <cellStyle name="20% - uthevingsfarge 1 4 10" xfId="41865" xr:uid="{00000000-0005-0000-0000-0000EF240000}"/>
    <cellStyle name="20% - uthevingsfarge 1 4 2" xfId="2683" xr:uid="{00000000-0005-0000-0000-0000F0240000}"/>
    <cellStyle name="20% - uthevingsfarge 1 4 2 2" xfId="2684" xr:uid="{00000000-0005-0000-0000-0000F1240000}"/>
    <cellStyle name="20% - uthevingsfarge 1 4 2 2 2" xfId="14424" xr:uid="{00000000-0005-0000-0000-0000F2240000}"/>
    <cellStyle name="20% - uthevingsfarge 1 4 2 2 2 2" xfId="41866" xr:uid="{00000000-0005-0000-0000-0000F3240000}"/>
    <cellStyle name="20% - uthevingsfarge 1 4 2 2 3" xfId="35934" xr:uid="{00000000-0005-0000-0000-0000F4240000}"/>
    <cellStyle name="20% - uthevingsfarge 1 4 2 2_3. Chng in credit spreads" xfId="41867" xr:uid="{00000000-0005-0000-0000-0000F5240000}"/>
    <cellStyle name="20% - uthevingsfarge 1 4 2 3" xfId="14425" xr:uid="{00000000-0005-0000-0000-0000F6240000}"/>
    <cellStyle name="20% - uthevingsfarge 1 4 2 3 2" xfId="35935" xr:uid="{00000000-0005-0000-0000-0000F7240000}"/>
    <cellStyle name="20% - uthevingsfarge 1 4 2 3 2 2" xfId="41868" xr:uid="{00000000-0005-0000-0000-0000F8240000}"/>
    <cellStyle name="20% - uthevingsfarge 1 4 2 3 3" xfId="41869" xr:uid="{00000000-0005-0000-0000-0000F9240000}"/>
    <cellStyle name="20% - uthevingsfarge 1 4 2 3_3. Chng in credit spreads" xfId="41870" xr:uid="{00000000-0005-0000-0000-0000FA240000}"/>
    <cellStyle name="20% - uthevingsfarge 1 4 2 4" xfId="35936" xr:uid="{00000000-0005-0000-0000-0000FB240000}"/>
    <cellStyle name="20% - uthevingsfarge 1 4 2 4 2" xfId="41871" xr:uid="{00000000-0005-0000-0000-0000FC240000}"/>
    <cellStyle name="20% - uthevingsfarge 1 4 2 5" xfId="35937" xr:uid="{00000000-0005-0000-0000-0000FD240000}"/>
    <cellStyle name="20% - uthevingsfarge 1 4 2 6" xfId="35933" xr:uid="{00000000-0005-0000-0000-0000FE240000}"/>
    <cellStyle name="20% - uthevingsfarge 1 4 2 7" xfId="41872" xr:uid="{00000000-0005-0000-0000-0000FF240000}"/>
    <cellStyle name="20% - uthevingsfarge 1 4 2 8" xfId="41873" xr:uid="{00000000-0005-0000-0000-000000250000}"/>
    <cellStyle name="20% - uthevingsfarge 1 4 2_3. Chng in credit spreads" xfId="41874" xr:uid="{00000000-0005-0000-0000-000001250000}"/>
    <cellStyle name="20% - uthevingsfarge 1 4 3" xfId="2685" xr:uid="{00000000-0005-0000-0000-000002250000}"/>
    <cellStyle name="20% - uthevingsfarge 1 4 3 2" xfId="14426" xr:uid="{00000000-0005-0000-0000-000003250000}"/>
    <cellStyle name="20% - uthevingsfarge 1 4 3 2 2" xfId="41875" xr:uid="{00000000-0005-0000-0000-000004250000}"/>
    <cellStyle name="20% - uthevingsfarge 1 4 3 3" xfId="14427" xr:uid="{00000000-0005-0000-0000-000005250000}"/>
    <cellStyle name="20% - uthevingsfarge 1 4 3 4" xfId="35938" xr:uid="{00000000-0005-0000-0000-000006250000}"/>
    <cellStyle name="20% - uthevingsfarge 1 4 3 5" xfId="41876" xr:uid="{00000000-0005-0000-0000-000007250000}"/>
    <cellStyle name="20% - uthevingsfarge 1 4 3 6" xfId="41877" xr:uid="{00000000-0005-0000-0000-000008250000}"/>
    <cellStyle name="20% - uthevingsfarge 1 4 3_3. Chng in credit spreads" xfId="41878" xr:uid="{00000000-0005-0000-0000-000009250000}"/>
    <cellStyle name="20% - uthevingsfarge 1 4 4" xfId="14428" xr:uid="{00000000-0005-0000-0000-00000A250000}"/>
    <cellStyle name="20% - uthevingsfarge 1 4 4 2" xfId="14429" xr:uid="{00000000-0005-0000-0000-00000B250000}"/>
    <cellStyle name="20% - uthevingsfarge 1 4 4 2 2" xfId="41879" xr:uid="{00000000-0005-0000-0000-00000C250000}"/>
    <cellStyle name="20% - uthevingsfarge 1 4 4 3" xfId="14430" xr:uid="{00000000-0005-0000-0000-00000D250000}"/>
    <cellStyle name="20% - uthevingsfarge 1 4 4 4" xfId="35939" xr:uid="{00000000-0005-0000-0000-00000E250000}"/>
    <cellStyle name="20% - uthevingsfarge 1 4 4 5" xfId="41880" xr:uid="{00000000-0005-0000-0000-00000F250000}"/>
    <cellStyle name="20% - uthevingsfarge 1 4 4 6" xfId="41881" xr:uid="{00000000-0005-0000-0000-000010250000}"/>
    <cellStyle name="20% - uthevingsfarge 1 4 4_3. Chng in credit spreads" xfId="41882" xr:uid="{00000000-0005-0000-0000-000011250000}"/>
    <cellStyle name="20% - uthevingsfarge 1 4 5" xfId="14431" xr:uid="{00000000-0005-0000-0000-000012250000}"/>
    <cellStyle name="20% - uthevingsfarge 1 4 5 2" xfId="14432" xr:uid="{00000000-0005-0000-0000-000013250000}"/>
    <cellStyle name="20% - uthevingsfarge 1 4 5 3" xfId="14433" xr:uid="{00000000-0005-0000-0000-000014250000}"/>
    <cellStyle name="20% - uthevingsfarge 1 4 5 4" xfId="35940" xr:uid="{00000000-0005-0000-0000-000015250000}"/>
    <cellStyle name="20% - uthevingsfarge 1 4 5 5" xfId="41883" xr:uid="{00000000-0005-0000-0000-000016250000}"/>
    <cellStyle name="20% - uthevingsfarge 1 4 5 6" xfId="41884" xr:uid="{00000000-0005-0000-0000-000017250000}"/>
    <cellStyle name="20% - uthevingsfarge 1 4 5_43 Manuell" xfId="54399" xr:uid="{DBDC5EED-3C64-49B5-9DD4-46DAFF6E7B2D}"/>
    <cellStyle name="20% - uthevingsfarge 1 4 6" xfId="14434" xr:uid="{00000000-0005-0000-0000-000019250000}"/>
    <cellStyle name="20% - uthevingsfarge 1 4 6 2" xfId="14435" xr:uid="{00000000-0005-0000-0000-00001A250000}"/>
    <cellStyle name="20% - uthevingsfarge 1 4 6 3" xfId="35941" xr:uid="{00000000-0005-0000-0000-00001B250000}"/>
    <cellStyle name="20% - uthevingsfarge 1 4 6_43 Manuell" xfId="54400" xr:uid="{8D79E8A5-B5F5-453E-AEE7-DA3752B356AB}"/>
    <cellStyle name="20% - uthevingsfarge 1 4 7" xfId="14436" xr:uid="{00000000-0005-0000-0000-00001D250000}"/>
    <cellStyle name="20% - uthevingsfarge 1 4 8" xfId="35932" xr:uid="{00000000-0005-0000-0000-00001E250000}"/>
    <cellStyle name="20% - uthevingsfarge 1 4 9" xfId="41885" xr:uid="{00000000-0005-0000-0000-00001F250000}"/>
    <cellStyle name="20% - uthevingsfarge 1 4_3. Chng in credit spreads" xfId="41886"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5944" xr:uid="{00000000-0005-0000-0000-000024250000}"/>
    <cellStyle name="20% - uthevingsfarge 1 40 2 2_CC1" xfId="52227" xr:uid="{8F298426-D958-4DFB-A648-9ECAA584BBB4}"/>
    <cellStyle name="20% - uthevingsfarge 1 40 2 3" xfId="35945" xr:uid="{00000000-0005-0000-0000-000025250000}"/>
    <cellStyle name="20% - uthevingsfarge 1 40 2 4" xfId="35946" xr:uid="{00000000-0005-0000-0000-000026250000}"/>
    <cellStyle name="20% - uthevingsfarge 1 40 2 5" xfId="35947" xr:uid="{00000000-0005-0000-0000-000027250000}"/>
    <cellStyle name="20% - uthevingsfarge 1 40 2 6" xfId="35943" xr:uid="{00000000-0005-0000-0000-000028250000}"/>
    <cellStyle name="20% - uthevingsfarge 1 40 2_4 manuell" xfId="52228" xr:uid="{54E37738-E782-42A3-9D10-4853DBA7154A}"/>
    <cellStyle name="20% - uthevingsfarge 1 40 3" xfId="2689" xr:uid="{00000000-0005-0000-0000-00002A250000}"/>
    <cellStyle name="20% - uthevingsfarge 1 40 3 2" xfId="35948" xr:uid="{00000000-0005-0000-0000-00002B250000}"/>
    <cellStyle name="20% - uthevingsfarge 1 40 3_CC1" xfId="52229" xr:uid="{4646A90A-BE4D-40BE-8E1C-A26EF7C05630}"/>
    <cellStyle name="20% - uthevingsfarge 1 40 4" xfId="35949" xr:uid="{00000000-0005-0000-0000-00002C250000}"/>
    <cellStyle name="20% - uthevingsfarge 1 40 5" xfId="35950" xr:uid="{00000000-0005-0000-0000-00002D250000}"/>
    <cellStyle name="20% - uthevingsfarge 1 40 6" xfId="35951" xr:uid="{00000000-0005-0000-0000-00002E250000}"/>
    <cellStyle name="20% - uthevingsfarge 1 40 7" xfId="35942" xr:uid="{00000000-0005-0000-0000-00002F250000}"/>
    <cellStyle name="20% - uthevingsfarge 1 40_4 manuell" xfId="52230"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5954" xr:uid="{00000000-0005-0000-0000-000034250000}"/>
    <cellStyle name="20% - uthevingsfarge 1 41 2 2_CC1" xfId="52231" xr:uid="{3AE4AE47-9872-4926-9A6A-1320378B17E3}"/>
    <cellStyle name="20% - uthevingsfarge 1 41 2 3" xfId="35955" xr:uid="{00000000-0005-0000-0000-000035250000}"/>
    <cellStyle name="20% - uthevingsfarge 1 41 2 4" xfId="35956" xr:uid="{00000000-0005-0000-0000-000036250000}"/>
    <cellStyle name="20% - uthevingsfarge 1 41 2 5" xfId="35957" xr:uid="{00000000-0005-0000-0000-000037250000}"/>
    <cellStyle name="20% - uthevingsfarge 1 41 2 6" xfId="35953" xr:uid="{00000000-0005-0000-0000-000038250000}"/>
    <cellStyle name="20% - uthevingsfarge 1 41 2_4 manuell" xfId="52232" xr:uid="{F753D3F9-AFDC-418D-A394-3DF727181943}"/>
    <cellStyle name="20% - uthevingsfarge 1 41 3" xfId="2693" xr:uid="{00000000-0005-0000-0000-00003A250000}"/>
    <cellStyle name="20% - uthevingsfarge 1 41 3 2" xfId="35958" xr:uid="{00000000-0005-0000-0000-00003B250000}"/>
    <cellStyle name="20% - uthevingsfarge 1 41 3_CC1" xfId="52233" xr:uid="{124527AE-23C8-4387-8859-DC5D6CE6A238}"/>
    <cellStyle name="20% - uthevingsfarge 1 41 4" xfId="35959" xr:uid="{00000000-0005-0000-0000-00003C250000}"/>
    <cellStyle name="20% - uthevingsfarge 1 41 5" xfId="35960" xr:uid="{00000000-0005-0000-0000-00003D250000}"/>
    <cellStyle name="20% - uthevingsfarge 1 41 6" xfId="35961" xr:uid="{00000000-0005-0000-0000-00003E250000}"/>
    <cellStyle name="20% - uthevingsfarge 1 41 7" xfId="35952" xr:uid="{00000000-0005-0000-0000-00003F250000}"/>
    <cellStyle name="20% - uthevingsfarge 1 41_4 manuell" xfId="52234"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5964" xr:uid="{00000000-0005-0000-0000-000044250000}"/>
    <cellStyle name="20% - uthevingsfarge 1 42 2 2_CC1" xfId="52235" xr:uid="{4611171F-A0C2-451B-8EC3-23D442332D92}"/>
    <cellStyle name="20% - uthevingsfarge 1 42 2 3" xfId="35965" xr:uid="{00000000-0005-0000-0000-000045250000}"/>
    <cellStyle name="20% - uthevingsfarge 1 42 2 4" xfId="35966" xr:uid="{00000000-0005-0000-0000-000046250000}"/>
    <cellStyle name="20% - uthevingsfarge 1 42 2 5" xfId="35967" xr:uid="{00000000-0005-0000-0000-000047250000}"/>
    <cellStyle name="20% - uthevingsfarge 1 42 2 6" xfId="35963" xr:uid="{00000000-0005-0000-0000-000048250000}"/>
    <cellStyle name="20% - uthevingsfarge 1 42 2_4 manuell" xfId="52236" xr:uid="{44677BA7-B67E-4139-8753-D9958E7AE626}"/>
    <cellStyle name="20% - uthevingsfarge 1 42 3" xfId="2697" xr:uid="{00000000-0005-0000-0000-00004A250000}"/>
    <cellStyle name="20% - uthevingsfarge 1 42 3 2" xfId="35968" xr:uid="{00000000-0005-0000-0000-00004B250000}"/>
    <cellStyle name="20% - uthevingsfarge 1 42 3_CC1" xfId="52237" xr:uid="{2D413B7B-AB32-4F8C-8F6F-82A7C5F62D71}"/>
    <cellStyle name="20% - uthevingsfarge 1 42 4" xfId="35969" xr:uid="{00000000-0005-0000-0000-00004C250000}"/>
    <cellStyle name="20% - uthevingsfarge 1 42 5" xfId="35970" xr:uid="{00000000-0005-0000-0000-00004D250000}"/>
    <cellStyle name="20% - uthevingsfarge 1 42 6" xfId="35971" xr:uid="{00000000-0005-0000-0000-00004E250000}"/>
    <cellStyle name="20% - uthevingsfarge 1 42 7" xfId="35962" xr:uid="{00000000-0005-0000-0000-00004F250000}"/>
    <cellStyle name="20% - uthevingsfarge 1 42_4 manuell" xfId="52238"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5974" xr:uid="{00000000-0005-0000-0000-000054250000}"/>
    <cellStyle name="20% - uthevingsfarge 1 43 2 2_CC1" xfId="52239" xr:uid="{0A81CD52-EE43-4BDB-94F7-DBA5A2265E89}"/>
    <cellStyle name="20% - uthevingsfarge 1 43 2 3" xfId="35975" xr:uid="{00000000-0005-0000-0000-000055250000}"/>
    <cellStyle name="20% - uthevingsfarge 1 43 2 4" xfId="35976" xr:uid="{00000000-0005-0000-0000-000056250000}"/>
    <cellStyle name="20% - uthevingsfarge 1 43 2 5" xfId="35977" xr:uid="{00000000-0005-0000-0000-000057250000}"/>
    <cellStyle name="20% - uthevingsfarge 1 43 2 6" xfId="35973" xr:uid="{00000000-0005-0000-0000-000058250000}"/>
    <cellStyle name="20% - uthevingsfarge 1 43 2_4 manuell" xfId="52240" xr:uid="{551DAE9C-0304-480F-92A9-4A2233CDA0E9}"/>
    <cellStyle name="20% - uthevingsfarge 1 43 3" xfId="2701" xr:uid="{00000000-0005-0000-0000-00005A250000}"/>
    <cellStyle name="20% - uthevingsfarge 1 43 3 2" xfId="35978" xr:uid="{00000000-0005-0000-0000-00005B250000}"/>
    <cellStyle name="20% - uthevingsfarge 1 43 3_CC1" xfId="52241" xr:uid="{E57D7203-71A3-4256-B7D0-8690804FE316}"/>
    <cellStyle name="20% - uthevingsfarge 1 43 4" xfId="35979" xr:uid="{00000000-0005-0000-0000-00005C250000}"/>
    <cellStyle name="20% - uthevingsfarge 1 43 5" xfId="35980" xr:uid="{00000000-0005-0000-0000-00005D250000}"/>
    <cellStyle name="20% - uthevingsfarge 1 43 6" xfId="35981" xr:uid="{00000000-0005-0000-0000-00005E250000}"/>
    <cellStyle name="20% - uthevingsfarge 1 43 7" xfId="35972" xr:uid="{00000000-0005-0000-0000-00005F250000}"/>
    <cellStyle name="20% - uthevingsfarge 1 43_4 manuell" xfId="52242"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5984" xr:uid="{00000000-0005-0000-0000-000064250000}"/>
    <cellStyle name="20% - uthevingsfarge 1 44 2 2_CC1" xfId="52243" xr:uid="{55FE0D46-93A4-48CF-B416-6AFC9FBAD983}"/>
    <cellStyle name="20% - uthevingsfarge 1 44 2 3" xfId="35985" xr:uid="{00000000-0005-0000-0000-000065250000}"/>
    <cellStyle name="20% - uthevingsfarge 1 44 2 4" xfId="35986" xr:uid="{00000000-0005-0000-0000-000066250000}"/>
    <cellStyle name="20% - uthevingsfarge 1 44 2 5" xfId="35987" xr:uid="{00000000-0005-0000-0000-000067250000}"/>
    <cellStyle name="20% - uthevingsfarge 1 44 2 6" xfId="35983" xr:uid="{00000000-0005-0000-0000-000068250000}"/>
    <cellStyle name="20% - uthevingsfarge 1 44 2_4 manuell" xfId="52244" xr:uid="{84008472-6094-4CDD-AC29-D98737E0BF1E}"/>
    <cellStyle name="20% - uthevingsfarge 1 44 3" xfId="2705" xr:uid="{00000000-0005-0000-0000-00006A250000}"/>
    <cellStyle name="20% - uthevingsfarge 1 44 3 2" xfId="35988" xr:uid="{00000000-0005-0000-0000-00006B250000}"/>
    <cellStyle name="20% - uthevingsfarge 1 44 3_CC1" xfId="52245" xr:uid="{EA452726-A1F8-493A-A277-D1D4B38ADC04}"/>
    <cellStyle name="20% - uthevingsfarge 1 44 4" xfId="35989" xr:uid="{00000000-0005-0000-0000-00006C250000}"/>
    <cellStyle name="20% - uthevingsfarge 1 44 5" xfId="35990" xr:uid="{00000000-0005-0000-0000-00006D250000}"/>
    <cellStyle name="20% - uthevingsfarge 1 44 6" xfId="35991" xr:uid="{00000000-0005-0000-0000-00006E250000}"/>
    <cellStyle name="20% - uthevingsfarge 1 44 7" xfId="35982" xr:uid="{00000000-0005-0000-0000-00006F250000}"/>
    <cellStyle name="20% - uthevingsfarge 1 44_4 manuell" xfId="52246"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5994" xr:uid="{00000000-0005-0000-0000-000074250000}"/>
    <cellStyle name="20% - uthevingsfarge 1 45 2 2_CC1" xfId="52247" xr:uid="{2F879B6D-BBA5-457E-8753-BB17805AAFC6}"/>
    <cellStyle name="20% - uthevingsfarge 1 45 2 3" xfId="35995" xr:uid="{00000000-0005-0000-0000-000075250000}"/>
    <cellStyle name="20% - uthevingsfarge 1 45 2 4" xfId="35996" xr:uid="{00000000-0005-0000-0000-000076250000}"/>
    <cellStyle name="20% - uthevingsfarge 1 45 2 5" xfId="35997" xr:uid="{00000000-0005-0000-0000-000077250000}"/>
    <cellStyle name="20% - uthevingsfarge 1 45 2 6" xfId="35993" xr:uid="{00000000-0005-0000-0000-000078250000}"/>
    <cellStyle name="20% - uthevingsfarge 1 45 2_4 manuell" xfId="52248" xr:uid="{640741A6-3045-4C94-9C7B-86C4C754B369}"/>
    <cellStyle name="20% - uthevingsfarge 1 45 3" xfId="2709" xr:uid="{00000000-0005-0000-0000-00007A250000}"/>
    <cellStyle name="20% - uthevingsfarge 1 45 3 2" xfId="35998" xr:uid="{00000000-0005-0000-0000-00007B250000}"/>
    <cellStyle name="20% - uthevingsfarge 1 45 3_CC1" xfId="52249" xr:uid="{CE7F5F68-D6B3-4030-930F-9C38C95BD1DB}"/>
    <cellStyle name="20% - uthevingsfarge 1 45 4" xfId="35999" xr:uid="{00000000-0005-0000-0000-00007C250000}"/>
    <cellStyle name="20% - uthevingsfarge 1 45 5" xfId="36000" xr:uid="{00000000-0005-0000-0000-00007D250000}"/>
    <cellStyle name="20% - uthevingsfarge 1 45 6" xfId="36001" xr:uid="{00000000-0005-0000-0000-00007E250000}"/>
    <cellStyle name="20% - uthevingsfarge 1 45 7" xfId="35992" xr:uid="{00000000-0005-0000-0000-00007F250000}"/>
    <cellStyle name="20% - uthevingsfarge 1 45_4 manuell" xfId="52250"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6004" xr:uid="{00000000-0005-0000-0000-000084250000}"/>
    <cellStyle name="20% - uthevingsfarge 1 46 2 2_CC1" xfId="52251" xr:uid="{1F1B50C9-AEA3-45AB-9874-7FB146610916}"/>
    <cellStyle name="20% - uthevingsfarge 1 46 2 3" xfId="36005" xr:uid="{00000000-0005-0000-0000-000085250000}"/>
    <cellStyle name="20% - uthevingsfarge 1 46 2 4" xfId="36006" xr:uid="{00000000-0005-0000-0000-000086250000}"/>
    <cellStyle name="20% - uthevingsfarge 1 46 2 5" xfId="36007" xr:uid="{00000000-0005-0000-0000-000087250000}"/>
    <cellStyle name="20% - uthevingsfarge 1 46 2 6" xfId="36003" xr:uid="{00000000-0005-0000-0000-000088250000}"/>
    <cellStyle name="20% - uthevingsfarge 1 46 2_4 manuell" xfId="52252" xr:uid="{643A6204-5236-403F-A213-73D46CB7F92D}"/>
    <cellStyle name="20% - uthevingsfarge 1 46 3" xfId="2713" xr:uid="{00000000-0005-0000-0000-00008A250000}"/>
    <cellStyle name="20% - uthevingsfarge 1 46 3 2" xfId="36008" xr:uid="{00000000-0005-0000-0000-00008B250000}"/>
    <cellStyle name="20% - uthevingsfarge 1 46 3_CC1" xfId="52253" xr:uid="{3A293F46-6724-497D-81DF-84EAAF1C99ED}"/>
    <cellStyle name="20% - uthevingsfarge 1 46 4" xfId="36009" xr:uid="{00000000-0005-0000-0000-00008C250000}"/>
    <cellStyle name="20% - uthevingsfarge 1 46 5" xfId="36010" xr:uid="{00000000-0005-0000-0000-00008D250000}"/>
    <cellStyle name="20% - uthevingsfarge 1 46 6" xfId="36011" xr:uid="{00000000-0005-0000-0000-00008E250000}"/>
    <cellStyle name="20% - uthevingsfarge 1 46 7" xfId="36002" xr:uid="{00000000-0005-0000-0000-00008F250000}"/>
    <cellStyle name="20% - uthevingsfarge 1 46_4 manuell" xfId="52254"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6014" xr:uid="{00000000-0005-0000-0000-000094250000}"/>
    <cellStyle name="20% - uthevingsfarge 1 47 2 2_CC1" xfId="52255" xr:uid="{2F64071A-8587-4222-A4CB-E8FC4964E9A7}"/>
    <cellStyle name="20% - uthevingsfarge 1 47 2 3" xfId="36015" xr:uid="{00000000-0005-0000-0000-000095250000}"/>
    <cellStyle name="20% - uthevingsfarge 1 47 2 4" xfId="36016" xr:uid="{00000000-0005-0000-0000-000096250000}"/>
    <cellStyle name="20% - uthevingsfarge 1 47 2 5" xfId="36017" xr:uid="{00000000-0005-0000-0000-000097250000}"/>
    <cellStyle name="20% - uthevingsfarge 1 47 2 6" xfId="36013" xr:uid="{00000000-0005-0000-0000-000098250000}"/>
    <cellStyle name="20% - uthevingsfarge 1 47 2_4 manuell" xfId="52256" xr:uid="{68A00FDD-092A-4C0A-9D36-EC1939B7DDFE}"/>
    <cellStyle name="20% - uthevingsfarge 1 47 3" xfId="2717" xr:uid="{00000000-0005-0000-0000-00009A250000}"/>
    <cellStyle name="20% - uthevingsfarge 1 47 3 2" xfId="36018" xr:uid="{00000000-0005-0000-0000-00009B250000}"/>
    <cellStyle name="20% - uthevingsfarge 1 47 3_CC1" xfId="52257" xr:uid="{F518A7B5-2D77-4ED8-BB6A-9D179C0F44A4}"/>
    <cellStyle name="20% - uthevingsfarge 1 47 4" xfId="36019" xr:uid="{00000000-0005-0000-0000-00009C250000}"/>
    <cellStyle name="20% - uthevingsfarge 1 47 5" xfId="36020" xr:uid="{00000000-0005-0000-0000-00009D250000}"/>
    <cellStyle name="20% - uthevingsfarge 1 47 6" xfId="36021" xr:uid="{00000000-0005-0000-0000-00009E250000}"/>
    <cellStyle name="20% - uthevingsfarge 1 47 7" xfId="36012" xr:uid="{00000000-0005-0000-0000-00009F250000}"/>
    <cellStyle name="20% - uthevingsfarge 1 47_4 manuell" xfId="52258"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6024" xr:uid="{00000000-0005-0000-0000-0000A4250000}"/>
    <cellStyle name="20% - uthevingsfarge 1 48 2 2_CC1" xfId="52259" xr:uid="{5B05487F-EA7D-45C6-9F69-8F9B707A0223}"/>
    <cellStyle name="20% - uthevingsfarge 1 48 2 3" xfId="36025" xr:uid="{00000000-0005-0000-0000-0000A5250000}"/>
    <cellStyle name="20% - uthevingsfarge 1 48 2 4" xfId="36026" xr:uid="{00000000-0005-0000-0000-0000A6250000}"/>
    <cellStyle name="20% - uthevingsfarge 1 48 2 5" xfId="36027" xr:uid="{00000000-0005-0000-0000-0000A7250000}"/>
    <cellStyle name="20% - uthevingsfarge 1 48 2 6" xfId="36023" xr:uid="{00000000-0005-0000-0000-0000A8250000}"/>
    <cellStyle name="20% - uthevingsfarge 1 48 2_4 manuell" xfId="52260" xr:uid="{C181F97D-BF98-4EDA-94A6-089635DC1D40}"/>
    <cellStyle name="20% - uthevingsfarge 1 48 3" xfId="2721" xr:uid="{00000000-0005-0000-0000-0000AA250000}"/>
    <cellStyle name="20% - uthevingsfarge 1 48 3 2" xfId="36028" xr:uid="{00000000-0005-0000-0000-0000AB250000}"/>
    <cellStyle name="20% - uthevingsfarge 1 48 3_CC1" xfId="52261" xr:uid="{18E6912E-869A-46F8-91C7-E7959414AEF3}"/>
    <cellStyle name="20% - uthevingsfarge 1 48 4" xfId="36029" xr:uid="{00000000-0005-0000-0000-0000AC250000}"/>
    <cellStyle name="20% - uthevingsfarge 1 48 5" xfId="36030" xr:uid="{00000000-0005-0000-0000-0000AD250000}"/>
    <cellStyle name="20% - uthevingsfarge 1 48 6" xfId="36031" xr:uid="{00000000-0005-0000-0000-0000AE250000}"/>
    <cellStyle name="20% - uthevingsfarge 1 48 7" xfId="36022" xr:uid="{00000000-0005-0000-0000-0000AF250000}"/>
    <cellStyle name="20% - uthevingsfarge 1 48_4 manuell" xfId="52262"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6034" xr:uid="{00000000-0005-0000-0000-0000B4250000}"/>
    <cellStyle name="20% - uthevingsfarge 1 49 2 2_CC1" xfId="52263" xr:uid="{C4B110B4-9AC4-436C-83B3-40095A06F499}"/>
    <cellStyle name="20% - uthevingsfarge 1 49 2 3" xfId="36035" xr:uid="{00000000-0005-0000-0000-0000B5250000}"/>
    <cellStyle name="20% - uthevingsfarge 1 49 2 4" xfId="36036" xr:uid="{00000000-0005-0000-0000-0000B6250000}"/>
    <cellStyle name="20% - uthevingsfarge 1 49 2 5" xfId="36037" xr:uid="{00000000-0005-0000-0000-0000B7250000}"/>
    <cellStyle name="20% - uthevingsfarge 1 49 2 6" xfId="36033" xr:uid="{00000000-0005-0000-0000-0000B8250000}"/>
    <cellStyle name="20% - uthevingsfarge 1 49 2_4 manuell" xfId="52264" xr:uid="{C84C48F8-5B20-4785-8046-C8E088A092F0}"/>
    <cellStyle name="20% - uthevingsfarge 1 49 3" xfId="2725" xr:uid="{00000000-0005-0000-0000-0000BA250000}"/>
    <cellStyle name="20% - uthevingsfarge 1 49 3 2" xfId="36038" xr:uid="{00000000-0005-0000-0000-0000BB250000}"/>
    <cellStyle name="20% - uthevingsfarge 1 49 3_CC1" xfId="52265" xr:uid="{EFA27E5C-83BD-4CF5-B63F-A497DE6B1C69}"/>
    <cellStyle name="20% - uthevingsfarge 1 49 4" xfId="36039" xr:uid="{00000000-0005-0000-0000-0000BC250000}"/>
    <cellStyle name="20% - uthevingsfarge 1 49 5" xfId="36040" xr:uid="{00000000-0005-0000-0000-0000BD250000}"/>
    <cellStyle name="20% - uthevingsfarge 1 49 6" xfId="36041" xr:uid="{00000000-0005-0000-0000-0000BE250000}"/>
    <cellStyle name="20% - uthevingsfarge 1 49 7" xfId="36032" xr:uid="{00000000-0005-0000-0000-0000BF250000}"/>
    <cellStyle name="20% - uthevingsfarge 1 49_4 manuell" xfId="52266"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6044" xr:uid="{00000000-0005-0000-0000-0000C4250000}"/>
    <cellStyle name="20% - uthevingsfarge 1 5 2 2 2 2" xfId="41887" xr:uid="{00000000-0005-0000-0000-0000C5250000}"/>
    <cellStyle name="20% - uthevingsfarge 1 5 2 2 3" xfId="41888" xr:uid="{00000000-0005-0000-0000-0000C6250000}"/>
    <cellStyle name="20% - uthevingsfarge 1 5 2 2_3. Chng in credit spreads" xfId="41889" xr:uid="{00000000-0005-0000-0000-0000C7250000}"/>
    <cellStyle name="20% - uthevingsfarge 1 5 2 3" xfId="36045" xr:uid="{00000000-0005-0000-0000-0000C8250000}"/>
    <cellStyle name="20% - uthevingsfarge 1 5 2 3 2" xfId="41890" xr:uid="{00000000-0005-0000-0000-0000C9250000}"/>
    <cellStyle name="20% - uthevingsfarge 1 5 2 3 2 2" xfId="41891" xr:uid="{00000000-0005-0000-0000-0000CA250000}"/>
    <cellStyle name="20% - uthevingsfarge 1 5 2 3 3" xfId="41892" xr:uid="{00000000-0005-0000-0000-0000CB250000}"/>
    <cellStyle name="20% - uthevingsfarge 1 5 2 3_3. Chng in credit spreads" xfId="41893" xr:uid="{00000000-0005-0000-0000-0000CC250000}"/>
    <cellStyle name="20% - uthevingsfarge 1 5 2 4" xfId="36046" xr:uid="{00000000-0005-0000-0000-0000CD250000}"/>
    <cellStyle name="20% - uthevingsfarge 1 5 2 4 2" xfId="41894" xr:uid="{00000000-0005-0000-0000-0000CE250000}"/>
    <cellStyle name="20% - uthevingsfarge 1 5 2 5" xfId="36047" xr:uid="{00000000-0005-0000-0000-0000CF250000}"/>
    <cellStyle name="20% - uthevingsfarge 1 5 2 6" xfId="36043" xr:uid="{00000000-0005-0000-0000-0000D0250000}"/>
    <cellStyle name="20% - uthevingsfarge 1 5 2_3. Chng in credit spreads" xfId="41895" xr:uid="{00000000-0005-0000-0000-0000D1250000}"/>
    <cellStyle name="20% - uthevingsfarge 1 5 3" xfId="2729" xr:uid="{00000000-0005-0000-0000-0000D2250000}"/>
    <cellStyle name="20% - uthevingsfarge 1 5 3 2" xfId="14437" xr:uid="{00000000-0005-0000-0000-0000D3250000}"/>
    <cellStyle name="20% - uthevingsfarge 1 5 3 2 2" xfId="41896" xr:uid="{00000000-0005-0000-0000-0000D4250000}"/>
    <cellStyle name="20% - uthevingsfarge 1 5 3 3" xfId="36048" xr:uid="{00000000-0005-0000-0000-0000D5250000}"/>
    <cellStyle name="20% - uthevingsfarge 1 5 3_3. Chng in credit spreads" xfId="41897" xr:uid="{00000000-0005-0000-0000-0000D6250000}"/>
    <cellStyle name="20% - uthevingsfarge 1 5 4" xfId="14438" xr:uid="{00000000-0005-0000-0000-0000D7250000}"/>
    <cellStyle name="20% - uthevingsfarge 1 5 4 2" xfId="36049" xr:uid="{00000000-0005-0000-0000-0000D8250000}"/>
    <cellStyle name="20% - uthevingsfarge 1 5 4 2 2" xfId="41898" xr:uid="{00000000-0005-0000-0000-0000D9250000}"/>
    <cellStyle name="20% - uthevingsfarge 1 5 4 3" xfId="41899" xr:uid="{00000000-0005-0000-0000-0000DA250000}"/>
    <cellStyle name="20% - uthevingsfarge 1 5 4_3. Chng in credit spreads" xfId="41900" xr:uid="{00000000-0005-0000-0000-0000DB250000}"/>
    <cellStyle name="20% - uthevingsfarge 1 5 5" xfId="14439" xr:uid="{00000000-0005-0000-0000-0000DC250000}"/>
    <cellStyle name="20% - uthevingsfarge 1 5 5 2" xfId="36050" xr:uid="{00000000-0005-0000-0000-0000DD250000}"/>
    <cellStyle name="20% - uthevingsfarge 1 5 6" xfId="36051" xr:uid="{00000000-0005-0000-0000-0000DE250000}"/>
    <cellStyle name="20% - uthevingsfarge 1 5 7" xfId="36042" xr:uid="{00000000-0005-0000-0000-0000DF250000}"/>
    <cellStyle name="20% - uthevingsfarge 1 5 8" xfId="41901" xr:uid="{00000000-0005-0000-0000-0000E0250000}"/>
    <cellStyle name="20% - uthevingsfarge 1 5 9" xfId="41902" xr:uid="{00000000-0005-0000-0000-0000E1250000}"/>
    <cellStyle name="20% - uthevingsfarge 1 5_3. Chng in credit spreads" xfId="41903"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6054" xr:uid="{00000000-0005-0000-0000-0000E6250000}"/>
    <cellStyle name="20% - uthevingsfarge 1 50 2 2_CC1" xfId="52267" xr:uid="{49FA0DAF-3BC8-4AD2-917E-B77BFD68241D}"/>
    <cellStyle name="20% - uthevingsfarge 1 50 2 3" xfId="36055" xr:uid="{00000000-0005-0000-0000-0000E7250000}"/>
    <cellStyle name="20% - uthevingsfarge 1 50 2 4" xfId="36056" xr:uid="{00000000-0005-0000-0000-0000E8250000}"/>
    <cellStyle name="20% - uthevingsfarge 1 50 2 5" xfId="36057" xr:uid="{00000000-0005-0000-0000-0000E9250000}"/>
    <cellStyle name="20% - uthevingsfarge 1 50 2 6" xfId="36053" xr:uid="{00000000-0005-0000-0000-0000EA250000}"/>
    <cellStyle name="20% - uthevingsfarge 1 50 2_4 manuell" xfId="52268" xr:uid="{5734068D-5696-4F48-91EF-814A0328147D}"/>
    <cellStyle name="20% - uthevingsfarge 1 50 3" xfId="2733" xr:uid="{00000000-0005-0000-0000-0000EC250000}"/>
    <cellStyle name="20% - uthevingsfarge 1 50 3 2" xfId="36058" xr:uid="{00000000-0005-0000-0000-0000ED250000}"/>
    <cellStyle name="20% - uthevingsfarge 1 50 3_CC1" xfId="52269" xr:uid="{5A0B4183-4A47-4F6B-8D48-4EFAFBA63139}"/>
    <cellStyle name="20% - uthevingsfarge 1 50 4" xfId="36059" xr:uid="{00000000-0005-0000-0000-0000EE250000}"/>
    <cellStyle name="20% - uthevingsfarge 1 50 5" xfId="36060" xr:uid="{00000000-0005-0000-0000-0000EF250000}"/>
    <cellStyle name="20% - uthevingsfarge 1 50 6" xfId="36061" xr:uid="{00000000-0005-0000-0000-0000F0250000}"/>
    <cellStyle name="20% - uthevingsfarge 1 50 7" xfId="36052" xr:uid="{00000000-0005-0000-0000-0000F1250000}"/>
    <cellStyle name="20% - uthevingsfarge 1 50_4 manuell" xfId="52270"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6064" xr:uid="{00000000-0005-0000-0000-0000F6250000}"/>
    <cellStyle name="20% - uthevingsfarge 1 51 2 2_CC1" xfId="52271" xr:uid="{AD52D3ED-E8C5-472B-BE40-ABA631C79893}"/>
    <cellStyle name="20% - uthevingsfarge 1 51 2 3" xfId="36065" xr:uid="{00000000-0005-0000-0000-0000F7250000}"/>
    <cellStyle name="20% - uthevingsfarge 1 51 2 4" xfId="36066" xr:uid="{00000000-0005-0000-0000-0000F8250000}"/>
    <cellStyle name="20% - uthevingsfarge 1 51 2 5" xfId="36067" xr:uid="{00000000-0005-0000-0000-0000F9250000}"/>
    <cellStyle name="20% - uthevingsfarge 1 51 2 6" xfId="36063" xr:uid="{00000000-0005-0000-0000-0000FA250000}"/>
    <cellStyle name="20% - uthevingsfarge 1 51 2_4 manuell" xfId="52272" xr:uid="{E508E5DD-C38A-4982-8481-C6675A6B134F}"/>
    <cellStyle name="20% - uthevingsfarge 1 51 3" xfId="2737" xr:uid="{00000000-0005-0000-0000-0000FC250000}"/>
    <cellStyle name="20% - uthevingsfarge 1 51 3 2" xfId="36068" xr:uid="{00000000-0005-0000-0000-0000FD250000}"/>
    <cellStyle name="20% - uthevingsfarge 1 51 3_CC1" xfId="52273" xr:uid="{A2DAE082-9DFD-4855-8C04-00965AC653A6}"/>
    <cellStyle name="20% - uthevingsfarge 1 51 4" xfId="36069" xr:uid="{00000000-0005-0000-0000-0000FE250000}"/>
    <cellStyle name="20% - uthevingsfarge 1 51 5" xfId="36070" xr:uid="{00000000-0005-0000-0000-0000FF250000}"/>
    <cellStyle name="20% - uthevingsfarge 1 51 6" xfId="36071" xr:uid="{00000000-0005-0000-0000-000000260000}"/>
    <cellStyle name="20% - uthevingsfarge 1 51 7" xfId="36062" xr:uid="{00000000-0005-0000-0000-000001260000}"/>
    <cellStyle name="20% - uthevingsfarge 1 51_4 manuell" xfId="52274"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6074" xr:uid="{00000000-0005-0000-0000-000006260000}"/>
    <cellStyle name="20% - uthevingsfarge 1 52 2 2_CC1" xfId="52275" xr:uid="{ADB5EBF4-53E1-49F0-B3C0-92957B88126A}"/>
    <cellStyle name="20% - uthevingsfarge 1 52 2 3" xfId="36075" xr:uid="{00000000-0005-0000-0000-000007260000}"/>
    <cellStyle name="20% - uthevingsfarge 1 52 2 4" xfId="36076" xr:uid="{00000000-0005-0000-0000-000008260000}"/>
    <cellStyle name="20% - uthevingsfarge 1 52 2 5" xfId="36077" xr:uid="{00000000-0005-0000-0000-000009260000}"/>
    <cellStyle name="20% - uthevingsfarge 1 52 2 6" xfId="36073" xr:uid="{00000000-0005-0000-0000-00000A260000}"/>
    <cellStyle name="20% - uthevingsfarge 1 52 2_4 manuell" xfId="52276" xr:uid="{05FE9531-E1DA-4306-BA39-991D5ABD1F52}"/>
    <cellStyle name="20% - uthevingsfarge 1 52 3" xfId="2741" xr:uid="{00000000-0005-0000-0000-00000C260000}"/>
    <cellStyle name="20% - uthevingsfarge 1 52 3 2" xfId="36078" xr:uid="{00000000-0005-0000-0000-00000D260000}"/>
    <cellStyle name="20% - uthevingsfarge 1 52 3_CC1" xfId="52277" xr:uid="{04C106FC-172B-427A-B007-FBDD747D3DD5}"/>
    <cellStyle name="20% - uthevingsfarge 1 52 4" xfId="36079" xr:uid="{00000000-0005-0000-0000-00000E260000}"/>
    <cellStyle name="20% - uthevingsfarge 1 52 5" xfId="36080" xr:uid="{00000000-0005-0000-0000-00000F260000}"/>
    <cellStyle name="20% - uthevingsfarge 1 52 6" xfId="36081" xr:uid="{00000000-0005-0000-0000-000010260000}"/>
    <cellStyle name="20% - uthevingsfarge 1 52 7" xfId="36072" xr:uid="{00000000-0005-0000-0000-000011260000}"/>
    <cellStyle name="20% - uthevingsfarge 1 52_4 manuell" xfId="52278"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6084" xr:uid="{00000000-0005-0000-0000-000016260000}"/>
    <cellStyle name="20% - uthevingsfarge 1 53 2 2_CC1" xfId="52279" xr:uid="{C1B18385-D274-42B3-B00F-1F7F3CD95701}"/>
    <cellStyle name="20% - uthevingsfarge 1 53 2 3" xfId="36085" xr:uid="{00000000-0005-0000-0000-000017260000}"/>
    <cellStyle name="20% - uthevingsfarge 1 53 2 4" xfId="36086" xr:uid="{00000000-0005-0000-0000-000018260000}"/>
    <cellStyle name="20% - uthevingsfarge 1 53 2 5" xfId="36087" xr:uid="{00000000-0005-0000-0000-000019260000}"/>
    <cellStyle name="20% - uthevingsfarge 1 53 2 6" xfId="36083" xr:uid="{00000000-0005-0000-0000-00001A260000}"/>
    <cellStyle name="20% - uthevingsfarge 1 53 2_4 manuell" xfId="52280" xr:uid="{B7530B82-63FC-4298-AEE7-AB54A299210E}"/>
    <cellStyle name="20% - uthevingsfarge 1 53 3" xfId="2745" xr:uid="{00000000-0005-0000-0000-00001C260000}"/>
    <cellStyle name="20% - uthevingsfarge 1 53 3 2" xfId="36088" xr:uid="{00000000-0005-0000-0000-00001D260000}"/>
    <cellStyle name="20% - uthevingsfarge 1 53 3_CC1" xfId="52281" xr:uid="{C2AD600D-B244-4017-A525-71279757AB56}"/>
    <cellStyle name="20% - uthevingsfarge 1 53 4" xfId="36089" xr:uid="{00000000-0005-0000-0000-00001E260000}"/>
    <cellStyle name="20% - uthevingsfarge 1 53 5" xfId="36090" xr:uid="{00000000-0005-0000-0000-00001F260000}"/>
    <cellStyle name="20% - uthevingsfarge 1 53 6" xfId="36091" xr:uid="{00000000-0005-0000-0000-000020260000}"/>
    <cellStyle name="20% - uthevingsfarge 1 53 7" xfId="36082" xr:uid="{00000000-0005-0000-0000-000021260000}"/>
    <cellStyle name="20% - uthevingsfarge 1 53_4 manuell" xfId="52282"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6094" xr:uid="{00000000-0005-0000-0000-000026260000}"/>
    <cellStyle name="20% - uthevingsfarge 1 54 2 2_CC1" xfId="52283" xr:uid="{29381FC0-00D6-4752-8A9E-E7F519E8300F}"/>
    <cellStyle name="20% - uthevingsfarge 1 54 2 3" xfId="36095" xr:uid="{00000000-0005-0000-0000-000027260000}"/>
    <cellStyle name="20% - uthevingsfarge 1 54 2 4" xfId="36096" xr:uid="{00000000-0005-0000-0000-000028260000}"/>
    <cellStyle name="20% - uthevingsfarge 1 54 2 5" xfId="36097" xr:uid="{00000000-0005-0000-0000-000029260000}"/>
    <cellStyle name="20% - uthevingsfarge 1 54 2 6" xfId="36093" xr:uid="{00000000-0005-0000-0000-00002A260000}"/>
    <cellStyle name="20% - uthevingsfarge 1 54 2_4 manuell" xfId="52284" xr:uid="{7EAB0668-C65F-4808-AF71-B86F16F4EE35}"/>
    <cellStyle name="20% - uthevingsfarge 1 54 3" xfId="2749" xr:uid="{00000000-0005-0000-0000-00002C260000}"/>
    <cellStyle name="20% - uthevingsfarge 1 54 3 2" xfId="36098" xr:uid="{00000000-0005-0000-0000-00002D260000}"/>
    <cellStyle name="20% - uthevingsfarge 1 54 3_CC1" xfId="52285" xr:uid="{92D3BA92-6149-4CEA-A491-689DE0FDEC94}"/>
    <cellStyle name="20% - uthevingsfarge 1 54 4" xfId="36099" xr:uid="{00000000-0005-0000-0000-00002E260000}"/>
    <cellStyle name="20% - uthevingsfarge 1 54 5" xfId="36100" xr:uid="{00000000-0005-0000-0000-00002F260000}"/>
    <cellStyle name="20% - uthevingsfarge 1 54 6" xfId="36101" xr:uid="{00000000-0005-0000-0000-000030260000}"/>
    <cellStyle name="20% - uthevingsfarge 1 54 7" xfId="36092" xr:uid="{00000000-0005-0000-0000-000031260000}"/>
    <cellStyle name="20% - uthevingsfarge 1 54_4 manuell" xfId="52286"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6104" xr:uid="{00000000-0005-0000-0000-000036260000}"/>
    <cellStyle name="20% - uthevingsfarge 1 55 2 2_CC1" xfId="52287" xr:uid="{29DD8AF5-5EDF-4A75-A8C1-C3D3BFB3F096}"/>
    <cellStyle name="20% - uthevingsfarge 1 55 2 3" xfId="36105" xr:uid="{00000000-0005-0000-0000-000037260000}"/>
    <cellStyle name="20% - uthevingsfarge 1 55 2 4" xfId="36106" xr:uid="{00000000-0005-0000-0000-000038260000}"/>
    <cellStyle name="20% - uthevingsfarge 1 55 2 5" xfId="36107" xr:uid="{00000000-0005-0000-0000-000039260000}"/>
    <cellStyle name="20% - uthevingsfarge 1 55 2 6" xfId="36103" xr:uid="{00000000-0005-0000-0000-00003A260000}"/>
    <cellStyle name="20% - uthevingsfarge 1 55 2_4 manuell" xfId="52288" xr:uid="{BF288006-9774-4EA9-BCD4-65C6081379C9}"/>
    <cellStyle name="20% - uthevingsfarge 1 55 3" xfId="2753" xr:uid="{00000000-0005-0000-0000-00003C260000}"/>
    <cellStyle name="20% - uthevingsfarge 1 55 3 2" xfId="36108" xr:uid="{00000000-0005-0000-0000-00003D260000}"/>
    <cellStyle name="20% - uthevingsfarge 1 55 3_CC1" xfId="52289" xr:uid="{F7ED1BF6-6ACB-4F53-BF7C-43476BB0E176}"/>
    <cellStyle name="20% - uthevingsfarge 1 55 4" xfId="36109" xr:uid="{00000000-0005-0000-0000-00003E260000}"/>
    <cellStyle name="20% - uthevingsfarge 1 55 5" xfId="36110" xr:uid="{00000000-0005-0000-0000-00003F260000}"/>
    <cellStyle name="20% - uthevingsfarge 1 55 6" xfId="36111" xr:uid="{00000000-0005-0000-0000-000040260000}"/>
    <cellStyle name="20% - uthevingsfarge 1 55 7" xfId="36102" xr:uid="{00000000-0005-0000-0000-000041260000}"/>
    <cellStyle name="20% - uthevingsfarge 1 55_4 manuell" xfId="52290"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6114" xr:uid="{00000000-0005-0000-0000-000046260000}"/>
    <cellStyle name="20% - uthevingsfarge 1 56 2 2_CC1" xfId="52291" xr:uid="{8EB8241D-293E-415B-ABFC-69C3830F9C0D}"/>
    <cellStyle name="20% - uthevingsfarge 1 56 2 3" xfId="36115" xr:uid="{00000000-0005-0000-0000-000047260000}"/>
    <cellStyle name="20% - uthevingsfarge 1 56 2 4" xfId="36116" xr:uid="{00000000-0005-0000-0000-000048260000}"/>
    <cellStyle name="20% - uthevingsfarge 1 56 2 5" xfId="36117" xr:uid="{00000000-0005-0000-0000-000049260000}"/>
    <cellStyle name="20% - uthevingsfarge 1 56 2 6" xfId="36113" xr:uid="{00000000-0005-0000-0000-00004A260000}"/>
    <cellStyle name="20% - uthevingsfarge 1 56 2_4 manuell" xfId="52292" xr:uid="{72BB6D62-06B3-4E43-B74E-2E38F46FB965}"/>
    <cellStyle name="20% - uthevingsfarge 1 56 3" xfId="2757" xr:uid="{00000000-0005-0000-0000-00004C260000}"/>
    <cellStyle name="20% - uthevingsfarge 1 56 3 2" xfId="36118" xr:uid="{00000000-0005-0000-0000-00004D260000}"/>
    <cellStyle name="20% - uthevingsfarge 1 56 3_CC1" xfId="52293" xr:uid="{0968070F-AD0E-4C26-A843-F452A8D5F607}"/>
    <cellStyle name="20% - uthevingsfarge 1 56 4" xfId="36119" xr:uid="{00000000-0005-0000-0000-00004E260000}"/>
    <cellStyle name="20% - uthevingsfarge 1 56 5" xfId="36120" xr:uid="{00000000-0005-0000-0000-00004F260000}"/>
    <cellStyle name="20% - uthevingsfarge 1 56 6" xfId="36121" xr:uid="{00000000-0005-0000-0000-000050260000}"/>
    <cellStyle name="20% - uthevingsfarge 1 56 7" xfId="36112" xr:uid="{00000000-0005-0000-0000-000051260000}"/>
    <cellStyle name="20% - uthevingsfarge 1 56_4 manuell" xfId="52294"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6124" xr:uid="{00000000-0005-0000-0000-000056260000}"/>
    <cellStyle name="20% - uthevingsfarge 1 57 2 2_CC1" xfId="52295" xr:uid="{BE718B77-E903-4A91-BFE0-16E22F30C005}"/>
    <cellStyle name="20% - uthevingsfarge 1 57 2 3" xfId="36125" xr:uid="{00000000-0005-0000-0000-000057260000}"/>
    <cellStyle name="20% - uthevingsfarge 1 57 2 4" xfId="36126" xr:uid="{00000000-0005-0000-0000-000058260000}"/>
    <cellStyle name="20% - uthevingsfarge 1 57 2 5" xfId="36127" xr:uid="{00000000-0005-0000-0000-000059260000}"/>
    <cellStyle name="20% - uthevingsfarge 1 57 2 6" xfId="36123" xr:uid="{00000000-0005-0000-0000-00005A260000}"/>
    <cellStyle name="20% - uthevingsfarge 1 57 2_4 manuell" xfId="52296" xr:uid="{282DDFCA-8B79-4A7F-BC37-2F159696B150}"/>
    <cellStyle name="20% - uthevingsfarge 1 57 3" xfId="2761" xr:uid="{00000000-0005-0000-0000-00005C260000}"/>
    <cellStyle name="20% - uthevingsfarge 1 57 3 2" xfId="36128" xr:uid="{00000000-0005-0000-0000-00005D260000}"/>
    <cellStyle name="20% - uthevingsfarge 1 57 3_CC1" xfId="52297" xr:uid="{678E7315-9147-432C-9AF6-8729AFE0FC84}"/>
    <cellStyle name="20% - uthevingsfarge 1 57 4" xfId="36129" xr:uid="{00000000-0005-0000-0000-00005E260000}"/>
    <cellStyle name="20% - uthevingsfarge 1 57 5" xfId="36130" xr:uid="{00000000-0005-0000-0000-00005F260000}"/>
    <cellStyle name="20% - uthevingsfarge 1 57 6" xfId="36131" xr:uid="{00000000-0005-0000-0000-000060260000}"/>
    <cellStyle name="20% - uthevingsfarge 1 57 7" xfId="36122" xr:uid="{00000000-0005-0000-0000-000061260000}"/>
    <cellStyle name="20% - uthevingsfarge 1 57_4 manuell" xfId="52298"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6134" xr:uid="{00000000-0005-0000-0000-000066260000}"/>
    <cellStyle name="20% - uthevingsfarge 1 58 2 2_CC1" xfId="52299" xr:uid="{6DF748F6-C12D-43C1-94E4-F319B5966BAC}"/>
    <cellStyle name="20% - uthevingsfarge 1 58 2 3" xfId="36135" xr:uid="{00000000-0005-0000-0000-000067260000}"/>
    <cellStyle name="20% - uthevingsfarge 1 58 2 4" xfId="36136" xr:uid="{00000000-0005-0000-0000-000068260000}"/>
    <cellStyle name="20% - uthevingsfarge 1 58 2 5" xfId="36137" xr:uid="{00000000-0005-0000-0000-000069260000}"/>
    <cellStyle name="20% - uthevingsfarge 1 58 2 6" xfId="36133" xr:uid="{00000000-0005-0000-0000-00006A260000}"/>
    <cellStyle name="20% - uthevingsfarge 1 58 2_4 manuell" xfId="52300" xr:uid="{3BD1714B-ACE1-4F22-B56F-7FB6A0D014DD}"/>
    <cellStyle name="20% - uthevingsfarge 1 58 3" xfId="2765" xr:uid="{00000000-0005-0000-0000-00006C260000}"/>
    <cellStyle name="20% - uthevingsfarge 1 58 3 2" xfId="36138" xr:uid="{00000000-0005-0000-0000-00006D260000}"/>
    <cellStyle name="20% - uthevingsfarge 1 58 3_CC1" xfId="52301" xr:uid="{3175A7A7-EB04-4AC8-AF53-56B51D286739}"/>
    <cellStyle name="20% - uthevingsfarge 1 58 4" xfId="36139" xr:uid="{00000000-0005-0000-0000-00006E260000}"/>
    <cellStyle name="20% - uthevingsfarge 1 58 5" xfId="36140" xr:uid="{00000000-0005-0000-0000-00006F260000}"/>
    <cellStyle name="20% - uthevingsfarge 1 58 6" xfId="36141" xr:uid="{00000000-0005-0000-0000-000070260000}"/>
    <cellStyle name="20% - uthevingsfarge 1 58 7" xfId="36132" xr:uid="{00000000-0005-0000-0000-000071260000}"/>
    <cellStyle name="20% - uthevingsfarge 1 58_4 manuell" xfId="52302"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6144" xr:uid="{00000000-0005-0000-0000-000076260000}"/>
    <cellStyle name="20% - uthevingsfarge 1 59 2 2_CC1" xfId="52303" xr:uid="{2CDA3B93-B135-4CB3-97D7-F47ACFB1B1ED}"/>
    <cellStyle name="20% - uthevingsfarge 1 59 2 3" xfId="36145" xr:uid="{00000000-0005-0000-0000-000077260000}"/>
    <cellStyle name="20% - uthevingsfarge 1 59 2 4" xfId="36146" xr:uid="{00000000-0005-0000-0000-000078260000}"/>
    <cellStyle name="20% - uthevingsfarge 1 59 2 5" xfId="36147" xr:uid="{00000000-0005-0000-0000-000079260000}"/>
    <cellStyle name="20% - uthevingsfarge 1 59 2 6" xfId="36143" xr:uid="{00000000-0005-0000-0000-00007A260000}"/>
    <cellStyle name="20% - uthevingsfarge 1 59 2_4 manuell" xfId="52304" xr:uid="{A16707F7-5013-4025-9F22-2575E2D56E7D}"/>
    <cellStyle name="20% - uthevingsfarge 1 59 3" xfId="2769" xr:uid="{00000000-0005-0000-0000-00007C260000}"/>
    <cellStyle name="20% - uthevingsfarge 1 59 3 2" xfId="36148" xr:uid="{00000000-0005-0000-0000-00007D260000}"/>
    <cellStyle name="20% - uthevingsfarge 1 59 3_CC1" xfId="52305" xr:uid="{39115F52-6D59-4B66-9BD0-B113896A454F}"/>
    <cellStyle name="20% - uthevingsfarge 1 59 4" xfId="36149" xr:uid="{00000000-0005-0000-0000-00007E260000}"/>
    <cellStyle name="20% - uthevingsfarge 1 59 5" xfId="36150" xr:uid="{00000000-0005-0000-0000-00007F260000}"/>
    <cellStyle name="20% - uthevingsfarge 1 59 6" xfId="36151" xr:uid="{00000000-0005-0000-0000-000080260000}"/>
    <cellStyle name="20% - uthevingsfarge 1 59 7" xfId="36142" xr:uid="{00000000-0005-0000-0000-000081260000}"/>
    <cellStyle name="20% - uthevingsfarge 1 59_4 manuell" xfId="52306"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6154" xr:uid="{00000000-0005-0000-0000-000086260000}"/>
    <cellStyle name="20% - uthevingsfarge 1 6 2 2_CC1" xfId="52307" xr:uid="{7B5206EF-F530-4DC1-8C11-6A57074F1EEF}"/>
    <cellStyle name="20% - uthevingsfarge 1 6 2 3" xfId="36155" xr:uid="{00000000-0005-0000-0000-000087260000}"/>
    <cellStyle name="20% - uthevingsfarge 1 6 2 4" xfId="36156" xr:uid="{00000000-0005-0000-0000-000088260000}"/>
    <cellStyle name="20% - uthevingsfarge 1 6 2 5" xfId="36157" xr:uid="{00000000-0005-0000-0000-000089260000}"/>
    <cellStyle name="20% - uthevingsfarge 1 6 2 6" xfId="36153" xr:uid="{00000000-0005-0000-0000-00008A260000}"/>
    <cellStyle name="20% - uthevingsfarge 1 6 2_3. Chng in credit spreads" xfId="41904" xr:uid="{00000000-0005-0000-0000-00008B260000}"/>
    <cellStyle name="20% - uthevingsfarge 1 6 3" xfId="2773" xr:uid="{00000000-0005-0000-0000-00008C260000}"/>
    <cellStyle name="20% - uthevingsfarge 1 6 3 2" xfId="14440" xr:uid="{00000000-0005-0000-0000-00008D260000}"/>
    <cellStyle name="20% - uthevingsfarge 1 6 3 2 2" xfId="41905" xr:uid="{00000000-0005-0000-0000-00008E260000}"/>
    <cellStyle name="20% - uthevingsfarge 1 6 3 3" xfId="36158" xr:uid="{00000000-0005-0000-0000-00008F260000}"/>
    <cellStyle name="20% - uthevingsfarge 1 6 3_3. Chng in credit spreads" xfId="41906" xr:uid="{00000000-0005-0000-0000-000090260000}"/>
    <cellStyle name="20% - uthevingsfarge 1 6 4" xfId="14441" xr:uid="{00000000-0005-0000-0000-000091260000}"/>
    <cellStyle name="20% - uthevingsfarge 1 6 4 2" xfId="36159" xr:uid="{00000000-0005-0000-0000-000092260000}"/>
    <cellStyle name="20% - uthevingsfarge 1 6 5" xfId="14442" xr:uid="{00000000-0005-0000-0000-000093260000}"/>
    <cellStyle name="20% - uthevingsfarge 1 6 5 2" xfId="36160" xr:uid="{00000000-0005-0000-0000-000094260000}"/>
    <cellStyle name="20% - uthevingsfarge 1 6 6" xfId="36161" xr:uid="{00000000-0005-0000-0000-000095260000}"/>
    <cellStyle name="20% - uthevingsfarge 1 6 7" xfId="36152" xr:uid="{00000000-0005-0000-0000-000096260000}"/>
    <cellStyle name="20% - uthevingsfarge 1 6 8" xfId="41907" xr:uid="{00000000-0005-0000-0000-000097260000}"/>
    <cellStyle name="20% - uthevingsfarge 1 6 9" xfId="41908" xr:uid="{00000000-0005-0000-0000-000098260000}"/>
    <cellStyle name="20% - uthevingsfarge 1 6_3. Chng in credit spreads" xfId="41909" xr:uid="{00000000-0005-0000-0000-000099260000}"/>
    <cellStyle name="20% - uthevingsfarge 1 60" xfId="14443" xr:uid="{00000000-0005-0000-0000-00009A260000}"/>
    <cellStyle name="20% - uthevingsfarge 1 60 2" xfId="14444" xr:uid="{00000000-0005-0000-0000-00009B260000}"/>
    <cellStyle name="20% - uthevingsfarge 1 60 2 2" xfId="35006" xr:uid="{00000000-0005-0000-0000-00009C260000}"/>
    <cellStyle name="20% - uthevingsfarge 1 60 3" xfId="14445" xr:uid="{00000000-0005-0000-0000-00009D260000}"/>
    <cellStyle name="20% - uthevingsfarge 1 60 4" xfId="34770" xr:uid="{00000000-0005-0000-0000-00009E260000}"/>
    <cellStyle name="20% - uthevingsfarge 1 60_43 Manuell" xfId="54401" xr:uid="{54996504-CF11-4E52-B0EA-6782A9224029}"/>
    <cellStyle name="20% - uthevingsfarge 1 61" xfId="14446" xr:uid="{00000000-0005-0000-0000-0000A0260000}"/>
    <cellStyle name="20% - uthevingsfarge 1 61 2" xfId="14447" xr:uid="{00000000-0005-0000-0000-0000A1260000}"/>
    <cellStyle name="20% - uthevingsfarge 1 61 2 2" xfId="35027" xr:uid="{00000000-0005-0000-0000-0000A2260000}"/>
    <cellStyle name="20% - uthevingsfarge 1 61 3" xfId="14448" xr:uid="{00000000-0005-0000-0000-0000A3260000}"/>
    <cellStyle name="20% - uthevingsfarge 1 61 4" xfId="34796" xr:uid="{00000000-0005-0000-0000-0000A4260000}"/>
    <cellStyle name="20% - uthevingsfarge 1 61_43 Manuell" xfId="54402" xr:uid="{A4859451-C186-4CC7-8F60-EF039EA6388B}"/>
    <cellStyle name="20% - uthevingsfarge 1 62" xfId="14449" xr:uid="{00000000-0005-0000-0000-0000A6260000}"/>
    <cellStyle name="20% - uthevingsfarge 1 62 2" xfId="14450" xr:uid="{00000000-0005-0000-0000-0000A7260000}"/>
    <cellStyle name="20% - uthevingsfarge 1 62 2 2" xfId="35026" xr:uid="{00000000-0005-0000-0000-0000A8260000}"/>
    <cellStyle name="20% - uthevingsfarge 1 62 3" xfId="34794" xr:uid="{00000000-0005-0000-0000-0000A9260000}"/>
    <cellStyle name="20% - uthevingsfarge 1 62_43 Manuell" xfId="54403" xr:uid="{BCBC134E-450F-49B8-986B-94897F825788}"/>
    <cellStyle name="20% - uthevingsfarge 1 63" xfId="14451" xr:uid="{00000000-0005-0000-0000-0000AB260000}"/>
    <cellStyle name="20% - uthevingsfarge 1 63 2" xfId="34980" xr:uid="{00000000-0005-0000-0000-0000AC260000}"/>
    <cellStyle name="20% - uthevingsfarge 1 64" xfId="14452" xr:uid="{00000000-0005-0000-0000-0000AD260000}"/>
    <cellStyle name="20% - uthevingsfarge 1 64 2" xfId="35059" xr:uid="{00000000-0005-0000-0000-0000AE260000}"/>
    <cellStyle name="20% - uthevingsfarge 1 65" xfId="14453" xr:uid="{00000000-0005-0000-0000-0000AF260000}"/>
    <cellStyle name="20% - uthevingsfarge 1 65 2" xfId="34950" xr:uid="{00000000-0005-0000-0000-0000B0260000}"/>
    <cellStyle name="20% - uthevingsfarge 1 66" xfId="14454" xr:uid="{00000000-0005-0000-0000-0000B1260000}"/>
    <cellStyle name="20% - uthevingsfarge 1 66 2" xfId="35045" xr:uid="{00000000-0005-0000-0000-0000B2260000}"/>
    <cellStyle name="20% - uthevingsfarge 1 67" xfId="34996" xr:uid="{00000000-0005-0000-0000-0000B3260000}"/>
    <cellStyle name="20% - uthevingsfarge 1 68" xfId="41910" xr:uid="{00000000-0005-0000-0000-0000B4260000}"/>
    <cellStyle name="20% - uthevingsfarge 1 69" xfId="41911"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6164" xr:uid="{00000000-0005-0000-0000-0000B9260000}"/>
    <cellStyle name="20% - uthevingsfarge 1 7 2 2_CC1" xfId="52308" xr:uid="{14FD79D0-B478-462C-8068-87A460056AEE}"/>
    <cellStyle name="20% - uthevingsfarge 1 7 2 3" xfId="36165" xr:uid="{00000000-0005-0000-0000-0000BA260000}"/>
    <cellStyle name="20% - uthevingsfarge 1 7 2 4" xfId="36166" xr:uid="{00000000-0005-0000-0000-0000BB260000}"/>
    <cellStyle name="20% - uthevingsfarge 1 7 2 5" xfId="36167" xr:uid="{00000000-0005-0000-0000-0000BC260000}"/>
    <cellStyle name="20% - uthevingsfarge 1 7 2 6" xfId="36163" xr:uid="{00000000-0005-0000-0000-0000BD260000}"/>
    <cellStyle name="20% - uthevingsfarge 1 7 2_4 manuell" xfId="52309" xr:uid="{05F04167-57C7-4B81-9DA0-551319CE2615}"/>
    <cellStyle name="20% - uthevingsfarge 1 7 3" xfId="2777" xr:uid="{00000000-0005-0000-0000-0000BF260000}"/>
    <cellStyle name="20% - uthevingsfarge 1 7 3 2" xfId="14455" xr:uid="{00000000-0005-0000-0000-0000C0260000}"/>
    <cellStyle name="20% - uthevingsfarge 1 7 3 3" xfId="36168" xr:uid="{00000000-0005-0000-0000-0000C1260000}"/>
    <cellStyle name="20% - uthevingsfarge 1 7 3_43 Manuell" xfId="54404" xr:uid="{7D2967EA-4917-4367-9FFF-78725226C0A6}"/>
    <cellStyle name="20% - uthevingsfarge 1 7 4" xfId="14456" xr:uid="{00000000-0005-0000-0000-0000C3260000}"/>
    <cellStyle name="20% - uthevingsfarge 1 7 4 2" xfId="36169" xr:uid="{00000000-0005-0000-0000-0000C4260000}"/>
    <cellStyle name="20% - uthevingsfarge 1 7 5" xfId="14457" xr:uid="{00000000-0005-0000-0000-0000C5260000}"/>
    <cellStyle name="20% - uthevingsfarge 1 7 5 2" xfId="36170" xr:uid="{00000000-0005-0000-0000-0000C6260000}"/>
    <cellStyle name="20% - uthevingsfarge 1 7 6" xfId="36171" xr:uid="{00000000-0005-0000-0000-0000C7260000}"/>
    <cellStyle name="20% - uthevingsfarge 1 7 7" xfId="36162" xr:uid="{00000000-0005-0000-0000-0000C8260000}"/>
    <cellStyle name="20% - uthevingsfarge 1 7 8" xfId="41912" xr:uid="{00000000-0005-0000-0000-0000C9260000}"/>
    <cellStyle name="20% - uthevingsfarge 1 7_3. Chng in credit spreads" xfId="41913" xr:uid="{00000000-0005-0000-0000-0000CA260000}"/>
    <cellStyle name="20% - uthevingsfarge 1 70" xfId="41914" xr:uid="{00000000-0005-0000-0000-0000CB260000}"/>
    <cellStyle name="20% - uthevingsfarge 1 71" xfId="41915" xr:uid="{00000000-0005-0000-0000-0000CC260000}"/>
    <cellStyle name="20% - uthevingsfarge 1 72" xfId="41916" xr:uid="{00000000-0005-0000-0000-0000CD260000}"/>
    <cellStyle name="20% - uthevingsfarge 1 73" xfId="41917" xr:uid="{00000000-0005-0000-0000-0000CE260000}"/>
    <cellStyle name="20% - uthevingsfarge 1 74" xfId="41918"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6174" xr:uid="{00000000-0005-0000-0000-0000D3260000}"/>
    <cellStyle name="20% - uthevingsfarge 1 8 2 2_CC1" xfId="52310" xr:uid="{17F8CE44-1949-4324-A601-4C5F9027780B}"/>
    <cellStyle name="20% - uthevingsfarge 1 8 2 3" xfId="36175" xr:uid="{00000000-0005-0000-0000-0000D4260000}"/>
    <cellStyle name="20% - uthevingsfarge 1 8 2 4" xfId="36176" xr:uid="{00000000-0005-0000-0000-0000D5260000}"/>
    <cellStyle name="20% - uthevingsfarge 1 8 2 5" xfId="36177" xr:uid="{00000000-0005-0000-0000-0000D6260000}"/>
    <cellStyle name="20% - uthevingsfarge 1 8 2 6" xfId="36173" xr:uid="{00000000-0005-0000-0000-0000D7260000}"/>
    <cellStyle name="20% - uthevingsfarge 1 8 2_4 manuell" xfId="52311" xr:uid="{10B7C549-D17A-407D-8C70-82D70CBA5FAE}"/>
    <cellStyle name="20% - uthevingsfarge 1 8 3" xfId="2781" xr:uid="{00000000-0005-0000-0000-0000D9260000}"/>
    <cellStyle name="20% - uthevingsfarge 1 8 3 2" xfId="36178" xr:uid="{00000000-0005-0000-0000-0000DA260000}"/>
    <cellStyle name="20% - uthevingsfarge 1 8 3_CC1" xfId="52312" xr:uid="{77D2116E-0ADF-46C9-9FC2-C832EC315956}"/>
    <cellStyle name="20% - uthevingsfarge 1 8 4" xfId="36179" xr:uid="{00000000-0005-0000-0000-0000DB260000}"/>
    <cellStyle name="20% - uthevingsfarge 1 8 5" xfId="36180" xr:uid="{00000000-0005-0000-0000-0000DC260000}"/>
    <cellStyle name="20% - uthevingsfarge 1 8 6" xfId="36181" xr:uid="{00000000-0005-0000-0000-0000DD260000}"/>
    <cellStyle name="20% - uthevingsfarge 1 8 7" xfId="36172" xr:uid="{00000000-0005-0000-0000-0000DE260000}"/>
    <cellStyle name="20% - uthevingsfarge 1 8_3. Chng in credit spreads" xfId="41919"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6184" xr:uid="{00000000-0005-0000-0000-0000E3260000}"/>
    <cellStyle name="20% - uthevingsfarge 1 9 2 2_CC1" xfId="52313" xr:uid="{4A923443-094F-4D07-9ED8-57DE56CB8FDA}"/>
    <cellStyle name="20% - uthevingsfarge 1 9 2 3" xfId="36185" xr:uid="{00000000-0005-0000-0000-0000E4260000}"/>
    <cellStyle name="20% - uthevingsfarge 1 9 2 4" xfId="36186" xr:uid="{00000000-0005-0000-0000-0000E5260000}"/>
    <cellStyle name="20% - uthevingsfarge 1 9 2 5" xfId="36187" xr:uid="{00000000-0005-0000-0000-0000E6260000}"/>
    <cellStyle name="20% - uthevingsfarge 1 9 2 6" xfId="36183" xr:uid="{00000000-0005-0000-0000-0000E7260000}"/>
    <cellStyle name="20% - uthevingsfarge 1 9 2_4 manuell" xfId="52314" xr:uid="{6B409386-63C7-4504-A3AD-E92C15723FE7}"/>
    <cellStyle name="20% - uthevingsfarge 1 9 3" xfId="2785" xr:uid="{00000000-0005-0000-0000-0000E9260000}"/>
    <cellStyle name="20% - uthevingsfarge 1 9 3 2" xfId="36188" xr:uid="{00000000-0005-0000-0000-0000EA260000}"/>
    <cellStyle name="20% - uthevingsfarge 1 9 3_CC1" xfId="52315" xr:uid="{3D7DC7E3-C697-409E-A5E8-DB395D69FCDF}"/>
    <cellStyle name="20% - uthevingsfarge 1 9 4" xfId="36189" xr:uid="{00000000-0005-0000-0000-0000EB260000}"/>
    <cellStyle name="20% - uthevingsfarge 1 9 5" xfId="36190" xr:uid="{00000000-0005-0000-0000-0000EC260000}"/>
    <cellStyle name="20% - uthevingsfarge 1 9 6" xfId="36191" xr:uid="{00000000-0005-0000-0000-0000ED260000}"/>
    <cellStyle name="20% - uthevingsfarge 1 9 7" xfId="36182" xr:uid="{00000000-0005-0000-0000-0000EE260000}"/>
    <cellStyle name="20% - uthevingsfarge 1 9_4 manuell" xfId="52316" xr:uid="{4252D706-84EE-4905-AE51-5B83DDEF9619}"/>
    <cellStyle name="20% - uthevingsfarge 1_4 manuell" xfId="52317" xr:uid="{FD44A7B4-8067-4B0B-89EC-9F814E33330A}"/>
    <cellStyle name="20% - uthevingsfarge 2" xfId="34645"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6194" xr:uid="{00000000-0005-0000-0000-0000F5260000}"/>
    <cellStyle name="20% - uthevingsfarge 2 10 2 2_CC1" xfId="52318" xr:uid="{ADB4E108-7A8A-49A0-B334-03E87F6B8518}"/>
    <cellStyle name="20% - uthevingsfarge 2 10 2 3" xfId="36195" xr:uid="{00000000-0005-0000-0000-0000F6260000}"/>
    <cellStyle name="20% - uthevingsfarge 2 10 2 4" xfId="36196" xr:uid="{00000000-0005-0000-0000-0000F7260000}"/>
    <cellStyle name="20% - uthevingsfarge 2 10 2 5" xfId="36197" xr:uid="{00000000-0005-0000-0000-0000F8260000}"/>
    <cellStyle name="20% - uthevingsfarge 2 10 2 6" xfId="36193" xr:uid="{00000000-0005-0000-0000-0000F9260000}"/>
    <cellStyle name="20% - uthevingsfarge 2 10 2_4 manuell" xfId="52319" xr:uid="{B8B6AA45-7749-439B-A6EA-B1B7D5329685}"/>
    <cellStyle name="20% - uthevingsfarge 2 10 3" xfId="2789" xr:uid="{00000000-0005-0000-0000-0000FB260000}"/>
    <cellStyle name="20% - uthevingsfarge 2 10 3 2" xfId="36198" xr:uid="{00000000-0005-0000-0000-0000FC260000}"/>
    <cellStyle name="20% - uthevingsfarge 2 10 3_CC1" xfId="52320" xr:uid="{4EB0B2DA-86A9-485E-AFB1-C8EC32F9EC59}"/>
    <cellStyle name="20% - uthevingsfarge 2 10 4" xfId="36199" xr:uid="{00000000-0005-0000-0000-0000FD260000}"/>
    <cellStyle name="20% - uthevingsfarge 2 10 5" xfId="36200" xr:uid="{00000000-0005-0000-0000-0000FE260000}"/>
    <cellStyle name="20% - uthevingsfarge 2 10 6" xfId="36201" xr:uid="{00000000-0005-0000-0000-0000FF260000}"/>
    <cellStyle name="20% - uthevingsfarge 2 10 7" xfId="36192" xr:uid="{00000000-0005-0000-0000-000000270000}"/>
    <cellStyle name="20% - uthevingsfarge 2 10_4 manuell" xfId="52321"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6204" xr:uid="{00000000-0005-0000-0000-000005270000}"/>
    <cellStyle name="20% - uthevingsfarge 2 11 2 2_CC1" xfId="52322" xr:uid="{796F5E31-4C15-4BCE-AC99-4F2CC92F8B3B}"/>
    <cellStyle name="20% - uthevingsfarge 2 11 2 3" xfId="36205" xr:uid="{00000000-0005-0000-0000-000006270000}"/>
    <cellStyle name="20% - uthevingsfarge 2 11 2 4" xfId="36206" xr:uid="{00000000-0005-0000-0000-000007270000}"/>
    <cellStyle name="20% - uthevingsfarge 2 11 2 5" xfId="36207" xr:uid="{00000000-0005-0000-0000-000008270000}"/>
    <cellStyle name="20% - uthevingsfarge 2 11 2 6" xfId="36203" xr:uid="{00000000-0005-0000-0000-000009270000}"/>
    <cellStyle name="20% - uthevingsfarge 2 11 2_4 manuell" xfId="52323" xr:uid="{52BE4A1C-91EE-4B9C-A53E-38C5BB5FE4B5}"/>
    <cellStyle name="20% - uthevingsfarge 2 11 3" xfId="2793" xr:uid="{00000000-0005-0000-0000-00000B270000}"/>
    <cellStyle name="20% - uthevingsfarge 2 11 3 2" xfId="36208" xr:uid="{00000000-0005-0000-0000-00000C270000}"/>
    <cellStyle name="20% - uthevingsfarge 2 11 3_CC1" xfId="52324" xr:uid="{B28F73E1-DB16-487B-B47C-FABEC1A607E2}"/>
    <cellStyle name="20% - uthevingsfarge 2 11 4" xfId="36209" xr:uid="{00000000-0005-0000-0000-00000D270000}"/>
    <cellStyle name="20% - uthevingsfarge 2 11 5" xfId="36210" xr:uid="{00000000-0005-0000-0000-00000E270000}"/>
    <cellStyle name="20% - uthevingsfarge 2 11 6" xfId="36211" xr:uid="{00000000-0005-0000-0000-00000F270000}"/>
    <cellStyle name="20% - uthevingsfarge 2 11 7" xfId="36202" xr:uid="{00000000-0005-0000-0000-000010270000}"/>
    <cellStyle name="20% - uthevingsfarge 2 11_4 manuell" xfId="52325"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6214" xr:uid="{00000000-0005-0000-0000-000015270000}"/>
    <cellStyle name="20% - uthevingsfarge 2 12 2 2_CC1" xfId="52326" xr:uid="{F00A13F1-2EF8-494B-920C-177BB3328635}"/>
    <cellStyle name="20% - uthevingsfarge 2 12 2 3" xfId="36215" xr:uid="{00000000-0005-0000-0000-000016270000}"/>
    <cellStyle name="20% - uthevingsfarge 2 12 2 4" xfId="36216" xr:uid="{00000000-0005-0000-0000-000017270000}"/>
    <cellStyle name="20% - uthevingsfarge 2 12 2 5" xfId="36217" xr:uid="{00000000-0005-0000-0000-000018270000}"/>
    <cellStyle name="20% - uthevingsfarge 2 12 2 6" xfId="36213" xr:uid="{00000000-0005-0000-0000-000019270000}"/>
    <cellStyle name="20% - uthevingsfarge 2 12 2_4 manuell" xfId="52327" xr:uid="{DFAFD066-3429-4571-B9E9-216F69AC29A9}"/>
    <cellStyle name="20% - uthevingsfarge 2 12 3" xfId="2797" xr:uid="{00000000-0005-0000-0000-00001B270000}"/>
    <cellStyle name="20% - uthevingsfarge 2 12 3 2" xfId="36218" xr:uid="{00000000-0005-0000-0000-00001C270000}"/>
    <cellStyle name="20% - uthevingsfarge 2 12 3_CC1" xfId="52328" xr:uid="{613A708C-2811-4A59-8032-EF239008B6BC}"/>
    <cellStyle name="20% - uthevingsfarge 2 12 4" xfId="36219" xr:uid="{00000000-0005-0000-0000-00001D270000}"/>
    <cellStyle name="20% - uthevingsfarge 2 12 5" xfId="36220" xr:uid="{00000000-0005-0000-0000-00001E270000}"/>
    <cellStyle name="20% - uthevingsfarge 2 12 6" xfId="36221" xr:uid="{00000000-0005-0000-0000-00001F270000}"/>
    <cellStyle name="20% - uthevingsfarge 2 12 7" xfId="36212" xr:uid="{00000000-0005-0000-0000-000020270000}"/>
    <cellStyle name="20% - uthevingsfarge 2 12_4 manuell" xfId="52329"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6224" xr:uid="{00000000-0005-0000-0000-000025270000}"/>
    <cellStyle name="20% - uthevingsfarge 2 13 2 2_CC1" xfId="52330" xr:uid="{8D4AC560-BA0D-4722-A7DF-01000EDF6F32}"/>
    <cellStyle name="20% - uthevingsfarge 2 13 2 3" xfId="36225" xr:uid="{00000000-0005-0000-0000-000026270000}"/>
    <cellStyle name="20% - uthevingsfarge 2 13 2 4" xfId="36226" xr:uid="{00000000-0005-0000-0000-000027270000}"/>
    <cellStyle name="20% - uthevingsfarge 2 13 2 5" xfId="36227" xr:uid="{00000000-0005-0000-0000-000028270000}"/>
    <cellStyle name="20% - uthevingsfarge 2 13 2 6" xfId="36223" xr:uid="{00000000-0005-0000-0000-000029270000}"/>
    <cellStyle name="20% - uthevingsfarge 2 13 2_4 manuell" xfId="52331" xr:uid="{1641AA43-EA40-43F7-B09E-959BA6B1D95C}"/>
    <cellStyle name="20% - uthevingsfarge 2 13 3" xfId="2801" xr:uid="{00000000-0005-0000-0000-00002B270000}"/>
    <cellStyle name="20% - uthevingsfarge 2 13 3 2" xfId="36228" xr:uid="{00000000-0005-0000-0000-00002C270000}"/>
    <cellStyle name="20% - uthevingsfarge 2 13 3_CC1" xfId="52332" xr:uid="{4693ED3E-B7D2-4FDC-BE7D-0E2278FF2ED4}"/>
    <cellStyle name="20% - uthevingsfarge 2 13 4" xfId="36229" xr:uid="{00000000-0005-0000-0000-00002D270000}"/>
    <cellStyle name="20% - uthevingsfarge 2 13 5" xfId="36230" xr:uid="{00000000-0005-0000-0000-00002E270000}"/>
    <cellStyle name="20% - uthevingsfarge 2 13 6" xfId="36231" xr:uid="{00000000-0005-0000-0000-00002F270000}"/>
    <cellStyle name="20% - uthevingsfarge 2 13 7" xfId="36222" xr:uid="{00000000-0005-0000-0000-000030270000}"/>
    <cellStyle name="20% - uthevingsfarge 2 13_4 manuell" xfId="52333"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6234" xr:uid="{00000000-0005-0000-0000-000035270000}"/>
    <cellStyle name="20% - uthevingsfarge 2 14 2 2_CC1" xfId="52334" xr:uid="{F118B932-AF52-4C25-A61B-F4DB5115ECDC}"/>
    <cellStyle name="20% - uthevingsfarge 2 14 2 3" xfId="36235" xr:uid="{00000000-0005-0000-0000-000036270000}"/>
    <cellStyle name="20% - uthevingsfarge 2 14 2 4" xfId="36236" xr:uid="{00000000-0005-0000-0000-000037270000}"/>
    <cellStyle name="20% - uthevingsfarge 2 14 2 5" xfId="36237" xr:uid="{00000000-0005-0000-0000-000038270000}"/>
    <cellStyle name="20% - uthevingsfarge 2 14 2 6" xfId="36233" xr:uid="{00000000-0005-0000-0000-000039270000}"/>
    <cellStyle name="20% - uthevingsfarge 2 14 2_4 manuell" xfId="52335" xr:uid="{5802556B-F7C0-4D6E-9EDB-AF2D4C665E70}"/>
    <cellStyle name="20% - uthevingsfarge 2 14 3" xfId="2805" xr:uid="{00000000-0005-0000-0000-00003B270000}"/>
    <cellStyle name="20% - uthevingsfarge 2 14 3 2" xfId="36238" xr:uid="{00000000-0005-0000-0000-00003C270000}"/>
    <cellStyle name="20% - uthevingsfarge 2 14 3_CC1" xfId="52336" xr:uid="{BDCA876D-CFB8-4664-96C0-6B9E33E94BFB}"/>
    <cellStyle name="20% - uthevingsfarge 2 14 4" xfId="36239" xr:uid="{00000000-0005-0000-0000-00003D270000}"/>
    <cellStyle name="20% - uthevingsfarge 2 14 5" xfId="36240" xr:uid="{00000000-0005-0000-0000-00003E270000}"/>
    <cellStyle name="20% - uthevingsfarge 2 14 6" xfId="36241" xr:uid="{00000000-0005-0000-0000-00003F270000}"/>
    <cellStyle name="20% - uthevingsfarge 2 14 7" xfId="36232" xr:uid="{00000000-0005-0000-0000-000040270000}"/>
    <cellStyle name="20% - uthevingsfarge 2 14_4 manuell" xfId="52337"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6244" xr:uid="{00000000-0005-0000-0000-000045270000}"/>
    <cellStyle name="20% - uthevingsfarge 2 15 2 2_CC1" xfId="52338" xr:uid="{90DA2F09-1D97-4A5D-8060-D55BF4FA3C3D}"/>
    <cellStyle name="20% - uthevingsfarge 2 15 2 3" xfId="36245" xr:uid="{00000000-0005-0000-0000-000046270000}"/>
    <cellStyle name="20% - uthevingsfarge 2 15 2 4" xfId="36246" xr:uid="{00000000-0005-0000-0000-000047270000}"/>
    <cellStyle name="20% - uthevingsfarge 2 15 2 5" xfId="36247" xr:uid="{00000000-0005-0000-0000-000048270000}"/>
    <cellStyle name="20% - uthevingsfarge 2 15 2 6" xfId="36243" xr:uid="{00000000-0005-0000-0000-000049270000}"/>
    <cellStyle name="20% - uthevingsfarge 2 15 2_4 manuell" xfId="52339" xr:uid="{53B41D1F-42FE-4A33-B268-54C0B8ABB7C7}"/>
    <cellStyle name="20% - uthevingsfarge 2 15 3" xfId="2809" xr:uid="{00000000-0005-0000-0000-00004B270000}"/>
    <cellStyle name="20% - uthevingsfarge 2 15 3 2" xfId="36248" xr:uid="{00000000-0005-0000-0000-00004C270000}"/>
    <cellStyle name="20% - uthevingsfarge 2 15 3_CC1" xfId="52340" xr:uid="{1E924FB2-61E2-4675-AF99-3FF93D13B125}"/>
    <cellStyle name="20% - uthevingsfarge 2 15 4" xfId="36249" xr:uid="{00000000-0005-0000-0000-00004D270000}"/>
    <cellStyle name="20% - uthevingsfarge 2 15 5" xfId="36250" xr:uid="{00000000-0005-0000-0000-00004E270000}"/>
    <cellStyle name="20% - uthevingsfarge 2 15 6" xfId="36251" xr:uid="{00000000-0005-0000-0000-00004F270000}"/>
    <cellStyle name="20% - uthevingsfarge 2 15 7" xfId="36242" xr:uid="{00000000-0005-0000-0000-000050270000}"/>
    <cellStyle name="20% - uthevingsfarge 2 15_4 manuell" xfId="52341"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6254" xr:uid="{00000000-0005-0000-0000-000055270000}"/>
    <cellStyle name="20% - uthevingsfarge 2 16 2 2_CC1" xfId="52342" xr:uid="{89FFB74F-F49B-4E00-86E1-EE72514D9B74}"/>
    <cellStyle name="20% - uthevingsfarge 2 16 2 3" xfId="36255" xr:uid="{00000000-0005-0000-0000-000056270000}"/>
    <cellStyle name="20% - uthevingsfarge 2 16 2 4" xfId="36256" xr:uid="{00000000-0005-0000-0000-000057270000}"/>
    <cellStyle name="20% - uthevingsfarge 2 16 2 5" xfId="36257" xr:uid="{00000000-0005-0000-0000-000058270000}"/>
    <cellStyle name="20% - uthevingsfarge 2 16 2 6" xfId="36253" xr:uid="{00000000-0005-0000-0000-000059270000}"/>
    <cellStyle name="20% - uthevingsfarge 2 16 2_4 manuell" xfId="52343" xr:uid="{5B0A727F-9AC8-4B02-AE87-D447BDF2E94D}"/>
    <cellStyle name="20% - uthevingsfarge 2 16 3" xfId="2813" xr:uid="{00000000-0005-0000-0000-00005B270000}"/>
    <cellStyle name="20% - uthevingsfarge 2 16 3 2" xfId="36258" xr:uid="{00000000-0005-0000-0000-00005C270000}"/>
    <cellStyle name="20% - uthevingsfarge 2 16 3_CC1" xfId="52344" xr:uid="{293B859B-4F1B-4BC0-A632-031B5B8417C8}"/>
    <cellStyle name="20% - uthevingsfarge 2 16 4" xfId="36259" xr:uid="{00000000-0005-0000-0000-00005D270000}"/>
    <cellStyle name="20% - uthevingsfarge 2 16 5" xfId="36260" xr:uid="{00000000-0005-0000-0000-00005E270000}"/>
    <cellStyle name="20% - uthevingsfarge 2 16 6" xfId="36261" xr:uid="{00000000-0005-0000-0000-00005F270000}"/>
    <cellStyle name="20% - uthevingsfarge 2 16 7" xfId="36252" xr:uid="{00000000-0005-0000-0000-000060270000}"/>
    <cellStyle name="20% - uthevingsfarge 2 16_4 manuell" xfId="52345"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6264" xr:uid="{00000000-0005-0000-0000-000065270000}"/>
    <cellStyle name="20% - uthevingsfarge 2 17 2 2_CC1" xfId="52346" xr:uid="{0DC8A745-246F-450D-9490-73BD42F475A4}"/>
    <cellStyle name="20% - uthevingsfarge 2 17 2 3" xfId="36265" xr:uid="{00000000-0005-0000-0000-000066270000}"/>
    <cellStyle name="20% - uthevingsfarge 2 17 2 4" xfId="36266" xr:uid="{00000000-0005-0000-0000-000067270000}"/>
    <cellStyle name="20% - uthevingsfarge 2 17 2 5" xfId="36267" xr:uid="{00000000-0005-0000-0000-000068270000}"/>
    <cellStyle name="20% - uthevingsfarge 2 17 2 6" xfId="36263" xr:uid="{00000000-0005-0000-0000-000069270000}"/>
    <cellStyle name="20% - uthevingsfarge 2 17 2_4 manuell" xfId="52347" xr:uid="{A43EAC9E-B7A8-45E8-800D-EFB7459976E5}"/>
    <cellStyle name="20% - uthevingsfarge 2 17 3" xfId="2817" xr:uid="{00000000-0005-0000-0000-00006B270000}"/>
    <cellStyle name="20% - uthevingsfarge 2 17 3 2" xfId="36268" xr:uid="{00000000-0005-0000-0000-00006C270000}"/>
    <cellStyle name="20% - uthevingsfarge 2 17 3_CC1" xfId="52348" xr:uid="{608C6C14-EAE4-485A-A804-09E3C144539C}"/>
    <cellStyle name="20% - uthevingsfarge 2 17 4" xfId="36269" xr:uid="{00000000-0005-0000-0000-00006D270000}"/>
    <cellStyle name="20% - uthevingsfarge 2 17 5" xfId="36270" xr:uid="{00000000-0005-0000-0000-00006E270000}"/>
    <cellStyle name="20% - uthevingsfarge 2 17 6" xfId="36271" xr:uid="{00000000-0005-0000-0000-00006F270000}"/>
    <cellStyle name="20% - uthevingsfarge 2 17 7" xfId="36262" xr:uid="{00000000-0005-0000-0000-000070270000}"/>
    <cellStyle name="20% - uthevingsfarge 2 17_4 manuell" xfId="52349"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6274" xr:uid="{00000000-0005-0000-0000-000075270000}"/>
    <cellStyle name="20% - uthevingsfarge 2 18 2 2_CC1" xfId="52350" xr:uid="{3FD71EFE-6316-4CBE-8EAE-3598D8CE992B}"/>
    <cellStyle name="20% - uthevingsfarge 2 18 2 3" xfId="36275" xr:uid="{00000000-0005-0000-0000-000076270000}"/>
    <cellStyle name="20% - uthevingsfarge 2 18 2 4" xfId="36276" xr:uid="{00000000-0005-0000-0000-000077270000}"/>
    <cellStyle name="20% - uthevingsfarge 2 18 2 5" xfId="36277" xr:uid="{00000000-0005-0000-0000-000078270000}"/>
    <cellStyle name="20% - uthevingsfarge 2 18 2 6" xfId="36273" xr:uid="{00000000-0005-0000-0000-000079270000}"/>
    <cellStyle name="20% - uthevingsfarge 2 18 2_4 manuell" xfId="52351" xr:uid="{C9CA32FD-A182-4AB1-BAB8-A26651485FF1}"/>
    <cellStyle name="20% - uthevingsfarge 2 18 3" xfId="2821" xr:uid="{00000000-0005-0000-0000-00007B270000}"/>
    <cellStyle name="20% - uthevingsfarge 2 18 3 2" xfId="36278" xr:uid="{00000000-0005-0000-0000-00007C270000}"/>
    <cellStyle name="20% - uthevingsfarge 2 18 3_CC1" xfId="52352" xr:uid="{79E6BE15-6D44-43FA-9196-B323F189742D}"/>
    <cellStyle name="20% - uthevingsfarge 2 18 4" xfId="36279" xr:uid="{00000000-0005-0000-0000-00007D270000}"/>
    <cellStyle name="20% - uthevingsfarge 2 18 5" xfId="36280" xr:uid="{00000000-0005-0000-0000-00007E270000}"/>
    <cellStyle name="20% - uthevingsfarge 2 18 6" xfId="36281" xr:uid="{00000000-0005-0000-0000-00007F270000}"/>
    <cellStyle name="20% - uthevingsfarge 2 18 7" xfId="36272" xr:uid="{00000000-0005-0000-0000-000080270000}"/>
    <cellStyle name="20% - uthevingsfarge 2 18_4 manuell" xfId="52353"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6284" xr:uid="{00000000-0005-0000-0000-000085270000}"/>
    <cellStyle name="20% - uthevingsfarge 2 19 2 2_CC1" xfId="52354" xr:uid="{0E092AC3-421A-4B8C-8999-9F26009F64AE}"/>
    <cellStyle name="20% - uthevingsfarge 2 19 2 3" xfId="36285" xr:uid="{00000000-0005-0000-0000-000086270000}"/>
    <cellStyle name="20% - uthevingsfarge 2 19 2 4" xfId="36286" xr:uid="{00000000-0005-0000-0000-000087270000}"/>
    <cellStyle name="20% - uthevingsfarge 2 19 2 5" xfId="36287" xr:uid="{00000000-0005-0000-0000-000088270000}"/>
    <cellStyle name="20% - uthevingsfarge 2 19 2 6" xfId="36283" xr:uid="{00000000-0005-0000-0000-000089270000}"/>
    <cellStyle name="20% - uthevingsfarge 2 19 2_4 manuell" xfId="52355" xr:uid="{16C2EEA0-E948-47E0-8C3E-C20DD026C5DF}"/>
    <cellStyle name="20% - uthevingsfarge 2 19 3" xfId="2825" xr:uid="{00000000-0005-0000-0000-00008B270000}"/>
    <cellStyle name="20% - uthevingsfarge 2 19 3 2" xfId="36288" xr:uid="{00000000-0005-0000-0000-00008C270000}"/>
    <cellStyle name="20% - uthevingsfarge 2 19 3_CC1" xfId="52356" xr:uid="{A3320601-CD03-4A52-91BA-BC4355C20B39}"/>
    <cellStyle name="20% - uthevingsfarge 2 19 4" xfId="36289" xr:uid="{00000000-0005-0000-0000-00008D270000}"/>
    <cellStyle name="20% - uthevingsfarge 2 19 5" xfId="36290" xr:uid="{00000000-0005-0000-0000-00008E270000}"/>
    <cellStyle name="20% - uthevingsfarge 2 19 6" xfId="36291" xr:uid="{00000000-0005-0000-0000-00008F270000}"/>
    <cellStyle name="20% - uthevingsfarge 2 19 7" xfId="36282" xr:uid="{00000000-0005-0000-0000-000090270000}"/>
    <cellStyle name="20% - uthevingsfarge 2 19_4 manuell" xfId="52357" xr:uid="{567AF242-E7EA-46FA-B3EB-ACB9C07D7DC7}"/>
    <cellStyle name="20% - uthevingsfarge 2 2" xfId="2826" xr:uid="{00000000-0005-0000-0000-000092270000}"/>
    <cellStyle name="20% - uthevingsfarge 2 2 10" xfId="14458" xr:uid="{00000000-0005-0000-0000-000093270000}"/>
    <cellStyle name="20% - uthevingsfarge 2 2 10 2" xfId="14459" xr:uid="{00000000-0005-0000-0000-000094270000}"/>
    <cellStyle name="20% - uthevingsfarge 2 2 10 3" xfId="14460" xr:uid="{00000000-0005-0000-0000-000095270000}"/>
    <cellStyle name="20% - uthevingsfarge 2 2 10_43 Manuell" xfId="54405" xr:uid="{0BC15D0C-797E-494F-85B7-76E58088370E}"/>
    <cellStyle name="20% - uthevingsfarge 2 2 11" xfId="14461" xr:uid="{00000000-0005-0000-0000-000097270000}"/>
    <cellStyle name="20% - uthevingsfarge 2 2 12" xfId="14462" xr:uid="{00000000-0005-0000-0000-000098270000}"/>
    <cellStyle name="20% - uthevingsfarge 2 2 13" xfId="41920" xr:uid="{00000000-0005-0000-0000-000099270000}"/>
    <cellStyle name="20% - uthevingsfarge 2 2 14" xfId="41921" xr:uid="{00000000-0005-0000-0000-00009A270000}"/>
    <cellStyle name="20% - uthevingsfarge 2 2 15" xfId="41922" xr:uid="{00000000-0005-0000-0000-00009B270000}"/>
    <cellStyle name="20% - uthevingsfarge 2 2 16" xfId="41923" xr:uid="{00000000-0005-0000-0000-00009C270000}"/>
    <cellStyle name="20% - uthevingsfarge 2 2 2" xfId="2827" xr:uid="{00000000-0005-0000-0000-00009D270000}"/>
    <cellStyle name="20% - uthevingsfarge 2 2 2 10" xfId="41924" xr:uid="{00000000-0005-0000-0000-00009E270000}"/>
    <cellStyle name="20% - uthevingsfarge 2 2 2 11" xfId="41925" xr:uid="{00000000-0005-0000-0000-00009F270000}"/>
    <cellStyle name="20% - uthevingsfarge 2 2 2 2" xfId="2828" xr:uid="{00000000-0005-0000-0000-0000A0270000}"/>
    <cellStyle name="20% - uthevingsfarge 2 2 2 2 10" xfId="41926" xr:uid="{00000000-0005-0000-0000-0000A1270000}"/>
    <cellStyle name="20% - uthevingsfarge 2 2 2 2 2" xfId="14463" xr:uid="{00000000-0005-0000-0000-0000A2270000}"/>
    <cellStyle name="20% - uthevingsfarge 2 2 2 2 2 2" xfId="14464" xr:uid="{00000000-0005-0000-0000-0000A3270000}"/>
    <cellStyle name="20% - uthevingsfarge 2 2 2 2 2 2 2" xfId="41927" xr:uid="{00000000-0005-0000-0000-0000A4270000}"/>
    <cellStyle name="20% - uthevingsfarge 2 2 2 2 2 2 2 2" xfId="41928" xr:uid="{00000000-0005-0000-0000-0000A5270000}"/>
    <cellStyle name="20% - uthevingsfarge 2 2 2 2 2 2 3" xfId="41929" xr:uid="{00000000-0005-0000-0000-0000A6270000}"/>
    <cellStyle name="20% - uthevingsfarge 2 2 2 2 2 2_3. Chng in credit spreads" xfId="41930" xr:uid="{00000000-0005-0000-0000-0000A7270000}"/>
    <cellStyle name="20% - uthevingsfarge 2 2 2 2 2 3" xfId="14465" xr:uid="{00000000-0005-0000-0000-0000A8270000}"/>
    <cellStyle name="20% - uthevingsfarge 2 2 2 2 2 3 2" xfId="41931" xr:uid="{00000000-0005-0000-0000-0000A9270000}"/>
    <cellStyle name="20% - uthevingsfarge 2 2 2 2 2 4" xfId="41932" xr:uid="{00000000-0005-0000-0000-0000AA270000}"/>
    <cellStyle name="20% - uthevingsfarge 2 2 2 2 2 5" xfId="41933" xr:uid="{00000000-0005-0000-0000-0000AB270000}"/>
    <cellStyle name="20% - uthevingsfarge 2 2 2 2 2 6" xfId="41934" xr:uid="{00000000-0005-0000-0000-0000AC270000}"/>
    <cellStyle name="20% - uthevingsfarge 2 2 2 2 2_3. Chng in credit spreads" xfId="41935" xr:uid="{00000000-0005-0000-0000-0000AD270000}"/>
    <cellStyle name="20% - uthevingsfarge 2 2 2 2 3" xfId="14466" xr:uid="{00000000-0005-0000-0000-0000AE270000}"/>
    <cellStyle name="20% - uthevingsfarge 2 2 2 2 3 2" xfId="14467" xr:uid="{00000000-0005-0000-0000-0000AF270000}"/>
    <cellStyle name="20% - uthevingsfarge 2 2 2 2 3 2 2" xfId="41936" xr:uid="{00000000-0005-0000-0000-0000B0270000}"/>
    <cellStyle name="20% - uthevingsfarge 2 2 2 2 3 2 2 2" xfId="41937" xr:uid="{00000000-0005-0000-0000-0000B1270000}"/>
    <cellStyle name="20% - uthevingsfarge 2 2 2 2 3 2 3" xfId="41938" xr:uid="{00000000-0005-0000-0000-0000B2270000}"/>
    <cellStyle name="20% - uthevingsfarge 2 2 2 2 3 2_3. Chng in credit spreads" xfId="41939" xr:uid="{00000000-0005-0000-0000-0000B3270000}"/>
    <cellStyle name="20% - uthevingsfarge 2 2 2 2 3 3" xfId="14468" xr:uid="{00000000-0005-0000-0000-0000B4270000}"/>
    <cellStyle name="20% - uthevingsfarge 2 2 2 2 3 3 2" xfId="41940" xr:uid="{00000000-0005-0000-0000-0000B5270000}"/>
    <cellStyle name="20% - uthevingsfarge 2 2 2 2 3 4" xfId="41941" xr:uid="{00000000-0005-0000-0000-0000B6270000}"/>
    <cellStyle name="20% - uthevingsfarge 2 2 2 2 3 5" xfId="41942" xr:uid="{00000000-0005-0000-0000-0000B7270000}"/>
    <cellStyle name="20% - uthevingsfarge 2 2 2 2 3 6" xfId="41943" xr:uid="{00000000-0005-0000-0000-0000B8270000}"/>
    <cellStyle name="20% - uthevingsfarge 2 2 2 2 3_3. Chng in credit spreads" xfId="41944" xr:uid="{00000000-0005-0000-0000-0000B9270000}"/>
    <cellStyle name="20% - uthevingsfarge 2 2 2 2 4" xfId="14469" xr:uid="{00000000-0005-0000-0000-0000BA270000}"/>
    <cellStyle name="20% - uthevingsfarge 2 2 2 2 4 2" xfId="14470" xr:uid="{00000000-0005-0000-0000-0000BB270000}"/>
    <cellStyle name="20% - uthevingsfarge 2 2 2 2 4 2 2" xfId="41945" xr:uid="{00000000-0005-0000-0000-0000BC270000}"/>
    <cellStyle name="20% - uthevingsfarge 2 2 2 2 4 3" xfId="14471" xr:uid="{00000000-0005-0000-0000-0000BD270000}"/>
    <cellStyle name="20% - uthevingsfarge 2 2 2 2 4 4" xfId="41946" xr:uid="{00000000-0005-0000-0000-0000BE270000}"/>
    <cellStyle name="20% - uthevingsfarge 2 2 2 2 4 5" xfId="41947" xr:uid="{00000000-0005-0000-0000-0000BF270000}"/>
    <cellStyle name="20% - uthevingsfarge 2 2 2 2 4 6" xfId="41948" xr:uid="{00000000-0005-0000-0000-0000C0270000}"/>
    <cellStyle name="20% - uthevingsfarge 2 2 2 2 4_3. Chng in credit spreads" xfId="41949" xr:uid="{00000000-0005-0000-0000-0000C1270000}"/>
    <cellStyle name="20% - uthevingsfarge 2 2 2 2 5" xfId="14472" xr:uid="{00000000-0005-0000-0000-0000C2270000}"/>
    <cellStyle name="20% - uthevingsfarge 2 2 2 2 5 2" xfId="14473" xr:uid="{00000000-0005-0000-0000-0000C3270000}"/>
    <cellStyle name="20% - uthevingsfarge 2 2 2 2 5 2 2" xfId="41950" xr:uid="{00000000-0005-0000-0000-0000C4270000}"/>
    <cellStyle name="20% - uthevingsfarge 2 2 2 2 5 3" xfId="14474" xr:uid="{00000000-0005-0000-0000-0000C5270000}"/>
    <cellStyle name="20% - uthevingsfarge 2 2 2 2 5 4" xfId="41951" xr:uid="{00000000-0005-0000-0000-0000C6270000}"/>
    <cellStyle name="20% - uthevingsfarge 2 2 2 2 5 5" xfId="41952" xr:uid="{00000000-0005-0000-0000-0000C7270000}"/>
    <cellStyle name="20% - uthevingsfarge 2 2 2 2 5_3. Chng in credit spreads" xfId="41953" xr:uid="{00000000-0005-0000-0000-0000C8270000}"/>
    <cellStyle name="20% - uthevingsfarge 2 2 2 2 6" xfId="14475" xr:uid="{00000000-0005-0000-0000-0000C9270000}"/>
    <cellStyle name="20% - uthevingsfarge 2 2 2 2 6 2" xfId="41954" xr:uid="{00000000-0005-0000-0000-0000CA270000}"/>
    <cellStyle name="20% - uthevingsfarge 2 2 2 2 7" xfId="14476" xr:uid="{00000000-0005-0000-0000-0000CB270000}"/>
    <cellStyle name="20% - uthevingsfarge 2 2 2 2 8" xfId="36293" xr:uid="{00000000-0005-0000-0000-0000CC270000}"/>
    <cellStyle name="20% - uthevingsfarge 2 2 2 2 9" xfId="41955" xr:uid="{00000000-0005-0000-0000-0000CD270000}"/>
    <cellStyle name="20% - uthevingsfarge 2 2 2 2_3. Chng in credit spreads" xfId="41956" xr:uid="{00000000-0005-0000-0000-0000CE270000}"/>
    <cellStyle name="20% - uthevingsfarge 2 2 2 3" xfId="14477" xr:uid="{00000000-0005-0000-0000-0000CF270000}"/>
    <cellStyle name="20% - uthevingsfarge 2 2 2 3 2" xfId="14478" xr:uid="{00000000-0005-0000-0000-0000D0270000}"/>
    <cellStyle name="20% - uthevingsfarge 2 2 2 3 2 2" xfId="41957" xr:uid="{00000000-0005-0000-0000-0000D1270000}"/>
    <cellStyle name="20% - uthevingsfarge 2 2 2 3 2 2 2" xfId="41958" xr:uid="{00000000-0005-0000-0000-0000D2270000}"/>
    <cellStyle name="20% - uthevingsfarge 2 2 2 3 2 3" xfId="41959" xr:uid="{00000000-0005-0000-0000-0000D3270000}"/>
    <cellStyle name="20% - uthevingsfarge 2 2 2 3 2_3. Chng in credit spreads" xfId="41960" xr:uid="{00000000-0005-0000-0000-0000D4270000}"/>
    <cellStyle name="20% - uthevingsfarge 2 2 2 3 3" xfId="14479" xr:uid="{00000000-0005-0000-0000-0000D5270000}"/>
    <cellStyle name="20% - uthevingsfarge 2 2 2 3 3 2" xfId="41961" xr:uid="{00000000-0005-0000-0000-0000D6270000}"/>
    <cellStyle name="20% - uthevingsfarge 2 2 2 3 4" xfId="36294" xr:uid="{00000000-0005-0000-0000-0000D7270000}"/>
    <cellStyle name="20% - uthevingsfarge 2 2 2 3 5" xfId="41962" xr:uid="{00000000-0005-0000-0000-0000D8270000}"/>
    <cellStyle name="20% - uthevingsfarge 2 2 2 3 6" xfId="41963" xr:uid="{00000000-0005-0000-0000-0000D9270000}"/>
    <cellStyle name="20% - uthevingsfarge 2 2 2 3_3. Chng in credit spreads" xfId="41964" xr:uid="{00000000-0005-0000-0000-0000DA270000}"/>
    <cellStyle name="20% - uthevingsfarge 2 2 2 4" xfId="14480" xr:uid="{00000000-0005-0000-0000-0000DB270000}"/>
    <cellStyle name="20% - uthevingsfarge 2 2 2 4 2" xfId="14481" xr:uid="{00000000-0005-0000-0000-0000DC270000}"/>
    <cellStyle name="20% - uthevingsfarge 2 2 2 4 2 2" xfId="41965" xr:uid="{00000000-0005-0000-0000-0000DD270000}"/>
    <cellStyle name="20% - uthevingsfarge 2 2 2 4 2 2 2" xfId="41966" xr:uid="{00000000-0005-0000-0000-0000DE270000}"/>
    <cellStyle name="20% - uthevingsfarge 2 2 2 4 2 3" xfId="41967" xr:uid="{00000000-0005-0000-0000-0000DF270000}"/>
    <cellStyle name="20% - uthevingsfarge 2 2 2 4 2_3. Chng in credit spreads" xfId="41968" xr:uid="{00000000-0005-0000-0000-0000E0270000}"/>
    <cellStyle name="20% - uthevingsfarge 2 2 2 4 3" xfId="14482" xr:uid="{00000000-0005-0000-0000-0000E1270000}"/>
    <cellStyle name="20% - uthevingsfarge 2 2 2 4 3 2" xfId="41969" xr:uid="{00000000-0005-0000-0000-0000E2270000}"/>
    <cellStyle name="20% - uthevingsfarge 2 2 2 4 4" xfId="36295" xr:uid="{00000000-0005-0000-0000-0000E3270000}"/>
    <cellStyle name="20% - uthevingsfarge 2 2 2 4 5" xfId="41970" xr:uid="{00000000-0005-0000-0000-0000E4270000}"/>
    <cellStyle name="20% - uthevingsfarge 2 2 2 4 6" xfId="41971" xr:uid="{00000000-0005-0000-0000-0000E5270000}"/>
    <cellStyle name="20% - uthevingsfarge 2 2 2 4_3. Chng in credit spreads" xfId="41972" xr:uid="{00000000-0005-0000-0000-0000E6270000}"/>
    <cellStyle name="20% - uthevingsfarge 2 2 2 5" xfId="14483" xr:uid="{00000000-0005-0000-0000-0000E7270000}"/>
    <cellStyle name="20% - uthevingsfarge 2 2 2 5 2" xfId="14484" xr:uid="{00000000-0005-0000-0000-0000E8270000}"/>
    <cellStyle name="20% - uthevingsfarge 2 2 2 5 2 2" xfId="41973" xr:uid="{00000000-0005-0000-0000-0000E9270000}"/>
    <cellStyle name="20% - uthevingsfarge 2 2 2 5 2 2 2" xfId="41974" xr:uid="{00000000-0005-0000-0000-0000EA270000}"/>
    <cellStyle name="20% - uthevingsfarge 2 2 2 5 2 3" xfId="41975" xr:uid="{00000000-0005-0000-0000-0000EB270000}"/>
    <cellStyle name="20% - uthevingsfarge 2 2 2 5 2_3. Chng in credit spreads" xfId="41976" xr:uid="{00000000-0005-0000-0000-0000EC270000}"/>
    <cellStyle name="20% - uthevingsfarge 2 2 2 5 3" xfId="14485" xr:uid="{00000000-0005-0000-0000-0000ED270000}"/>
    <cellStyle name="20% - uthevingsfarge 2 2 2 5 3 2" xfId="41977" xr:uid="{00000000-0005-0000-0000-0000EE270000}"/>
    <cellStyle name="20% - uthevingsfarge 2 2 2 5 4" xfId="36296" xr:uid="{00000000-0005-0000-0000-0000EF270000}"/>
    <cellStyle name="20% - uthevingsfarge 2 2 2 5 5" xfId="41978" xr:uid="{00000000-0005-0000-0000-0000F0270000}"/>
    <cellStyle name="20% - uthevingsfarge 2 2 2 5 6" xfId="41979" xr:uid="{00000000-0005-0000-0000-0000F1270000}"/>
    <cellStyle name="20% - uthevingsfarge 2 2 2 5_3. Chng in credit spreads" xfId="41980" xr:uid="{00000000-0005-0000-0000-0000F2270000}"/>
    <cellStyle name="20% - uthevingsfarge 2 2 2 6" xfId="14486" xr:uid="{00000000-0005-0000-0000-0000F3270000}"/>
    <cellStyle name="20% - uthevingsfarge 2 2 2 6 2" xfId="14487" xr:uid="{00000000-0005-0000-0000-0000F4270000}"/>
    <cellStyle name="20% - uthevingsfarge 2 2 2 6 2 2" xfId="41981" xr:uid="{00000000-0005-0000-0000-0000F5270000}"/>
    <cellStyle name="20% - uthevingsfarge 2 2 2 6 3" xfId="14488" xr:uid="{00000000-0005-0000-0000-0000F6270000}"/>
    <cellStyle name="20% - uthevingsfarge 2 2 2 6 4" xfId="41982" xr:uid="{00000000-0005-0000-0000-0000F7270000}"/>
    <cellStyle name="20% - uthevingsfarge 2 2 2 6 5" xfId="41983" xr:uid="{00000000-0005-0000-0000-0000F8270000}"/>
    <cellStyle name="20% - uthevingsfarge 2 2 2 6 6" xfId="41984" xr:uid="{00000000-0005-0000-0000-0000F9270000}"/>
    <cellStyle name="20% - uthevingsfarge 2 2 2 6_3. Chng in credit spreads" xfId="41985" xr:uid="{00000000-0005-0000-0000-0000FA270000}"/>
    <cellStyle name="20% - uthevingsfarge 2 2 2 7" xfId="14489" xr:uid="{00000000-0005-0000-0000-0000FB270000}"/>
    <cellStyle name="20% - uthevingsfarge 2 2 2 7 2" xfId="41986" xr:uid="{00000000-0005-0000-0000-0000FC270000}"/>
    <cellStyle name="20% - uthevingsfarge 2 2 2 8" xfId="36292" xr:uid="{00000000-0005-0000-0000-0000FD270000}"/>
    <cellStyle name="20% - uthevingsfarge 2 2 2 9" xfId="41987" xr:uid="{00000000-0005-0000-0000-0000FE270000}"/>
    <cellStyle name="20% - uthevingsfarge 2 2 2_3. Chng in credit spreads" xfId="41988" xr:uid="{00000000-0005-0000-0000-0000FF270000}"/>
    <cellStyle name="20% - uthevingsfarge 2 2 3" xfId="12438" xr:uid="{00000000-0005-0000-0000-000000280000}"/>
    <cellStyle name="20% - uthevingsfarge 2 2 3 10" xfId="41989" xr:uid="{00000000-0005-0000-0000-000001280000}"/>
    <cellStyle name="20% - uthevingsfarge 2 2 3 2" xfId="14490" xr:uid="{00000000-0005-0000-0000-000002280000}"/>
    <cellStyle name="20% - uthevingsfarge 2 2 3 2 2" xfId="14491" xr:uid="{00000000-0005-0000-0000-000003280000}"/>
    <cellStyle name="20% - uthevingsfarge 2 2 3 2 2 2" xfId="41990" xr:uid="{00000000-0005-0000-0000-000004280000}"/>
    <cellStyle name="20% - uthevingsfarge 2 2 3 2 2 2 2" xfId="41991" xr:uid="{00000000-0005-0000-0000-000005280000}"/>
    <cellStyle name="20% - uthevingsfarge 2 2 3 2 2 3" xfId="41992" xr:uid="{00000000-0005-0000-0000-000006280000}"/>
    <cellStyle name="20% - uthevingsfarge 2 2 3 2 2_3. Chng in credit spreads" xfId="41993" xr:uid="{00000000-0005-0000-0000-000007280000}"/>
    <cellStyle name="20% - uthevingsfarge 2 2 3 2 3" xfId="14492" xr:uid="{00000000-0005-0000-0000-000008280000}"/>
    <cellStyle name="20% - uthevingsfarge 2 2 3 2 3 2" xfId="41994" xr:uid="{00000000-0005-0000-0000-000009280000}"/>
    <cellStyle name="20% - uthevingsfarge 2 2 3 2 3 2 2" xfId="41995" xr:uid="{00000000-0005-0000-0000-00000A280000}"/>
    <cellStyle name="20% - uthevingsfarge 2 2 3 2 3 3" xfId="41996" xr:uid="{00000000-0005-0000-0000-00000B280000}"/>
    <cellStyle name="20% - uthevingsfarge 2 2 3 2 3_3. Chng in credit spreads" xfId="41997" xr:uid="{00000000-0005-0000-0000-00000C280000}"/>
    <cellStyle name="20% - uthevingsfarge 2 2 3 2 4" xfId="41998" xr:uid="{00000000-0005-0000-0000-00000D280000}"/>
    <cellStyle name="20% - uthevingsfarge 2 2 3 2 4 2" xfId="41999" xr:uid="{00000000-0005-0000-0000-00000E280000}"/>
    <cellStyle name="20% - uthevingsfarge 2 2 3 2 4 2 2" xfId="42000" xr:uid="{00000000-0005-0000-0000-00000F280000}"/>
    <cellStyle name="20% - uthevingsfarge 2 2 3 2 4 3" xfId="42001" xr:uid="{00000000-0005-0000-0000-000010280000}"/>
    <cellStyle name="20% - uthevingsfarge 2 2 3 2 4_3. Chng in credit spreads" xfId="42002" xr:uid="{00000000-0005-0000-0000-000011280000}"/>
    <cellStyle name="20% - uthevingsfarge 2 2 3 2 5" xfId="42003" xr:uid="{00000000-0005-0000-0000-000012280000}"/>
    <cellStyle name="20% - uthevingsfarge 2 2 3 2 5 2" xfId="42004" xr:uid="{00000000-0005-0000-0000-000013280000}"/>
    <cellStyle name="20% - uthevingsfarge 2 2 3 2 6" xfId="42005" xr:uid="{00000000-0005-0000-0000-000014280000}"/>
    <cellStyle name="20% - uthevingsfarge 2 2 3 2_3. Chng in credit spreads" xfId="42006" xr:uid="{00000000-0005-0000-0000-000015280000}"/>
    <cellStyle name="20% - uthevingsfarge 2 2 3 3" xfId="14493" xr:uid="{00000000-0005-0000-0000-000016280000}"/>
    <cellStyle name="20% - uthevingsfarge 2 2 3 3 2" xfId="14494" xr:uid="{00000000-0005-0000-0000-000017280000}"/>
    <cellStyle name="20% - uthevingsfarge 2 2 3 3 2 2" xfId="42007" xr:uid="{00000000-0005-0000-0000-000018280000}"/>
    <cellStyle name="20% - uthevingsfarge 2 2 3 3 2 2 2" xfId="42008" xr:uid="{00000000-0005-0000-0000-000019280000}"/>
    <cellStyle name="20% - uthevingsfarge 2 2 3 3 2 3" xfId="42009" xr:uid="{00000000-0005-0000-0000-00001A280000}"/>
    <cellStyle name="20% - uthevingsfarge 2 2 3 3 2_3. Chng in credit spreads" xfId="42010" xr:uid="{00000000-0005-0000-0000-00001B280000}"/>
    <cellStyle name="20% - uthevingsfarge 2 2 3 3 3" xfId="14495" xr:uid="{00000000-0005-0000-0000-00001C280000}"/>
    <cellStyle name="20% - uthevingsfarge 2 2 3 3 3 2" xfId="42011" xr:uid="{00000000-0005-0000-0000-00001D280000}"/>
    <cellStyle name="20% - uthevingsfarge 2 2 3 3 4" xfId="42012" xr:uid="{00000000-0005-0000-0000-00001E280000}"/>
    <cellStyle name="20% - uthevingsfarge 2 2 3 3 5" xfId="42013" xr:uid="{00000000-0005-0000-0000-00001F280000}"/>
    <cellStyle name="20% - uthevingsfarge 2 2 3 3 6" xfId="42014" xr:uid="{00000000-0005-0000-0000-000020280000}"/>
    <cellStyle name="20% - uthevingsfarge 2 2 3 3_3. Chng in credit spreads" xfId="42015" xr:uid="{00000000-0005-0000-0000-000021280000}"/>
    <cellStyle name="20% - uthevingsfarge 2 2 3 4" xfId="14496" xr:uid="{00000000-0005-0000-0000-000022280000}"/>
    <cellStyle name="20% - uthevingsfarge 2 2 3 4 2" xfId="14497" xr:uid="{00000000-0005-0000-0000-000023280000}"/>
    <cellStyle name="20% - uthevingsfarge 2 2 3 4 2 2" xfId="42016" xr:uid="{00000000-0005-0000-0000-000024280000}"/>
    <cellStyle name="20% - uthevingsfarge 2 2 3 4 3" xfId="14498" xr:uid="{00000000-0005-0000-0000-000025280000}"/>
    <cellStyle name="20% - uthevingsfarge 2 2 3 4 4" xfId="42017" xr:uid="{00000000-0005-0000-0000-000026280000}"/>
    <cellStyle name="20% - uthevingsfarge 2 2 3 4 5" xfId="42018" xr:uid="{00000000-0005-0000-0000-000027280000}"/>
    <cellStyle name="20% - uthevingsfarge 2 2 3 4 6" xfId="42019" xr:uid="{00000000-0005-0000-0000-000028280000}"/>
    <cellStyle name="20% - uthevingsfarge 2 2 3 4_3. Chng in credit spreads" xfId="42020" xr:uid="{00000000-0005-0000-0000-000029280000}"/>
    <cellStyle name="20% - uthevingsfarge 2 2 3 5" xfId="14499" xr:uid="{00000000-0005-0000-0000-00002A280000}"/>
    <cellStyle name="20% - uthevingsfarge 2 2 3 5 2" xfId="14500" xr:uid="{00000000-0005-0000-0000-00002B280000}"/>
    <cellStyle name="20% - uthevingsfarge 2 2 3 5 2 2" xfId="42021" xr:uid="{00000000-0005-0000-0000-00002C280000}"/>
    <cellStyle name="20% - uthevingsfarge 2 2 3 5 3" xfId="14501" xr:uid="{00000000-0005-0000-0000-00002D280000}"/>
    <cellStyle name="20% - uthevingsfarge 2 2 3 5 4" xfId="42022" xr:uid="{00000000-0005-0000-0000-00002E280000}"/>
    <cellStyle name="20% - uthevingsfarge 2 2 3 5 5" xfId="42023" xr:uid="{00000000-0005-0000-0000-00002F280000}"/>
    <cellStyle name="20% - uthevingsfarge 2 2 3 5 6" xfId="42024" xr:uid="{00000000-0005-0000-0000-000030280000}"/>
    <cellStyle name="20% - uthevingsfarge 2 2 3 5_3. Chng in credit spreads" xfId="42025" xr:uid="{00000000-0005-0000-0000-000031280000}"/>
    <cellStyle name="20% - uthevingsfarge 2 2 3 6" xfId="14502" xr:uid="{00000000-0005-0000-0000-000032280000}"/>
    <cellStyle name="20% - uthevingsfarge 2 2 3 6 2" xfId="42026" xr:uid="{00000000-0005-0000-0000-000033280000}"/>
    <cellStyle name="20% - uthevingsfarge 2 2 3 6 2 2" xfId="42027" xr:uid="{00000000-0005-0000-0000-000034280000}"/>
    <cellStyle name="20% - uthevingsfarge 2 2 3 6 3" xfId="42028" xr:uid="{00000000-0005-0000-0000-000035280000}"/>
    <cellStyle name="20% - uthevingsfarge 2 2 3 6_3. Chng in credit spreads" xfId="42029" xr:uid="{00000000-0005-0000-0000-000036280000}"/>
    <cellStyle name="20% - uthevingsfarge 2 2 3 7" xfId="14503" xr:uid="{00000000-0005-0000-0000-000037280000}"/>
    <cellStyle name="20% - uthevingsfarge 2 2 3 7 2" xfId="42030" xr:uid="{00000000-0005-0000-0000-000038280000}"/>
    <cellStyle name="20% - uthevingsfarge 2 2 3 8" xfId="36297" xr:uid="{00000000-0005-0000-0000-000039280000}"/>
    <cellStyle name="20% - uthevingsfarge 2 2 3 9" xfId="42031" xr:uid="{00000000-0005-0000-0000-00003A280000}"/>
    <cellStyle name="20% - uthevingsfarge 2 2 3_3. Chng in credit spreads" xfId="42032" xr:uid="{00000000-0005-0000-0000-00003B280000}"/>
    <cellStyle name="20% - uthevingsfarge 2 2 4" xfId="14504" xr:uid="{00000000-0005-0000-0000-00003C280000}"/>
    <cellStyle name="20% - uthevingsfarge 2 2 4 2" xfId="14505" xr:uid="{00000000-0005-0000-0000-00003D280000}"/>
    <cellStyle name="20% - uthevingsfarge 2 2 4 2 2" xfId="14506" xr:uid="{00000000-0005-0000-0000-00003E280000}"/>
    <cellStyle name="20% - uthevingsfarge 2 2 4 2 2 2" xfId="42033" xr:uid="{00000000-0005-0000-0000-00003F280000}"/>
    <cellStyle name="20% - uthevingsfarge 2 2 4 2 3" xfId="42034" xr:uid="{00000000-0005-0000-0000-000040280000}"/>
    <cellStyle name="20% - uthevingsfarge 2 2 4 2_3. Chng in credit spreads" xfId="42035" xr:uid="{00000000-0005-0000-0000-000041280000}"/>
    <cellStyle name="20% - uthevingsfarge 2 2 4 3" xfId="14507" xr:uid="{00000000-0005-0000-0000-000042280000}"/>
    <cellStyle name="20% - uthevingsfarge 2 2 4 3 2" xfId="42036" xr:uid="{00000000-0005-0000-0000-000043280000}"/>
    <cellStyle name="20% - uthevingsfarge 2 2 4 3 2 2" xfId="42037" xr:uid="{00000000-0005-0000-0000-000044280000}"/>
    <cellStyle name="20% - uthevingsfarge 2 2 4 3 3" xfId="42038" xr:uid="{00000000-0005-0000-0000-000045280000}"/>
    <cellStyle name="20% - uthevingsfarge 2 2 4 3_3. Chng in credit spreads" xfId="42039" xr:uid="{00000000-0005-0000-0000-000046280000}"/>
    <cellStyle name="20% - uthevingsfarge 2 2 4 4" xfId="14508" xr:uid="{00000000-0005-0000-0000-000047280000}"/>
    <cellStyle name="20% - uthevingsfarge 2 2 4 4 2" xfId="42040" xr:uid="{00000000-0005-0000-0000-000048280000}"/>
    <cellStyle name="20% - uthevingsfarge 2 2 4 4 2 2" xfId="42041" xr:uid="{00000000-0005-0000-0000-000049280000}"/>
    <cellStyle name="20% - uthevingsfarge 2 2 4 4 3" xfId="42042" xr:uid="{00000000-0005-0000-0000-00004A280000}"/>
    <cellStyle name="20% - uthevingsfarge 2 2 4 4_3. Chng in credit spreads" xfId="42043" xr:uid="{00000000-0005-0000-0000-00004B280000}"/>
    <cellStyle name="20% - uthevingsfarge 2 2 4 5" xfId="36298" xr:uid="{00000000-0005-0000-0000-00004C280000}"/>
    <cellStyle name="20% - uthevingsfarge 2 2 4 5 2" xfId="42044" xr:uid="{00000000-0005-0000-0000-00004D280000}"/>
    <cellStyle name="20% - uthevingsfarge 2 2 4 6" xfId="42045" xr:uid="{00000000-0005-0000-0000-00004E280000}"/>
    <cellStyle name="20% - uthevingsfarge 2 2 4 7" xfId="42046" xr:uid="{00000000-0005-0000-0000-00004F280000}"/>
    <cellStyle name="20% - uthevingsfarge 2 2 4_3. Chng in credit spreads" xfId="42047" xr:uid="{00000000-0005-0000-0000-000050280000}"/>
    <cellStyle name="20% - uthevingsfarge 2 2 5" xfId="14509" xr:uid="{00000000-0005-0000-0000-000051280000}"/>
    <cellStyle name="20% - uthevingsfarge 2 2 5 2" xfId="14510" xr:uid="{00000000-0005-0000-0000-000052280000}"/>
    <cellStyle name="20% - uthevingsfarge 2 2 5 2 2" xfId="14511" xr:uid="{00000000-0005-0000-0000-000053280000}"/>
    <cellStyle name="20% - uthevingsfarge 2 2 5 2 2 2" xfId="42048" xr:uid="{00000000-0005-0000-0000-000054280000}"/>
    <cellStyle name="20% - uthevingsfarge 2 2 5 2 3" xfId="42049" xr:uid="{00000000-0005-0000-0000-000055280000}"/>
    <cellStyle name="20% - uthevingsfarge 2 2 5 2_3. Chng in credit spreads" xfId="42050" xr:uid="{00000000-0005-0000-0000-000056280000}"/>
    <cellStyle name="20% - uthevingsfarge 2 2 5 3" xfId="14512" xr:uid="{00000000-0005-0000-0000-000057280000}"/>
    <cellStyle name="20% - uthevingsfarge 2 2 5 3 2" xfId="42051" xr:uid="{00000000-0005-0000-0000-000058280000}"/>
    <cellStyle name="20% - uthevingsfarge 2 2 5 4" xfId="14513" xr:uid="{00000000-0005-0000-0000-000059280000}"/>
    <cellStyle name="20% - uthevingsfarge 2 2 5 5" xfId="36299" xr:uid="{00000000-0005-0000-0000-00005A280000}"/>
    <cellStyle name="20% - uthevingsfarge 2 2 5 6" xfId="42052" xr:uid="{00000000-0005-0000-0000-00005B280000}"/>
    <cellStyle name="20% - uthevingsfarge 2 2 5 7" xfId="42053" xr:uid="{00000000-0005-0000-0000-00005C280000}"/>
    <cellStyle name="20% - uthevingsfarge 2 2 5_3. Chng in credit spreads" xfId="42054" xr:uid="{00000000-0005-0000-0000-00005D280000}"/>
    <cellStyle name="20% - uthevingsfarge 2 2 6" xfId="14514" xr:uid="{00000000-0005-0000-0000-00005E280000}"/>
    <cellStyle name="20% - uthevingsfarge 2 2 6 2" xfId="14515" xr:uid="{00000000-0005-0000-0000-00005F280000}"/>
    <cellStyle name="20% - uthevingsfarge 2 2 6 2 2" xfId="14516" xr:uid="{00000000-0005-0000-0000-000060280000}"/>
    <cellStyle name="20% - uthevingsfarge 2 2 6 2 2 2" xfId="42055" xr:uid="{00000000-0005-0000-0000-000061280000}"/>
    <cellStyle name="20% - uthevingsfarge 2 2 6 2 3" xfId="42056" xr:uid="{00000000-0005-0000-0000-000062280000}"/>
    <cellStyle name="20% - uthevingsfarge 2 2 6 2_3. Chng in credit spreads" xfId="42057" xr:uid="{00000000-0005-0000-0000-000063280000}"/>
    <cellStyle name="20% - uthevingsfarge 2 2 6 3" xfId="14517" xr:uid="{00000000-0005-0000-0000-000064280000}"/>
    <cellStyle name="20% - uthevingsfarge 2 2 6 3 2" xfId="42058" xr:uid="{00000000-0005-0000-0000-000065280000}"/>
    <cellStyle name="20% - uthevingsfarge 2 2 6 4" xfId="14518" xr:uid="{00000000-0005-0000-0000-000066280000}"/>
    <cellStyle name="20% - uthevingsfarge 2 2 6 5" xfId="36300" xr:uid="{00000000-0005-0000-0000-000067280000}"/>
    <cellStyle name="20% - uthevingsfarge 2 2 6 6" xfId="42059" xr:uid="{00000000-0005-0000-0000-000068280000}"/>
    <cellStyle name="20% - uthevingsfarge 2 2 6 7" xfId="42060" xr:uid="{00000000-0005-0000-0000-000069280000}"/>
    <cellStyle name="20% - uthevingsfarge 2 2 6_3. Chng in credit spreads" xfId="42061" xr:uid="{00000000-0005-0000-0000-00006A280000}"/>
    <cellStyle name="20% - uthevingsfarge 2 2 7" xfId="14519" xr:uid="{00000000-0005-0000-0000-00006B280000}"/>
    <cellStyle name="20% - uthevingsfarge 2 2 7 2" xfId="14520" xr:uid="{00000000-0005-0000-0000-00006C280000}"/>
    <cellStyle name="20% - uthevingsfarge 2 2 7 2 2" xfId="14521" xr:uid="{00000000-0005-0000-0000-00006D280000}"/>
    <cellStyle name="20% - uthevingsfarge 2 2 7 2 3" xfId="42062" xr:uid="{00000000-0005-0000-0000-00006E280000}"/>
    <cellStyle name="20% - uthevingsfarge 2 2 7 2_43 Manuell" xfId="54406" xr:uid="{8FAEB555-123B-4FAD-9537-3EE0E6422EBD}"/>
    <cellStyle name="20% - uthevingsfarge 2 2 7 3" xfId="14522" xr:uid="{00000000-0005-0000-0000-000070280000}"/>
    <cellStyle name="20% - uthevingsfarge 2 2 7 4" xfId="14523" xr:uid="{00000000-0005-0000-0000-000071280000}"/>
    <cellStyle name="20% - uthevingsfarge 2 2 7 5" xfId="42063" xr:uid="{00000000-0005-0000-0000-000072280000}"/>
    <cellStyle name="20% - uthevingsfarge 2 2 7 6" xfId="42064" xr:uid="{00000000-0005-0000-0000-000073280000}"/>
    <cellStyle name="20% - uthevingsfarge 2 2 7_3. Chng in credit spreads" xfId="42065" xr:uid="{00000000-0005-0000-0000-000074280000}"/>
    <cellStyle name="20% - uthevingsfarge 2 2 8" xfId="14524" xr:uid="{00000000-0005-0000-0000-000075280000}"/>
    <cellStyle name="20% - uthevingsfarge 2 2 8 2" xfId="14525" xr:uid="{00000000-0005-0000-0000-000076280000}"/>
    <cellStyle name="20% - uthevingsfarge 2 2 8 2 2" xfId="42066" xr:uid="{00000000-0005-0000-0000-000077280000}"/>
    <cellStyle name="20% - uthevingsfarge 2 2 8 3" xfId="14526" xr:uid="{00000000-0005-0000-0000-000078280000}"/>
    <cellStyle name="20% - uthevingsfarge 2 2 8 4" xfId="42067" xr:uid="{00000000-0005-0000-0000-000079280000}"/>
    <cellStyle name="20% - uthevingsfarge 2 2 8_3. Chng in credit spreads" xfId="42068" xr:uid="{00000000-0005-0000-0000-00007A280000}"/>
    <cellStyle name="20% - uthevingsfarge 2 2 9" xfId="14527" xr:uid="{00000000-0005-0000-0000-00007B280000}"/>
    <cellStyle name="20% - uthevingsfarge 2 2 9 2" xfId="14528" xr:uid="{00000000-0005-0000-0000-00007C280000}"/>
    <cellStyle name="20% - uthevingsfarge 2 2 9 3" xfId="14529" xr:uid="{00000000-0005-0000-0000-00007D280000}"/>
    <cellStyle name="20% - uthevingsfarge 2 2 9_43 Manuell" xfId="54407" xr:uid="{9D50FD71-13D7-4CE6-8017-5EE0C8AA906C}"/>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6303" xr:uid="{00000000-0005-0000-0000-000083280000}"/>
    <cellStyle name="20% - uthevingsfarge 2 20 2 2_CC1" xfId="52358" xr:uid="{831921B3-3709-4FFA-A378-F929AA719375}"/>
    <cellStyle name="20% - uthevingsfarge 2 20 2 3" xfId="36304" xr:uid="{00000000-0005-0000-0000-000084280000}"/>
    <cellStyle name="20% - uthevingsfarge 2 20 2 4" xfId="36305" xr:uid="{00000000-0005-0000-0000-000085280000}"/>
    <cellStyle name="20% - uthevingsfarge 2 20 2 5" xfId="36306" xr:uid="{00000000-0005-0000-0000-000086280000}"/>
    <cellStyle name="20% - uthevingsfarge 2 20 2 6" xfId="36302" xr:uid="{00000000-0005-0000-0000-000087280000}"/>
    <cellStyle name="20% - uthevingsfarge 2 20 2_4 manuell" xfId="52359" xr:uid="{E00BD261-F3ED-4F6D-8B86-4D62CAEC9AC5}"/>
    <cellStyle name="20% - uthevingsfarge 2 20 3" xfId="2833" xr:uid="{00000000-0005-0000-0000-000089280000}"/>
    <cellStyle name="20% - uthevingsfarge 2 20 3 2" xfId="36307" xr:uid="{00000000-0005-0000-0000-00008A280000}"/>
    <cellStyle name="20% - uthevingsfarge 2 20 3_CC1" xfId="52360" xr:uid="{58719160-4F61-483F-A7A8-7074F51175AC}"/>
    <cellStyle name="20% - uthevingsfarge 2 20 4" xfId="36308" xr:uid="{00000000-0005-0000-0000-00008B280000}"/>
    <cellStyle name="20% - uthevingsfarge 2 20 5" xfId="36309" xr:uid="{00000000-0005-0000-0000-00008C280000}"/>
    <cellStyle name="20% - uthevingsfarge 2 20 6" xfId="36310" xr:uid="{00000000-0005-0000-0000-00008D280000}"/>
    <cellStyle name="20% - uthevingsfarge 2 20 7" xfId="36301" xr:uid="{00000000-0005-0000-0000-00008E280000}"/>
    <cellStyle name="20% - uthevingsfarge 2 20_4 manuell" xfId="52361"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6313" xr:uid="{00000000-0005-0000-0000-000093280000}"/>
    <cellStyle name="20% - uthevingsfarge 2 21 2 2_CC1" xfId="52362" xr:uid="{9F331ECF-F499-4617-90C7-C14450341354}"/>
    <cellStyle name="20% - uthevingsfarge 2 21 2 3" xfId="36314" xr:uid="{00000000-0005-0000-0000-000094280000}"/>
    <cellStyle name="20% - uthevingsfarge 2 21 2 4" xfId="36315" xr:uid="{00000000-0005-0000-0000-000095280000}"/>
    <cellStyle name="20% - uthevingsfarge 2 21 2 5" xfId="36316" xr:uid="{00000000-0005-0000-0000-000096280000}"/>
    <cellStyle name="20% - uthevingsfarge 2 21 2 6" xfId="36312" xr:uid="{00000000-0005-0000-0000-000097280000}"/>
    <cellStyle name="20% - uthevingsfarge 2 21 2_4 manuell" xfId="52363" xr:uid="{AD10E504-CD18-4C2D-A937-A25F96983B04}"/>
    <cellStyle name="20% - uthevingsfarge 2 21 3" xfId="2837" xr:uid="{00000000-0005-0000-0000-000099280000}"/>
    <cellStyle name="20% - uthevingsfarge 2 21 3 2" xfId="36317" xr:uid="{00000000-0005-0000-0000-00009A280000}"/>
    <cellStyle name="20% - uthevingsfarge 2 21 3_CC1" xfId="52364" xr:uid="{5A6F8A3E-35E2-4E26-853B-C8C7BF8D1C30}"/>
    <cellStyle name="20% - uthevingsfarge 2 21 4" xfId="36318" xr:uid="{00000000-0005-0000-0000-00009B280000}"/>
    <cellStyle name="20% - uthevingsfarge 2 21 5" xfId="36319" xr:uid="{00000000-0005-0000-0000-00009C280000}"/>
    <cellStyle name="20% - uthevingsfarge 2 21 6" xfId="36320" xr:uid="{00000000-0005-0000-0000-00009D280000}"/>
    <cellStyle name="20% - uthevingsfarge 2 21 7" xfId="36311" xr:uid="{00000000-0005-0000-0000-00009E280000}"/>
    <cellStyle name="20% - uthevingsfarge 2 21_4 manuell" xfId="52365"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6323" xr:uid="{00000000-0005-0000-0000-0000A3280000}"/>
    <cellStyle name="20% - uthevingsfarge 2 22 2 2_CC1" xfId="52366" xr:uid="{D96B266B-C07B-495F-9762-1367ADB2E6D2}"/>
    <cellStyle name="20% - uthevingsfarge 2 22 2 3" xfId="36324" xr:uid="{00000000-0005-0000-0000-0000A4280000}"/>
    <cellStyle name="20% - uthevingsfarge 2 22 2 4" xfId="36325" xr:uid="{00000000-0005-0000-0000-0000A5280000}"/>
    <cellStyle name="20% - uthevingsfarge 2 22 2 5" xfId="36326" xr:uid="{00000000-0005-0000-0000-0000A6280000}"/>
    <cellStyle name="20% - uthevingsfarge 2 22 2 6" xfId="36322" xr:uid="{00000000-0005-0000-0000-0000A7280000}"/>
    <cellStyle name="20% - uthevingsfarge 2 22 2_4 manuell" xfId="52367" xr:uid="{F170B289-0239-404F-902E-4863671A00B6}"/>
    <cellStyle name="20% - uthevingsfarge 2 22 3" xfId="2841" xr:uid="{00000000-0005-0000-0000-0000A9280000}"/>
    <cellStyle name="20% - uthevingsfarge 2 22 3 2" xfId="36327" xr:uid="{00000000-0005-0000-0000-0000AA280000}"/>
    <cellStyle name="20% - uthevingsfarge 2 22 3_CC1" xfId="52368" xr:uid="{F30B3FA7-E421-4238-8A5C-E356F63239F3}"/>
    <cellStyle name="20% - uthevingsfarge 2 22 4" xfId="36328" xr:uid="{00000000-0005-0000-0000-0000AB280000}"/>
    <cellStyle name="20% - uthevingsfarge 2 22 5" xfId="36329" xr:uid="{00000000-0005-0000-0000-0000AC280000}"/>
    <cellStyle name="20% - uthevingsfarge 2 22 6" xfId="36330" xr:uid="{00000000-0005-0000-0000-0000AD280000}"/>
    <cellStyle name="20% - uthevingsfarge 2 22 7" xfId="36321" xr:uid="{00000000-0005-0000-0000-0000AE280000}"/>
    <cellStyle name="20% - uthevingsfarge 2 22_4 manuell" xfId="52369"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6333" xr:uid="{00000000-0005-0000-0000-0000B3280000}"/>
    <cellStyle name="20% - uthevingsfarge 2 23 2 2_CC1" xfId="52370" xr:uid="{F96A9993-24E2-4B2D-9FA3-35F0C61C2215}"/>
    <cellStyle name="20% - uthevingsfarge 2 23 2 3" xfId="36334" xr:uid="{00000000-0005-0000-0000-0000B4280000}"/>
    <cellStyle name="20% - uthevingsfarge 2 23 2 4" xfId="36335" xr:uid="{00000000-0005-0000-0000-0000B5280000}"/>
    <cellStyle name="20% - uthevingsfarge 2 23 2 5" xfId="36336" xr:uid="{00000000-0005-0000-0000-0000B6280000}"/>
    <cellStyle name="20% - uthevingsfarge 2 23 2 6" xfId="36332" xr:uid="{00000000-0005-0000-0000-0000B7280000}"/>
    <cellStyle name="20% - uthevingsfarge 2 23 2_4 manuell" xfId="52371" xr:uid="{A15F4510-630C-45EA-A54B-CB8D96F674B2}"/>
    <cellStyle name="20% - uthevingsfarge 2 23 3" xfId="2845" xr:uid="{00000000-0005-0000-0000-0000B9280000}"/>
    <cellStyle name="20% - uthevingsfarge 2 23 3 2" xfId="36337" xr:uid="{00000000-0005-0000-0000-0000BA280000}"/>
    <cellStyle name="20% - uthevingsfarge 2 23 3_CC1" xfId="52372" xr:uid="{166C6A99-6176-499C-9F3F-50BDFE837D8D}"/>
    <cellStyle name="20% - uthevingsfarge 2 23 4" xfId="36338" xr:uid="{00000000-0005-0000-0000-0000BB280000}"/>
    <cellStyle name="20% - uthevingsfarge 2 23 5" xfId="36339" xr:uid="{00000000-0005-0000-0000-0000BC280000}"/>
    <cellStyle name="20% - uthevingsfarge 2 23 6" xfId="36340" xr:uid="{00000000-0005-0000-0000-0000BD280000}"/>
    <cellStyle name="20% - uthevingsfarge 2 23 7" xfId="36331" xr:uid="{00000000-0005-0000-0000-0000BE280000}"/>
    <cellStyle name="20% - uthevingsfarge 2 23_4 manuell" xfId="52373"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6343" xr:uid="{00000000-0005-0000-0000-0000C3280000}"/>
    <cellStyle name="20% - uthevingsfarge 2 24 2 2_CC1" xfId="52374" xr:uid="{D3FC9AB1-766A-49B6-AD9B-3FC89BDDE2F3}"/>
    <cellStyle name="20% - uthevingsfarge 2 24 2 3" xfId="36344" xr:uid="{00000000-0005-0000-0000-0000C4280000}"/>
    <cellStyle name="20% - uthevingsfarge 2 24 2 4" xfId="36345" xr:uid="{00000000-0005-0000-0000-0000C5280000}"/>
    <cellStyle name="20% - uthevingsfarge 2 24 2 5" xfId="36346" xr:uid="{00000000-0005-0000-0000-0000C6280000}"/>
    <cellStyle name="20% - uthevingsfarge 2 24 2 6" xfId="36342" xr:uid="{00000000-0005-0000-0000-0000C7280000}"/>
    <cellStyle name="20% - uthevingsfarge 2 24 2_4 manuell" xfId="52375" xr:uid="{D920885B-2D48-476E-A127-A60D700803F8}"/>
    <cellStyle name="20% - uthevingsfarge 2 24 3" xfId="2849" xr:uid="{00000000-0005-0000-0000-0000C9280000}"/>
    <cellStyle name="20% - uthevingsfarge 2 24 3 2" xfId="36347" xr:uid="{00000000-0005-0000-0000-0000CA280000}"/>
    <cellStyle name="20% - uthevingsfarge 2 24 3_CC1" xfId="52376" xr:uid="{33A581F4-8BA9-4C45-8D6F-23132CA77893}"/>
    <cellStyle name="20% - uthevingsfarge 2 24 4" xfId="36348" xr:uid="{00000000-0005-0000-0000-0000CB280000}"/>
    <cellStyle name="20% - uthevingsfarge 2 24 5" xfId="36349" xr:uid="{00000000-0005-0000-0000-0000CC280000}"/>
    <cellStyle name="20% - uthevingsfarge 2 24 6" xfId="36350" xr:uid="{00000000-0005-0000-0000-0000CD280000}"/>
    <cellStyle name="20% - uthevingsfarge 2 24 7" xfId="36341" xr:uid="{00000000-0005-0000-0000-0000CE280000}"/>
    <cellStyle name="20% - uthevingsfarge 2 24_4 manuell" xfId="52377"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6353" xr:uid="{00000000-0005-0000-0000-0000D3280000}"/>
    <cellStyle name="20% - uthevingsfarge 2 25 2 2_CC1" xfId="52378" xr:uid="{E9D3B578-813E-4132-9A97-61B98F9B7F53}"/>
    <cellStyle name="20% - uthevingsfarge 2 25 2 3" xfId="36354" xr:uid="{00000000-0005-0000-0000-0000D4280000}"/>
    <cellStyle name="20% - uthevingsfarge 2 25 2 4" xfId="36355" xr:uid="{00000000-0005-0000-0000-0000D5280000}"/>
    <cellStyle name="20% - uthevingsfarge 2 25 2 5" xfId="36356" xr:uid="{00000000-0005-0000-0000-0000D6280000}"/>
    <cellStyle name="20% - uthevingsfarge 2 25 2 6" xfId="36352" xr:uid="{00000000-0005-0000-0000-0000D7280000}"/>
    <cellStyle name="20% - uthevingsfarge 2 25 2_4 manuell" xfId="52379" xr:uid="{2FA6DF41-43F3-482B-90DA-DA945CF40AEA}"/>
    <cellStyle name="20% - uthevingsfarge 2 25 3" xfId="2853" xr:uid="{00000000-0005-0000-0000-0000D9280000}"/>
    <cellStyle name="20% - uthevingsfarge 2 25 3 2" xfId="36357" xr:uid="{00000000-0005-0000-0000-0000DA280000}"/>
    <cellStyle name="20% - uthevingsfarge 2 25 3_CC1" xfId="52380" xr:uid="{7EFF5E66-7879-41F0-869A-2BF79C864416}"/>
    <cellStyle name="20% - uthevingsfarge 2 25 4" xfId="36358" xr:uid="{00000000-0005-0000-0000-0000DB280000}"/>
    <cellStyle name="20% - uthevingsfarge 2 25 5" xfId="36359" xr:uid="{00000000-0005-0000-0000-0000DC280000}"/>
    <cellStyle name="20% - uthevingsfarge 2 25 6" xfId="36360" xr:uid="{00000000-0005-0000-0000-0000DD280000}"/>
    <cellStyle name="20% - uthevingsfarge 2 25 7" xfId="36351" xr:uid="{00000000-0005-0000-0000-0000DE280000}"/>
    <cellStyle name="20% - uthevingsfarge 2 25_4 manuell" xfId="52381"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6363" xr:uid="{00000000-0005-0000-0000-0000E3280000}"/>
    <cellStyle name="20% - uthevingsfarge 2 26 2 2_CC1" xfId="52382" xr:uid="{48BF67C3-AA53-4120-B02F-07D13F8E1C7B}"/>
    <cellStyle name="20% - uthevingsfarge 2 26 2 3" xfId="36364" xr:uid="{00000000-0005-0000-0000-0000E4280000}"/>
    <cellStyle name="20% - uthevingsfarge 2 26 2 4" xfId="36365" xr:uid="{00000000-0005-0000-0000-0000E5280000}"/>
    <cellStyle name="20% - uthevingsfarge 2 26 2 5" xfId="36366" xr:uid="{00000000-0005-0000-0000-0000E6280000}"/>
    <cellStyle name="20% - uthevingsfarge 2 26 2 6" xfId="36362" xr:uid="{00000000-0005-0000-0000-0000E7280000}"/>
    <cellStyle name="20% - uthevingsfarge 2 26 2_4 manuell" xfId="52383" xr:uid="{442F437A-8654-4DDB-920B-CB296E693B2A}"/>
    <cellStyle name="20% - uthevingsfarge 2 26 3" xfId="2857" xr:uid="{00000000-0005-0000-0000-0000E9280000}"/>
    <cellStyle name="20% - uthevingsfarge 2 26 3 2" xfId="36367" xr:uid="{00000000-0005-0000-0000-0000EA280000}"/>
    <cellStyle name="20% - uthevingsfarge 2 26 3_CC1" xfId="52384" xr:uid="{A5A0C6FB-FD7A-42F0-BEF5-750243FFC864}"/>
    <cellStyle name="20% - uthevingsfarge 2 26 4" xfId="36368" xr:uid="{00000000-0005-0000-0000-0000EB280000}"/>
    <cellStyle name="20% - uthevingsfarge 2 26 5" xfId="36369" xr:uid="{00000000-0005-0000-0000-0000EC280000}"/>
    <cellStyle name="20% - uthevingsfarge 2 26 6" xfId="36370" xr:uid="{00000000-0005-0000-0000-0000ED280000}"/>
    <cellStyle name="20% - uthevingsfarge 2 26 7" xfId="36361" xr:uid="{00000000-0005-0000-0000-0000EE280000}"/>
    <cellStyle name="20% - uthevingsfarge 2 26_4 manuell" xfId="52385"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6373" xr:uid="{00000000-0005-0000-0000-0000F3280000}"/>
    <cellStyle name="20% - uthevingsfarge 2 27 2 2_CC1" xfId="52386" xr:uid="{BD54E5EC-9F86-4BC5-A6EC-401867E156EC}"/>
    <cellStyle name="20% - uthevingsfarge 2 27 2 3" xfId="36374" xr:uid="{00000000-0005-0000-0000-0000F4280000}"/>
    <cellStyle name="20% - uthevingsfarge 2 27 2 4" xfId="36375" xr:uid="{00000000-0005-0000-0000-0000F5280000}"/>
    <cellStyle name="20% - uthevingsfarge 2 27 2 5" xfId="36376" xr:uid="{00000000-0005-0000-0000-0000F6280000}"/>
    <cellStyle name="20% - uthevingsfarge 2 27 2 6" xfId="36372" xr:uid="{00000000-0005-0000-0000-0000F7280000}"/>
    <cellStyle name="20% - uthevingsfarge 2 27 2_4 manuell" xfId="52387" xr:uid="{16DD6539-9525-4442-A7A6-75240EC11BE2}"/>
    <cellStyle name="20% - uthevingsfarge 2 27 3" xfId="2861" xr:uid="{00000000-0005-0000-0000-0000F9280000}"/>
    <cellStyle name="20% - uthevingsfarge 2 27 3 2" xfId="36377" xr:uid="{00000000-0005-0000-0000-0000FA280000}"/>
    <cellStyle name="20% - uthevingsfarge 2 27 3_CC1" xfId="52388" xr:uid="{F5F8F7FF-ACFB-4BF2-9895-8400A5693C21}"/>
    <cellStyle name="20% - uthevingsfarge 2 27 4" xfId="36378" xr:uid="{00000000-0005-0000-0000-0000FB280000}"/>
    <cellStyle name="20% - uthevingsfarge 2 27 5" xfId="36379" xr:uid="{00000000-0005-0000-0000-0000FC280000}"/>
    <cellStyle name="20% - uthevingsfarge 2 27 6" xfId="36380" xr:uid="{00000000-0005-0000-0000-0000FD280000}"/>
    <cellStyle name="20% - uthevingsfarge 2 27 7" xfId="36371" xr:uid="{00000000-0005-0000-0000-0000FE280000}"/>
    <cellStyle name="20% - uthevingsfarge 2 27_4 manuell" xfId="52389"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6383" xr:uid="{00000000-0005-0000-0000-000003290000}"/>
    <cellStyle name="20% - uthevingsfarge 2 28 2 2_CC1" xfId="52390" xr:uid="{75CD49B7-7695-4FB6-86FA-3CF375CFAB36}"/>
    <cellStyle name="20% - uthevingsfarge 2 28 2 3" xfId="36384" xr:uid="{00000000-0005-0000-0000-000004290000}"/>
    <cellStyle name="20% - uthevingsfarge 2 28 2 4" xfId="36385" xr:uid="{00000000-0005-0000-0000-000005290000}"/>
    <cellStyle name="20% - uthevingsfarge 2 28 2 5" xfId="36386" xr:uid="{00000000-0005-0000-0000-000006290000}"/>
    <cellStyle name="20% - uthevingsfarge 2 28 2 6" xfId="36382" xr:uid="{00000000-0005-0000-0000-000007290000}"/>
    <cellStyle name="20% - uthevingsfarge 2 28 2_4 manuell" xfId="52391" xr:uid="{EF476505-5D96-43F0-AA38-DA605EA8EC94}"/>
    <cellStyle name="20% - uthevingsfarge 2 28 3" xfId="2865" xr:uid="{00000000-0005-0000-0000-000009290000}"/>
    <cellStyle name="20% - uthevingsfarge 2 28 3 2" xfId="36387" xr:uid="{00000000-0005-0000-0000-00000A290000}"/>
    <cellStyle name="20% - uthevingsfarge 2 28 3_CC1" xfId="52392" xr:uid="{1FCE9E48-A70A-4D53-9C12-C2EC83FC3F4D}"/>
    <cellStyle name="20% - uthevingsfarge 2 28 4" xfId="36388" xr:uid="{00000000-0005-0000-0000-00000B290000}"/>
    <cellStyle name="20% - uthevingsfarge 2 28 5" xfId="36389" xr:uid="{00000000-0005-0000-0000-00000C290000}"/>
    <cellStyle name="20% - uthevingsfarge 2 28 6" xfId="36390" xr:uid="{00000000-0005-0000-0000-00000D290000}"/>
    <cellStyle name="20% - uthevingsfarge 2 28 7" xfId="36381" xr:uid="{00000000-0005-0000-0000-00000E290000}"/>
    <cellStyle name="20% - uthevingsfarge 2 28_4 manuell" xfId="52393"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6393" xr:uid="{00000000-0005-0000-0000-000013290000}"/>
    <cellStyle name="20% - uthevingsfarge 2 29 2 2_CC1" xfId="52394" xr:uid="{6C9CF2CE-2F06-4469-A2EC-EDA286052F23}"/>
    <cellStyle name="20% - uthevingsfarge 2 29 2 3" xfId="36394" xr:uid="{00000000-0005-0000-0000-000014290000}"/>
    <cellStyle name="20% - uthevingsfarge 2 29 2 4" xfId="36395" xr:uid="{00000000-0005-0000-0000-000015290000}"/>
    <cellStyle name="20% - uthevingsfarge 2 29 2 5" xfId="36396" xr:uid="{00000000-0005-0000-0000-000016290000}"/>
    <cellStyle name="20% - uthevingsfarge 2 29 2 6" xfId="36392" xr:uid="{00000000-0005-0000-0000-000017290000}"/>
    <cellStyle name="20% - uthevingsfarge 2 29 2_4 manuell" xfId="52395" xr:uid="{C99FEF2F-FC53-458A-A2EF-13793EDEE45A}"/>
    <cellStyle name="20% - uthevingsfarge 2 29 3" xfId="2869" xr:uid="{00000000-0005-0000-0000-000019290000}"/>
    <cellStyle name="20% - uthevingsfarge 2 29 3 2" xfId="36397" xr:uid="{00000000-0005-0000-0000-00001A290000}"/>
    <cellStyle name="20% - uthevingsfarge 2 29 3_CC1" xfId="52396" xr:uid="{387F3577-CF8C-4057-A0A2-E5F794AAAC80}"/>
    <cellStyle name="20% - uthevingsfarge 2 29 4" xfId="36398" xr:uid="{00000000-0005-0000-0000-00001B290000}"/>
    <cellStyle name="20% - uthevingsfarge 2 29 5" xfId="36399" xr:uid="{00000000-0005-0000-0000-00001C290000}"/>
    <cellStyle name="20% - uthevingsfarge 2 29 6" xfId="36400" xr:uid="{00000000-0005-0000-0000-00001D290000}"/>
    <cellStyle name="20% - uthevingsfarge 2 29 7" xfId="36391" xr:uid="{00000000-0005-0000-0000-00001E290000}"/>
    <cellStyle name="20% - uthevingsfarge 2 29_4 manuell" xfId="52397" xr:uid="{0B413E96-AEA8-4913-84EB-CD1186F19BFA}"/>
    <cellStyle name="20% - uthevingsfarge 2 3" xfId="2870" xr:uid="{00000000-0005-0000-0000-000020290000}"/>
    <cellStyle name="20% - uthevingsfarge 2 3 10" xfId="42069" xr:uid="{00000000-0005-0000-0000-000021290000}"/>
    <cellStyle name="20% - uthevingsfarge 2 3 11" xfId="42070" xr:uid="{00000000-0005-0000-0000-000022290000}"/>
    <cellStyle name="20% - uthevingsfarge 2 3 2" xfId="2871" xr:uid="{00000000-0005-0000-0000-000023290000}"/>
    <cellStyle name="20% - uthevingsfarge 2 3 2 10" xfId="42071" xr:uid="{00000000-0005-0000-0000-000024290000}"/>
    <cellStyle name="20% - uthevingsfarge 2 3 2 2" xfId="2872" xr:uid="{00000000-0005-0000-0000-000025290000}"/>
    <cellStyle name="20% - uthevingsfarge 2 3 2 2 2" xfId="14530" xr:uid="{00000000-0005-0000-0000-000026290000}"/>
    <cellStyle name="20% - uthevingsfarge 2 3 2 2 2 2" xfId="42072" xr:uid="{00000000-0005-0000-0000-000027290000}"/>
    <cellStyle name="20% - uthevingsfarge 2 3 2 2 2 2 2" xfId="42073" xr:uid="{00000000-0005-0000-0000-000028290000}"/>
    <cellStyle name="20% - uthevingsfarge 2 3 2 2 2 3" xfId="42074" xr:uid="{00000000-0005-0000-0000-000029290000}"/>
    <cellStyle name="20% - uthevingsfarge 2 3 2 2 2_3. Chng in credit spreads" xfId="42075" xr:uid="{00000000-0005-0000-0000-00002A290000}"/>
    <cellStyle name="20% - uthevingsfarge 2 3 2 2 3" xfId="14531" xr:uid="{00000000-0005-0000-0000-00002B290000}"/>
    <cellStyle name="20% - uthevingsfarge 2 3 2 2 3 2" xfId="42076" xr:uid="{00000000-0005-0000-0000-00002C290000}"/>
    <cellStyle name="20% - uthevingsfarge 2 3 2 2 3 2 2" xfId="42077" xr:uid="{00000000-0005-0000-0000-00002D290000}"/>
    <cellStyle name="20% - uthevingsfarge 2 3 2 2 3 3" xfId="42078" xr:uid="{00000000-0005-0000-0000-00002E290000}"/>
    <cellStyle name="20% - uthevingsfarge 2 3 2 2 3_3. Chng in credit spreads" xfId="42079" xr:uid="{00000000-0005-0000-0000-00002F290000}"/>
    <cellStyle name="20% - uthevingsfarge 2 3 2 2 4" xfId="36403" xr:uid="{00000000-0005-0000-0000-000030290000}"/>
    <cellStyle name="20% - uthevingsfarge 2 3 2 2 4 2" xfId="42080" xr:uid="{00000000-0005-0000-0000-000031290000}"/>
    <cellStyle name="20% - uthevingsfarge 2 3 2 2 5" xfId="42081" xr:uid="{00000000-0005-0000-0000-000032290000}"/>
    <cellStyle name="20% - uthevingsfarge 2 3 2 2 6" xfId="42082" xr:uid="{00000000-0005-0000-0000-000033290000}"/>
    <cellStyle name="20% - uthevingsfarge 2 3 2 2_3. Chng in credit spreads" xfId="42083" xr:uid="{00000000-0005-0000-0000-000034290000}"/>
    <cellStyle name="20% - uthevingsfarge 2 3 2 3" xfId="14532" xr:uid="{00000000-0005-0000-0000-000035290000}"/>
    <cellStyle name="20% - uthevingsfarge 2 3 2 3 2" xfId="14533" xr:uid="{00000000-0005-0000-0000-000036290000}"/>
    <cellStyle name="20% - uthevingsfarge 2 3 2 3 2 2" xfId="42084" xr:uid="{00000000-0005-0000-0000-000037290000}"/>
    <cellStyle name="20% - uthevingsfarge 2 3 2 3 3" xfId="14534" xr:uid="{00000000-0005-0000-0000-000038290000}"/>
    <cellStyle name="20% - uthevingsfarge 2 3 2 3 4" xfId="36404" xr:uid="{00000000-0005-0000-0000-000039290000}"/>
    <cellStyle name="20% - uthevingsfarge 2 3 2 3 5" xfId="42085" xr:uid="{00000000-0005-0000-0000-00003A290000}"/>
    <cellStyle name="20% - uthevingsfarge 2 3 2 3 6" xfId="42086" xr:uid="{00000000-0005-0000-0000-00003B290000}"/>
    <cellStyle name="20% - uthevingsfarge 2 3 2 3_3. Chng in credit spreads" xfId="42087" xr:uid="{00000000-0005-0000-0000-00003C290000}"/>
    <cellStyle name="20% - uthevingsfarge 2 3 2 4" xfId="14535" xr:uid="{00000000-0005-0000-0000-00003D290000}"/>
    <cellStyle name="20% - uthevingsfarge 2 3 2 4 2" xfId="14536" xr:uid="{00000000-0005-0000-0000-00003E290000}"/>
    <cellStyle name="20% - uthevingsfarge 2 3 2 4 2 2" xfId="42088" xr:uid="{00000000-0005-0000-0000-00003F290000}"/>
    <cellStyle name="20% - uthevingsfarge 2 3 2 4 3" xfId="14537" xr:uid="{00000000-0005-0000-0000-000040290000}"/>
    <cellStyle name="20% - uthevingsfarge 2 3 2 4 4" xfId="36405" xr:uid="{00000000-0005-0000-0000-000041290000}"/>
    <cellStyle name="20% - uthevingsfarge 2 3 2 4 5" xfId="42089" xr:uid="{00000000-0005-0000-0000-000042290000}"/>
    <cellStyle name="20% - uthevingsfarge 2 3 2 4 6" xfId="42090" xr:uid="{00000000-0005-0000-0000-000043290000}"/>
    <cellStyle name="20% - uthevingsfarge 2 3 2 4_3. Chng in credit spreads" xfId="42091" xr:uid="{00000000-0005-0000-0000-000044290000}"/>
    <cellStyle name="20% - uthevingsfarge 2 3 2 5" xfId="14538" xr:uid="{00000000-0005-0000-0000-000045290000}"/>
    <cellStyle name="20% - uthevingsfarge 2 3 2 5 2" xfId="14539" xr:uid="{00000000-0005-0000-0000-000046290000}"/>
    <cellStyle name="20% - uthevingsfarge 2 3 2 5 3" xfId="14540" xr:uid="{00000000-0005-0000-0000-000047290000}"/>
    <cellStyle name="20% - uthevingsfarge 2 3 2 5 4" xfId="36406" xr:uid="{00000000-0005-0000-0000-000048290000}"/>
    <cellStyle name="20% - uthevingsfarge 2 3 2 5 5" xfId="42092" xr:uid="{00000000-0005-0000-0000-000049290000}"/>
    <cellStyle name="20% - uthevingsfarge 2 3 2 5 6" xfId="42093" xr:uid="{00000000-0005-0000-0000-00004A290000}"/>
    <cellStyle name="20% - uthevingsfarge 2 3 2 5_43 Manuell" xfId="54408" xr:uid="{22837502-3669-40B5-9927-19E355AC74CA}"/>
    <cellStyle name="20% - uthevingsfarge 2 3 2 6" xfId="14541" xr:uid="{00000000-0005-0000-0000-00004C290000}"/>
    <cellStyle name="20% - uthevingsfarge 2 3 2 6 2" xfId="14542" xr:uid="{00000000-0005-0000-0000-00004D290000}"/>
    <cellStyle name="20% - uthevingsfarge 2 3 2 6_43 Manuell" xfId="54409" xr:uid="{DB7C2971-7973-4545-A1DC-C02B40FB6685}"/>
    <cellStyle name="20% - uthevingsfarge 2 3 2 7" xfId="14543" xr:uid="{00000000-0005-0000-0000-00004F290000}"/>
    <cellStyle name="20% - uthevingsfarge 2 3 2 8" xfId="36402" xr:uid="{00000000-0005-0000-0000-000050290000}"/>
    <cellStyle name="20% - uthevingsfarge 2 3 2 9" xfId="42094" xr:uid="{00000000-0005-0000-0000-000051290000}"/>
    <cellStyle name="20% - uthevingsfarge 2 3 2_3. Chng in credit spreads" xfId="42095" xr:uid="{00000000-0005-0000-0000-000052290000}"/>
    <cellStyle name="20% - uthevingsfarge 2 3 3" xfId="2873" xr:uid="{00000000-0005-0000-0000-000053290000}"/>
    <cellStyle name="20% - uthevingsfarge 2 3 3 2" xfId="14544" xr:uid="{00000000-0005-0000-0000-000054290000}"/>
    <cellStyle name="20% - uthevingsfarge 2 3 3 2 2" xfId="42096" xr:uid="{00000000-0005-0000-0000-000055290000}"/>
    <cellStyle name="20% - uthevingsfarge 2 3 3 2 2 2" xfId="42097" xr:uid="{00000000-0005-0000-0000-000056290000}"/>
    <cellStyle name="20% - uthevingsfarge 2 3 3 2 2 2 2" xfId="42098" xr:uid="{00000000-0005-0000-0000-000057290000}"/>
    <cellStyle name="20% - uthevingsfarge 2 3 3 2 2 3" xfId="42099" xr:uid="{00000000-0005-0000-0000-000058290000}"/>
    <cellStyle name="20% - uthevingsfarge 2 3 3 2 2_3. Chng in credit spreads" xfId="42100" xr:uid="{00000000-0005-0000-0000-000059290000}"/>
    <cellStyle name="20% - uthevingsfarge 2 3 3 2 3" xfId="42101" xr:uid="{00000000-0005-0000-0000-00005A290000}"/>
    <cellStyle name="20% - uthevingsfarge 2 3 3 2 3 2" xfId="42102" xr:uid="{00000000-0005-0000-0000-00005B290000}"/>
    <cellStyle name="20% - uthevingsfarge 2 3 3 2 3 2 2" xfId="42103" xr:uid="{00000000-0005-0000-0000-00005C290000}"/>
    <cellStyle name="20% - uthevingsfarge 2 3 3 2 3 3" xfId="42104" xr:uid="{00000000-0005-0000-0000-00005D290000}"/>
    <cellStyle name="20% - uthevingsfarge 2 3 3 2 3_3. Chng in credit spreads" xfId="42105" xr:uid="{00000000-0005-0000-0000-00005E290000}"/>
    <cellStyle name="20% - uthevingsfarge 2 3 3 2 4" xfId="42106" xr:uid="{00000000-0005-0000-0000-00005F290000}"/>
    <cellStyle name="20% - uthevingsfarge 2 3 3 2 4 2" xfId="42107" xr:uid="{00000000-0005-0000-0000-000060290000}"/>
    <cellStyle name="20% - uthevingsfarge 2 3 3 2 5" xfId="42108" xr:uid="{00000000-0005-0000-0000-000061290000}"/>
    <cellStyle name="20% - uthevingsfarge 2 3 3 2_3. Chng in credit spreads" xfId="42109" xr:uid="{00000000-0005-0000-0000-000062290000}"/>
    <cellStyle name="20% - uthevingsfarge 2 3 3 3" xfId="14545" xr:uid="{00000000-0005-0000-0000-000063290000}"/>
    <cellStyle name="20% - uthevingsfarge 2 3 3 3 2" xfId="42110" xr:uid="{00000000-0005-0000-0000-000064290000}"/>
    <cellStyle name="20% - uthevingsfarge 2 3 3 3 2 2" xfId="42111" xr:uid="{00000000-0005-0000-0000-000065290000}"/>
    <cellStyle name="20% - uthevingsfarge 2 3 3 3 3" xfId="42112" xr:uid="{00000000-0005-0000-0000-000066290000}"/>
    <cellStyle name="20% - uthevingsfarge 2 3 3 3_3. Chng in credit spreads" xfId="42113" xr:uid="{00000000-0005-0000-0000-000067290000}"/>
    <cellStyle name="20% - uthevingsfarge 2 3 3 4" xfId="36407" xr:uid="{00000000-0005-0000-0000-000068290000}"/>
    <cellStyle name="20% - uthevingsfarge 2 3 3 4 2" xfId="42114" xr:uid="{00000000-0005-0000-0000-000069290000}"/>
    <cellStyle name="20% - uthevingsfarge 2 3 3 4 2 2" xfId="42115" xr:uid="{00000000-0005-0000-0000-00006A290000}"/>
    <cellStyle name="20% - uthevingsfarge 2 3 3 4 3" xfId="42116" xr:uid="{00000000-0005-0000-0000-00006B290000}"/>
    <cellStyle name="20% - uthevingsfarge 2 3 3 4_3. Chng in credit spreads" xfId="42117" xr:uid="{00000000-0005-0000-0000-00006C290000}"/>
    <cellStyle name="20% - uthevingsfarge 2 3 3 5" xfId="42118" xr:uid="{00000000-0005-0000-0000-00006D290000}"/>
    <cellStyle name="20% - uthevingsfarge 2 3 3 5 2" xfId="42119" xr:uid="{00000000-0005-0000-0000-00006E290000}"/>
    <cellStyle name="20% - uthevingsfarge 2 3 3 6" xfId="42120" xr:uid="{00000000-0005-0000-0000-00006F290000}"/>
    <cellStyle name="20% - uthevingsfarge 2 3 3_3. Chng in credit spreads" xfId="42121" xr:uid="{00000000-0005-0000-0000-000070290000}"/>
    <cellStyle name="20% - uthevingsfarge 2 3 4" xfId="14546" xr:uid="{00000000-0005-0000-0000-000071290000}"/>
    <cellStyle name="20% - uthevingsfarge 2 3 4 2" xfId="14547" xr:uid="{00000000-0005-0000-0000-000072290000}"/>
    <cellStyle name="20% - uthevingsfarge 2 3 4 2 2" xfId="42122" xr:uid="{00000000-0005-0000-0000-000073290000}"/>
    <cellStyle name="20% - uthevingsfarge 2 3 4 2 2 2" xfId="42123" xr:uid="{00000000-0005-0000-0000-000074290000}"/>
    <cellStyle name="20% - uthevingsfarge 2 3 4 2 3" xfId="42124" xr:uid="{00000000-0005-0000-0000-000075290000}"/>
    <cellStyle name="20% - uthevingsfarge 2 3 4 2_3. Chng in credit spreads" xfId="42125" xr:uid="{00000000-0005-0000-0000-000076290000}"/>
    <cellStyle name="20% - uthevingsfarge 2 3 4 3" xfId="14548" xr:uid="{00000000-0005-0000-0000-000077290000}"/>
    <cellStyle name="20% - uthevingsfarge 2 3 4 3 2" xfId="42126" xr:uid="{00000000-0005-0000-0000-000078290000}"/>
    <cellStyle name="20% - uthevingsfarge 2 3 4 3 2 2" xfId="42127" xr:uid="{00000000-0005-0000-0000-000079290000}"/>
    <cellStyle name="20% - uthevingsfarge 2 3 4 3 3" xfId="42128" xr:uid="{00000000-0005-0000-0000-00007A290000}"/>
    <cellStyle name="20% - uthevingsfarge 2 3 4 3_3. Chng in credit spreads" xfId="42129" xr:uid="{00000000-0005-0000-0000-00007B290000}"/>
    <cellStyle name="20% - uthevingsfarge 2 3 4 4" xfId="36408" xr:uid="{00000000-0005-0000-0000-00007C290000}"/>
    <cellStyle name="20% - uthevingsfarge 2 3 4 4 2" xfId="42130" xr:uid="{00000000-0005-0000-0000-00007D290000}"/>
    <cellStyle name="20% - uthevingsfarge 2 3 4 5" xfId="42131" xr:uid="{00000000-0005-0000-0000-00007E290000}"/>
    <cellStyle name="20% - uthevingsfarge 2 3 4 6" xfId="42132" xr:uid="{00000000-0005-0000-0000-00007F290000}"/>
    <cellStyle name="20% - uthevingsfarge 2 3 4_3. Chng in credit spreads" xfId="42133" xr:uid="{00000000-0005-0000-0000-000080290000}"/>
    <cellStyle name="20% - uthevingsfarge 2 3 5" xfId="14549" xr:uid="{00000000-0005-0000-0000-000081290000}"/>
    <cellStyle name="20% - uthevingsfarge 2 3 5 2" xfId="14550" xr:uid="{00000000-0005-0000-0000-000082290000}"/>
    <cellStyle name="20% - uthevingsfarge 2 3 5 2 2" xfId="42134" xr:uid="{00000000-0005-0000-0000-000083290000}"/>
    <cellStyle name="20% - uthevingsfarge 2 3 5 3" xfId="14551" xr:uid="{00000000-0005-0000-0000-000084290000}"/>
    <cellStyle name="20% - uthevingsfarge 2 3 5 4" xfId="36409" xr:uid="{00000000-0005-0000-0000-000085290000}"/>
    <cellStyle name="20% - uthevingsfarge 2 3 5 5" xfId="42135" xr:uid="{00000000-0005-0000-0000-000086290000}"/>
    <cellStyle name="20% - uthevingsfarge 2 3 5 6" xfId="42136" xr:uid="{00000000-0005-0000-0000-000087290000}"/>
    <cellStyle name="20% - uthevingsfarge 2 3 5_3. Chng in credit spreads" xfId="42137" xr:uid="{00000000-0005-0000-0000-000088290000}"/>
    <cellStyle name="20% - uthevingsfarge 2 3 6" xfId="14552" xr:uid="{00000000-0005-0000-0000-000089290000}"/>
    <cellStyle name="20% - uthevingsfarge 2 3 6 2" xfId="14553" xr:uid="{00000000-0005-0000-0000-00008A290000}"/>
    <cellStyle name="20% - uthevingsfarge 2 3 6 2 2" xfId="42138" xr:uid="{00000000-0005-0000-0000-00008B290000}"/>
    <cellStyle name="20% - uthevingsfarge 2 3 6 3" xfId="14554" xr:uid="{00000000-0005-0000-0000-00008C290000}"/>
    <cellStyle name="20% - uthevingsfarge 2 3 6 4" xfId="36410" xr:uid="{00000000-0005-0000-0000-00008D290000}"/>
    <cellStyle name="20% - uthevingsfarge 2 3 6 5" xfId="42139" xr:uid="{00000000-0005-0000-0000-00008E290000}"/>
    <cellStyle name="20% - uthevingsfarge 2 3 6 6" xfId="42140" xr:uid="{00000000-0005-0000-0000-00008F290000}"/>
    <cellStyle name="20% - uthevingsfarge 2 3 6_3. Chng in credit spreads" xfId="42141" xr:uid="{00000000-0005-0000-0000-000090290000}"/>
    <cellStyle name="20% - uthevingsfarge 2 3 7" xfId="14555" xr:uid="{00000000-0005-0000-0000-000091290000}"/>
    <cellStyle name="20% - uthevingsfarge 2 3 7 2" xfId="14556" xr:uid="{00000000-0005-0000-0000-000092290000}"/>
    <cellStyle name="20% - uthevingsfarge 2 3 7 2 2" xfId="42142" xr:uid="{00000000-0005-0000-0000-000093290000}"/>
    <cellStyle name="20% - uthevingsfarge 2 3 7 3" xfId="42143" xr:uid="{00000000-0005-0000-0000-000094290000}"/>
    <cellStyle name="20% - uthevingsfarge 2 3 7_3. Chng in credit spreads" xfId="42144" xr:uid="{00000000-0005-0000-0000-000095290000}"/>
    <cellStyle name="20% - uthevingsfarge 2 3 8" xfId="14557" xr:uid="{00000000-0005-0000-0000-000096290000}"/>
    <cellStyle name="20% - uthevingsfarge 2 3 9" xfId="36401" xr:uid="{00000000-0005-0000-0000-000097290000}"/>
    <cellStyle name="20% - uthevingsfarge 2 3_4 manuell" xfId="52398"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6413" xr:uid="{00000000-0005-0000-0000-00009C290000}"/>
    <cellStyle name="20% - uthevingsfarge 2 30 2 2_CC1" xfId="52399" xr:uid="{F2C79761-9D1F-411C-98E8-41EC5762FC8D}"/>
    <cellStyle name="20% - uthevingsfarge 2 30 2 3" xfId="36414" xr:uid="{00000000-0005-0000-0000-00009D290000}"/>
    <cellStyle name="20% - uthevingsfarge 2 30 2 4" xfId="36415" xr:uid="{00000000-0005-0000-0000-00009E290000}"/>
    <cellStyle name="20% - uthevingsfarge 2 30 2 5" xfId="36416" xr:uid="{00000000-0005-0000-0000-00009F290000}"/>
    <cellStyle name="20% - uthevingsfarge 2 30 2 6" xfId="36412" xr:uid="{00000000-0005-0000-0000-0000A0290000}"/>
    <cellStyle name="20% - uthevingsfarge 2 30 2_4 manuell" xfId="52400" xr:uid="{12C84E5A-9453-4B9A-8D0F-2C7575BFD222}"/>
    <cellStyle name="20% - uthevingsfarge 2 30 3" xfId="2877" xr:uid="{00000000-0005-0000-0000-0000A2290000}"/>
    <cellStyle name="20% - uthevingsfarge 2 30 3 2" xfId="36417" xr:uid="{00000000-0005-0000-0000-0000A3290000}"/>
    <cellStyle name="20% - uthevingsfarge 2 30 3_CC1" xfId="52401" xr:uid="{17781F72-F904-40AC-AD01-7D3252993A28}"/>
    <cellStyle name="20% - uthevingsfarge 2 30 4" xfId="36418" xr:uid="{00000000-0005-0000-0000-0000A4290000}"/>
    <cellStyle name="20% - uthevingsfarge 2 30 5" xfId="36419" xr:uid="{00000000-0005-0000-0000-0000A5290000}"/>
    <cellStyle name="20% - uthevingsfarge 2 30 6" xfId="36420" xr:uid="{00000000-0005-0000-0000-0000A6290000}"/>
    <cellStyle name="20% - uthevingsfarge 2 30 7" xfId="36411" xr:uid="{00000000-0005-0000-0000-0000A7290000}"/>
    <cellStyle name="20% - uthevingsfarge 2 30_4 manuell" xfId="52402"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6423" xr:uid="{00000000-0005-0000-0000-0000AC290000}"/>
    <cellStyle name="20% - uthevingsfarge 2 31 2 2_CC1" xfId="52403" xr:uid="{ABEB48B0-24E8-45EE-B00A-752D62446A54}"/>
    <cellStyle name="20% - uthevingsfarge 2 31 2 3" xfId="36424" xr:uid="{00000000-0005-0000-0000-0000AD290000}"/>
    <cellStyle name="20% - uthevingsfarge 2 31 2 4" xfId="36425" xr:uid="{00000000-0005-0000-0000-0000AE290000}"/>
    <cellStyle name="20% - uthevingsfarge 2 31 2 5" xfId="36426" xr:uid="{00000000-0005-0000-0000-0000AF290000}"/>
    <cellStyle name="20% - uthevingsfarge 2 31 2 6" xfId="36422" xr:uid="{00000000-0005-0000-0000-0000B0290000}"/>
    <cellStyle name="20% - uthevingsfarge 2 31 2_4 manuell" xfId="52404" xr:uid="{092D092D-B716-423D-9618-A0F20658DEAA}"/>
    <cellStyle name="20% - uthevingsfarge 2 31 3" xfId="2881" xr:uid="{00000000-0005-0000-0000-0000B2290000}"/>
    <cellStyle name="20% - uthevingsfarge 2 31 3 2" xfId="36427" xr:uid="{00000000-0005-0000-0000-0000B3290000}"/>
    <cellStyle name="20% - uthevingsfarge 2 31 3_CC1" xfId="52405" xr:uid="{5644215D-D95E-4AF2-BC14-B2B5A160AA59}"/>
    <cellStyle name="20% - uthevingsfarge 2 31 4" xfId="36428" xr:uid="{00000000-0005-0000-0000-0000B4290000}"/>
    <cellStyle name="20% - uthevingsfarge 2 31 5" xfId="36429" xr:uid="{00000000-0005-0000-0000-0000B5290000}"/>
    <cellStyle name="20% - uthevingsfarge 2 31 6" xfId="36430" xr:uid="{00000000-0005-0000-0000-0000B6290000}"/>
    <cellStyle name="20% - uthevingsfarge 2 31 7" xfId="36421" xr:uid="{00000000-0005-0000-0000-0000B7290000}"/>
    <cellStyle name="20% - uthevingsfarge 2 31_4 manuell" xfId="52406"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6433" xr:uid="{00000000-0005-0000-0000-0000BC290000}"/>
    <cellStyle name="20% - uthevingsfarge 2 32 2 2_CC1" xfId="52407" xr:uid="{381EC31A-D03F-4B58-8084-5E6BAB4345C9}"/>
    <cellStyle name="20% - uthevingsfarge 2 32 2 3" xfId="36434" xr:uid="{00000000-0005-0000-0000-0000BD290000}"/>
    <cellStyle name="20% - uthevingsfarge 2 32 2 4" xfId="36435" xr:uid="{00000000-0005-0000-0000-0000BE290000}"/>
    <cellStyle name="20% - uthevingsfarge 2 32 2 5" xfId="36436" xr:uid="{00000000-0005-0000-0000-0000BF290000}"/>
    <cellStyle name="20% - uthevingsfarge 2 32 2 6" xfId="36432" xr:uid="{00000000-0005-0000-0000-0000C0290000}"/>
    <cellStyle name="20% - uthevingsfarge 2 32 2_4 manuell" xfId="52408" xr:uid="{615B8CF9-F38A-409D-9096-A4FF0E593149}"/>
    <cellStyle name="20% - uthevingsfarge 2 32 3" xfId="2885" xr:uid="{00000000-0005-0000-0000-0000C2290000}"/>
    <cellStyle name="20% - uthevingsfarge 2 32 3 2" xfId="36437" xr:uid="{00000000-0005-0000-0000-0000C3290000}"/>
    <cellStyle name="20% - uthevingsfarge 2 32 3_CC1" xfId="52409" xr:uid="{F77696D7-35EA-4D22-BDF3-FB45D900CB33}"/>
    <cellStyle name="20% - uthevingsfarge 2 32 4" xfId="36438" xr:uid="{00000000-0005-0000-0000-0000C4290000}"/>
    <cellStyle name="20% - uthevingsfarge 2 32 5" xfId="36439" xr:uid="{00000000-0005-0000-0000-0000C5290000}"/>
    <cellStyle name="20% - uthevingsfarge 2 32 6" xfId="36440" xr:uid="{00000000-0005-0000-0000-0000C6290000}"/>
    <cellStyle name="20% - uthevingsfarge 2 32 7" xfId="36431" xr:uid="{00000000-0005-0000-0000-0000C7290000}"/>
    <cellStyle name="20% - uthevingsfarge 2 32_4 manuell" xfId="52410"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6443" xr:uid="{00000000-0005-0000-0000-0000CC290000}"/>
    <cellStyle name="20% - uthevingsfarge 2 33 2 2_CC1" xfId="52411" xr:uid="{A779302A-7AB9-4690-BACB-85F5AFEEB92D}"/>
    <cellStyle name="20% - uthevingsfarge 2 33 2 3" xfId="36444" xr:uid="{00000000-0005-0000-0000-0000CD290000}"/>
    <cellStyle name="20% - uthevingsfarge 2 33 2 4" xfId="36445" xr:uid="{00000000-0005-0000-0000-0000CE290000}"/>
    <cellStyle name="20% - uthevingsfarge 2 33 2 5" xfId="36446" xr:uid="{00000000-0005-0000-0000-0000CF290000}"/>
    <cellStyle name="20% - uthevingsfarge 2 33 2 6" xfId="36442" xr:uid="{00000000-0005-0000-0000-0000D0290000}"/>
    <cellStyle name="20% - uthevingsfarge 2 33 2_4 manuell" xfId="52412" xr:uid="{3AB416CF-9693-4332-B19B-642D46F4BD08}"/>
    <cellStyle name="20% - uthevingsfarge 2 33 3" xfId="2889" xr:uid="{00000000-0005-0000-0000-0000D2290000}"/>
    <cellStyle name="20% - uthevingsfarge 2 33 3 2" xfId="36447" xr:uid="{00000000-0005-0000-0000-0000D3290000}"/>
    <cellStyle name="20% - uthevingsfarge 2 33 3_CC1" xfId="52413" xr:uid="{88A92751-8470-420E-970A-C69D1ED46EFC}"/>
    <cellStyle name="20% - uthevingsfarge 2 33 4" xfId="36448" xr:uid="{00000000-0005-0000-0000-0000D4290000}"/>
    <cellStyle name="20% - uthevingsfarge 2 33 5" xfId="36449" xr:uid="{00000000-0005-0000-0000-0000D5290000}"/>
    <cellStyle name="20% - uthevingsfarge 2 33 6" xfId="36450" xr:uid="{00000000-0005-0000-0000-0000D6290000}"/>
    <cellStyle name="20% - uthevingsfarge 2 33 7" xfId="36441" xr:uid="{00000000-0005-0000-0000-0000D7290000}"/>
    <cellStyle name="20% - uthevingsfarge 2 33_4 manuell" xfId="52414"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6453" xr:uid="{00000000-0005-0000-0000-0000DC290000}"/>
    <cellStyle name="20% - uthevingsfarge 2 34 2 2_CC1" xfId="52415" xr:uid="{6516F1A4-7FDC-4872-9947-2B8C1241C15D}"/>
    <cellStyle name="20% - uthevingsfarge 2 34 2 3" xfId="36454" xr:uid="{00000000-0005-0000-0000-0000DD290000}"/>
    <cellStyle name="20% - uthevingsfarge 2 34 2 4" xfId="36455" xr:uid="{00000000-0005-0000-0000-0000DE290000}"/>
    <cellStyle name="20% - uthevingsfarge 2 34 2 5" xfId="36456" xr:uid="{00000000-0005-0000-0000-0000DF290000}"/>
    <cellStyle name="20% - uthevingsfarge 2 34 2 6" xfId="36452" xr:uid="{00000000-0005-0000-0000-0000E0290000}"/>
    <cellStyle name="20% - uthevingsfarge 2 34 2_4 manuell" xfId="52416" xr:uid="{0A950228-6DD1-4762-B043-6823E3347E71}"/>
    <cellStyle name="20% - uthevingsfarge 2 34 3" xfId="2893" xr:uid="{00000000-0005-0000-0000-0000E2290000}"/>
    <cellStyle name="20% - uthevingsfarge 2 34 3 2" xfId="36457" xr:uid="{00000000-0005-0000-0000-0000E3290000}"/>
    <cellStyle name="20% - uthevingsfarge 2 34 3_CC1" xfId="52417" xr:uid="{FA64B8A8-3B01-4E5B-9CAD-96CF16A3F3FB}"/>
    <cellStyle name="20% - uthevingsfarge 2 34 4" xfId="36458" xr:uid="{00000000-0005-0000-0000-0000E4290000}"/>
    <cellStyle name="20% - uthevingsfarge 2 34 5" xfId="36459" xr:uid="{00000000-0005-0000-0000-0000E5290000}"/>
    <cellStyle name="20% - uthevingsfarge 2 34 6" xfId="36460" xr:uid="{00000000-0005-0000-0000-0000E6290000}"/>
    <cellStyle name="20% - uthevingsfarge 2 34 7" xfId="36451" xr:uid="{00000000-0005-0000-0000-0000E7290000}"/>
    <cellStyle name="20% - uthevingsfarge 2 34_4 manuell" xfId="52418"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6463" xr:uid="{00000000-0005-0000-0000-0000EC290000}"/>
    <cellStyle name="20% - uthevingsfarge 2 35 2 2_CC1" xfId="52419" xr:uid="{2043E3E9-4CF3-456E-9F76-729B4FFCB689}"/>
    <cellStyle name="20% - uthevingsfarge 2 35 2 3" xfId="36464" xr:uid="{00000000-0005-0000-0000-0000ED290000}"/>
    <cellStyle name="20% - uthevingsfarge 2 35 2 4" xfId="36465" xr:uid="{00000000-0005-0000-0000-0000EE290000}"/>
    <cellStyle name="20% - uthevingsfarge 2 35 2 5" xfId="36466" xr:uid="{00000000-0005-0000-0000-0000EF290000}"/>
    <cellStyle name="20% - uthevingsfarge 2 35 2 6" xfId="36462" xr:uid="{00000000-0005-0000-0000-0000F0290000}"/>
    <cellStyle name="20% - uthevingsfarge 2 35 2_4 manuell" xfId="52420" xr:uid="{5405251D-DCE2-4D7D-BE19-20FDDE4AE552}"/>
    <cellStyle name="20% - uthevingsfarge 2 35 3" xfId="2897" xr:uid="{00000000-0005-0000-0000-0000F2290000}"/>
    <cellStyle name="20% - uthevingsfarge 2 35 3 2" xfId="36467" xr:uid="{00000000-0005-0000-0000-0000F3290000}"/>
    <cellStyle name="20% - uthevingsfarge 2 35 3_CC1" xfId="52421" xr:uid="{A11D7C1C-C69B-4A4D-97FD-C83AE98E7906}"/>
    <cellStyle name="20% - uthevingsfarge 2 35 4" xfId="36468" xr:uid="{00000000-0005-0000-0000-0000F4290000}"/>
    <cellStyle name="20% - uthevingsfarge 2 35 5" xfId="36469" xr:uid="{00000000-0005-0000-0000-0000F5290000}"/>
    <cellStyle name="20% - uthevingsfarge 2 35 6" xfId="36470" xr:uid="{00000000-0005-0000-0000-0000F6290000}"/>
    <cellStyle name="20% - uthevingsfarge 2 35 7" xfId="36461" xr:uid="{00000000-0005-0000-0000-0000F7290000}"/>
    <cellStyle name="20% - uthevingsfarge 2 35_4 manuell" xfId="52422"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6473" xr:uid="{00000000-0005-0000-0000-0000FC290000}"/>
    <cellStyle name="20% - uthevingsfarge 2 36 2 2_CC1" xfId="52423" xr:uid="{96711D43-05BF-490C-8A40-F91A12EDE730}"/>
    <cellStyle name="20% - uthevingsfarge 2 36 2 3" xfId="36474" xr:uid="{00000000-0005-0000-0000-0000FD290000}"/>
    <cellStyle name="20% - uthevingsfarge 2 36 2 4" xfId="36475" xr:uid="{00000000-0005-0000-0000-0000FE290000}"/>
    <cellStyle name="20% - uthevingsfarge 2 36 2 5" xfId="36476" xr:uid="{00000000-0005-0000-0000-0000FF290000}"/>
    <cellStyle name="20% - uthevingsfarge 2 36 2 6" xfId="36472" xr:uid="{00000000-0005-0000-0000-0000002A0000}"/>
    <cellStyle name="20% - uthevingsfarge 2 36 2_4 manuell" xfId="52424" xr:uid="{3E003150-1F4B-408F-80C7-3628843DC02A}"/>
    <cellStyle name="20% - uthevingsfarge 2 36 3" xfId="2901" xr:uid="{00000000-0005-0000-0000-0000022A0000}"/>
    <cellStyle name="20% - uthevingsfarge 2 36 3 2" xfId="36477" xr:uid="{00000000-0005-0000-0000-0000032A0000}"/>
    <cellStyle name="20% - uthevingsfarge 2 36 3_CC1" xfId="52425" xr:uid="{67FF08BE-B86B-4E83-B76C-A54EA2082248}"/>
    <cellStyle name="20% - uthevingsfarge 2 36 4" xfId="36478" xr:uid="{00000000-0005-0000-0000-0000042A0000}"/>
    <cellStyle name="20% - uthevingsfarge 2 36 5" xfId="36479" xr:uid="{00000000-0005-0000-0000-0000052A0000}"/>
    <cellStyle name="20% - uthevingsfarge 2 36 6" xfId="36480" xr:uid="{00000000-0005-0000-0000-0000062A0000}"/>
    <cellStyle name="20% - uthevingsfarge 2 36 7" xfId="36471" xr:uid="{00000000-0005-0000-0000-0000072A0000}"/>
    <cellStyle name="20% - uthevingsfarge 2 36_4 manuell" xfId="52426"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6483" xr:uid="{00000000-0005-0000-0000-00000C2A0000}"/>
    <cellStyle name="20% - uthevingsfarge 2 37 2 2_CC1" xfId="52427" xr:uid="{1E7D211F-CB42-4FAE-86F7-B3B2D6333A80}"/>
    <cellStyle name="20% - uthevingsfarge 2 37 2 3" xfId="36484" xr:uid="{00000000-0005-0000-0000-00000D2A0000}"/>
    <cellStyle name="20% - uthevingsfarge 2 37 2 4" xfId="36485" xr:uid="{00000000-0005-0000-0000-00000E2A0000}"/>
    <cellStyle name="20% - uthevingsfarge 2 37 2 5" xfId="36486" xr:uid="{00000000-0005-0000-0000-00000F2A0000}"/>
    <cellStyle name="20% - uthevingsfarge 2 37 2 6" xfId="36482" xr:uid="{00000000-0005-0000-0000-0000102A0000}"/>
    <cellStyle name="20% - uthevingsfarge 2 37 2_4 manuell" xfId="52428" xr:uid="{4E157FC6-E2E1-4E73-9515-FE31C1F65F48}"/>
    <cellStyle name="20% - uthevingsfarge 2 37 3" xfId="2905" xr:uid="{00000000-0005-0000-0000-0000122A0000}"/>
    <cellStyle name="20% - uthevingsfarge 2 37 3 2" xfId="36487" xr:uid="{00000000-0005-0000-0000-0000132A0000}"/>
    <cellStyle name="20% - uthevingsfarge 2 37 3_CC1" xfId="52429" xr:uid="{8A3BE694-5D57-4D39-8479-4D14A418363B}"/>
    <cellStyle name="20% - uthevingsfarge 2 37 4" xfId="36488" xr:uid="{00000000-0005-0000-0000-0000142A0000}"/>
    <cellStyle name="20% - uthevingsfarge 2 37 5" xfId="36489" xr:uid="{00000000-0005-0000-0000-0000152A0000}"/>
    <cellStyle name="20% - uthevingsfarge 2 37 6" xfId="36490" xr:uid="{00000000-0005-0000-0000-0000162A0000}"/>
    <cellStyle name="20% - uthevingsfarge 2 37 7" xfId="36481" xr:uid="{00000000-0005-0000-0000-0000172A0000}"/>
    <cellStyle name="20% - uthevingsfarge 2 37_4 manuell" xfId="52430"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6493" xr:uid="{00000000-0005-0000-0000-00001C2A0000}"/>
    <cellStyle name="20% - uthevingsfarge 2 38 2 2_CC1" xfId="52431" xr:uid="{975D483C-5CF3-4DDF-B194-E7DE838255CB}"/>
    <cellStyle name="20% - uthevingsfarge 2 38 2 3" xfId="36494" xr:uid="{00000000-0005-0000-0000-00001D2A0000}"/>
    <cellStyle name="20% - uthevingsfarge 2 38 2 4" xfId="36495" xr:uid="{00000000-0005-0000-0000-00001E2A0000}"/>
    <cellStyle name="20% - uthevingsfarge 2 38 2 5" xfId="36496" xr:uid="{00000000-0005-0000-0000-00001F2A0000}"/>
    <cellStyle name="20% - uthevingsfarge 2 38 2 6" xfId="36492" xr:uid="{00000000-0005-0000-0000-0000202A0000}"/>
    <cellStyle name="20% - uthevingsfarge 2 38 2_4 manuell" xfId="52432" xr:uid="{3A176B97-F54D-430E-BF2C-4A4DC53AABBA}"/>
    <cellStyle name="20% - uthevingsfarge 2 38 3" xfId="2909" xr:uid="{00000000-0005-0000-0000-0000222A0000}"/>
    <cellStyle name="20% - uthevingsfarge 2 38 3 2" xfId="36497" xr:uid="{00000000-0005-0000-0000-0000232A0000}"/>
    <cellStyle name="20% - uthevingsfarge 2 38 3_CC1" xfId="52433" xr:uid="{26FB97EA-A58A-42A2-98AC-26AE8BF1420A}"/>
    <cellStyle name="20% - uthevingsfarge 2 38 4" xfId="36498" xr:uid="{00000000-0005-0000-0000-0000242A0000}"/>
    <cellStyle name="20% - uthevingsfarge 2 38 5" xfId="36499" xr:uid="{00000000-0005-0000-0000-0000252A0000}"/>
    <cellStyle name="20% - uthevingsfarge 2 38 6" xfId="36500" xr:uid="{00000000-0005-0000-0000-0000262A0000}"/>
    <cellStyle name="20% - uthevingsfarge 2 38 7" xfId="36491" xr:uid="{00000000-0005-0000-0000-0000272A0000}"/>
    <cellStyle name="20% - uthevingsfarge 2 38_4 manuell" xfId="52434"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6503" xr:uid="{00000000-0005-0000-0000-00002C2A0000}"/>
    <cellStyle name="20% - uthevingsfarge 2 39 2 2_CC1" xfId="52435" xr:uid="{6708AEBE-9C53-45EE-B01C-BEBBBCEBEB52}"/>
    <cellStyle name="20% - uthevingsfarge 2 39 2 3" xfId="36504" xr:uid="{00000000-0005-0000-0000-00002D2A0000}"/>
    <cellStyle name="20% - uthevingsfarge 2 39 2 4" xfId="36505" xr:uid="{00000000-0005-0000-0000-00002E2A0000}"/>
    <cellStyle name="20% - uthevingsfarge 2 39 2 5" xfId="36506" xr:uid="{00000000-0005-0000-0000-00002F2A0000}"/>
    <cellStyle name="20% - uthevingsfarge 2 39 2 6" xfId="36502" xr:uid="{00000000-0005-0000-0000-0000302A0000}"/>
    <cellStyle name="20% - uthevingsfarge 2 39 2_4 manuell" xfId="52436" xr:uid="{BDC6CEA6-81FD-47AF-8918-9AF14AC257D8}"/>
    <cellStyle name="20% - uthevingsfarge 2 39 3" xfId="2913" xr:uid="{00000000-0005-0000-0000-0000322A0000}"/>
    <cellStyle name="20% - uthevingsfarge 2 39 3 2" xfId="36507" xr:uid="{00000000-0005-0000-0000-0000332A0000}"/>
    <cellStyle name="20% - uthevingsfarge 2 39 3_CC1" xfId="52437" xr:uid="{A18595B2-3D89-4CD6-9298-B36251100B13}"/>
    <cellStyle name="20% - uthevingsfarge 2 39 4" xfId="36508" xr:uid="{00000000-0005-0000-0000-0000342A0000}"/>
    <cellStyle name="20% - uthevingsfarge 2 39 5" xfId="36509" xr:uid="{00000000-0005-0000-0000-0000352A0000}"/>
    <cellStyle name="20% - uthevingsfarge 2 39 6" xfId="36510" xr:uid="{00000000-0005-0000-0000-0000362A0000}"/>
    <cellStyle name="20% - uthevingsfarge 2 39 7" xfId="36501" xr:uid="{00000000-0005-0000-0000-0000372A0000}"/>
    <cellStyle name="20% - uthevingsfarge 2 39_4 manuell" xfId="52438" xr:uid="{520871DF-FC7A-4833-9C13-CA453F74D06A}"/>
    <cellStyle name="20% - uthevingsfarge 2 4" xfId="2914" xr:uid="{00000000-0005-0000-0000-0000392A0000}"/>
    <cellStyle name="20% - uthevingsfarge 2 4 10" xfId="42145" xr:uid="{00000000-0005-0000-0000-00003A2A0000}"/>
    <cellStyle name="20% - uthevingsfarge 2 4 2" xfId="2915" xr:uid="{00000000-0005-0000-0000-00003B2A0000}"/>
    <cellStyle name="20% - uthevingsfarge 2 4 2 2" xfId="2916" xr:uid="{00000000-0005-0000-0000-00003C2A0000}"/>
    <cellStyle name="20% - uthevingsfarge 2 4 2 2 2" xfId="14558" xr:uid="{00000000-0005-0000-0000-00003D2A0000}"/>
    <cellStyle name="20% - uthevingsfarge 2 4 2 2 2 2" xfId="42146" xr:uid="{00000000-0005-0000-0000-00003E2A0000}"/>
    <cellStyle name="20% - uthevingsfarge 2 4 2 2 3" xfId="36513" xr:uid="{00000000-0005-0000-0000-00003F2A0000}"/>
    <cellStyle name="20% - uthevingsfarge 2 4 2 2_3. Chng in credit spreads" xfId="42147" xr:uid="{00000000-0005-0000-0000-0000402A0000}"/>
    <cellStyle name="20% - uthevingsfarge 2 4 2 3" xfId="14559" xr:uid="{00000000-0005-0000-0000-0000412A0000}"/>
    <cellStyle name="20% - uthevingsfarge 2 4 2 3 2" xfId="36514" xr:uid="{00000000-0005-0000-0000-0000422A0000}"/>
    <cellStyle name="20% - uthevingsfarge 2 4 2 3 2 2" xfId="42148" xr:uid="{00000000-0005-0000-0000-0000432A0000}"/>
    <cellStyle name="20% - uthevingsfarge 2 4 2 3 3" xfId="42149" xr:uid="{00000000-0005-0000-0000-0000442A0000}"/>
    <cellStyle name="20% - uthevingsfarge 2 4 2 3_3. Chng in credit spreads" xfId="42150" xr:uid="{00000000-0005-0000-0000-0000452A0000}"/>
    <cellStyle name="20% - uthevingsfarge 2 4 2 4" xfId="36515" xr:uid="{00000000-0005-0000-0000-0000462A0000}"/>
    <cellStyle name="20% - uthevingsfarge 2 4 2 4 2" xfId="42151" xr:uid="{00000000-0005-0000-0000-0000472A0000}"/>
    <cellStyle name="20% - uthevingsfarge 2 4 2 5" xfId="36516" xr:uid="{00000000-0005-0000-0000-0000482A0000}"/>
    <cellStyle name="20% - uthevingsfarge 2 4 2 6" xfId="36512" xr:uid="{00000000-0005-0000-0000-0000492A0000}"/>
    <cellStyle name="20% - uthevingsfarge 2 4 2 7" xfId="42152" xr:uid="{00000000-0005-0000-0000-00004A2A0000}"/>
    <cellStyle name="20% - uthevingsfarge 2 4 2 8" xfId="42153" xr:uid="{00000000-0005-0000-0000-00004B2A0000}"/>
    <cellStyle name="20% - uthevingsfarge 2 4 2_3. Chng in credit spreads" xfId="42154" xr:uid="{00000000-0005-0000-0000-00004C2A0000}"/>
    <cellStyle name="20% - uthevingsfarge 2 4 3" xfId="2917" xr:uid="{00000000-0005-0000-0000-00004D2A0000}"/>
    <cellStyle name="20% - uthevingsfarge 2 4 3 2" xfId="14560" xr:uid="{00000000-0005-0000-0000-00004E2A0000}"/>
    <cellStyle name="20% - uthevingsfarge 2 4 3 2 2" xfId="42155" xr:uid="{00000000-0005-0000-0000-00004F2A0000}"/>
    <cellStyle name="20% - uthevingsfarge 2 4 3 3" xfId="14561" xr:uid="{00000000-0005-0000-0000-0000502A0000}"/>
    <cellStyle name="20% - uthevingsfarge 2 4 3 4" xfId="36517" xr:uid="{00000000-0005-0000-0000-0000512A0000}"/>
    <cellStyle name="20% - uthevingsfarge 2 4 3 5" xfId="42156" xr:uid="{00000000-0005-0000-0000-0000522A0000}"/>
    <cellStyle name="20% - uthevingsfarge 2 4 3 6" xfId="42157" xr:uid="{00000000-0005-0000-0000-0000532A0000}"/>
    <cellStyle name="20% - uthevingsfarge 2 4 3_3. Chng in credit spreads" xfId="42158" xr:uid="{00000000-0005-0000-0000-0000542A0000}"/>
    <cellStyle name="20% - uthevingsfarge 2 4 4" xfId="14562" xr:uid="{00000000-0005-0000-0000-0000552A0000}"/>
    <cellStyle name="20% - uthevingsfarge 2 4 4 2" xfId="14563" xr:uid="{00000000-0005-0000-0000-0000562A0000}"/>
    <cellStyle name="20% - uthevingsfarge 2 4 4 2 2" xfId="42159" xr:uid="{00000000-0005-0000-0000-0000572A0000}"/>
    <cellStyle name="20% - uthevingsfarge 2 4 4 3" xfId="14564" xr:uid="{00000000-0005-0000-0000-0000582A0000}"/>
    <cellStyle name="20% - uthevingsfarge 2 4 4 4" xfId="36518" xr:uid="{00000000-0005-0000-0000-0000592A0000}"/>
    <cellStyle name="20% - uthevingsfarge 2 4 4 5" xfId="42160" xr:uid="{00000000-0005-0000-0000-00005A2A0000}"/>
    <cellStyle name="20% - uthevingsfarge 2 4 4 6" xfId="42161" xr:uid="{00000000-0005-0000-0000-00005B2A0000}"/>
    <cellStyle name="20% - uthevingsfarge 2 4 4_3. Chng in credit spreads" xfId="42162" xr:uid="{00000000-0005-0000-0000-00005C2A0000}"/>
    <cellStyle name="20% - uthevingsfarge 2 4 5" xfId="14565" xr:uid="{00000000-0005-0000-0000-00005D2A0000}"/>
    <cellStyle name="20% - uthevingsfarge 2 4 5 2" xfId="14566" xr:uid="{00000000-0005-0000-0000-00005E2A0000}"/>
    <cellStyle name="20% - uthevingsfarge 2 4 5 3" xfId="14567" xr:uid="{00000000-0005-0000-0000-00005F2A0000}"/>
    <cellStyle name="20% - uthevingsfarge 2 4 5 4" xfId="36519" xr:uid="{00000000-0005-0000-0000-0000602A0000}"/>
    <cellStyle name="20% - uthevingsfarge 2 4 5 5" xfId="42163" xr:uid="{00000000-0005-0000-0000-0000612A0000}"/>
    <cellStyle name="20% - uthevingsfarge 2 4 5 6" xfId="42164" xr:uid="{00000000-0005-0000-0000-0000622A0000}"/>
    <cellStyle name="20% - uthevingsfarge 2 4 5_43 Manuell" xfId="54410" xr:uid="{C3EB24C8-843C-460E-BC41-0E4B42C8DE8E}"/>
    <cellStyle name="20% - uthevingsfarge 2 4 6" xfId="14568" xr:uid="{00000000-0005-0000-0000-0000642A0000}"/>
    <cellStyle name="20% - uthevingsfarge 2 4 6 2" xfId="14569" xr:uid="{00000000-0005-0000-0000-0000652A0000}"/>
    <cellStyle name="20% - uthevingsfarge 2 4 6 3" xfId="36520" xr:uid="{00000000-0005-0000-0000-0000662A0000}"/>
    <cellStyle name="20% - uthevingsfarge 2 4 6_43 Manuell" xfId="54411" xr:uid="{3B87FE61-2C64-43EA-9BC9-ED8AEC0259DE}"/>
    <cellStyle name="20% - uthevingsfarge 2 4 7" xfId="14570" xr:uid="{00000000-0005-0000-0000-0000682A0000}"/>
    <cellStyle name="20% - uthevingsfarge 2 4 8" xfId="36511" xr:uid="{00000000-0005-0000-0000-0000692A0000}"/>
    <cellStyle name="20% - uthevingsfarge 2 4 9" xfId="42165" xr:uid="{00000000-0005-0000-0000-00006A2A0000}"/>
    <cellStyle name="20% - uthevingsfarge 2 4_3. Chng in credit spreads" xfId="42166"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6523" xr:uid="{00000000-0005-0000-0000-00006F2A0000}"/>
    <cellStyle name="20% - uthevingsfarge 2 40 2 2_CC1" xfId="52439" xr:uid="{EACA4345-1C04-4A7E-976C-EEA4AE789EDA}"/>
    <cellStyle name="20% - uthevingsfarge 2 40 2 3" xfId="36524" xr:uid="{00000000-0005-0000-0000-0000702A0000}"/>
    <cellStyle name="20% - uthevingsfarge 2 40 2 4" xfId="36525" xr:uid="{00000000-0005-0000-0000-0000712A0000}"/>
    <cellStyle name="20% - uthevingsfarge 2 40 2 5" xfId="36526" xr:uid="{00000000-0005-0000-0000-0000722A0000}"/>
    <cellStyle name="20% - uthevingsfarge 2 40 2 6" xfId="36522" xr:uid="{00000000-0005-0000-0000-0000732A0000}"/>
    <cellStyle name="20% - uthevingsfarge 2 40 2_4 manuell" xfId="52440" xr:uid="{BAF0A62A-BB8B-4544-BC4E-9D95AD0CF1B6}"/>
    <cellStyle name="20% - uthevingsfarge 2 40 3" xfId="2921" xr:uid="{00000000-0005-0000-0000-0000752A0000}"/>
    <cellStyle name="20% - uthevingsfarge 2 40 3 2" xfId="36527" xr:uid="{00000000-0005-0000-0000-0000762A0000}"/>
    <cellStyle name="20% - uthevingsfarge 2 40 3_CC1" xfId="52441" xr:uid="{C6261C89-EDA9-4EBA-9119-DAA43843FC83}"/>
    <cellStyle name="20% - uthevingsfarge 2 40 4" xfId="36528" xr:uid="{00000000-0005-0000-0000-0000772A0000}"/>
    <cellStyle name="20% - uthevingsfarge 2 40 5" xfId="36529" xr:uid="{00000000-0005-0000-0000-0000782A0000}"/>
    <cellStyle name="20% - uthevingsfarge 2 40 6" xfId="36530" xr:uid="{00000000-0005-0000-0000-0000792A0000}"/>
    <cellStyle name="20% - uthevingsfarge 2 40 7" xfId="36521" xr:uid="{00000000-0005-0000-0000-00007A2A0000}"/>
    <cellStyle name="20% - uthevingsfarge 2 40_4 manuell" xfId="52442"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6533" xr:uid="{00000000-0005-0000-0000-00007F2A0000}"/>
    <cellStyle name="20% - uthevingsfarge 2 41 2 2_CC1" xfId="52443" xr:uid="{64ECA37E-CFBB-4494-9DB1-3D2431F174E6}"/>
    <cellStyle name="20% - uthevingsfarge 2 41 2 3" xfId="36534" xr:uid="{00000000-0005-0000-0000-0000802A0000}"/>
    <cellStyle name="20% - uthevingsfarge 2 41 2 4" xfId="36535" xr:uid="{00000000-0005-0000-0000-0000812A0000}"/>
    <cellStyle name="20% - uthevingsfarge 2 41 2 5" xfId="36536" xr:uid="{00000000-0005-0000-0000-0000822A0000}"/>
    <cellStyle name="20% - uthevingsfarge 2 41 2 6" xfId="36532" xr:uid="{00000000-0005-0000-0000-0000832A0000}"/>
    <cellStyle name="20% - uthevingsfarge 2 41 2_4 manuell" xfId="52444" xr:uid="{3973A15E-7C1B-4A1B-928B-419D00A8A237}"/>
    <cellStyle name="20% - uthevingsfarge 2 41 3" xfId="2925" xr:uid="{00000000-0005-0000-0000-0000852A0000}"/>
    <cellStyle name="20% - uthevingsfarge 2 41 3 2" xfId="36537" xr:uid="{00000000-0005-0000-0000-0000862A0000}"/>
    <cellStyle name="20% - uthevingsfarge 2 41 3_CC1" xfId="52445" xr:uid="{76F9A089-DDB4-422C-87DB-33E075A71910}"/>
    <cellStyle name="20% - uthevingsfarge 2 41 4" xfId="36538" xr:uid="{00000000-0005-0000-0000-0000872A0000}"/>
    <cellStyle name="20% - uthevingsfarge 2 41 5" xfId="36539" xr:uid="{00000000-0005-0000-0000-0000882A0000}"/>
    <cellStyle name="20% - uthevingsfarge 2 41 6" xfId="36540" xr:uid="{00000000-0005-0000-0000-0000892A0000}"/>
    <cellStyle name="20% - uthevingsfarge 2 41 7" xfId="36531" xr:uid="{00000000-0005-0000-0000-00008A2A0000}"/>
    <cellStyle name="20% - uthevingsfarge 2 41_4 manuell" xfId="52446"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6543" xr:uid="{00000000-0005-0000-0000-00008F2A0000}"/>
    <cellStyle name="20% - uthevingsfarge 2 42 2 2_CC1" xfId="52447" xr:uid="{A0A4FBC2-A8F2-4E57-9E54-3A2C982D350D}"/>
    <cellStyle name="20% - uthevingsfarge 2 42 2 3" xfId="36544" xr:uid="{00000000-0005-0000-0000-0000902A0000}"/>
    <cellStyle name="20% - uthevingsfarge 2 42 2 4" xfId="36545" xr:uid="{00000000-0005-0000-0000-0000912A0000}"/>
    <cellStyle name="20% - uthevingsfarge 2 42 2 5" xfId="36546" xr:uid="{00000000-0005-0000-0000-0000922A0000}"/>
    <cellStyle name="20% - uthevingsfarge 2 42 2 6" xfId="36542" xr:uid="{00000000-0005-0000-0000-0000932A0000}"/>
    <cellStyle name="20% - uthevingsfarge 2 42 2_4 manuell" xfId="52448" xr:uid="{372AC28B-6E59-4691-BD04-03F51F438697}"/>
    <cellStyle name="20% - uthevingsfarge 2 42 3" xfId="2929" xr:uid="{00000000-0005-0000-0000-0000952A0000}"/>
    <cellStyle name="20% - uthevingsfarge 2 42 3 2" xfId="36547" xr:uid="{00000000-0005-0000-0000-0000962A0000}"/>
    <cellStyle name="20% - uthevingsfarge 2 42 3_CC1" xfId="52449" xr:uid="{5D111298-2F8A-4D8C-BCE7-102E08FA2D78}"/>
    <cellStyle name="20% - uthevingsfarge 2 42 4" xfId="36548" xr:uid="{00000000-0005-0000-0000-0000972A0000}"/>
    <cellStyle name="20% - uthevingsfarge 2 42 5" xfId="36549" xr:uid="{00000000-0005-0000-0000-0000982A0000}"/>
    <cellStyle name="20% - uthevingsfarge 2 42 6" xfId="36550" xr:uid="{00000000-0005-0000-0000-0000992A0000}"/>
    <cellStyle name="20% - uthevingsfarge 2 42 7" xfId="36541" xr:uid="{00000000-0005-0000-0000-00009A2A0000}"/>
    <cellStyle name="20% - uthevingsfarge 2 42_4 manuell" xfId="52450"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6553" xr:uid="{00000000-0005-0000-0000-00009F2A0000}"/>
    <cellStyle name="20% - uthevingsfarge 2 43 2 2_CC1" xfId="52451" xr:uid="{31F44896-34D2-4A4D-BEE1-008500028156}"/>
    <cellStyle name="20% - uthevingsfarge 2 43 2 3" xfId="36554" xr:uid="{00000000-0005-0000-0000-0000A02A0000}"/>
    <cellStyle name="20% - uthevingsfarge 2 43 2 4" xfId="36555" xr:uid="{00000000-0005-0000-0000-0000A12A0000}"/>
    <cellStyle name="20% - uthevingsfarge 2 43 2 5" xfId="36556" xr:uid="{00000000-0005-0000-0000-0000A22A0000}"/>
    <cellStyle name="20% - uthevingsfarge 2 43 2 6" xfId="36552" xr:uid="{00000000-0005-0000-0000-0000A32A0000}"/>
    <cellStyle name="20% - uthevingsfarge 2 43 2_4 manuell" xfId="52452" xr:uid="{47C7B209-792D-472B-9127-1B3E99188082}"/>
    <cellStyle name="20% - uthevingsfarge 2 43 3" xfId="2933" xr:uid="{00000000-0005-0000-0000-0000A52A0000}"/>
    <cellStyle name="20% - uthevingsfarge 2 43 3 2" xfId="36557" xr:uid="{00000000-0005-0000-0000-0000A62A0000}"/>
    <cellStyle name="20% - uthevingsfarge 2 43 3_CC1" xfId="52453" xr:uid="{82E64E64-0D70-49A0-82C0-DDFCCD95F313}"/>
    <cellStyle name="20% - uthevingsfarge 2 43 4" xfId="36558" xr:uid="{00000000-0005-0000-0000-0000A72A0000}"/>
    <cellStyle name="20% - uthevingsfarge 2 43 5" xfId="36559" xr:uid="{00000000-0005-0000-0000-0000A82A0000}"/>
    <cellStyle name="20% - uthevingsfarge 2 43 6" xfId="36560" xr:uid="{00000000-0005-0000-0000-0000A92A0000}"/>
    <cellStyle name="20% - uthevingsfarge 2 43 7" xfId="36551" xr:uid="{00000000-0005-0000-0000-0000AA2A0000}"/>
    <cellStyle name="20% - uthevingsfarge 2 43_4 manuell" xfId="52454"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6563" xr:uid="{00000000-0005-0000-0000-0000AF2A0000}"/>
    <cellStyle name="20% - uthevingsfarge 2 44 2 2_CC1" xfId="52455" xr:uid="{722A3A55-4C4F-40E7-8949-502C59FF8832}"/>
    <cellStyle name="20% - uthevingsfarge 2 44 2 3" xfId="36564" xr:uid="{00000000-0005-0000-0000-0000B02A0000}"/>
    <cellStyle name="20% - uthevingsfarge 2 44 2 4" xfId="36565" xr:uid="{00000000-0005-0000-0000-0000B12A0000}"/>
    <cellStyle name="20% - uthevingsfarge 2 44 2 5" xfId="36566" xr:uid="{00000000-0005-0000-0000-0000B22A0000}"/>
    <cellStyle name="20% - uthevingsfarge 2 44 2 6" xfId="36562" xr:uid="{00000000-0005-0000-0000-0000B32A0000}"/>
    <cellStyle name="20% - uthevingsfarge 2 44 2_4 manuell" xfId="52456" xr:uid="{37E209B0-B3F1-4A9A-A945-744EBC119D5D}"/>
    <cellStyle name="20% - uthevingsfarge 2 44 3" xfId="2937" xr:uid="{00000000-0005-0000-0000-0000B52A0000}"/>
    <cellStyle name="20% - uthevingsfarge 2 44 3 2" xfId="36567" xr:uid="{00000000-0005-0000-0000-0000B62A0000}"/>
    <cellStyle name="20% - uthevingsfarge 2 44 3_CC1" xfId="52457" xr:uid="{B49CE200-45FA-4E06-88D4-F0D087FF0F5B}"/>
    <cellStyle name="20% - uthevingsfarge 2 44 4" xfId="36568" xr:uid="{00000000-0005-0000-0000-0000B72A0000}"/>
    <cellStyle name="20% - uthevingsfarge 2 44 5" xfId="36569" xr:uid="{00000000-0005-0000-0000-0000B82A0000}"/>
    <cellStyle name="20% - uthevingsfarge 2 44 6" xfId="36570" xr:uid="{00000000-0005-0000-0000-0000B92A0000}"/>
    <cellStyle name="20% - uthevingsfarge 2 44 7" xfId="36561" xr:uid="{00000000-0005-0000-0000-0000BA2A0000}"/>
    <cellStyle name="20% - uthevingsfarge 2 44_4 manuell" xfId="52458"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6573" xr:uid="{00000000-0005-0000-0000-0000BF2A0000}"/>
    <cellStyle name="20% - uthevingsfarge 2 45 2 2_CC1" xfId="52459" xr:uid="{7FE1B2FF-E8E6-4168-A6FC-611E7059999C}"/>
    <cellStyle name="20% - uthevingsfarge 2 45 2 3" xfId="36574" xr:uid="{00000000-0005-0000-0000-0000C02A0000}"/>
    <cellStyle name="20% - uthevingsfarge 2 45 2 4" xfId="36575" xr:uid="{00000000-0005-0000-0000-0000C12A0000}"/>
    <cellStyle name="20% - uthevingsfarge 2 45 2 5" xfId="36576" xr:uid="{00000000-0005-0000-0000-0000C22A0000}"/>
    <cellStyle name="20% - uthevingsfarge 2 45 2 6" xfId="36572" xr:uid="{00000000-0005-0000-0000-0000C32A0000}"/>
    <cellStyle name="20% - uthevingsfarge 2 45 2_4 manuell" xfId="52460" xr:uid="{DA70D548-2C53-4175-8237-60453B5EB84F}"/>
    <cellStyle name="20% - uthevingsfarge 2 45 3" xfId="2941" xr:uid="{00000000-0005-0000-0000-0000C52A0000}"/>
    <cellStyle name="20% - uthevingsfarge 2 45 3 2" xfId="36577" xr:uid="{00000000-0005-0000-0000-0000C62A0000}"/>
    <cellStyle name="20% - uthevingsfarge 2 45 3_CC1" xfId="52461" xr:uid="{9DB07860-2F44-42BD-8B4C-46D8896C548B}"/>
    <cellStyle name="20% - uthevingsfarge 2 45 4" xfId="36578" xr:uid="{00000000-0005-0000-0000-0000C72A0000}"/>
    <cellStyle name="20% - uthevingsfarge 2 45 5" xfId="36579" xr:uid="{00000000-0005-0000-0000-0000C82A0000}"/>
    <cellStyle name="20% - uthevingsfarge 2 45 6" xfId="36580" xr:uid="{00000000-0005-0000-0000-0000C92A0000}"/>
    <cellStyle name="20% - uthevingsfarge 2 45 7" xfId="36571" xr:uid="{00000000-0005-0000-0000-0000CA2A0000}"/>
    <cellStyle name="20% - uthevingsfarge 2 45_4 manuell" xfId="52462"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6583" xr:uid="{00000000-0005-0000-0000-0000CF2A0000}"/>
    <cellStyle name="20% - uthevingsfarge 2 46 2 2_CC1" xfId="52463" xr:uid="{9A481F09-B1AC-4A3A-BAD9-F2DCFC921D70}"/>
    <cellStyle name="20% - uthevingsfarge 2 46 2 3" xfId="36584" xr:uid="{00000000-0005-0000-0000-0000D02A0000}"/>
    <cellStyle name="20% - uthevingsfarge 2 46 2 4" xfId="36585" xr:uid="{00000000-0005-0000-0000-0000D12A0000}"/>
    <cellStyle name="20% - uthevingsfarge 2 46 2 5" xfId="36586" xr:uid="{00000000-0005-0000-0000-0000D22A0000}"/>
    <cellStyle name="20% - uthevingsfarge 2 46 2 6" xfId="36582" xr:uid="{00000000-0005-0000-0000-0000D32A0000}"/>
    <cellStyle name="20% - uthevingsfarge 2 46 2_4 manuell" xfId="52464" xr:uid="{8AE82B11-625F-4432-B774-C91B93A222FE}"/>
    <cellStyle name="20% - uthevingsfarge 2 46 3" xfId="2945" xr:uid="{00000000-0005-0000-0000-0000D52A0000}"/>
    <cellStyle name="20% - uthevingsfarge 2 46 3 2" xfId="36587" xr:uid="{00000000-0005-0000-0000-0000D62A0000}"/>
    <cellStyle name="20% - uthevingsfarge 2 46 3_CC1" xfId="52465" xr:uid="{1A3134A0-3F74-4CEC-8D13-ED898B1D2EBC}"/>
    <cellStyle name="20% - uthevingsfarge 2 46 4" xfId="36588" xr:uid="{00000000-0005-0000-0000-0000D72A0000}"/>
    <cellStyle name="20% - uthevingsfarge 2 46 5" xfId="36589" xr:uid="{00000000-0005-0000-0000-0000D82A0000}"/>
    <cellStyle name="20% - uthevingsfarge 2 46 6" xfId="36590" xr:uid="{00000000-0005-0000-0000-0000D92A0000}"/>
    <cellStyle name="20% - uthevingsfarge 2 46 7" xfId="36581" xr:uid="{00000000-0005-0000-0000-0000DA2A0000}"/>
    <cellStyle name="20% - uthevingsfarge 2 46_4 manuell" xfId="52466"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6593" xr:uid="{00000000-0005-0000-0000-0000DF2A0000}"/>
    <cellStyle name="20% - uthevingsfarge 2 47 2 2_CC1" xfId="52467" xr:uid="{C87CC9D4-5608-48BA-B8B3-CD654F4D3A5B}"/>
    <cellStyle name="20% - uthevingsfarge 2 47 2 3" xfId="36594" xr:uid="{00000000-0005-0000-0000-0000E02A0000}"/>
    <cellStyle name="20% - uthevingsfarge 2 47 2 4" xfId="36595" xr:uid="{00000000-0005-0000-0000-0000E12A0000}"/>
    <cellStyle name="20% - uthevingsfarge 2 47 2 5" xfId="36596" xr:uid="{00000000-0005-0000-0000-0000E22A0000}"/>
    <cellStyle name="20% - uthevingsfarge 2 47 2 6" xfId="36592" xr:uid="{00000000-0005-0000-0000-0000E32A0000}"/>
    <cellStyle name="20% - uthevingsfarge 2 47 2_4 manuell" xfId="52468" xr:uid="{F5EDB906-9FCB-49F1-847A-5EAA410BC2AF}"/>
    <cellStyle name="20% - uthevingsfarge 2 47 3" xfId="2949" xr:uid="{00000000-0005-0000-0000-0000E52A0000}"/>
    <cellStyle name="20% - uthevingsfarge 2 47 3 2" xfId="36597" xr:uid="{00000000-0005-0000-0000-0000E62A0000}"/>
    <cellStyle name="20% - uthevingsfarge 2 47 3_CC1" xfId="52469" xr:uid="{E9CF1E88-0529-478A-A6E6-76086FC87F11}"/>
    <cellStyle name="20% - uthevingsfarge 2 47 4" xfId="36598" xr:uid="{00000000-0005-0000-0000-0000E72A0000}"/>
    <cellStyle name="20% - uthevingsfarge 2 47 5" xfId="36599" xr:uid="{00000000-0005-0000-0000-0000E82A0000}"/>
    <cellStyle name="20% - uthevingsfarge 2 47 6" xfId="36600" xr:uid="{00000000-0005-0000-0000-0000E92A0000}"/>
    <cellStyle name="20% - uthevingsfarge 2 47 7" xfId="36591" xr:uid="{00000000-0005-0000-0000-0000EA2A0000}"/>
    <cellStyle name="20% - uthevingsfarge 2 47_4 manuell" xfId="52470"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6603" xr:uid="{00000000-0005-0000-0000-0000EF2A0000}"/>
    <cellStyle name="20% - uthevingsfarge 2 48 2 2_CC1" xfId="52471" xr:uid="{BE66D6E0-E3DC-420E-B2E0-79E98A491C67}"/>
    <cellStyle name="20% - uthevingsfarge 2 48 2 3" xfId="36604" xr:uid="{00000000-0005-0000-0000-0000F02A0000}"/>
    <cellStyle name="20% - uthevingsfarge 2 48 2 4" xfId="36605" xr:uid="{00000000-0005-0000-0000-0000F12A0000}"/>
    <cellStyle name="20% - uthevingsfarge 2 48 2 5" xfId="36606" xr:uid="{00000000-0005-0000-0000-0000F22A0000}"/>
    <cellStyle name="20% - uthevingsfarge 2 48 2 6" xfId="36602" xr:uid="{00000000-0005-0000-0000-0000F32A0000}"/>
    <cellStyle name="20% - uthevingsfarge 2 48 2_4 manuell" xfId="52472" xr:uid="{640DA820-6BD2-4B83-A35A-32E2138AFDA5}"/>
    <cellStyle name="20% - uthevingsfarge 2 48 3" xfId="2953" xr:uid="{00000000-0005-0000-0000-0000F52A0000}"/>
    <cellStyle name="20% - uthevingsfarge 2 48 3 2" xfId="36607" xr:uid="{00000000-0005-0000-0000-0000F62A0000}"/>
    <cellStyle name="20% - uthevingsfarge 2 48 3_CC1" xfId="52473" xr:uid="{D850522E-285C-4746-89CE-AABD3D89D1D3}"/>
    <cellStyle name="20% - uthevingsfarge 2 48 4" xfId="36608" xr:uid="{00000000-0005-0000-0000-0000F72A0000}"/>
    <cellStyle name="20% - uthevingsfarge 2 48 5" xfId="36609" xr:uid="{00000000-0005-0000-0000-0000F82A0000}"/>
    <cellStyle name="20% - uthevingsfarge 2 48 6" xfId="36610" xr:uid="{00000000-0005-0000-0000-0000F92A0000}"/>
    <cellStyle name="20% - uthevingsfarge 2 48 7" xfId="36601" xr:uid="{00000000-0005-0000-0000-0000FA2A0000}"/>
    <cellStyle name="20% - uthevingsfarge 2 48_4 manuell" xfId="52474"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6613" xr:uid="{00000000-0005-0000-0000-0000FF2A0000}"/>
    <cellStyle name="20% - uthevingsfarge 2 49 2 2_CC1" xfId="52475" xr:uid="{437B3128-E174-40E4-BDF3-D6176CEC8238}"/>
    <cellStyle name="20% - uthevingsfarge 2 49 2 3" xfId="36614" xr:uid="{00000000-0005-0000-0000-0000002B0000}"/>
    <cellStyle name="20% - uthevingsfarge 2 49 2 4" xfId="36615" xr:uid="{00000000-0005-0000-0000-0000012B0000}"/>
    <cellStyle name="20% - uthevingsfarge 2 49 2 5" xfId="36616" xr:uid="{00000000-0005-0000-0000-0000022B0000}"/>
    <cellStyle name="20% - uthevingsfarge 2 49 2 6" xfId="36612" xr:uid="{00000000-0005-0000-0000-0000032B0000}"/>
    <cellStyle name="20% - uthevingsfarge 2 49 2_4 manuell" xfId="52476" xr:uid="{5D9F8078-1A74-4971-BC53-7EB6614E83C9}"/>
    <cellStyle name="20% - uthevingsfarge 2 49 3" xfId="2957" xr:uid="{00000000-0005-0000-0000-0000052B0000}"/>
    <cellStyle name="20% - uthevingsfarge 2 49 3 2" xfId="36617" xr:uid="{00000000-0005-0000-0000-0000062B0000}"/>
    <cellStyle name="20% - uthevingsfarge 2 49 3_CC1" xfId="52477" xr:uid="{C24D559F-A7F0-4506-A3C7-8BE3BA9A6BF3}"/>
    <cellStyle name="20% - uthevingsfarge 2 49 4" xfId="36618" xr:uid="{00000000-0005-0000-0000-0000072B0000}"/>
    <cellStyle name="20% - uthevingsfarge 2 49 5" xfId="36619" xr:uid="{00000000-0005-0000-0000-0000082B0000}"/>
    <cellStyle name="20% - uthevingsfarge 2 49 6" xfId="36620" xr:uid="{00000000-0005-0000-0000-0000092B0000}"/>
    <cellStyle name="20% - uthevingsfarge 2 49 7" xfId="36611" xr:uid="{00000000-0005-0000-0000-00000A2B0000}"/>
    <cellStyle name="20% - uthevingsfarge 2 49_4 manuell" xfId="52478"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6623" xr:uid="{00000000-0005-0000-0000-00000F2B0000}"/>
    <cellStyle name="20% - uthevingsfarge 2 5 2 2 2 2" xfId="42167" xr:uid="{00000000-0005-0000-0000-0000102B0000}"/>
    <cellStyle name="20% - uthevingsfarge 2 5 2 2 3" xfId="42168" xr:uid="{00000000-0005-0000-0000-0000112B0000}"/>
    <cellStyle name="20% - uthevingsfarge 2 5 2 2_3. Chng in credit spreads" xfId="42169" xr:uid="{00000000-0005-0000-0000-0000122B0000}"/>
    <cellStyle name="20% - uthevingsfarge 2 5 2 3" xfId="36624" xr:uid="{00000000-0005-0000-0000-0000132B0000}"/>
    <cellStyle name="20% - uthevingsfarge 2 5 2 3 2" xfId="42170" xr:uid="{00000000-0005-0000-0000-0000142B0000}"/>
    <cellStyle name="20% - uthevingsfarge 2 5 2 3 2 2" xfId="42171" xr:uid="{00000000-0005-0000-0000-0000152B0000}"/>
    <cellStyle name="20% - uthevingsfarge 2 5 2 3 3" xfId="42172" xr:uid="{00000000-0005-0000-0000-0000162B0000}"/>
    <cellStyle name="20% - uthevingsfarge 2 5 2 3_3. Chng in credit spreads" xfId="42173" xr:uid="{00000000-0005-0000-0000-0000172B0000}"/>
    <cellStyle name="20% - uthevingsfarge 2 5 2 4" xfId="36625" xr:uid="{00000000-0005-0000-0000-0000182B0000}"/>
    <cellStyle name="20% - uthevingsfarge 2 5 2 4 2" xfId="42174" xr:uid="{00000000-0005-0000-0000-0000192B0000}"/>
    <cellStyle name="20% - uthevingsfarge 2 5 2 5" xfId="36626" xr:uid="{00000000-0005-0000-0000-00001A2B0000}"/>
    <cellStyle name="20% - uthevingsfarge 2 5 2 6" xfId="36622" xr:uid="{00000000-0005-0000-0000-00001B2B0000}"/>
    <cellStyle name="20% - uthevingsfarge 2 5 2_3. Chng in credit spreads" xfId="42175" xr:uid="{00000000-0005-0000-0000-00001C2B0000}"/>
    <cellStyle name="20% - uthevingsfarge 2 5 3" xfId="2961" xr:uid="{00000000-0005-0000-0000-00001D2B0000}"/>
    <cellStyle name="20% - uthevingsfarge 2 5 3 2" xfId="14571" xr:uid="{00000000-0005-0000-0000-00001E2B0000}"/>
    <cellStyle name="20% - uthevingsfarge 2 5 3 2 2" xfId="42176" xr:uid="{00000000-0005-0000-0000-00001F2B0000}"/>
    <cellStyle name="20% - uthevingsfarge 2 5 3 3" xfId="36627" xr:uid="{00000000-0005-0000-0000-0000202B0000}"/>
    <cellStyle name="20% - uthevingsfarge 2 5 3_3. Chng in credit spreads" xfId="42177" xr:uid="{00000000-0005-0000-0000-0000212B0000}"/>
    <cellStyle name="20% - uthevingsfarge 2 5 4" xfId="14572" xr:uid="{00000000-0005-0000-0000-0000222B0000}"/>
    <cellStyle name="20% - uthevingsfarge 2 5 4 2" xfId="36628" xr:uid="{00000000-0005-0000-0000-0000232B0000}"/>
    <cellStyle name="20% - uthevingsfarge 2 5 4 2 2" xfId="42178" xr:uid="{00000000-0005-0000-0000-0000242B0000}"/>
    <cellStyle name="20% - uthevingsfarge 2 5 4 3" xfId="42179" xr:uid="{00000000-0005-0000-0000-0000252B0000}"/>
    <cellStyle name="20% - uthevingsfarge 2 5 4_3. Chng in credit spreads" xfId="42180" xr:uid="{00000000-0005-0000-0000-0000262B0000}"/>
    <cellStyle name="20% - uthevingsfarge 2 5 5" xfId="14573" xr:uid="{00000000-0005-0000-0000-0000272B0000}"/>
    <cellStyle name="20% - uthevingsfarge 2 5 5 2" xfId="36629" xr:uid="{00000000-0005-0000-0000-0000282B0000}"/>
    <cellStyle name="20% - uthevingsfarge 2 5 6" xfId="36630" xr:uid="{00000000-0005-0000-0000-0000292B0000}"/>
    <cellStyle name="20% - uthevingsfarge 2 5 7" xfId="36621" xr:uid="{00000000-0005-0000-0000-00002A2B0000}"/>
    <cellStyle name="20% - uthevingsfarge 2 5 8" xfId="42181" xr:uid="{00000000-0005-0000-0000-00002B2B0000}"/>
    <cellStyle name="20% - uthevingsfarge 2 5 9" xfId="42182" xr:uid="{00000000-0005-0000-0000-00002C2B0000}"/>
    <cellStyle name="20% - uthevingsfarge 2 5_3. Chng in credit spreads" xfId="42183"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6633" xr:uid="{00000000-0005-0000-0000-0000312B0000}"/>
    <cellStyle name="20% - uthevingsfarge 2 50 2 2_CC1" xfId="52479" xr:uid="{9BFBA184-DD63-4232-8C7C-7B14C4D10C07}"/>
    <cellStyle name="20% - uthevingsfarge 2 50 2 3" xfId="36634" xr:uid="{00000000-0005-0000-0000-0000322B0000}"/>
    <cellStyle name="20% - uthevingsfarge 2 50 2 4" xfId="36635" xr:uid="{00000000-0005-0000-0000-0000332B0000}"/>
    <cellStyle name="20% - uthevingsfarge 2 50 2 5" xfId="36636" xr:uid="{00000000-0005-0000-0000-0000342B0000}"/>
    <cellStyle name="20% - uthevingsfarge 2 50 2 6" xfId="36632" xr:uid="{00000000-0005-0000-0000-0000352B0000}"/>
    <cellStyle name="20% - uthevingsfarge 2 50 2_4 manuell" xfId="52480" xr:uid="{D0633E03-DB5D-4B1F-A0FC-5848AC3C901D}"/>
    <cellStyle name="20% - uthevingsfarge 2 50 3" xfId="2965" xr:uid="{00000000-0005-0000-0000-0000372B0000}"/>
    <cellStyle name="20% - uthevingsfarge 2 50 3 2" xfId="36637" xr:uid="{00000000-0005-0000-0000-0000382B0000}"/>
    <cellStyle name="20% - uthevingsfarge 2 50 3_CC1" xfId="52481" xr:uid="{166038FC-0C0C-40A2-BA50-F06799A5D770}"/>
    <cellStyle name="20% - uthevingsfarge 2 50 4" xfId="36638" xr:uid="{00000000-0005-0000-0000-0000392B0000}"/>
    <cellStyle name="20% - uthevingsfarge 2 50 5" xfId="36639" xr:uid="{00000000-0005-0000-0000-00003A2B0000}"/>
    <cellStyle name="20% - uthevingsfarge 2 50 6" xfId="36640" xr:uid="{00000000-0005-0000-0000-00003B2B0000}"/>
    <cellStyle name="20% - uthevingsfarge 2 50 7" xfId="36631" xr:uid="{00000000-0005-0000-0000-00003C2B0000}"/>
    <cellStyle name="20% - uthevingsfarge 2 50_4 manuell" xfId="52482"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6643" xr:uid="{00000000-0005-0000-0000-0000412B0000}"/>
    <cellStyle name="20% - uthevingsfarge 2 51 2 2_CC1" xfId="52483" xr:uid="{52030886-E6C6-4A3B-8B64-3AB0DEFB623C}"/>
    <cellStyle name="20% - uthevingsfarge 2 51 2 3" xfId="36644" xr:uid="{00000000-0005-0000-0000-0000422B0000}"/>
    <cellStyle name="20% - uthevingsfarge 2 51 2 4" xfId="36645" xr:uid="{00000000-0005-0000-0000-0000432B0000}"/>
    <cellStyle name="20% - uthevingsfarge 2 51 2 5" xfId="36646" xr:uid="{00000000-0005-0000-0000-0000442B0000}"/>
    <cellStyle name="20% - uthevingsfarge 2 51 2 6" xfId="36642" xr:uid="{00000000-0005-0000-0000-0000452B0000}"/>
    <cellStyle name="20% - uthevingsfarge 2 51 2_4 manuell" xfId="52484" xr:uid="{54A87025-10FD-4FFC-BDEA-13851146B88B}"/>
    <cellStyle name="20% - uthevingsfarge 2 51 3" xfId="2969" xr:uid="{00000000-0005-0000-0000-0000472B0000}"/>
    <cellStyle name="20% - uthevingsfarge 2 51 3 2" xfId="36647" xr:uid="{00000000-0005-0000-0000-0000482B0000}"/>
    <cellStyle name="20% - uthevingsfarge 2 51 3_CC1" xfId="52485" xr:uid="{7E46B212-6CD7-48CD-B6A0-C063CEC20EED}"/>
    <cellStyle name="20% - uthevingsfarge 2 51 4" xfId="36648" xr:uid="{00000000-0005-0000-0000-0000492B0000}"/>
    <cellStyle name="20% - uthevingsfarge 2 51 5" xfId="36649" xr:uid="{00000000-0005-0000-0000-00004A2B0000}"/>
    <cellStyle name="20% - uthevingsfarge 2 51 6" xfId="36650" xr:uid="{00000000-0005-0000-0000-00004B2B0000}"/>
    <cellStyle name="20% - uthevingsfarge 2 51 7" xfId="36641" xr:uid="{00000000-0005-0000-0000-00004C2B0000}"/>
    <cellStyle name="20% - uthevingsfarge 2 51_4 manuell" xfId="52486"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6653" xr:uid="{00000000-0005-0000-0000-0000512B0000}"/>
    <cellStyle name="20% - uthevingsfarge 2 52 2 2_CC1" xfId="52487" xr:uid="{7B95ABC4-1702-450F-9B7C-D02F278B7E06}"/>
    <cellStyle name="20% - uthevingsfarge 2 52 2 3" xfId="36654" xr:uid="{00000000-0005-0000-0000-0000522B0000}"/>
    <cellStyle name="20% - uthevingsfarge 2 52 2 4" xfId="36655" xr:uid="{00000000-0005-0000-0000-0000532B0000}"/>
    <cellStyle name="20% - uthevingsfarge 2 52 2 5" xfId="36656" xr:uid="{00000000-0005-0000-0000-0000542B0000}"/>
    <cellStyle name="20% - uthevingsfarge 2 52 2 6" xfId="36652" xr:uid="{00000000-0005-0000-0000-0000552B0000}"/>
    <cellStyle name="20% - uthevingsfarge 2 52 2_4 manuell" xfId="52488" xr:uid="{2F731BE5-73E2-44DC-8F9D-74BBF5D2C4F7}"/>
    <cellStyle name="20% - uthevingsfarge 2 52 3" xfId="2973" xr:uid="{00000000-0005-0000-0000-0000572B0000}"/>
    <cellStyle name="20% - uthevingsfarge 2 52 3 2" xfId="36657" xr:uid="{00000000-0005-0000-0000-0000582B0000}"/>
    <cellStyle name="20% - uthevingsfarge 2 52 3_CC1" xfId="52489" xr:uid="{937ED073-8B29-4C3A-8E64-CA20173A6C99}"/>
    <cellStyle name="20% - uthevingsfarge 2 52 4" xfId="36658" xr:uid="{00000000-0005-0000-0000-0000592B0000}"/>
    <cellStyle name="20% - uthevingsfarge 2 52 5" xfId="36659" xr:uid="{00000000-0005-0000-0000-00005A2B0000}"/>
    <cellStyle name="20% - uthevingsfarge 2 52 6" xfId="36660" xr:uid="{00000000-0005-0000-0000-00005B2B0000}"/>
    <cellStyle name="20% - uthevingsfarge 2 52 7" xfId="36651" xr:uid="{00000000-0005-0000-0000-00005C2B0000}"/>
    <cellStyle name="20% - uthevingsfarge 2 52_4 manuell" xfId="52490"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6663" xr:uid="{00000000-0005-0000-0000-0000612B0000}"/>
    <cellStyle name="20% - uthevingsfarge 2 53 2 2_CC1" xfId="52491" xr:uid="{986D4F2D-2607-4999-986B-6C545E691831}"/>
    <cellStyle name="20% - uthevingsfarge 2 53 2 3" xfId="36664" xr:uid="{00000000-0005-0000-0000-0000622B0000}"/>
    <cellStyle name="20% - uthevingsfarge 2 53 2 4" xfId="36665" xr:uid="{00000000-0005-0000-0000-0000632B0000}"/>
    <cellStyle name="20% - uthevingsfarge 2 53 2 5" xfId="36666" xr:uid="{00000000-0005-0000-0000-0000642B0000}"/>
    <cellStyle name="20% - uthevingsfarge 2 53 2 6" xfId="36662" xr:uid="{00000000-0005-0000-0000-0000652B0000}"/>
    <cellStyle name="20% - uthevingsfarge 2 53 2_4 manuell" xfId="52492" xr:uid="{69B8098F-536F-4A76-AB8D-A8C04440A204}"/>
    <cellStyle name="20% - uthevingsfarge 2 53 3" xfId="2977" xr:uid="{00000000-0005-0000-0000-0000672B0000}"/>
    <cellStyle name="20% - uthevingsfarge 2 53 3 2" xfId="36667" xr:uid="{00000000-0005-0000-0000-0000682B0000}"/>
    <cellStyle name="20% - uthevingsfarge 2 53 3_CC1" xfId="52493" xr:uid="{47503E04-2E36-4282-BB23-31DDCCE413F3}"/>
    <cellStyle name="20% - uthevingsfarge 2 53 4" xfId="36668" xr:uid="{00000000-0005-0000-0000-0000692B0000}"/>
    <cellStyle name="20% - uthevingsfarge 2 53 5" xfId="36669" xr:uid="{00000000-0005-0000-0000-00006A2B0000}"/>
    <cellStyle name="20% - uthevingsfarge 2 53 6" xfId="36670" xr:uid="{00000000-0005-0000-0000-00006B2B0000}"/>
    <cellStyle name="20% - uthevingsfarge 2 53 7" xfId="36661" xr:uid="{00000000-0005-0000-0000-00006C2B0000}"/>
    <cellStyle name="20% - uthevingsfarge 2 53_4 manuell" xfId="52494"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6673" xr:uid="{00000000-0005-0000-0000-0000712B0000}"/>
    <cellStyle name="20% - uthevingsfarge 2 54 2 2_CC1" xfId="52495" xr:uid="{E37913A2-858F-4724-8D54-DED5288E59C5}"/>
    <cellStyle name="20% - uthevingsfarge 2 54 2 3" xfId="36674" xr:uid="{00000000-0005-0000-0000-0000722B0000}"/>
    <cellStyle name="20% - uthevingsfarge 2 54 2 4" xfId="36675" xr:uid="{00000000-0005-0000-0000-0000732B0000}"/>
    <cellStyle name="20% - uthevingsfarge 2 54 2 5" xfId="36676" xr:uid="{00000000-0005-0000-0000-0000742B0000}"/>
    <cellStyle name="20% - uthevingsfarge 2 54 2 6" xfId="36672" xr:uid="{00000000-0005-0000-0000-0000752B0000}"/>
    <cellStyle name="20% - uthevingsfarge 2 54 2_4 manuell" xfId="52496" xr:uid="{E43F7F96-EBCD-403C-A9A3-E442C7635575}"/>
    <cellStyle name="20% - uthevingsfarge 2 54 3" xfId="2981" xr:uid="{00000000-0005-0000-0000-0000772B0000}"/>
    <cellStyle name="20% - uthevingsfarge 2 54 3 2" xfId="36677" xr:uid="{00000000-0005-0000-0000-0000782B0000}"/>
    <cellStyle name="20% - uthevingsfarge 2 54 3_CC1" xfId="52497" xr:uid="{C284B89E-505D-46B2-BE25-AD932C785836}"/>
    <cellStyle name="20% - uthevingsfarge 2 54 4" xfId="36678" xr:uid="{00000000-0005-0000-0000-0000792B0000}"/>
    <cellStyle name="20% - uthevingsfarge 2 54 5" xfId="36679" xr:uid="{00000000-0005-0000-0000-00007A2B0000}"/>
    <cellStyle name="20% - uthevingsfarge 2 54 6" xfId="36680" xr:uid="{00000000-0005-0000-0000-00007B2B0000}"/>
    <cellStyle name="20% - uthevingsfarge 2 54 7" xfId="36671" xr:uid="{00000000-0005-0000-0000-00007C2B0000}"/>
    <cellStyle name="20% - uthevingsfarge 2 54_4 manuell" xfId="52498"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6683" xr:uid="{00000000-0005-0000-0000-0000812B0000}"/>
    <cellStyle name="20% - uthevingsfarge 2 55 2 2_CC1" xfId="52499" xr:uid="{3D38080A-E206-453C-862E-DBBAC5BD6229}"/>
    <cellStyle name="20% - uthevingsfarge 2 55 2 3" xfId="36684" xr:uid="{00000000-0005-0000-0000-0000822B0000}"/>
    <cellStyle name="20% - uthevingsfarge 2 55 2 4" xfId="36685" xr:uid="{00000000-0005-0000-0000-0000832B0000}"/>
    <cellStyle name="20% - uthevingsfarge 2 55 2 5" xfId="36686" xr:uid="{00000000-0005-0000-0000-0000842B0000}"/>
    <cellStyle name="20% - uthevingsfarge 2 55 2 6" xfId="36682" xr:uid="{00000000-0005-0000-0000-0000852B0000}"/>
    <cellStyle name="20% - uthevingsfarge 2 55 2_4 manuell" xfId="52500" xr:uid="{1B79F7F6-AF6F-4C4A-8A6D-582D8F19E752}"/>
    <cellStyle name="20% - uthevingsfarge 2 55 3" xfId="2985" xr:uid="{00000000-0005-0000-0000-0000872B0000}"/>
    <cellStyle name="20% - uthevingsfarge 2 55 3 2" xfId="36687" xr:uid="{00000000-0005-0000-0000-0000882B0000}"/>
    <cellStyle name="20% - uthevingsfarge 2 55 3_CC1" xfId="52501" xr:uid="{80E9BD0D-8792-4455-8E6E-E93FA2DED5E8}"/>
    <cellStyle name="20% - uthevingsfarge 2 55 4" xfId="36688" xr:uid="{00000000-0005-0000-0000-0000892B0000}"/>
    <cellStyle name="20% - uthevingsfarge 2 55 5" xfId="36689" xr:uid="{00000000-0005-0000-0000-00008A2B0000}"/>
    <cellStyle name="20% - uthevingsfarge 2 55 6" xfId="36690" xr:uid="{00000000-0005-0000-0000-00008B2B0000}"/>
    <cellStyle name="20% - uthevingsfarge 2 55 7" xfId="36681" xr:uid="{00000000-0005-0000-0000-00008C2B0000}"/>
    <cellStyle name="20% - uthevingsfarge 2 55_4 manuell" xfId="52502"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6693" xr:uid="{00000000-0005-0000-0000-0000912B0000}"/>
    <cellStyle name="20% - uthevingsfarge 2 56 2 2_CC1" xfId="52503" xr:uid="{159CB030-826F-4555-805E-13192C6A0FF9}"/>
    <cellStyle name="20% - uthevingsfarge 2 56 2 3" xfId="36694" xr:uid="{00000000-0005-0000-0000-0000922B0000}"/>
    <cellStyle name="20% - uthevingsfarge 2 56 2 4" xfId="36695" xr:uid="{00000000-0005-0000-0000-0000932B0000}"/>
    <cellStyle name="20% - uthevingsfarge 2 56 2 5" xfId="36696" xr:uid="{00000000-0005-0000-0000-0000942B0000}"/>
    <cellStyle name="20% - uthevingsfarge 2 56 2 6" xfId="36692" xr:uid="{00000000-0005-0000-0000-0000952B0000}"/>
    <cellStyle name="20% - uthevingsfarge 2 56 2_4 manuell" xfId="52504" xr:uid="{5BBDAC22-367D-4840-A9C8-CF46D0A08EB6}"/>
    <cellStyle name="20% - uthevingsfarge 2 56 3" xfId="2989" xr:uid="{00000000-0005-0000-0000-0000972B0000}"/>
    <cellStyle name="20% - uthevingsfarge 2 56 3 2" xfId="36697" xr:uid="{00000000-0005-0000-0000-0000982B0000}"/>
    <cellStyle name="20% - uthevingsfarge 2 56 3_CC1" xfId="52505" xr:uid="{AC86BECD-78EE-403A-AF3A-B8D7E8EDC985}"/>
    <cellStyle name="20% - uthevingsfarge 2 56 4" xfId="36698" xr:uid="{00000000-0005-0000-0000-0000992B0000}"/>
    <cellStyle name="20% - uthevingsfarge 2 56 5" xfId="36699" xr:uid="{00000000-0005-0000-0000-00009A2B0000}"/>
    <cellStyle name="20% - uthevingsfarge 2 56 6" xfId="36700" xr:uid="{00000000-0005-0000-0000-00009B2B0000}"/>
    <cellStyle name="20% - uthevingsfarge 2 56 7" xfId="36691" xr:uid="{00000000-0005-0000-0000-00009C2B0000}"/>
    <cellStyle name="20% - uthevingsfarge 2 56_4 manuell" xfId="52506"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6703" xr:uid="{00000000-0005-0000-0000-0000A12B0000}"/>
    <cellStyle name="20% - uthevingsfarge 2 57 2 2_CC1" xfId="52507" xr:uid="{F6CF1D32-EFC3-4063-B13B-B77F98DB41B3}"/>
    <cellStyle name="20% - uthevingsfarge 2 57 2 3" xfId="36704" xr:uid="{00000000-0005-0000-0000-0000A22B0000}"/>
    <cellStyle name="20% - uthevingsfarge 2 57 2 4" xfId="36705" xr:uid="{00000000-0005-0000-0000-0000A32B0000}"/>
    <cellStyle name="20% - uthevingsfarge 2 57 2 5" xfId="36706" xr:uid="{00000000-0005-0000-0000-0000A42B0000}"/>
    <cellStyle name="20% - uthevingsfarge 2 57 2 6" xfId="36702" xr:uid="{00000000-0005-0000-0000-0000A52B0000}"/>
    <cellStyle name="20% - uthevingsfarge 2 57 2_4 manuell" xfId="52508" xr:uid="{D27AB9A9-3BEF-4B81-AFB7-11D9ACA574C7}"/>
    <cellStyle name="20% - uthevingsfarge 2 57 3" xfId="2993" xr:uid="{00000000-0005-0000-0000-0000A72B0000}"/>
    <cellStyle name="20% - uthevingsfarge 2 57 3 2" xfId="36707" xr:uid="{00000000-0005-0000-0000-0000A82B0000}"/>
    <cellStyle name="20% - uthevingsfarge 2 57 3_CC1" xfId="52509" xr:uid="{B7FD3740-787C-4B18-98CA-B09F1AB79778}"/>
    <cellStyle name="20% - uthevingsfarge 2 57 4" xfId="36708" xr:uid="{00000000-0005-0000-0000-0000A92B0000}"/>
    <cellStyle name="20% - uthevingsfarge 2 57 5" xfId="36709" xr:uid="{00000000-0005-0000-0000-0000AA2B0000}"/>
    <cellStyle name="20% - uthevingsfarge 2 57 6" xfId="36710" xr:uid="{00000000-0005-0000-0000-0000AB2B0000}"/>
    <cellStyle name="20% - uthevingsfarge 2 57 7" xfId="36701" xr:uid="{00000000-0005-0000-0000-0000AC2B0000}"/>
    <cellStyle name="20% - uthevingsfarge 2 57_4 manuell" xfId="52510"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6713" xr:uid="{00000000-0005-0000-0000-0000B12B0000}"/>
    <cellStyle name="20% - uthevingsfarge 2 58 2 2_CC1" xfId="52511" xr:uid="{090E13DA-F3FF-41F9-AFAA-FCC2B07BDE68}"/>
    <cellStyle name="20% - uthevingsfarge 2 58 2 3" xfId="36714" xr:uid="{00000000-0005-0000-0000-0000B22B0000}"/>
    <cellStyle name="20% - uthevingsfarge 2 58 2 4" xfId="36715" xr:uid="{00000000-0005-0000-0000-0000B32B0000}"/>
    <cellStyle name="20% - uthevingsfarge 2 58 2 5" xfId="36716" xr:uid="{00000000-0005-0000-0000-0000B42B0000}"/>
    <cellStyle name="20% - uthevingsfarge 2 58 2 6" xfId="36712" xr:uid="{00000000-0005-0000-0000-0000B52B0000}"/>
    <cellStyle name="20% - uthevingsfarge 2 58 2_4 manuell" xfId="52512" xr:uid="{A46DE2FF-604B-4C7F-AE19-9C78CDF08ADB}"/>
    <cellStyle name="20% - uthevingsfarge 2 58 3" xfId="2997" xr:uid="{00000000-0005-0000-0000-0000B72B0000}"/>
    <cellStyle name="20% - uthevingsfarge 2 58 3 2" xfId="36717" xr:uid="{00000000-0005-0000-0000-0000B82B0000}"/>
    <cellStyle name="20% - uthevingsfarge 2 58 3_CC1" xfId="52513" xr:uid="{E373BF9F-A7AA-41F8-A74B-B989A22B4F4D}"/>
    <cellStyle name="20% - uthevingsfarge 2 58 4" xfId="36718" xr:uid="{00000000-0005-0000-0000-0000B92B0000}"/>
    <cellStyle name="20% - uthevingsfarge 2 58 5" xfId="36719" xr:uid="{00000000-0005-0000-0000-0000BA2B0000}"/>
    <cellStyle name="20% - uthevingsfarge 2 58 6" xfId="36720" xr:uid="{00000000-0005-0000-0000-0000BB2B0000}"/>
    <cellStyle name="20% - uthevingsfarge 2 58 7" xfId="36711" xr:uid="{00000000-0005-0000-0000-0000BC2B0000}"/>
    <cellStyle name="20% - uthevingsfarge 2 58_4 manuell" xfId="52514"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6723" xr:uid="{00000000-0005-0000-0000-0000C12B0000}"/>
    <cellStyle name="20% - uthevingsfarge 2 59 2 2_CC1" xfId="52515" xr:uid="{8845D4BC-98C3-4C1B-8AAD-A75B2B1465BE}"/>
    <cellStyle name="20% - uthevingsfarge 2 59 2 3" xfId="36724" xr:uid="{00000000-0005-0000-0000-0000C22B0000}"/>
    <cellStyle name="20% - uthevingsfarge 2 59 2 4" xfId="36725" xr:uid="{00000000-0005-0000-0000-0000C32B0000}"/>
    <cellStyle name="20% - uthevingsfarge 2 59 2 5" xfId="36726" xr:uid="{00000000-0005-0000-0000-0000C42B0000}"/>
    <cellStyle name="20% - uthevingsfarge 2 59 2 6" xfId="36722" xr:uid="{00000000-0005-0000-0000-0000C52B0000}"/>
    <cellStyle name="20% - uthevingsfarge 2 59 2_4 manuell" xfId="52516" xr:uid="{C6F32037-91BF-47D2-8217-DD49A0F3077A}"/>
    <cellStyle name="20% - uthevingsfarge 2 59 3" xfId="3001" xr:uid="{00000000-0005-0000-0000-0000C72B0000}"/>
    <cellStyle name="20% - uthevingsfarge 2 59 3 2" xfId="36727" xr:uid="{00000000-0005-0000-0000-0000C82B0000}"/>
    <cellStyle name="20% - uthevingsfarge 2 59 3_CC1" xfId="52517" xr:uid="{1D766B8C-DBAE-4582-8515-A99BBBF95C2E}"/>
    <cellStyle name="20% - uthevingsfarge 2 59 4" xfId="36728" xr:uid="{00000000-0005-0000-0000-0000C92B0000}"/>
    <cellStyle name="20% - uthevingsfarge 2 59 5" xfId="36729" xr:uid="{00000000-0005-0000-0000-0000CA2B0000}"/>
    <cellStyle name="20% - uthevingsfarge 2 59 6" xfId="36730" xr:uid="{00000000-0005-0000-0000-0000CB2B0000}"/>
    <cellStyle name="20% - uthevingsfarge 2 59 7" xfId="36721" xr:uid="{00000000-0005-0000-0000-0000CC2B0000}"/>
    <cellStyle name="20% - uthevingsfarge 2 59_4 manuell" xfId="52518"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6733" xr:uid="{00000000-0005-0000-0000-0000D12B0000}"/>
    <cellStyle name="20% - uthevingsfarge 2 6 2 2_CC1" xfId="52519" xr:uid="{3EAFC353-F4FB-49D3-8274-DCF008404496}"/>
    <cellStyle name="20% - uthevingsfarge 2 6 2 3" xfId="36734" xr:uid="{00000000-0005-0000-0000-0000D22B0000}"/>
    <cellStyle name="20% - uthevingsfarge 2 6 2 4" xfId="36735" xr:uid="{00000000-0005-0000-0000-0000D32B0000}"/>
    <cellStyle name="20% - uthevingsfarge 2 6 2 5" xfId="36736" xr:uid="{00000000-0005-0000-0000-0000D42B0000}"/>
    <cellStyle name="20% - uthevingsfarge 2 6 2 6" xfId="36732" xr:uid="{00000000-0005-0000-0000-0000D52B0000}"/>
    <cellStyle name="20% - uthevingsfarge 2 6 2_3. Chng in credit spreads" xfId="42184" xr:uid="{00000000-0005-0000-0000-0000D62B0000}"/>
    <cellStyle name="20% - uthevingsfarge 2 6 3" xfId="3005" xr:uid="{00000000-0005-0000-0000-0000D72B0000}"/>
    <cellStyle name="20% - uthevingsfarge 2 6 3 2" xfId="14574" xr:uid="{00000000-0005-0000-0000-0000D82B0000}"/>
    <cellStyle name="20% - uthevingsfarge 2 6 3 2 2" xfId="42185" xr:uid="{00000000-0005-0000-0000-0000D92B0000}"/>
    <cellStyle name="20% - uthevingsfarge 2 6 3 3" xfId="36737" xr:uid="{00000000-0005-0000-0000-0000DA2B0000}"/>
    <cellStyle name="20% - uthevingsfarge 2 6 3_3. Chng in credit spreads" xfId="42186" xr:uid="{00000000-0005-0000-0000-0000DB2B0000}"/>
    <cellStyle name="20% - uthevingsfarge 2 6 4" xfId="14575" xr:uid="{00000000-0005-0000-0000-0000DC2B0000}"/>
    <cellStyle name="20% - uthevingsfarge 2 6 4 2" xfId="36738" xr:uid="{00000000-0005-0000-0000-0000DD2B0000}"/>
    <cellStyle name="20% - uthevingsfarge 2 6 5" xfId="14576" xr:uid="{00000000-0005-0000-0000-0000DE2B0000}"/>
    <cellStyle name="20% - uthevingsfarge 2 6 5 2" xfId="36739" xr:uid="{00000000-0005-0000-0000-0000DF2B0000}"/>
    <cellStyle name="20% - uthevingsfarge 2 6 6" xfId="36740" xr:uid="{00000000-0005-0000-0000-0000E02B0000}"/>
    <cellStyle name="20% - uthevingsfarge 2 6 7" xfId="36731" xr:uid="{00000000-0005-0000-0000-0000E12B0000}"/>
    <cellStyle name="20% - uthevingsfarge 2 6 8" xfId="42187" xr:uid="{00000000-0005-0000-0000-0000E22B0000}"/>
    <cellStyle name="20% - uthevingsfarge 2 6 9" xfId="42188" xr:uid="{00000000-0005-0000-0000-0000E32B0000}"/>
    <cellStyle name="20% - uthevingsfarge 2 6_3. Chng in credit spreads" xfId="42189" xr:uid="{00000000-0005-0000-0000-0000E42B0000}"/>
    <cellStyle name="20% - uthevingsfarge 2 60" xfId="14577" xr:uid="{00000000-0005-0000-0000-0000E52B0000}"/>
    <cellStyle name="20% - uthevingsfarge 2 60 2" xfId="14578" xr:uid="{00000000-0005-0000-0000-0000E62B0000}"/>
    <cellStyle name="20% - uthevingsfarge 2 60 2 2" xfId="35007" xr:uid="{00000000-0005-0000-0000-0000E72B0000}"/>
    <cellStyle name="20% - uthevingsfarge 2 60 3" xfId="14579" xr:uid="{00000000-0005-0000-0000-0000E82B0000}"/>
    <cellStyle name="20% - uthevingsfarge 2 60 4" xfId="34771" xr:uid="{00000000-0005-0000-0000-0000E92B0000}"/>
    <cellStyle name="20% - uthevingsfarge 2 60_43 Manuell" xfId="54412" xr:uid="{40416175-4461-4E89-A6BF-7C62C31D1312}"/>
    <cellStyle name="20% - uthevingsfarge 2 61" xfId="14580" xr:uid="{00000000-0005-0000-0000-0000EB2B0000}"/>
    <cellStyle name="20% - uthevingsfarge 2 61 2" xfId="14581" xr:uid="{00000000-0005-0000-0000-0000EC2B0000}"/>
    <cellStyle name="20% - uthevingsfarge 2 61 2 2" xfId="35028" xr:uid="{00000000-0005-0000-0000-0000ED2B0000}"/>
    <cellStyle name="20% - uthevingsfarge 2 61 3" xfId="14582" xr:uid="{00000000-0005-0000-0000-0000EE2B0000}"/>
    <cellStyle name="20% - uthevingsfarge 2 61 4" xfId="34797" xr:uid="{00000000-0005-0000-0000-0000EF2B0000}"/>
    <cellStyle name="20% - uthevingsfarge 2 61_43 Manuell" xfId="54413" xr:uid="{8BF25664-44D5-4DAF-A685-E15DC12FFFF5}"/>
    <cellStyle name="20% - uthevingsfarge 2 62" xfId="14583" xr:uid="{00000000-0005-0000-0000-0000F12B0000}"/>
    <cellStyle name="20% - uthevingsfarge 2 62 2" xfId="14584" xr:uid="{00000000-0005-0000-0000-0000F22B0000}"/>
    <cellStyle name="20% - uthevingsfarge 2 62 2 2" xfId="35004" xr:uid="{00000000-0005-0000-0000-0000F32B0000}"/>
    <cellStyle name="20% - uthevingsfarge 2 62 3" xfId="34735" xr:uid="{00000000-0005-0000-0000-0000F42B0000}"/>
    <cellStyle name="20% - uthevingsfarge 2 62_43 Manuell" xfId="54414" xr:uid="{B31D8CD2-C6D1-4195-BF38-394E28AB6A2F}"/>
    <cellStyle name="20% - uthevingsfarge 2 63" xfId="14585" xr:uid="{00000000-0005-0000-0000-0000F62B0000}"/>
    <cellStyle name="20% - uthevingsfarge 2 63 2" xfId="34981" xr:uid="{00000000-0005-0000-0000-0000F72B0000}"/>
    <cellStyle name="20% - uthevingsfarge 2 64" xfId="14586" xr:uid="{00000000-0005-0000-0000-0000F82B0000}"/>
    <cellStyle name="20% - uthevingsfarge 2 64 2" xfId="35060" xr:uid="{00000000-0005-0000-0000-0000F92B0000}"/>
    <cellStyle name="20% - uthevingsfarge 2 65" xfId="14587" xr:uid="{00000000-0005-0000-0000-0000FA2B0000}"/>
    <cellStyle name="20% - uthevingsfarge 2 65 2" xfId="34951" xr:uid="{00000000-0005-0000-0000-0000FB2B0000}"/>
    <cellStyle name="20% - uthevingsfarge 2 66" xfId="14588" xr:uid="{00000000-0005-0000-0000-0000FC2B0000}"/>
    <cellStyle name="20% - uthevingsfarge 2 66 2" xfId="35046" xr:uid="{00000000-0005-0000-0000-0000FD2B0000}"/>
    <cellStyle name="20% - uthevingsfarge 2 67" xfId="35020" xr:uid="{00000000-0005-0000-0000-0000FE2B0000}"/>
    <cellStyle name="20% - uthevingsfarge 2 68" xfId="42190" xr:uid="{00000000-0005-0000-0000-0000FF2B0000}"/>
    <cellStyle name="20% - uthevingsfarge 2 69" xfId="42191"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6743" xr:uid="{00000000-0005-0000-0000-0000042C0000}"/>
    <cellStyle name="20% - uthevingsfarge 2 7 2 2_CC1" xfId="52520" xr:uid="{8F57EE00-6DC5-4C27-AAE3-BDD5EEAC3734}"/>
    <cellStyle name="20% - uthevingsfarge 2 7 2 3" xfId="36744" xr:uid="{00000000-0005-0000-0000-0000052C0000}"/>
    <cellStyle name="20% - uthevingsfarge 2 7 2 4" xfId="36745" xr:uid="{00000000-0005-0000-0000-0000062C0000}"/>
    <cellStyle name="20% - uthevingsfarge 2 7 2 5" xfId="36746" xr:uid="{00000000-0005-0000-0000-0000072C0000}"/>
    <cellStyle name="20% - uthevingsfarge 2 7 2 6" xfId="36742" xr:uid="{00000000-0005-0000-0000-0000082C0000}"/>
    <cellStyle name="20% - uthevingsfarge 2 7 2_4 manuell" xfId="52521" xr:uid="{5FA55B01-765C-473E-AFB8-8528AD1C3D1A}"/>
    <cellStyle name="20% - uthevingsfarge 2 7 3" xfId="3009" xr:uid="{00000000-0005-0000-0000-00000A2C0000}"/>
    <cellStyle name="20% - uthevingsfarge 2 7 3 2" xfId="14589" xr:uid="{00000000-0005-0000-0000-00000B2C0000}"/>
    <cellStyle name="20% - uthevingsfarge 2 7 3 3" xfId="36747" xr:uid="{00000000-0005-0000-0000-00000C2C0000}"/>
    <cellStyle name="20% - uthevingsfarge 2 7 3_43 Manuell" xfId="54415" xr:uid="{3E2EA978-B57A-46B6-9260-5B11A0DBEF97}"/>
    <cellStyle name="20% - uthevingsfarge 2 7 4" xfId="14590" xr:uid="{00000000-0005-0000-0000-00000E2C0000}"/>
    <cellStyle name="20% - uthevingsfarge 2 7 4 2" xfId="36748" xr:uid="{00000000-0005-0000-0000-00000F2C0000}"/>
    <cellStyle name="20% - uthevingsfarge 2 7 5" xfId="14591" xr:uid="{00000000-0005-0000-0000-0000102C0000}"/>
    <cellStyle name="20% - uthevingsfarge 2 7 5 2" xfId="36749" xr:uid="{00000000-0005-0000-0000-0000112C0000}"/>
    <cellStyle name="20% - uthevingsfarge 2 7 6" xfId="36750" xr:uid="{00000000-0005-0000-0000-0000122C0000}"/>
    <cellStyle name="20% - uthevingsfarge 2 7 7" xfId="36741" xr:uid="{00000000-0005-0000-0000-0000132C0000}"/>
    <cellStyle name="20% - uthevingsfarge 2 7 8" xfId="42192" xr:uid="{00000000-0005-0000-0000-0000142C0000}"/>
    <cellStyle name="20% - uthevingsfarge 2 7_3. Chng in credit spreads" xfId="42193" xr:uid="{00000000-0005-0000-0000-0000152C0000}"/>
    <cellStyle name="20% - uthevingsfarge 2 70" xfId="42194" xr:uid="{00000000-0005-0000-0000-0000162C0000}"/>
    <cellStyle name="20% - uthevingsfarge 2 71" xfId="42195" xr:uid="{00000000-0005-0000-0000-0000172C0000}"/>
    <cellStyle name="20% - uthevingsfarge 2 72" xfId="42196" xr:uid="{00000000-0005-0000-0000-0000182C0000}"/>
    <cellStyle name="20% - uthevingsfarge 2 73" xfId="42197" xr:uid="{00000000-0005-0000-0000-0000192C0000}"/>
    <cellStyle name="20% - uthevingsfarge 2 74" xfId="42198"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6753" xr:uid="{00000000-0005-0000-0000-00001E2C0000}"/>
    <cellStyle name="20% - uthevingsfarge 2 8 2 2_CC1" xfId="52522" xr:uid="{4ABFBD08-9C70-413C-8379-83CAEBC390FC}"/>
    <cellStyle name="20% - uthevingsfarge 2 8 2 3" xfId="36754" xr:uid="{00000000-0005-0000-0000-00001F2C0000}"/>
    <cellStyle name="20% - uthevingsfarge 2 8 2 4" xfId="36755" xr:uid="{00000000-0005-0000-0000-0000202C0000}"/>
    <cellStyle name="20% - uthevingsfarge 2 8 2 5" xfId="36756" xr:uid="{00000000-0005-0000-0000-0000212C0000}"/>
    <cellStyle name="20% - uthevingsfarge 2 8 2 6" xfId="36752" xr:uid="{00000000-0005-0000-0000-0000222C0000}"/>
    <cellStyle name="20% - uthevingsfarge 2 8 2_4 manuell" xfId="52523" xr:uid="{5FAF0217-5CE7-412F-924C-15F2A1463D04}"/>
    <cellStyle name="20% - uthevingsfarge 2 8 3" xfId="3013" xr:uid="{00000000-0005-0000-0000-0000242C0000}"/>
    <cellStyle name="20% - uthevingsfarge 2 8 3 2" xfId="36757" xr:uid="{00000000-0005-0000-0000-0000252C0000}"/>
    <cellStyle name="20% - uthevingsfarge 2 8 3_CC1" xfId="52524" xr:uid="{5830113D-AF79-470A-AECB-2789786359F7}"/>
    <cellStyle name="20% - uthevingsfarge 2 8 4" xfId="36758" xr:uid="{00000000-0005-0000-0000-0000262C0000}"/>
    <cellStyle name="20% - uthevingsfarge 2 8 5" xfId="36759" xr:uid="{00000000-0005-0000-0000-0000272C0000}"/>
    <cellStyle name="20% - uthevingsfarge 2 8 6" xfId="36760" xr:uid="{00000000-0005-0000-0000-0000282C0000}"/>
    <cellStyle name="20% - uthevingsfarge 2 8 7" xfId="36751" xr:uid="{00000000-0005-0000-0000-0000292C0000}"/>
    <cellStyle name="20% - uthevingsfarge 2 8_3. Chng in credit spreads" xfId="42199"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6763" xr:uid="{00000000-0005-0000-0000-00002E2C0000}"/>
    <cellStyle name="20% - uthevingsfarge 2 9 2 2_CC1" xfId="52525" xr:uid="{4F4225D5-E11F-4F0A-8625-0F0443B9D1D4}"/>
    <cellStyle name="20% - uthevingsfarge 2 9 2 3" xfId="36764" xr:uid="{00000000-0005-0000-0000-00002F2C0000}"/>
    <cellStyle name="20% - uthevingsfarge 2 9 2 4" xfId="36765" xr:uid="{00000000-0005-0000-0000-0000302C0000}"/>
    <cellStyle name="20% - uthevingsfarge 2 9 2 5" xfId="36766" xr:uid="{00000000-0005-0000-0000-0000312C0000}"/>
    <cellStyle name="20% - uthevingsfarge 2 9 2 6" xfId="36762" xr:uid="{00000000-0005-0000-0000-0000322C0000}"/>
    <cellStyle name="20% - uthevingsfarge 2 9 2_4 manuell" xfId="52526" xr:uid="{A8060B7F-8FE4-466F-B315-D1742D832D63}"/>
    <cellStyle name="20% - uthevingsfarge 2 9 3" xfId="3017" xr:uid="{00000000-0005-0000-0000-0000342C0000}"/>
    <cellStyle name="20% - uthevingsfarge 2 9 3 2" xfId="36767" xr:uid="{00000000-0005-0000-0000-0000352C0000}"/>
    <cellStyle name="20% - uthevingsfarge 2 9 3_CC1" xfId="52527" xr:uid="{E82608AC-17C0-4E93-B633-AF78A320C2C1}"/>
    <cellStyle name="20% - uthevingsfarge 2 9 4" xfId="36768" xr:uid="{00000000-0005-0000-0000-0000362C0000}"/>
    <cellStyle name="20% - uthevingsfarge 2 9 5" xfId="36769" xr:uid="{00000000-0005-0000-0000-0000372C0000}"/>
    <cellStyle name="20% - uthevingsfarge 2 9 6" xfId="36770" xr:uid="{00000000-0005-0000-0000-0000382C0000}"/>
    <cellStyle name="20% - uthevingsfarge 2 9 7" xfId="36761" xr:uid="{00000000-0005-0000-0000-0000392C0000}"/>
    <cellStyle name="20% - uthevingsfarge 2 9_4 manuell" xfId="52528" xr:uid="{FCBFB6C4-0ACB-4F00-B450-C362E4333491}"/>
    <cellStyle name="20% - uthevingsfarge 2_4 manuell" xfId="52529" xr:uid="{12CA8F95-385F-48BB-A982-5D859FB4D206}"/>
    <cellStyle name="20% - uthevingsfarge 3" xfId="34646"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6773" xr:uid="{00000000-0005-0000-0000-0000402C0000}"/>
    <cellStyle name="20% - uthevingsfarge 3 10 2 2_CC1" xfId="52530" xr:uid="{006BC4AD-7405-4CEC-B27A-D789A92512ED}"/>
    <cellStyle name="20% - uthevingsfarge 3 10 2 3" xfId="36774" xr:uid="{00000000-0005-0000-0000-0000412C0000}"/>
    <cellStyle name="20% - uthevingsfarge 3 10 2 4" xfId="36775" xr:uid="{00000000-0005-0000-0000-0000422C0000}"/>
    <cellStyle name="20% - uthevingsfarge 3 10 2 5" xfId="36776" xr:uid="{00000000-0005-0000-0000-0000432C0000}"/>
    <cellStyle name="20% - uthevingsfarge 3 10 2 6" xfId="36772" xr:uid="{00000000-0005-0000-0000-0000442C0000}"/>
    <cellStyle name="20% - uthevingsfarge 3 10 2_4 manuell" xfId="52531" xr:uid="{1F947C17-701C-4377-9A1C-D6BB057B812F}"/>
    <cellStyle name="20% - uthevingsfarge 3 10 3" xfId="3021" xr:uid="{00000000-0005-0000-0000-0000462C0000}"/>
    <cellStyle name="20% - uthevingsfarge 3 10 3 2" xfId="36777" xr:uid="{00000000-0005-0000-0000-0000472C0000}"/>
    <cellStyle name="20% - uthevingsfarge 3 10 3_CC1" xfId="52532" xr:uid="{22E1AB9F-1924-4750-B88C-F6091359CBF8}"/>
    <cellStyle name="20% - uthevingsfarge 3 10 4" xfId="36778" xr:uid="{00000000-0005-0000-0000-0000482C0000}"/>
    <cellStyle name="20% - uthevingsfarge 3 10 5" xfId="36779" xr:uid="{00000000-0005-0000-0000-0000492C0000}"/>
    <cellStyle name="20% - uthevingsfarge 3 10 6" xfId="36780" xr:uid="{00000000-0005-0000-0000-00004A2C0000}"/>
    <cellStyle name="20% - uthevingsfarge 3 10 7" xfId="36771" xr:uid="{00000000-0005-0000-0000-00004B2C0000}"/>
    <cellStyle name="20% - uthevingsfarge 3 10_4 manuell" xfId="52533"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6783" xr:uid="{00000000-0005-0000-0000-0000502C0000}"/>
    <cellStyle name="20% - uthevingsfarge 3 11 2 2_CC1" xfId="52534" xr:uid="{71A92443-9653-4111-A486-009680AB3E05}"/>
    <cellStyle name="20% - uthevingsfarge 3 11 2 3" xfId="36784" xr:uid="{00000000-0005-0000-0000-0000512C0000}"/>
    <cellStyle name="20% - uthevingsfarge 3 11 2 4" xfId="36785" xr:uid="{00000000-0005-0000-0000-0000522C0000}"/>
    <cellStyle name="20% - uthevingsfarge 3 11 2 5" xfId="36786" xr:uid="{00000000-0005-0000-0000-0000532C0000}"/>
    <cellStyle name="20% - uthevingsfarge 3 11 2 6" xfId="36782" xr:uid="{00000000-0005-0000-0000-0000542C0000}"/>
    <cellStyle name="20% - uthevingsfarge 3 11 2_4 manuell" xfId="52535" xr:uid="{4036ACA5-71A0-4AD7-8800-6B68CD66A4C5}"/>
    <cellStyle name="20% - uthevingsfarge 3 11 3" xfId="3025" xr:uid="{00000000-0005-0000-0000-0000562C0000}"/>
    <cellStyle name="20% - uthevingsfarge 3 11 3 2" xfId="36787" xr:uid="{00000000-0005-0000-0000-0000572C0000}"/>
    <cellStyle name="20% - uthevingsfarge 3 11 3_CC1" xfId="52536" xr:uid="{75D4F714-B847-43B0-9E5B-59CDCAFDDE75}"/>
    <cellStyle name="20% - uthevingsfarge 3 11 4" xfId="36788" xr:uid="{00000000-0005-0000-0000-0000582C0000}"/>
    <cellStyle name="20% - uthevingsfarge 3 11 5" xfId="36789" xr:uid="{00000000-0005-0000-0000-0000592C0000}"/>
    <cellStyle name="20% - uthevingsfarge 3 11 6" xfId="36790" xr:uid="{00000000-0005-0000-0000-00005A2C0000}"/>
    <cellStyle name="20% - uthevingsfarge 3 11 7" xfId="36781" xr:uid="{00000000-0005-0000-0000-00005B2C0000}"/>
    <cellStyle name="20% - uthevingsfarge 3 11_4 manuell" xfId="52537"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6793" xr:uid="{00000000-0005-0000-0000-0000602C0000}"/>
    <cellStyle name="20% - uthevingsfarge 3 12 2 2_CC1" xfId="52538" xr:uid="{87D67E9A-C986-46CF-A722-47F26434D8B5}"/>
    <cellStyle name="20% - uthevingsfarge 3 12 2 3" xfId="36794" xr:uid="{00000000-0005-0000-0000-0000612C0000}"/>
    <cellStyle name="20% - uthevingsfarge 3 12 2 4" xfId="36795" xr:uid="{00000000-0005-0000-0000-0000622C0000}"/>
    <cellStyle name="20% - uthevingsfarge 3 12 2 5" xfId="36796" xr:uid="{00000000-0005-0000-0000-0000632C0000}"/>
    <cellStyle name="20% - uthevingsfarge 3 12 2 6" xfId="36792" xr:uid="{00000000-0005-0000-0000-0000642C0000}"/>
    <cellStyle name="20% - uthevingsfarge 3 12 2_4 manuell" xfId="52539" xr:uid="{B804904C-D326-49B3-87EF-6007409BC36D}"/>
    <cellStyle name="20% - uthevingsfarge 3 12 3" xfId="3029" xr:uid="{00000000-0005-0000-0000-0000662C0000}"/>
    <cellStyle name="20% - uthevingsfarge 3 12 3 2" xfId="36797" xr:uid="{00000000-0005-0000-0000-0000672C0000}"/>
    <cellStyle name="20% - uthevingsfarge 3 12 3_CC1" xfId="52540" xr:uid="{8206B7EA-718F-413E-BCAA-BC4FBFCFB893}"/>
    <cellStyle name="20% - uthevingsfarge 3 12 4" xfId="36798" xr:uid="{00000000-0005-0000-0000-0000682C0000}"/>
    <cellStyle name="20% - uthevingsfarge 3 12 5" xfId="36799" xr:uid="{00000000-0005-0000-0000-0000692C0000}"/>
    <cellStyle name="20% - uthevingsfarge 3 12 6" xfId="36800" xr:uid="{00000000-0005-0000-0000-00006A2C0000}"/>
    <cellStyle name="20% - uthevingsfarge 3 12 7" xfId="36791" xr:uid="{00000000-0005-0000-0000-00006B2C0000}"/>
    <cellStyle name="20% - uthevingsfarge 3 12_4 manuell" xfId="52541"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6803" xr:uid="{00000000-0005-0000-0000-0000702C0000}"/>
    <cellStyle name="20% - uthevingsfarge 3 13 2 2_CC1" xfId="52542" xr:uid="{36DA7183-22B2-4CCB-80C1-9187788BF05B}"/>
    <cellStyle name="20% - uthevingsfarge 3 13 2 3" xfId="36804" xr:uid="{00000000-0005-0000-0000-0000712C0000}"/>
    <cellStyle name="20% - uthevingsfarge 3 13 2 4" xfId="36805" xr:uid="{00000000-0005-0000-0000-0000722C0000}"/>
    <cellStyle name="20% - uthevingsfarge 3 13 2 5" xfId="36806" xr:uid="{00000000-0005-0000-0000-0000732C0000}"/>
    <cellStyle name="20% - uthevingsfarge 3 13 2 6" xfId="36802" xr:uid="{00000000-0005-0000-0000-0000742C0000}"/>
    <cellStyle name="20% - uthevingsfarge 3 13 2_4 manuell" xfId="52543" xr:uid="{6879CB62-D8B1-44B6-8159-D5D817859857}"/>
    <cellStyle name="20% - uthevingsfarge 3 13 3" xfId="3033" xr:uid="{00000000-0005-0000-0000-0000762C0000}"/>
    <cellStyle name="20% - uthevingsfarge 3 13 3 2" xfId="36807" xr:uid="{00000000-0005-0000-0000-0000772C0000}"/>
    <cellStyle name="20% - uthevingsfarge 3 13 3_CC1" xfId="52544" xr:uid="{48AD6FE3-6589-4DA1-8F1C-44D521D3DED4}"/>
    <cellStyle name="20% - uthevingsfarge 3 13 4" xfId="36808" xr:uid="{00000000-0005-0000-0000-0000782C0000}"/>
    <cellStyle name="20% - uthevingsfarge 3 13 5" xfId="36809" xr:uid="{00000000-0005-0000-0000-0000792C0000}"/>
    <cellStyle name="20% - uthevingsfarge 3 13 6" xfId="36810" xr:uid="{00000000-0005-0000-0000-00007A2C0000}"/>
    <cellStyle name="20% - uthevingsfarge 3 13 7" xfId="36801" xr:uid="{00000000-0005-0000-0000-00007B2C0000}"/>
    <cellStyle name="20% - uthevingsfarge 3 13_4 manuell" xfId="52545"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6813" xr:uid="{00000000-0005-0000-0000-0000802C0000}"/>
    <cellStyle name="20% - uthevingsfarge 3 14 2 2_CC1" xfId="52546" xr:uid="{1A19337B-5F17-475A-80F0-1342EAB38E2D}"/>
    <cellStyle name="20% - uthevingsfarge 3 14 2 3" xfId="36814" xr:uid="{00000000-0005-0000-0000-0000812C0000}"/>
    <cellStyle name="20% - uthevingsfarge 3 14 2 4" xfId="36815" xr:uid="{00000000-0005-0000-0000-0000822C0000}"/>
    <cellStyle name="20% - uthevingsfarge 3 14 2 5" xfId="36816" xr:uid="{00000000-0005-0000-0000-0000832C0000}"/>
    <cellStyle name="20% - uthevingsfarge 3 14 2 6" xfId="36812" xr:uid="{00000000-0005-0000-0000-0000842C0000}"/>
    <cellStyle name="20% - uthevingsfarge 3 14 2_4 manuell" xfId="52547" xr:uid="{22FCB91C-E5FE-46A0-961C-606CB0890A37}"/>
    <cellStyle name="20% - uthevingsfarge 3 14 3" xfId="3037" xr:uid="{00000000-0005-0000-0000-0000862C0000}"/>
    <cellStyle name="20% - uthevingsfarge 3 14 3 2" xfId="36817" xr:uid="{00000000-0005-0000-0000-0000872C0000}"/>
    <cellStyle name="20% - uthevingsfarge 3 14 3_CC1" xfId="52548" xr:uid="{B46A0F42-260A-480D-BB46-EC4031A16617}"/>
    <cellStyle name="20% - uthevingsfarge 3 14 4" xfId="36818" xr:uid="{00000000-0005-0000-0000-0000882C0000}"/>
    <cellStyle name="20% - uthevingsfarge 3 14 5" xfId="36819" xr:uid="{00000000-0005-0000-0000-0000892C0000}"/>
    <cellStyle name="20% - uthevingsfarge 3 14 6" xfId="36820" xr:uid="{00000000-0005-0000-0000-00008A2C0000}"/>
    <cellStyle name="20% - uthevingsfarge 3 14 7" xfId="36811" xr:uid="{00000000-0005-0000-0000-00008B2C0000}"/>
    <cellStyle name="20% - uthevingsfarge 3 14_4 manuell" xfId="52549"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6823" xr:uid="{00000000-0005-0000-0000-0000902C0000}"/>
    <cellStyle name="20% - uthevingsfarge 3 15 2 2_CC1" xfId="52550" xr:uid="{7C26DB2C-C4E9-4C00-9424-A235392D7BC1}"/>
    <cellStyle name="20% - uthevingsfarge 3 15 2 3" xfId="36824" xr:uid="{00000000-0005-0000-0000-0000912C0000}"/>
    <cellStyle name="20% - uthevingsfarge 3 15 2 4" xfId="36825" xr:uid="{00000000-0005-0000-0000-0000922C0000}"/>
    <cellStyle name="20% - uthevingsfarge 3 15 2 5" xfId="36826" xr:uid="{00000000-0005-0000-0000-0000932C0000}"/>
    <cellStyle name="20% - uthevingsfarge 3 15 2 6" xfId="36822" xr:uid="{00000000-0005-0000-0000-0000942C0000}"/>
    <cellStyle name="20% - uthevingsfarge 3 15 2_4 manuell" xfId="52551" xr:uid="{6CC71EEE-7259-4677-BA3E-CCE09F977ABA}"/>
    <cellStyle name="20% - uthevingsfarge 3 15 3" xfId="3041" xr:uid="{00000000-0005-0000-0000-0000962C0000}"/>
    <cellStyle name="20% - uthevingsfarge 3 15 3 2" xfId="36827" xr:uid="{00000000-0005-0000-0000-0000972C0000}"/>
    <cellStyle name="20% - uthevingsfarge 3 15 3_CC1" xfId="52552" xr:uid="{D935F370-B8D0-4CB0-9532-D6883E2EAB94}"/>
    <cellStyle name="20% - uthevingsfarge 3 15 4" xfId="36828" xr:uid="{00000000-0005-0000-0000-0000982C0000}"/>
    <cellStyle name="20% - uthevingsfarge 3 15 5" xfId="36829" xr:uid="{00000000-0005-0000-0000-0000992C0000}"/>
    <cellStyle name="20% - uthevingsfarge 3 15 6" xfId="36830" xr:uid="{00000000-0005-0000-0000-00009A2C0000}"/>
    <cellStyle name="20% - uthevingsfarge 3 15 7" xfId="36821" xr:uid="{00000000-0005-0000-0000-00009B2C0000}"/>
    <cellStyle name="20% - uthevingsfarge 3 15_4 manuell" xfId="52553"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6833" xr:uid="{00000000-0005-0000-0000-0000A02C0000}"/>
    <cellStyle name="20% - uthevingsfarge 3 16 2 2_CC1" xfId="52554" xr:uid="{A1F9788B-09E6-40A1-A741-F81A03C1DC03}"/>
    <cellStyle name="20% - uthevingsfarge 3 16 2 3" xfId="36834" xr:uid="{00000000-0005-0000-0000-0000A12C0000}"/>
    <cellStyle name="20% - uthevingsfarge 3 16 2 4" xfId="36835" xr:uid="{00000000-0005-0000-0000-0000A22C0000}"/>
    <cellStyle name="20% - uthevingsfarge 3 16 2 5" xfId="36836" xr:uid="{00000000-0005-0000-0000-0000A32C0000}"/>
    <cellStyle name="20% - uthevingsfarge 3 16 2 6" xfId="36832" xr:uid="{00000000-0005-0000-0000-0000A42C0000}"/>
    <cellStyle name="20% - uthevingsfarge 3 16 2_4 manuell" xfId="52555" xr:uid="{4398E4CA-462B-4416-896E-0AF0F8E0B5B4}"/>
    <cellStyle name="20% - uthevingsfarge 3 16 3" xfId="3045" xr:uid="{00000000-0005-0000-0000-0000A62C0000}"/>
    <cellStyle name="20% - uthevingsfarge 3 16 3 2" xfId="36837" xr:uid="{00000000-0005-0000-0000-0000A72C0000}"/>
    <cellStyle name="20% - uthevingsfarge 3 16 3_CC1" xfId="52556" xr:uid="{3EF16118-90AF-46C4-95B7-8BD22EC31C84}"/>
    <cellStyle name="20% - uthevingsfarge 3 16 4" xfId="36838" xr:uid="{00000000-0005-0000-0000-0000A82C0000}"/>
    <cellStyle name="20% - uthevingsfarge 3 16 5" xfId="36839" xr:uid="{00000000-0005-0000-0000-0000A92C0000}"/>
    <cellStyle name="20% - uthevingsfarge 3 16 6" xfId="36840" xr:uid="{00000000-0005-0000-0000-0000AA2C0000}"/>
    <cellStyle name="20% - uthevingsfarge 3 16 7" xfId="36831" xr:uid="{00000000-0005-0000-0000-0000AB2C0000}"/>
    <cellStyle name="20% - uthevingsfarge 3 16_4 manuell" xfId="52557"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6843" xr:uid="{00000000-0005-0000-0000-0000B02C0000}"/>
    <cellStyle name="20% - uthevingsfarge 3 17 2 2_CC1" xfId="52558" xr:uid="{4514504A-2F9C-4C66-85A5-6508250A7F3A}"/>
    <cellStyle name="20% - uthevingsfarge 3 17 2 3" xfId="36844" xr:uid="{00000000-0005-0000-0000-0000B12C0000}"/>
    <cellStyle name="20% - uthevingsfarge 3 17 2 4" xfId="36845" xr:uid="{00000000-0005-0000-0000-0000B22C0000}"/>
    <cellStyle name="20% - uthevingsfarge 3 17 2 5" xfId="36846" xr:uid="{00000000-0005-0000-0000-0000B32C0000}"/>
    <cellStyle name="20% - uthevingsfarge 3 17 2 6" xfId="36842" xr:uid="{00000000-0005-0000-0000-0000B42C0000}"/>
    <cellStyle name="20% - uthevingsfarge 3 17 2_4 manuell" xfId="52559" xr:uid="{84BD9CEC-FB98-45A6-923E-83472DAD7D39}"/>
    <cellStyle name="20% - uthevingsfarge 3 17 3" xfId="3049" xr:uid="{00000000-0005-0000-0000-0000B62C0000}"/>
    <cellStyle name="20% - uthevingsfarge 3 17 3 2" xfId="36847" xr:uid="{00000000-0005-0000-0000-0000B72C0000}"/>
    <cellStyle name="20% - uthevingsfarge 3 17 3_CC1" xfId="52560" xr:uid="{9D0DC719-3FB6-4240-83A1-6840A5D4BA04}"/>
    <cellStyle name="20% - uthevingsfarge 3 17 4" xfId="36848" xr:uid="{00000000-0005-0000-0000-0000B82C0000}"/>
    <cellStyle name="20% - uthevingsfarge 3 17 5" xfId="36849" xr:uid="{00000000-0005-0000-0000-0000B92C0000}"/>
    <cellStyle name="20% - uthevingsfarge 3 17 6" xfId="36850" xr:uid="{00000000-0005-0000-0000-0000BA2C0000}"/>
    <cellStyle name="20% - uthevingsfarge 3 17 7" xfId="36841" xr:uid="{00000000-0005-0000-0000-0000BB2C0000}"/>
    <cellStyle name="20% - uthevingsfarge 3 17_4 manuell" xfId="52561"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6853" xr:uid="{00000000-0005-0000-0000-0000C02C0000}"/>
    <cellStyle name="20% - uthevingsfarge 3 18 2 2_CC1" xfId="52562" xr:uid="{BF37771A-7397-4F14-977C-CEAB2A5EBA4A}"/>
    <cellStyle name="20% - uthevingsfarge 3 18 2 3" xfId="36854" xr:uid="{00000000-0005-0000-0000-0000C12C0000}"/>
    <cellStyle name="20% - uthevingsfarge 3 18 2 4" xfId="36855" xr:uid="{00000000-0005-0000-0000-0000C22C0000}"/>
    <cellStyle name="20% - uthevingsfarge 3 18 2 5" xfId="36856" xr:uid="{00000000-0005-0000-0000-0000C32C0000}"/>
    <cellStyle name="20% - uthevingsfarge 3 18 2 6" xfId="36852" xr:uid="{00000000-0005-0000-0000-0000C42C0000}"/>
    <cellStyle name="20% - uthevingsfarge 3 18 2_4 manuell" xfId="52563" xr:uid="{52531DDC-7994-4050-964D-87E2AB34AC83}"/>
    <cellStyle name="20% - uthevingsfarge 3 18 3" xfId="3053" xr:uid="{00000000-0005-0000-0000-0000C62C0000}"/>
    <cellStyle name="20% - uthevingsfarge 3 18 3 2" xfId="36857" xr:uid="{00000000-0005-0000-0000-0000C72C0000}"/>
    <cellStyle name="20% - uthevingsfarge 3 18 3_CC1" xfId="52564" xr:uid="{ED09DC33-7BA5-47CE-8F81-14FA5D67861C}"/>
    <cellStyle name="20% - uthevingsfarge 3 18 4" xfId="36858" xr:uid="{00000000-0005-0000-0000-0000C82C0000}"/>
    <cellStyle name="20% - uthevingsfarge 3 18 5" xfId="36859" xr:uid="{00000000-0005-0000-0000-0000C92C0000}"/>
    <cellStyle name="20% - uthevingsfarge 3 18 6" xfId="36860" xr:uid="{00000000-0005-0000-0000-0000CA2C0000}"/>
    <cellStyle name="20% - uthevingsfarge 3 18 7" xfId="36851" xr:uid="{00000000-0005-0000-0000-0000CB2C0000}"/>
    <cellStyle name="20% - uthevingsfarge 3 18_4 manuell" xfId="52565"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6863" xr:uid="{00000000-0005-0000-0000-0000D02C0000}"/>
    <cellStyle name="20% - uthevingsfarge 3 19 2 2_CC1" xfId="52566" xr:uid="{E87B385F-6B7C-48D4-A68A-30B24B127881}"/>
    <cellStyle name="20% - uthevingsfarge 3 19 2 3" xfId="36864" xr:uid="{00000000-0005-0000-0000-0000D12C0000}"/>
    <cellStyle name="20% - uthevingsfarge 3 19 2 4" xfId="36865" xr:uid="{00000000-0005-0000-0000-0000D22C0000}"/>
    <cellStyle name="20% - uthevingsfarge 3 19 2 5" xfId="36866" xr:uid="{00000000-0005-0000-0000-0000D32C0000}"/>
    <cellStyle name="20% - uthevingsfarge 3 19 2 6" xfId="36862" xr:uid="{00000000-0005-0000-0000-0000D42C0000}"/>
    <cellStyle name="20% - uthevingsfarge 3 19 2_4 manuell" xfId="52567" xr:uid="{195E7DBB-7E62-4482-90F9-3D49A1B6307B}"/>
    <cellStyle name="20% - uthevingsfarge 3 19 3" xfId="3057" xr:uid="{00000000-0005-0000-0000-0000D62C0000}"/>
    <cellStyle name="20% - uthevingsfarge 3 19 3 2" xfId="36867" xr:uid="{00000000-0005-0000-0000-0000D72C0000}"/>
    <cellStyle name="20% - uthevingsfarge 3 19 3_CC1" xfId="52568" xr:uid="{C99B7150-9DCA-4E9E-B9DA-230258E0CF03}"/>
    <cellStyle name="20% - uthevingsfarge 3 19 4" xfId="36868" xr:uid="{00000000-0005-0000-0000-0000D82C0000}"/>
    <cellStyle name="20% - uthevingsfarge 3 19 5" xfId="36869" xr:uid="{00000000-0005-0000-0000-0000D92C0000}"/>
    <cellStyle name="20% - uthevingsfarge 3 19 6" xfId="36870" xr:uid="{00000000-0005-0000-0000-0000DA2C0000}"/>
    <cellStyle name="20% - uthevingsfarge 3 19 7" xfId="36861" xr:uid="{00000000-0005-0000-0000-0000DB2C0000}"/>
    <cellStyle name="20% - uthevingsfarge 3 19_4 manuell" xfId="52569" xr:uid="{F8B80E82-9732-430A-A0FB-F2522587C542}"/>
    <cellStyle name="20% - uthevingsfarge 3 2" xfId="3058" xr:uid="{00000000-0005-0000-0000-0000DD2C0000}"/>
    <cellStyle name="20% - uthevingsfarge 3 2 10" xfId="14592" xr:uid="{00000000-0005-0000-0000-0000DE2C0000}"/>
    <cellStyle name="20% - uthevingsfarge 3 2 10 2" xfId="14593" xr:uid="{00000000-0005-0000-0000-0000DF2C0000}"/>
    <cellStyle name="20% - uthevingsfarge 3 2 10 3" xfId="14594" xr:uid="{00000000-0005-0000-0000-0000E02C0000}"/>
    <cellStyle name="20% - uthevingsfarge 3 2 10_43 Manuell" xfId="54416" xr:uid="{51F37D83-24A3-4AF3-AAD0-5EB8D74F1AD4}"/>
    <cellStyle name="20% - uthevingsfarge 3 2 11" xfId="14595" xr:uid="{00000000-0005-0000-0000-0000E22C0000}"/>
    <cellStyle name="20% - uthevingsfarge 3 2 12" xfId="14596" xr:uid="{00000000-0005-0000-0000-0000E32C0000}"/>
    <cellStyle name="20% - uthevingsfarge 3 2 13" xfId="42200" xr:uid="{00000000-0005-0000-0000-0000E42C0000}"/>
    <cellStyle name="20% - uthevingsfarge 3 2 14" xfId="42201" xr:uid="{00000000-0005-0000-0000-0000E52C0000}"/>
    <cellStyle name="20% - uthevingsfarge 3 2 15" xfId="42202" xr:uid="{00000000-0005-0000-0000-0000E62C0000}"/>
    <cellStyle name="20% - uthevingsfarge 3 2 16" xfId="42203" xr:uid="{00000000-0005-0000-0000-0000E72C0000}"/>
    <cellStyle name="20% - uthevingsfarge 3 2 2" xfId="3059" xr:uid="{00000000-0005-0000-0000-0000E82C0000}"/>
    <cellStyle name="20% - uthevingsfarge 3 2 2 10" xfId="42204" xr:uid="{00000000-0005-0000-0000-0000E92C0000}"/>
    <cellStyle name="20% - uthevingsfarge 3 2 2 11" xfId="42205" xr:uid="{00000000-0005-0000-0000-0000EA2C0000}"/>
    <cellStyle name="20% - uthevingsfarge 3 2 2 2" xfId="3060" xr:uid="{00000000-0005-0000-0000-0000EB2C0000}"/>
    <cellStyle name="20% - uthevingsfarge 3 2 2 2 10" xfId="42206" xr:uid="{00000000-0005-0000-0000-0000EC2C0000}"/>
    <cellStyle name="20% - uthevingsfarge 3 2 2 2 2" xfId="14597" xr:uid="{00000000-0005-0000-0000-0000ED2C0000}"/>
    <cellStyle name="20% - uthevingsfarge 3 2 2 2 2 2" xfId="14598" xr:uid="{00000000-0005-0000-0000-0000EE2C0000}"/>
    <cellStyle name="20% - uthevingsfarge 3 2 2 2 2 2 2" xfId="42207" xr:uid="{00000000-0005-0000-0000-0000EF2C0000}"/>
    <cellStyle name="20% - uthevingsfarge 3 2 2 2 2 2 2 2" xfId="42208" xr:uid="{00000000-0005-0000-0000-0000F02C0000}"/>
    <cellStyle name="20% - uthevingsfarge 3 2 2 2 2 2 3" xfId="42209" xr:uid="{00000000-0005-0000-0000-0000F12C0000}"/>
    <cellStyle name="20% - uthevingsfarge 3 2 2 2 2 2_3. Chng in credit spreads" xfId="42210" xr:uid="{00000000-0005-0000-0000-0000F22C0000}"/>
    <cellStyle name="20% - uthevingsfarge 3 2 2 2 2 3" xfId="14599" xr:uid="{00000000-0005-0000-0000-0000F32C0000}"/>
    <cellStyle name="20% - uthevingsfarge 3 2 2 2 2 3 2" xfId="42211" xr:uid="{00000000-0005-0000-0000-0000F42C0000}"/>
    <cellStyle name="20% - uthevingsfarge 3 2 2 2 2 4" xfId="42212" xr:uid="{00000000-0005-0000-0000-0000F52C0000}"/>
    <cellStyle name="20% - uthevingsfarge 3 2 2 2 2 5" xfId="42213" xr:uid="{00000000-0005-0000-0000-0000F62C0000}"/>
    <cellStyle name="20% - uthevingsfarge 3 2 2 2 2 6" xfId="42214" xr:uid="{00000000-0005-0000-0000-0000F72C0000}"/>
    <cellStyle name="20% - uthevingsfarge 3 2 2 2 2_3. Chng in credit spreads" xfId="42215" xr:uid="{00000000-0005-0000-0000-0000F82C0000}"/>
    <cellStyle name="20% - uthevingsfarge 3 2 2 2 3" xfId="14600" xr:uid="{00000000-0005-0000-0000-0000F92C0000}"/>
    <cellStyle name="20% - uthevingsfarge 3 2 2 2 3 2" xfId="14601" xr:uid="{00000000-0005-0000-0000-0000FA2C0000}"/>
    <cellStyle name="20% - uthevingsfarge 3 2 2 2 3 2 2" xfId="42216" xr:uid="{00000000-0005-0000-0000-0000FB2C0000}"/>
    <cellStyle name="20% - uthevingsfarge 3 2 2 2 3 2 2 2" xfId="42217" xr:uid="{00000000-0005-0000-0000-0000FC2C0000}"/>
    <cellStyle name="20% - uthevingsfarge 3 2 2 2 3 2 3" xfId="42218" xr:uid="{00000000-0005-0000-0000-0000FD2C0000}"/>
    <cellStyle name="20% - uthevingsfarge 3 2 2 2 3 2_3. Chng in credit spreads" xfId="42219" xr:uid="{00000000-0005-0000-0000-0000FE2C0000}"/>
    <cellStyle name="20% - uthevingsfarge 3 2 2 2 3 3" xfId="14602" xr:uid="{00000000-0005-0000-0000-0000FF2C0000}"/>
    <cellStyle name="20% - uthevingsfarge 3 2 2 2 3 3 2" xfId="42220" xr:uid="{00000000-0005-0000-0000-0000002D0000}"/>
    <cellStyle name="20% - uthevingsfarge 3 2 2 2 3 4" xfId="42221" xr:uid="{00000000-0005-0000-0000-0000012D0000}"/>
    <cellStyle name="20% - uthevingsfarge 3 2 2 2 3 5" xfId="42222" xr:uid="{00000000-0005-0000-0000-0000022D0000}"/>
    <cellStyle name="20% - uthevingsfarge 3 2 2 2 3 6" xfId="42223" xr:uid="{00000000-0005-0000-0000-0000032D0000}"/>
    <cellStyle name="20% - uthevingsfarge 3 2 2 2 3_3. Chng in credit spreads" xfId="42224" xr:uid="{00000000-0005-0000-0000-0000042D0000}"/>
    <cellStyle name="20% - uthevingsfarge 3 2 2 2 4" xfId="14603" xr:uid="{00000000-0005-0000-0000-0000052D0000}"/>
    <cellStyle name="20% - uthevingsfarge 3 2 2 2 4 2" xfId="14604" xr:uid="{00000000-0005-0000-0000-0000062D0000}"/>
    <cellStyle name="20% - uthevingsfarge 3 2 2 2 4 2 2" xfId="42225" xr:uid="{00000000-0005-0000-0000-0000072D0000}"/>
    <cellStyle name="20% - uthevingsfarge 3 2 2 2 4 3" xfId="14605" xr:uid="{00000000-0005-0000-0000-0000082D0000}"/>
    <cellStyle name="20% - uthevingsfarge 3 2 2 2 4 4" xfId="42226" xr:uid="{00000000-0005-0000-0000-0000092D0000}"/>
    <cellStyle name="20% - uthevingsfarge 3 2 2 2 4 5" xfId="42227" xr:uid="{00000000-0005-0000-0000-00000A2D0000}"/>
    <cellStyle name="20% - uthevingsfarge 3 2 2 2 4 6" xfId="42228" xr:uid="{00000000-0005-0000-0000-00000B2D0000}"/>
    <cellStyle name="20% - uthevingsfarge 3 2 2 2 4_3. Chng in credit spreads" xfId="42229" xr:uid="{00000000-0005-0000-0000-00000C2D0000}"/>
    <cellStyle name="20% - uthevingsfarge 3 2 2 2 5" xfId="14606" xr:uid="{00000000-0005-0000-0000-00000D2D0000}"/>
    <cellStyle name="20% - uthevingsfarge 3 2 2 2 5 2" xfId="14607" xr:uid="{00000000-0005-0000-0000-00000E2D0000}"/>
    <cellStyle name="20% - uthevingsfarge 3 2 2 2 5 2 2" xfId="42230" xr:uid="{00000000-0005-0000-0000-00000F2D0000}"/>
    <cellStyle name="20% - uthevingsfarge 3 2 2 2 5 3" xfId="14608" xr:uid="{00000000-0005-0000-0000-0000102D0000}"/>
    <cellStyle name="20% - uthevingsfarge 3 2 2 2 5 4" xfId="42231" xr:uid="{00000000-0005-0000-0000-0000112D0000}"/>
    <cellStyle name="20% - uthevingsfarge 3 2 2 2 5 5" xfId="42232" xr:uid="{00000000-0005-0000-0000-0000122D0000}"/>
    <cellStyle name="20% - uthevingsfarge 3 2 2 2 5_3. Chng in credit spreads" xfId="42233" xr:uid="{00000000-0005-0000-0000-0000132D0000}"/>
    <cellStyle name="20% - uthevingsfarge 3 2 2 2 6" xfId="14609" xr:uid="{00000000-0005-0000-0000-0000142D0000}"/>
    <cellStyle name="20% - uthevingsfarge 3 2 2 2 6 2" xfId="42234" xr:uid="{00000000-0005-0000-0000-0000152D0000}"/>
    <cellStyle name="20% - uthevingsfarge 3 2 2 2 7" xfId="14610" xr:uid="{00000000-0005-0000-0000-0000162D0000}"/>
    <cellStyle name="20% - uthevingsfarge 3 2 2 2 8" xfId="36872" xr:uid="{00000000-0005-0000-0000-0000172D0000}"/>
    <cellStyle name="20% - uthevingsfarge 3 2 2 2 9" xfId="42235" xr:uid="{00000000-0005-0000-0000-0000182D0000}"/>
    <cellStyle name="20% - uthevingsfarge 3 2 2 2_3. Chng in credit spreads" xfId="42236" xr:uid="{00000000-0005-0000-0000-0000192D0000}"/>
    <cellStyle name="20% - uthevingsfarge 3 2 2 3" xfId="14611" xr:uid="{00000000-0005-0000-0000-00001A2D0000}"/>
    <cellStyle name="20% - uthevingsfarge 3 2 2 3 2" xfId="14612" xr:uid="{00000000-0005-0000-0000-00001B2D0000}"/>
    <cellStyle name="20% - uthevingsfarge 3 2 2 3 2 2" xfId="42237" xr:uid="{00000000-0005-0000-0000-00001C2D0000}"/>
    <cellStyle name="20% - uthevingsfarge 3 2 2 3 2 2 2" xfId="42238" xr:uid="{00000000-0005-0000-0000-00001D2D0000}"/>
    <cellStyle name="20% - uthevingsfarge 3 2 2 3 2 3" xfId="42239" xr:uid="{00000000-0005-0000-0000-00001E2D0000}"/>
    <cellStyle name="20% - uthevingsfarge 3 2 2 3 2_3. Chng in credit spreads" xfId="42240" xr:uid="{00000000-0005-0000-0000-00001F2D0000}"/>
    <cellStyle name="20% - uthevingsfarge 3 2 2 3 3" xfId="14613" xr:uid="{00000000-0005-0000-0000-0000202D0000}"/>
    <cellStyle name="20% - uthevingsfarge 3 2 2 3 3 2" xfId="42241" xr:uid="{00000000-0005-0000-0000-0000212D0000}"/>
    <cellStyle name="20% - uthevingsfarge 3 2 2 3 4" xfId="36873" xr:uid="{00000000-0005-0000-0000-0000222D0000}"/>
    <cellStyle name="20% - uthevingsfarge 3 2 2 3 5" xfId="42242" xr:uid="{00000000-0005-0000-0000-0000232D0000}"/>
    <cellStyle name="20% - uthevingsfarge 3 2 2 3 6" xfId="42243" xr:uid="{00000000-0005-0000-0000-0000242D0000}"/>
    <cellStyle name="20% - uthevingsfarge 3 2 2 3_3. Chng in credit spreads" xfId="42244" xr:uid="{00000000-0005-0000-0000-0000252D0000}"/>
    <cellStyle name="20% - uthevingsfarge 3 2 2 4" xfId="14614" xr:uid="{00000000-0005-0000-0000-0000262D0000}"/>
    <cellStyle name="20% - uthevingsfarge 3 2 2 4 2" xfId="14615" xr:uid="{00000000-0005-0000-0000-0000272D0000}"/>
    <cellStyle name="20% - uthevingsfarge 3 2 2 4 2 2" xfId="42245" xr:uid="{00000000-0005-0000-0000-0000282D0000}"/>
    <cellStyle name="20% - uthevingsfarge 3 2 2 4 2 2 2" xfId="42246" xr:uid="{00000000-0005-0000-0000-0000292D0000}"/>
    <cellStyle name="20% - uthevingsfarge 3 2 2 4 2 3" xfId="42247" xr:uid="{00000000-0005-0000-0000-00002A2D0000}"/>
    <cellStyle name="20% - uthevingsfarge 3 2 2 4 2_3. Chng in credit spreads" xfId="42248" xr:uid="{00000000-0005-0000-0000-00002B2D0000}"/>
    <cellStyle name="20% - uthevingsfarge 3 2 2 4 3" xfId="14616" xr:uid="{00000000-0005-0000-0000-00002C2D0000}"/>
    <cellStyle name="20% - uthevingsfarge 3 2 2 4 3 2" xfId="42249" xr:uid="{00000000-0005-0000-0000-00002D2D0000}"/>
    <cellStyle name="20% - uthevingsfarge 3 2 2 4 4" xfId="36874" xr:uid="{00000000-0005-0000-0000-00002E2D0000}"/>
    <cellStyle name="20% - uthevingsfarge 3 2 2 4 5" xfId="42250" xr:uid="{00000000-0005-0000-0000-00002F2D0000}"/>
    <cellStyle name="20% - uthevingsfarge 3 2 2 4 6" xfId="42251" xr:uid="{00000000-0005-0000-0000-0000302D0000}"/>
    <cellStyle name="20% - uthevingsfarge 3 2 2 4_3. Chng in credit spreads" xfId="42252" xr:uid="{00000000-0005-0000-0000-0000312D0000}"/>
    <cellStyle name="20% - uthevingsfarge 3 2 2 5" xfId="14617" xr:uid="{00000000-0005-0000-0000-0000322D0000}"/>
    <cellStyle name="20% - uthevingsfarge 3 2 2 5 2" xfId="14618" xr:uid="{00000000-0005-0000-0000-0000332D0000}"/>
    <cellStyle name="20% - uthevingsfarge 3 2 2 5 2 2" xfId="42253" xr:uid="{00000000-0005-0000-0000-0000342D0000}"/>
    <cellStyle name="20% - uthevingsfarge 3 2 2 5 2 2 2" xfId="42254" xr:uid="{00000000-0005-0000-0000-0000352D0000}"/>
    <cellStyle name="20% - uthevingsfarge 3 2 2 5 2 3" xfId="42255" xr:uid="{00000000-0005-0000-0000-0000362D0000}"/>
    <cellStyle name="20% - uthevingsfarge 3 2 2 5 2_3. Chng in credit spreads" xfId="42256" xr:uid="{00000000-0005-0000-0000-0000372D0000}"/>
    <cellStyle name="20% - uthevingsfarge 3 2 2 5 3" xfId="14619" xr:uid="{00000000-0005-0000-0000-0000382D0000}"/>
    <cellStyle name="20% - uthevingsfarge 3 2 2 5 3 2" xfId="42257" xr:uid="{00000000-0005-0000-0000-0000392D0000}"/>
    <cellStyle name="20% - uthevingsfarge 3 2 2 5 4" xfId="36875" xr:uid="{00000000-0005-0000-0000-00003A2D0000}"/>
    <cellStyle name="20% - uthevingsfarge 3 2 2 5 5" xfId="42258" xr:uid="{00000000-0005-0000-0000-00003B2D0000}"/>
    <cellStyle name="20% - uthevingsfarge 3 2 2 5 6" xfId="42259" xr:uid="{00000000-0005-0000-0000-00003C2D0000}"/>
    <cellStyle name="20% - uthevingsfarge 3 2 2 5_3. Chng in credit spreads" xfId="42260" xr:uid="{00000000-0005-0000-0000-00003D2D0000}"/>
    <cellStyle name="20% - uthevingsfarge 3 2 2 6" xfId="14620" xr:uid="{00000000-0005-0000-0000-00003E2D0000}"/>
    <cellStyle name="20% - uthevingsfarge 3 2 2 6 2" xfId="14621" xr:uid="{00000000-0005-0000-0000-00003F2D0000}"/>
    <cellStyle name="20% - uthevingsfarge 3 2 2 6 2 2" xfId="42261" xr:uid="{00000000-0005-0000-0000-0000402D0000}"/>
    <cellStyle name="20% - uthevingsfarge 3 2 2 6 3" xfId="14622" xr:uid="{00000000-0005-0000-0000-0000412D0000}"/>
    <cellStyle name="20% - uthevingsfarge 3 2 2 6 4" xfId="42262" xr:uid="{00000000-0005-0000-0000-0000422D0000}"/>
    <cellStyle name="20% - uthevingsfarge 3 2 2 6 5" xfId="42263" xr:uid="{00000000-0005-0000-0000-0000432D0000}"/>
    <cellStyle name="20% - uthevingsfarge 3 2 2 6 6" xfId="42264" xr:uid="{00000000-0005-0000-0000-0000442D0000}"/>
    <cellStyle name="20% - uthevingsfarge 3 2 2 6_3. Chng in credit spreads" xfId="42265" xr:uid="{00000000-0005-0000-0000-0000452D0000}"/>
    <cellStyle name="20% - uthevingsfarge 3 2 2 7" xfId="14623" xr:uid="{00000000-0005-0000-0000-0000462D0000}"/>
    <cellStyle name="20% - uthevingsfarge 3 2 2 7 2" xfId="42266" xr:uid="{00000000-0005-0000-0000-0000472D0000}"/>
    <cellStyle name="20% - uthevingsfarge 3 2 2 8" xfId="36871" xr:uid="{00000000-0005-0000-0000-0000482D0000}"/>
    <cellStyle name="20% - uthevingsfarge 3 2 2 9" xfId="42267" xr:uid="{00000000-0005-0000-0000-0000492D0000}"/>
    <cellStyle name="20% - uthevingsfarge 3 2 2_3. Chng in credit spreads" xfId="42268" xr:uid="{00000000-0005-0000-0000-00004A2D0000}"/>
    <cellStyle name="20% - uthevingsfarge 3 2 3" xfId="12439" xr:uid="{00000000-0005-0000-0000-00004B2D0000}"/>
    <cellStyle name="20% - uthevingsfarge 3 2 3 10" xfId="42269" xr:uid="{00000000-0005-0000-0000-00004C2D0000}"/>
    <cellStyle name="20% - uthevingsfarge 3 2 3 2" xfId="14624" xr:uid="{00000000-0005-0000-0000-00004D2D0000}"/>
    <cellStyle name="20% - uthevingsfarge 3 2 3 2 2" xfId="14625" xr:uid="{00000000-0005-0000-0000-00004E2D0000}"/>
    <cellStyle name="20% - uthevingsfarge 3 2 3 2 2 2" xfId="42270" xr:uid="{00000000-0005-0000-0000-00004F2D0000}"/>
    <cellStyle name="20% - uthevingsfarge 3 2 3 2 2 2 2" xfId="42271" xr:uid="{00000000-0005-0000-0000-0000502D0000}"/>
    <cellStyle name="20% - uthevingsfarge 3 2 3 2 2 3" xfId="42272" xr:uid="{00000000-0005-0000-0000-0000512D0000}"/>
    <cellStyle name="20% - uthevingsfarge 3 2 3 2 2_3. Chng in credit spreads" xfId="42273" xr:uid="{00000000-0005-0000-0000-0000522D0000}"/>
    <cellStyle name="20% - uthevingsfarge 3 2 3 2 3" xfId="14626" xr:uid="{00000000-0005-0000-0000-0000532D0000}"/>
    <cellStyle name="20% - uthevingsfarge 3 2 3 2 3 2" xfId="42274" xr:uid="{00000000-0005-0000-0000-0000542D0000}"/>
    <cellStyle name="20% - uthevingsfarge 3 2 3 2 3 2 2" xfId="42275" xr:uid="{00000000-0005-0000-0000-0000552D0000}"/>
    <cellStyle name="20% - uthevingsfarge 3 2 3 2 3 3" xfId="42276" xr:uid="{00000000-0005-0000-0000-0000562D0000}"/>
    <cellStyle name="20% - uthevingsfarge 3 2 3 2 3_3. Chng in credit spreads" xfId="42277" xr:uid="{00000000-0005-0000-0000-0000572D0000}"/>
    <cellStyle name="20% - uthevingsfarge 3 2 3 2 4" xfId="42278" xr:uid="{00000000-0005-0000-0000-0000582D0000}"/>
    <cellStyle name="20% - uthevingsfarge 3 2 3 2 4 2" xfId="42279" xr:uid="{00000000-0005-0000-0000-0000592D0000}"/>
    <cellStyle name="20% - uthevingsfarge 3 2 3 2 4 2 2" xfId="42280" xr:uid="{00000000-0005-0000-0000-00005A2D0000}"/>
    <cellStyle name="20% - uthevingsfarge 3 2 3 2 4 3" xfId="42281" xr:uid="{00000000-0005-0000-0000-00005B2D0000}"/>
    <cellStyle name="20% - uthevingsfarge 3 2 3 2 4_3. Chng in credit spreads" xfId="42282" xr:uid="{00000000-0005-0000-0000-00005C2D0000}"/>
    <cellStyle name="20% - uthevingsfarge 3 2 3 2 5" xfId="42283" xr:uid="{00000000-0005-0000-0000-00005D2D0000}"/>
    <cellStyle name="20% - uthevingsfarge 3 2 3 2 5 2" xfId="42284" xr:uid="{00000000-0005-0000-0000-00005E2D0000}"/>
    <cellStyle name="20% - uthevingsfarge 3 2 3 2 6" xfId="42285" xr:uid="{00000000-0005-0000-0000-00005F2D0000}"/>
    <cellStyle name="20% - uthevingsfarge 3 2 3 2_3. Chng in credit spreads" xfId="42286" xr:uid="{00000000-0005-0000-0000-0000602D0000}"/>
    <cellStyle name="20% - uthevingsfarge 3 2 3 3" xfId="14627" xr:uid="{00000000-0005-0000-0000-0000612D0000}"/>
    <cellStyle name="20% - uthevingsfarge 3 2 3 3 2" xfId="14628" xr:uid="{00000000-0005-0000-0000-0000622D0000}"/>
    <cellStyle name="20% - uthevingsfarge 3 2 3 3 2 2" xfId="42287" xr:uid="{00000000-0005-0000-0000-0000632D0000}"/>
    <cellStyle name="20% - uthevingsfarge 3 2 3 3 2 2 2" xfId="42288" xr:uid="{00000000-0005-0000-0000-0000642D0000}"/>
    <cellStyle name="20% - uthevingsfarge 3 2 3 3 2 3" xfId="42289" xr:uid="{00000000-0005-0000-0000-0000652D0000}"/>
    <cellStyle name="20% - uthevingsfarge 3 2 3 3 2_3. Chng in credit spreads" xfId="42290" xr:uid="{00000000-0005-0000-0000-0000662D0000}"/>
    <cellStyle name="20% - uthevingsfarge 3 2 3 3 3" xfId="14629" xr:uid="{00000000-0005-0000-0000-0000672D0000}"/>
    <cellStyle name="20% - uthevingsfarge 3 2 3 3 3 2" xfId="42291" xr:uid="{00000000-0005-0000-0000-0000682D0000}"/>
    <cellStyle name="20% - uthevingsfarge 3 2 3 3 4" xfId="42292" xr:uid="{00000000-0005-0000-0000-0000692D0000}"/>
    <cellStyle name="20% - uthevingsfarge 3 2 3 3 5" xfId="42293" xr:uid="{00000000-0005-0000-0000-00006A2D0000}"/>
    <cellStyle name="20% - uthevingsfarge 3 2 3 3 6" xfId="42294" xr:uid="{00000000-0005-0000-0000-00006B2D0000}"/>
    <cellStyle name="20% - uthevingsfarge 3 2 3 3_3. Chng in credit spreads" xfId="42295" xr:uid="{00000000-0005-0000-0000-00006C2D0000}"/>
    <cellStyle name="20% - uthevingsfarge 3 2 3 4" xfId="14630" xr:uid="{00000000-0005-0000-0000-00006D2D0000}"/>
    <cellStyle name="20% - uthevingsfarge 3 2 3 4 2" xfId="14631" xr:uid="{00000000-0005-0000-0000-00006E2D0000}"/>
    <cellStyle name="20% - uthevingsfarge 3 2 3 4 2 2" xfId="42296" xr:uid="{00000000-0005-0000-0000-00006F2D0000}"/>
    <cellStyle name="20% - uthevingsfarge 3 2 3 4 3" xfId="14632" xr:uid="{00000000-0005-0000-0000-0000702D0000}"/>
    <cellStyle name="20% - uthevingsfarge 3 2 3 4 4" xfId="42297" xr:uid="{00000000-0005-0000-0000-0000712D0000}"/>
    <cellStyle name="20% - uthevingsfarge 3 2 3 4 5" xfId="42298" xr:uid="{00000000-0005-0000-0000-0000722D0000}"/>
    <cellStyle name="20% - uthevingsfarge 3 2 3 4 6" xfId="42299" xr:uid="{00000000-0005-0000-0000-0000732D0000}"/>
    <cellStyle name="20% - uthevingsfarge 3 2 3 4_3. Chng in credit spreads" xfId="42300" xr:uid="{00000000-0005-0000-0000-0000742D0000}"/>
    <cellStyle name="20% - uthevingsfarge 3 2 3 5" xfId="14633" xr:uid="{00000000-0005-0000-0000-0000752D0000}"/>
    <cellStyle name="20% - uthevingsfarge 3 2 3 5 2" xfId="14634" xr:uid="{00000000-0005-0000-0000-0000762D0000}"/>
    <cellStyle name="20% - uthevingsfarge 3 2 3 5 2 2" xfId="42301" xr:uid="{00000000-0005-0000-0000-0000772D0000}"/>
    <cellStyle name="20% - uthevingsfarge 3 2 3 5 3" xfId="14635" xr:uid="{00000000-0005-0000-0000-0000782D0000}"/>
    <cellStyle name="20% - uthevingsfarge 3 2 3 5 4" xfId="42302" xr:uid="{00000000-0005-0000-0000-0000792D0000}"/>
    <cellStyle name="20% - uthevingsfarge 3 2 3 5 5" xfId="42303" xr:uid="{00000000-0005-0000-0000-00007A2D0000}"/>
    <cellStyle name="20% - uthevingsfarge 3 2 3 5 6" xfId="42304" xr:uid="{00000000-0005-0000-0000-00007B2D0000}"/>
    <cellStyle name="20% - uthevingsfarge 3 2 3 5_3. Chng in credit spreads" xfId="42305" xr:uid="{00000000-0005-0000-0000-00007C2D0000}"/>
    <cellStyle name="20% - uthevingsfarge 3 2 3 6" xfId="14636" xr:uid="{00000000-0005-0000-0000-00007D2D0000}"/>
    <cellStyle name="20% - uthevingsfarge 3 2 3 6 2" xfId="42306" xr:uid="{00000000-0005-0000-0000-00007E2D0000}"/>
    <cellStyle name="20% - uthevingsfarge 3 2 3 6 2 2" xfId="42307" xr:uid="{00000000-0005-0000-0000-00007F2D0000}"/>
    <cellStyle name="20% - uthevingsfarge 3 2 3 6 3" xfId="42308" xr:uid="{00000000-0005-0000-0000-0000802D0000}"/>
    <cellStyle name="20% - uthevingsfarge 3 2 3 6_3. Chng in credit spreads" xfId="42309" xr:uid="{00000000-0005-0000-0000-0000812D0000}"/>
    <cellStyle name="20% - uthevingsfarge 3 2 3 7" xfId="14637" xr:uid="{00000000-0005-0000-0000-0000822D0000}"/>
    <cellStyle name="20% - uthevingsfarge 3 2 3 7 2" xfId="42310" xr:uid="{00000000-0005-0000-0000-0000832D0000}"/>
    <cellStyle name="20% - uthevingsfarge 3 2 3 8" xfId="36876" xr:uid="{00000000-0005-0000-0000-0000842D0000}"/>
    <cellStyle name="20% - uthevingsfarge 3 2 3 9" xfId="42311" xr:uid="{00000000-0005-0000-0000-0000852D0000}"/>
    <cellStyle name="20% - uthevingsfarge 3 2 3_3. Chng in credit spreads" xfId="42312" xr:uid="{00000000-0005-0000-0000-0000862D0000}"/>
    <cellStyle name="20% - uthevingsfarge 3 2 4" xfId="14638" xr:uid="{00000000-0005-0000-0000-0000872D0000}"/>
    <cellStyle name="20% - uthevingsfarge 3 2 4 2" xfId="14639" xr:uid="{00000000-0005-0000-0000-0000882D0000}"/>
    <cellStyle name="20% - uthevingsfarge 3 2 4 2 2" xfId="14640" xr:uid="{00000000-0005-0000-0000-0000892D0000}"/>
    <cellStyle name="20% - uthevingsfarge 3 2 4 2 2 2" xfId="42313" xr:uid="{00000000-0005-0000-0000-00008A2D0000}"/>
    <cellStyle name="20% - uthevingsfarge 3 2 4 2 3" xfId="42314" xr:uid="{00000000-0005-0000-0000-00008B2D0000}"/>
    <cellStyle name="20% - uthevingsfarge 3 2 4 2_3. Chng in credit spreads" xfId="42315" xr:uid="{00000000-0005-0000-0000-00008C2D0000}"/>
    <cellStyle name="20% - uthevingsfarge 3 2 4 3" xfId="14641" xr:uid="{00000000-0005-0000-0000-00008D2D0000}"/>
    <cellStyle name="20% - uthevingsfarge 3 2 4 3 2" xfId="42316" xr:uid="{00000000-0005-0000-0000-00008E2D0000}"/>
    <cellStyle name="20% - uthevingsfarge 3 2 4 3 2 2" xfId="42317" xr:uid="{00000000-0005-0000-0000-00008F2D0000}"/>
    <cellStyle name="20% - uthevingsfarge 3 2 4 3 3" xfId="42318" xr:uid="{00000000-0005-0000-0000-0000902D0000}"/>
    <cellStyle name="20% - uthevingsfarge 3 2 4 3_3. Chng in credit spreads" xfId="42319" xr:uid="{00000000-0005-0000-0000-0000912D0000}"/>
    <cellStyle name="20% - uthevingsfarge 3 2 4 4" xfId="14642" xr:uid="{00000000-0005-0000-0000-0000922D0000}"/>
    <cellStyle name="20% - uthevingsfarge 3 2 4 4 2" xfId="42320" xr:uid="{00000000-0005-0000-0000-0000932D0000}"/>
    <cellStyle name="20% - uthevingsfarge 3 2 4 4 2 2" xfId="42321" xr:uid="{00000000-0005-0000-0000-0000942D0000}"/>
    <cellStyle name="20% - uthevingsfarge 3 2 4 4 3" xfId="42322" xr:uid="{00000000-0005-0000-0000-0000952D0000}"/>
    <cellStyle name="20% - uthevingsfarge 3 2 4 4_3. Chng in credit spreads" xfId="42323" xr:uid="{00000000-0005-0000-0000-0000962D0000}"/>
    <cellStyle name="20% - uthevingsfarge 3 2 4 5" xfId="36877" xr:uid="{00000000-0005-0000-0000-0000972D0000}"/>
    <cellStyle name="20% - uthevingsfarge 3 2 4 5 2" xfId="42324" xr:uid="{00000000-0005-0000-0000-0000982D0000}"/>
    <cellStyle name="20% - uthevingsfarge 3 2 4 6" xfId="42325" xr:uid="{00000000-0005-0000-0000-0000992D0000}"/>
    <cellStyle name="20% - uthevingsfarge 3 2 4 7" xfId="42326" xr:uid="{00000000-0005-0000-0000-00009A2D0000}"/>
    <cellStyle name="20% - uthevingsfarge 3 2 4_3. Chng in credit spreads" xfId="42327" xr:uid="{00000000-0005-0000-0000-00009B2D0000}"/>
    <cellStyle name="20% - uthevingsfarge 3 2 5" xfId="14643" xr:uid="{00000000-0005-0000-0000-00009C2D0000}"/>
    <cellStyle name="20% - uthevingsfarge 3 2 5 2" xfId="14644" xr:uid="{00000000-0005-0000-0000-00009D2D0000}"/>
    <cellStyle name="20% - uthevingsfarge 3 2 5 2 2" xfId="14645" xr:uid="{00000000-0005-0000-0000-00009E2D0000}"/>
    <cellStyle name="20% - uthevingsfarge 3 2 5 2 2 2" xfId="42328" xr:uid="{00000000-0005-0000-0000-00009F2D0000}"/>
    <cellStyle name="20% - uthevingsfarge 3 2 5 2 3" xfId="42329" xr:uid="{00000000-0005-0000-0000-0000A02D0000}"/>
    <cellStyle name="20% - uthevingsfarge 3 2 5 2_3. Chng in credit spreads" xfId="42330" xr:uid="{00000000-0005-0000-0000-0000A12D0000}"/>
    <cellStyle name="20% - uthevingsfarge 3 2 5 3" xfId="14646" xr:uid="{00000000-0005-0000-0000-0000A22D0000}"/>
    <cellStyle name="20% - uthevingsfarge 3 2 5 3 2" xfId="42331" xr:uid="{00000000-0005-0000-0000-0000A32D0000}"/>
    <cellStyle name="20% - uthevingsfarge 3 2 5 4" xfId="14647" xr:uid="{00000000-0005-0000-0000-0000A42D0000}"/>
    <cellStyle name="20% - uthevingsfarge 3 2 5 5" xfId="36878" xr:uid="{00000000-0005-0000-0000-0000A52D0000}"/>
    <cellStyle name="20% - uthevingsfarge 3 2 5 6" xfId="42332" xr:uid="{00000000-0005-0000-0000-0000A62D0000}"/>
    <cellStyle name="20% - uthevingsfarge 3 2 5 7" xfId="42333" xr:uid="{00000000-0005-0000-0000-0000A72D0000}"/>
    <cellStyle name="20% - uthevingsfarge 3 2 5_3. Chng in credit spreads" xfId="42334" xr:uid="{00000000-0005-0000-0000-0000A82D0000}"/>
    <cellStyle name="20% - uthevingsfarge 3 2 6" xfId="14648" xr:uid="{00000000-0005-0000-0000-0000A92D0000}"/>
    <cellStyle name="20% - uthevingsfarge 3 2 6 2" xfId="14649" xr:uid="{00000000-0005-0000-0000-0000AA2D0000}"/>
    <cellStyle name="20% - uthevingsfarge 3 2 6 2 2" xfId="14650" xr:uid="{00000000-0005-0000-0000-0000AB2D0000}"/>
    <cellStyle name="20% - uthevingsfarge 3 2 6 2 2 2" xfId="42335" xr:uid="{00000000-0005-0000-0000-0000AC2D0000}"/>
    <cellStyle name="20% - uthevingsfarge 3 2 6 2 3" xfId="42336" xr:uid="{00000000-0005-0000-0000-0000AD2D0000}"/>
    <cellStyle name="20% - uthevingsfarge 3 2 6 2_3. Chng in credit spreads" xfId="42337" xr:uid="{00000000-0005-0000-0000-0000AE2D0000}"/>
    <cellStyle name="20% - uthevingsfarge 3 2 6 3" xfId="14651" xr:uid="{00000000-0005-0000-0000-0000AF2D0000}"/>
    <cellStyle name="20% - uthevingsfarge 3 2 6 3 2" xfId="42338" xr:uid="{00000000-0005-0000-0000-0000B02D0000}"/>
    <cellStyle name="20% - uthevingsfarge 3 2 6 4" xfId="14652" xr:uid="{00000000-0005-0000-0000-0000B12D0000}"/>
    <cellStyle name="20% - uthevingsfarge 3 2 6 5" xfId="36879" xr:uid="{00000000-0005-0000-0000-0000B22D0000}"/>
    <cellStyle name="20% - uthevingsfarge 3 2 6 6" xfId="42339" xr:uid="{00000000-0005-0000-0000-0000B32D0000}"/>
    <cellStyle name="20% - uthevingsfarge 3 2 6 7" xfId="42340" xr:uid="{00000000-0005-0000-0000-0000B42D0000}"/>
    <cellStyle name="20% - uthevingsfarge 3 2 6_3. Chng in credit spreads" xfId="42341" xr:uid="{00000000-0005-0000-0000-0000B52D0000}"/>
    <cellStyle name="20% - uthevingsfarge 3 2 7" xfId="14653" xr:uid="{00000000-0005-0000-0000-0000B62D0000}"/>
    <cellStyle name="20% - uthevingsfarge 3 2 7 2" xfId="14654" xr:uid="{00000000-0005-0000-0000-0000B72D0000}"/>
    <cellStyle name="20% - uthevingsfarge 3 2 7 2 2" xfId="14655" xr:uid="{00000000-0005-0000-0000-0000B82D0000}"/>
    <cellStyle name="20% - uthevingsfarge 3 2 7 2 3" xfId="42342" xr:uid="{00000000-0005-0000-0000-0000B92D0000}"/>
    <cellStyle name="20% - uthevingsfarge 3 2 7 2_43 Manuell" xfId="54417" xr:uid="{EE65F0F0-E240-4DD1-9A38-8E06FB60666E}"/>
    <cellStyle name="20% - uthevingsfarge 3 2 7 3" xfId="14656" xr:uid="{00000000-0005-0000-0000-0000BB2D0000}"/>
    <cellStyle name="20% - uthevingsfarge 3 2 7 4" xfId="14657" xr:uid="{00000000-0005-0000-0000-0000BC2D0000}"/>
    <cellStyle name="20% - uthevingsfarge 3 2 7 5" xfId="42343" xr:uid="{00000000-0005-0000-0000-0000BD2D0000}"/>
    <cellStyle name="20% - uthevingsfarge 3 2 7 6" xfId="42344" xr:uid="{00000000-0005-0000-0000-0000BE2D0000}"/>
    <cellStyle name="20% - uthevingsfarge 3 2 7_3. Chng in credit spreads" xfId="42345" xr:uid="{00000000-0005-0000-0000-0000BF2D0000}"/>
    <cellStyle name="20% - uthevingsfarge 3 2 8" xfId="14658" xr:uid="{00000000-0005-0000-0000-0000C02D0000}"/>
    <cellStyle name="20% - uthevingsfarge 3 2 8 2" xfId="14659" xr:uid="{00000000-0005-0000-0000-0000C12D0000}"/>
    <cellStyle name="20% - uthevingsfarge 3 2 8 2 2" xfId="42346" xr:uid="{00000000-0005-0000-0000-0000C22D0000}"/>
    <cellStyle name="20% - uthevingsfarge 3 2 8 3" xfId="14660" xr:uid="{00000000-0005-0000-0000-0000C32D0000}"/>
    <cellStyle name="20% - uthevingsfarge 3 2 8 4" xfId="42347" xr:uid="{00000000-0005-0000-0000-0000C42D0000}"/>
    <cellStyle name="20% - uthevingsfarge 3 2 8_3. Chng in credit spreads" xfId="42348" xr:uid="{00000000-0005-0000-0000-0000C52D0000}"/>
    <cellStyle name="20% - uthevingsfarge 3 2 9" xfId="14661" xr:uid="{00000000-0005-0000-0000-0000C62D0000}"/>
    <cellStyle name="20% - uthevingsfarge 3 2 9 2" xfId="14662" xr:uid="{00000000-0005-0000-0000-0000C72D0000}"/>
    <cellStyle name="20% - uthevingsfarge 3 2 9 3" xfId="14663" xr:uid="{00000000-0005-0000-0000-0000C82D0000}"/>
    <cellStyle name="20% - uthevingsfarge 3 2 9_43 Manuell" xfId="54418" xr:uid="{B7F78777-13DE-4058-8E1C-62C027E7C776}"/>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6882" xr:uid="{00000000-0005-0000-0000-0000CE2D0000}"/>
    <cellStyle name="20% - uthevingsfarge 3 20 2 2_CC1" xfId="52570" xr:uid="{76DF8866-B130-455B-921E-113A6422E1EF}"/>
    <cellStyle name="20% - uthevingsfarge 3 20 2 3" xfId="36883" xr:uid="{00000000-0005-0000-0000-0000CF2D0000}"/>
    <cellStyle name="20% - uthevingsfarge 3 20 2 4" xfId="36884" xr:uid="{00000000-0005-0000-0000-0000D02D0000}"/>
    <cellStyle name="20% - uthevingsfarge 3 20 2 5" xfId="36885" xr:uid="{00000000-0005-0000-0000-0000D12D0000}"/>
    <cellStyle name="20% - uthevingsfarge 3 20 2 6" xfId="36881" xr:uid="{00000000-0005-0000-0000-0000D22D0000}"/>
    <cellStyle name="20% - uthevingsfarge 3 20 2_4 manuell" xfId="52571" xr:uid="{659BA794-4A23-475A-AD60-D78303A4FC14}"/>
    <cellStyle name="20% - uthevingsfarge 3 20 3" xfId="3065" xr:uid="{00000000-0005-0000-0000-0000D42D0000}"/>
    <cellStyle name="20% - uthevingsfarge 3 20 3 2" xfId="36886" xr:uid="{00000000-0005-0000-0000-0000D52D0000}"/>
    <cellStyle name="20% - uthevingsfarge 3 20 3_CC1" xfId="52572" xr:uid="{BB76B66A-0400-4D6F-B233-98604E4B15EF}"/>
    <cellStyle name="20% - uthevingsfarge 3 20 4" xfId="36887" xr:uid="{00000000-0005-0000-0000-0000D62D0000}"/>
    <cellStyle name="20% - uthevingsfarge 3 20 5" xfId="36888" xr:uid="{00000000-0005-0000-0000-0000D72D0000}"/>
    <cellStyle name="20% - uthevingsfarge 3 20 6" xfId="36889" xr:uid="{00000000-0005-0000-0000-0000D82D0000}"/>
    <cellStyle name="20% - uthevingsfarge 3 20 7" xfId="36880" xr:uid="{00000000-0005-0000-0000-0000D92D0000}"/>
    <cellStyle name="20% - uthevingsfarge 3 20_4 manuell" xfId="52573"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6892" xr:uid="{00000000-0005-0000-0000-0000DE2D0000}"/>
    <cellStyle name="20% - uthevingsfarge 3 21 2 2_CC1" xfId="52574" xr:uid="{9AC57D42-A3DB-44A2-8995-6BB7BA98973C}"/>
    <cellStyle name="20% - uthevingsfarge 3 21 2 3" xfId="36893" xr:uid="{00000000-0005-0000-0000-0000DF2D0000}"/>
    <cellStyle name="20% - uthevingsfarge 3 21 2 4" xfId="36894" xr:uid="{00000000-0005-0000-0000-0000E02D0000}"/>
    <cellStyle name="20% - uthevingsfarge 3 21 2 5" xfId="36895" xr:uid="{00000000-0005-0000-0000-0000E12D0000}"/>
    <cellStyle name="20% - uthevingsfarge 3 21 2 6" xfId="36891" xr:uid="{00000000-0005-0000-0000-0000E22D0000}"/>
    <cellStyle name="20% - uthevingsfarge 3 21 2_4 manuell" xfId="52575" xr:uid="{EE87F2F6-78B5-49CD-99BA-F5726D29DE9F}"/>
    <cellStyle name="20% - uthevingsfarge 3 21 3" xfId="3069" xr:uid="{00000000-0005-0000-0000-0000E42D0000}"/>
    <cellStyle name="20% - uthevingsfarge 3 21 3 2" xfId="36896" xr:uid="{00000000-0005-0000-0000-0000E52D0000}"/>
    <cellStyle name="20% - uthevingsfarge 3 21 3_CC1" xfId="52576" xr:uid="{CA8E37B9-34C1-4C98-811F-518EA30DEACD}"/>
    <cellStyle name="20% - uthevingsfarge 3 21 4" xfId="36897" xr:uid="{00000000-0005-0000-0000-0000E62D0000}"/>
    <cellStyle name="20% - uthevingsfarge 3 21 5" xfId="36898" xr:uid="{00000000-0005-0000-0000-0000E72D0000}"/>
    <cellStyle name="20% - uthevingsfarge 3 21 6" xfId="36899" xr:uid="{00000000-0005-0000-0000-0000E82D0000}"/>
    <cellStyle name="20% - uthevingsfarge 3 21 7" xfId="36890" xr:uid="{00000000-0005-0000-0000-0000E92D0000}"/>
    <cellStyle name="20% - uthevingsfarge 3 21_4 manuell" xfId="52577"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6902" xr:uid="{00000000-0005-0000-0000-0000EE2D0000}"/>
    <cellStyle name="20% - uthevingsfarge 3 22 2 2_CC1" xfId="52578" xr:uid="{BCCA2F76-877F-433F-ABBE-08A3B918A3DA}"/>
    <cellStyle name="20% - uthevingsfarge 3 22 2 3" xfId="36903" xr:uid="{00000000-0005-0000-0000-0000EF2D0000}"/>
    <cellStyle name="20% - uthevingsfarge 3 22 2 4" xfId="36904" xr:uid="{00000000-0005-0000-0000-0000F02D0000}"/>
    <cellStyle name="20% - uthevingsfarge 3 22 2 5" xfId="36905" xr:uid="{00000000-0005-0000-0000-0000F12D0000}"/>
    <cellStyle name="20% - uthevingsfarge 3 22 2 6" xfId="36901" xr:uid="{00000000-0005-0000-0000-0000F22D0000}"/>
    <cellStyle name="20% - uthevingsfarge 3 22 2_4 manuell" xfId="52579" xr:uid="{0F93E38B-128C-4AC1-B5A8-FF904A8756CC}"/>
    <cellStyle name="20% - uthevingsfarge 3 22 3" xfId="3073" xr:uid="{00000000-0005-0000-0000-0000F42D0000}"/>
    <cellStyle name="20% - uthevingsfarge 3 22 3 2" xfId="36906" xr:uid="{00000000-0005-0000-0000-0000F52D0000}"/>
    <cellStyle name="20% - uthevingsfarge 3 22 3_CC1" xfId="52580" xr:uid="{223533E0-F62D-41A1-84DF-15663D365D2D}"/>
    <cellStyle name="20% - uthevingsfarge 3 22 4" xfId="36907" xr:uid="{00000000-0005-0000-0000-0000F62D0000}"/>
    <cellStyle name="20% - uthevingsfarge 3 22 5" xfId="36908" xr:uid="{00000000-0005-0000-0000-0000F72D0000}"/>
    <cellStyle name="20% - uthevingsfarge 3 22 6" xfId="36909" xr:uid="{00000000-0005-0000-0000-0000F82D0000}"/>
    <cellStyle name="20% - uthevingsfarge 3 22 7" xfId="36900" xr:uid="{00000000-0005-0000-0000-0000F92D0000}"/>
    <cellStyle name="20% - uthevingsfarge 3 22_4 manuell" xfId="52581"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6912" xr:uid="{00000000-0005-0000-0000-0000FE2D0000}"/>
    <cellStyle name="20% - uthevingsfarge 3 23 2 2_CC1" xfId="52582" xr:uid="{3FEE9655-7E49-45C9-9502-793BC438AA15}"/>
    <cellStyle name="20% - uthevingsfarge 3 23 2 3" xfId="36913" xr:uid="{00000000-0005-0000-0000-0000FF2D0000}"/>
    <cellStyle name="20% - uthevingsfarge 3 23 2 4" xfId="36914" xr:uid="{00000000-0005-0000-0000-0000002E0000}"/>
    <cellStyle name="20% - uthevingsfarge 3 23 2 5" xfId="36915" xr:uid="{00000000-0005-0000-0000-0000012E0000}"/>
    <cellStyle name="20% - uthevingsfarge 3 23 2 6" xfId="36911" xr:uid="{00000000-0005-0000-0000-0000022E0000}"/>
    <cellStyle name="20% - uthevingsfarge 3 23 2_4 manuell" xfId="52583" xr:uid="{DDDFE67C-1316-4B0F-B2DC-8D8DB2F70B17}"/>
    <cellStyle name="20% - uthevingsfarge 3 23 3" xfId="3077" xr:uid="{00000000-0005-0000-0000-0000042E0000}"/>
    <cellStyle name="20% - uthevingsfarge 3 23 3 2" xfId="36916" xr:uid="{00000000-0005-0000-0000-0000052E0000}"/>
    <cellStyle name="20% - uthevingsfarge 3 23 3_CC1" xfId="52584" xr:uid="{986C4943-5E89-44BD-91EF-ABB080253AEF}"/>
    <cellStyle name="20% - uthevingsfarge 3 23 4" xfId="36917" xr:uid="{00000000-0005-0000-0000-0000062E0000}"/>
    <cellStyle name="20% - uthevingsfarge 3 23 5" xfId="36918" xr:uid="{00000000-0005-0000-0000-0000072E0000}"/>
    <cellStyle name="20% - uthevingsfarge 3 23 6" xfId="36919" xr:uid="{00000000-0005-0000-0000-0000082E0000}"/>
    <cellStyle name="20% - uthevingsfarge 3 23 7" xfId="36910" xr:uid="{00000000-0005-0000-0000-0000092E0000}"/>
    <cellStyle name="20% - uthevingsfarge 3 23_4 manuell" xfId="52585"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6922" xr:uid="{00000000-0005-0000-0000-00000E2E0000}"/>
    <cellStyle name="20% - uthevingsfarge 3 24 2 2_CC1" xfId="52586" xr:uid="{6C7DD4B4-9091-4294-BE6D-2ACFE26CDC20}"/>
    <cellStyle name="20% - uthevingsfarge 3 24 2 3" xfId="36923" xr:uid="{00000000-0005-0000-0000-00000F2E0000}"/>
    <cellStyle name="20% - uthevingsfarge 3 24 2 4" xfId="36924" xr:uid="{00000000-0005-0000-0000-0000102E0000}"/>
    <cellStyle name="20% - uthevingsfarge 3 24 2 5" xfId="36925" xr:uid="{00000000-0005-0000-0000-0000112E0000}"/>
    <cellStyle name="20% - uthevingsfarge 3 24 2 6" xfId="36921" xr:uid="{00000000-0005-0000-0000-0000122E0000}"/>
    <cellStyle name="20% - uthevingsfarge 3 24 2_4 manuell" xfId="52587" xr:uid="{CCDD8A87-7555-47EA-AF0C-A3891573E105}"/>
    <cellStyle name="20% - uthevingsfarge 3 24 3" xfId="3081" xr:uid="{00000000-0005-0000-0000-0000142E0000}"/>
    <cellStyle name="20% - uthevingsfarge 3 24 3 2" xfId="36926" xr:uid="{00000000-0005-0000-0000-0000152E0000}"/>
    <cellStyle name="20% - uthevingsfarge 3 24 3_CC1" xfId="52588" xr:uid="{6A3CC5E7-F6CE-4A8D-B7DC-A56DC6DE2545}"/>
    <cellStyle name="20% - uthevingsfarge 3 24 4" xfId="36927" xr:uid="{00000000-0005-0000-0000-0000162E0000}"/>
    <cellStyle name="20% - uthevingsfarge 3 24 5" xfId="36928" xr:uid="{00000000-0005-0000-0000-0000172E0000}"/>
    <cellStyle name="20% - uthevingsfarge 3 24 6" xfId="36929" xr:uid="{00000000-0005-0000-0000-0000182E0000}"/>
    <cellStyle name="20% - uthevingsfarge 3 24 7" xfId="36920" xr:uid="{00000000-0005-0000-0000-0000192E0000}"/>
    <cellStyle name="20% - uthevingsfarge 3 24_4 manuell" xfId="52589"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6932" xr:uid="{00000000-0005-0000-0000-00001E2E0000}"/>
    <cellStyle name="20% - uthevingsfarge 3 25 2 2_CC1" xfId="52590" xr:uid="{AD3F091B-9FB0-4C56-87A5-4211FBCCA4EF}"/>
    <cellStyle name="20% - uthevingsfarge 3 25 2 3" xfId="36933" xr:uid="{00000000-0005-0000-0000-00001F2E0000}"/>
    <cellStyle name="20% - uthevingsfarge 3 25 2 4" xfId="36934" xr:uid="{00000000-0005-0000-0000-0000202E0000}"/>
    <cellStyle name="20% - uthevingsfarge 3 25 2 5" xfId="36935" xr:uid="{00000000-0005-0000-0000-0000212E0000}"/>
    <cellStyle name="20% - uthevingsfarge 3 25 2 6" xfId="36931" xr:uid="{00000000-0005-0000-0000-0000222E0000}"/>
    <cellStyle name="20% - uthevingsfarge 3 25 2_4 manuell" xfId="52591" xr:uid="{7315CA80-D708-4E90-93A5-E6915AC751BF}"/>
    <cellStyle name="20% - uthevingsfarge 3 25 3" xfId="3085" xr:uid="{00000000-0005-0000-0000-0000242E0000}"/>
    <cellStyle name="20% - uthevingsfarge 3 25 3 2" xfId="36936" xr:uid="{00000000-0005-0000-0000-0000252E0000}"/>
    <cellStyle name="20% - uthevingsfarge 3 25 3_CC1" xfId="52592" xr:uid="{3D571EC8-63BB-4839-B8D4-F0B1B0FBC29C}"/>
    <cellStyle name="20% - uthevingsfarge 3 25 4" xfId="36937" xr:uid="{00000000-0005-0000-0000-0000262E0000}"/>
    <cellStyle name="20% - uthevingsfarge 3 25 5" xfId="36938" xr:uid="{00000000-0005-0000-0000-0000272E0000}"/>
    <cellStyle name="20% - uthevingsfarge 3 25 6" xfId="36939" xr:uid="{00000000-0005-0000-0000-0000282E0000}"/>
    <cellStyle name="20% - uthevingsfarge 3 25 7" xfId="36930" xr:uid="{00000000-0005-0000-0000-0000292E0000}"/>
    <cellStyle name="20% - uthevingsfarge 3 25_4 manuell" xfId="52593"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6942" xr:uid="{00000000-0005-0000-0000-00002E2E0000}"/>
    <cellStyle name="20% - uthevingsfarge 3 26 2 2_CC1" xfId="52594" xr:uid="{F530F518-937C-4D54-B4BA-C43281BC89D9}"/>
    <cellStyle name="20% - uthevingsfarge 3 26 2 3" xfId="36943" xr:uid="{00000000-0005-0000-0000-00002F2E0000}"/>
    <cellStyle name="20% - uthevingsfarge 3 26 2 4" xfId="36944" xr:uid="{00000000-0005-0000-0000-0000302E0000}"/>
    <cellStyle name="20% - uthevingsfarge 3 26 2 5" xfId="36945" xr:uid="{00000000-0005-0000-0000-0000312E0000}"/>
    <cellStyle name="20% - uthevingsfarge 3 26 2 6" xfId="36941" xr:uid="{00000000-0005-0000-0000-0000322E0000}"/>
    <cellStyle name="20% - uthevingsfarge 3 26 2_4 manuell" xfId="52595" xr:uid="{8BCF6681-77E9-443B-9CDA-EDD8D8B1EBA6}"/>
    <cellStyle name="20% - uthevingsfarge 3 26 3" xfId="3089" xr:uid="{00000000-0005-0000-0000-0000342E0000}"/>
    <cellStyle name="20% - uthevingsfarge 3 26 3 2" xfId="36946" xr:uid="{00000000-0005-0000-0000-0000352E0000}"/>
    <cellStyle name="20% - uthevingsfarge 3 26 3_CC1" xfId="52596" xr:uid="{079C4A4F-A520-457D-8C36-7BFC4C5768D0}"/>
    <cellStyle name="20% - uthevingsfarge 3 26 4" xfId="36947" xr:uid="{00000000-0005-0000-0000-0000362E0000}"/>
    <cellStyle name="20% - uthevingsfarge 3 26 5" xfId="36948" xr:uid="{00000000-0005-0000-0000-0000372E0000}"/>
    <cellStyle name="20% - uthevingsfarge 3 26 6" xfId="36949" xr:uid="{00000000-0005-0000-0000-0000382E0000}"/>
    <cellStyle name="20% - uthevingsfarge 3 26 7" xfId="36940" xr:uid="{00000000-0005-0000-0000-0000392E0000}"/>
    <cellStyle name="20% - uthevingsfarge 3 26_4 manuell" xfId="52597"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6952" xr:uid="{00000000-0005-0000-0000-00003E2E0000}"/>
    <cellStyle name="20% - uthevingsfarge 3 27 2 2_CC1" xfId="52598" xr:uid="{A2514D25-C2F9-4CA3-B85F-B27E6AE6576E}"/>
    <cellStyle name="20% - uthevingsfarge 3 27 2 3" xfId="36953" xr:uid="{00000000-0005-0000-0000-00003F2E0000}"/>
    <cellStyle name="20% - uthevingsfarge 3 27 2 4" xfId="36954" xr:uid="{00000000-0005-0000-0000-0000402E0000}"/>
    <cellStyle name="20% - uthevingsfarge 3 27 2 5" xfId="36955" xr:uid="{00000000-0005-0000-0000-0000412E0000}"/>
    <cellStyle name="20% - uthevingsfarge 3 27 2 6" xfId="36951" xr:uid="{00000000-0005-0000-0000-0000422E0000}"/>
    <cellStyle name="20% - uthevingsfarge 3 27 2_4 manuell" xfId="52599" xr:uid="{4618DB75-8138-45DB-9DF9-27ACF87B875C}"/>
    <cellStyle name="20% - uthevingsfarge 3 27 3" xfId="3093" xr:uid="{00000000-0005-0000-0000-0000442E0000}"/>
    <cellStyle name="20% - uthevingsfarge 3 27 3 2" xfId="36956" xr:uid="{00000000-0005-0000-0000-0000452E0000}"/>
    <cellStyle name="20% - uthevingsfarge 3 27 3_CC1" xfId="52600" xr:uid="{B2C30CA0-3791-4F6D-BF72-62C10E62DD7C}"/>
    <cellStyle name="20% - uthevingsfarge 3 27 4" xfId="36957" xr:uid="{00000000-0005-0000-0000-0000462E0000}"/>
    <cellStyle name="20% - uthevingsfarge 3 27 5" xfId="36958" xr:uid="{00000000-0005-0000-0000-0000472E0000}"/>
    <cellStyle name="20% - uthevingsfarge 3 27 6" xfId="36959" xr:uid="{00000000-0005-0000-0000-0000482E0000}"/>
    <cellStyle name="20% - uthevingsfarge 3 27 7" xfId="36950" xr:uid="{00000000-0005-0000-0000-0000492E0000}"/>
    <cellStyle name="20% - uthevingsfarge 3 27_4 manuell" xfId="52601"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6962" xr:uid="{00000000-0005-0000-0000-00004E2E0000}"/>
    <cellStyle name="20% - uthevingsfarge 3 28 2 2_CC1" xfId="52602" xr:uid="{9DB53AC5-34A9-47D5-AFCD-026DE2B6444D}"/>
    <cellStyle name="20% - uthevingsfarge 3 28 2 3" xfId="36963" xr:uid="{00000000-0005-0000-0000-00004F2E0000}"/>
    <cellStyle name="20% - uthevingsfarge 3 28 2 4" xfId="36964" xr:uid="{00000000-0005-0000-0000-0000502E0000}"/>
    <cellStyle name="20% - uthevingsfarge 3 28 2 5" xfId="36965" xr:uid="{00000000-0005-0000-0000-0000512E0000}"/>
    <cellStyle name="20% - uthevingsfarge 3 28 2 6" xfId="36961" xr:uid="{00000000-0005-0000-0000-0000522E0000}"/>
    <cellStyle name="20% - uthevingsfarge 3 28 2_4 manuell" xfId="52603" xr:uid="{51A93479-BE89-465C-A199-386A9B04B639}"/>
    <cellStyle name="20% - uthevingsfarge 3 28 3" xfId="3097" xr:uid="{00000000-0005-0000-0000-0000542E0000}"/>
    <cellStyle name="20% - uthevingsfarge 3 28 3 2" xfId="36966" xr:uid="{00000000-0005-0000-0000-0000552E0000}"/>
    <cellStyle name="20% - uthevingsfarge 3 28 3_CC1" xfId="52604" xr:uid="{3AE687D7-717B-40E2-9167-F7EA7D028F43}"/>
    <cellStyle name="20% - uthevingsfarge 3 28 4" xfId="36967" xr:uid="{00000000-0005-0000-0000-0000562E0000}"/>
    <cellStyle name="20% - uthevingsfarge 3 28 5" xfId="36968" xr:uid="{00000000-0005-0000-0000-0000572E0000}"/>
    <cellStyle name="20% - uthevingsfarge 3 28 6" xfId="36969" xr:uid="{00000000-0005-0000-0000-0000582E0000}"/>
    <cellStyle name="20% - uthevingsfarge 3 28 7" xfId="36960" xr:uid="{00000000-0005-0000-0000-0000592E0000}"/>
    <cellStyle name="20% - uthevingsfarge 3 28_4 manuell" xfId="52605"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6972" xr:uid="{00000000-0005-0000-0000-00005E2E0000}"/>
    <cellStyle name="20% - uthevingsfarge 3 29 2 2_CC1" xfId="52606" xr:uid="{CF1A14CF-1D41-4B0F-A44C-8341DA29D01A}"/>
    <cellStyle name="20% - uthevingsfarge 3 29 2 3" xfId="36973" xr:uid="{00000000-0005-0000-0000-00005F2E0000}"/>
    <cellStyle name="20% - uthevingsfarge 3 29 2 4" xfId="36974" xr:uid="{00000000-0005-0000-0000-0000602E0000}"/>
    <cellStyle name="20% - uthevingsfarge 3 29 2 5" xfId="36975" xr:uid="{00000000-0005-0000-0000-0000612E0000}"/>
    <cellStyle name="20% - uthevingsfarge 3 29 2 6" xfId="36971" xr:uid="{00000000-0005-0000-0000-0000622E0000}"/>
    <cellStyle name="20% - uthevingsfarge 3 29 2_4 manuell" xfId="52607" xr:uid="{F881BA6A-68BD-46AE-97D1-9B6CBA10C68A}"/>
    <cellStyle name="20% - uthevingsfarge 3 29 3" xfId="3101" xr:uid="{00000000-0005-0000-0000-0000642E0000}"/>
    <cellStyle name="20% - uthevingsfarge 3 29 3 2" xfId="36976" xr:uid="{00000000-0005-0000-0000-0000652E0000}"/>
    <cellStyle name="20% - uthevingsfarge 3 29 3_CC1" xfId="52608" xr:uid="{2B3212E9-A1A0-469B-80C3-76BD1C54EDD2}"/>
    <cellStyle name="20% - uthevingsfarge 3 29 4" xfId="36977" xr:uid="{00000000-0005-0000-0000-0000662E0000}"/>
    <cellStyle name="20% - uthevingsfarge 3 29 5" xfId="36978" xr:uid="{00000000-0005-0000-0000-0000672E0000}"/>
    <cellStyle name="20% - uthevingsfarge 3 29 6" xfId="36979" xr:uid="{00000000-0005-0000-0000-0000682E0000}"/>
    <cellStyle name="20% - uthevingsfarge 3 29 7" xfId="36970" xr:uid="{00000000-0005-0000-0000-0000692E0000}"/>
    <cellStyle name="20% - uthevingsfarge 3 29_4 manuell" xfId="52609" xr:uid="{C90C5CA3-BA87-49AD-9843-8C706B1EE077}"/>
    <cellStyle name="20% - uthevingsfarge 3 3" xfId="3102" xr:uid="{00000000-0005-0000-0000-00006B2E0000}"/>
    <cellStyle name="20% - uthevingsfarge 3 3 10" xfId="42349" xr:uid="{00000000-0005-0000-0000-00006C2E0000}"/>
    <cellStyle name="20% - uthevingsfarge 3 3 11" xfId="42350" xr:uid="{00000000-0005-0000-0000-00006D2E0000}"/>
    <cellStyle name="20% - uthevingsfarge 3 3 2" xfId="3103" xr:uid="{00000000-0005-0000-0000-00006E2E0000}"/>
    <cellStyle name="20% - uthevingsfarge 3 3 2 10" xfId="42351" xr:uid="{00000000-0005-0000-0000-00006F2E0000}"/>
    <cellStyle name="20% - uthevingsfarge 3 3 2 2" xfId="3104" xr:uid="{00000000-0005-0000-0000-0000702E0000}"/>
    <cellStyle name="20% - uthevingsfarge 3 3 2 2 2" xfId="14664" xr:uid="{00000000-0005-0000-0000-0000712E0000}"/>
    <cellStyle name="20% - uthevingsfarge 3 3 2 2 2 2" xfId="42352" xr:uid="{00000000-0005-0000-0000-0000722E0000}"/>
    <cellStyle name="20% - uthevingsfarge 3 3 2 2 2 2 2" xfId="42353" xr:uid="{00000000-0005-0000-0000-0000732E0000}"/>
    <cellStyle name="20% - uthevingsfarge 3 3 2 2 2 3" xfId="42354" xr:uid="{00000000-0005-0000-0000-0000742E0000}"/>
    <cellStyle name="20% - uthevingsfarge 3 3 2 2 2_3. Chng in credit spreads" xfId="42355" xr:uid="{00000000-0005-0000-0000-0000752E0000}"/>
    <cellStyle name="20% - uthevingsfarge 3 3 2 2 3" xfId="14665" xr:uid="{00000000-0005-0000-0000-0000762E0000}"/>
    <cellStyle name="20% - uthevingsfarge 3 3 2 2 3 2" xfId="42356" xr:uid="{00000000-0005-0000-0000-0000772E0000}"/>
    <cellStyle name="20% - uthevingsfarge 3 3 2 2 3 2 2" xfId="42357" xr:uid="{00000000-0005-0000-0000-0000782E0000}"/>
    <cellStyle name="20% - uthevingsfarge 3 3 2 2 3 3" xfId="42358" xr:uid="{00000000-0005-0000-0000-0000792E0000}"/>
    <cellStyle name="20% - uthevingsfarge 3 3 2 2 3_3. Chng in credit spreads" xfId="42359" xr:uid="{00000000-0005-0000-0000-00007A2E0000}"/>
    <cellStyle name="20% - uthevingsfarge 3 3 2 2 4" xfId="36982" xr:uid="{00000000-0005-0000-0000-00007B2E0000}"/>
    <cellStyle name="20% - uthevingsfarge 3 3 2 2 4 2" xfId="42360" xr:uid="{00000000-0005-0000-0000-00007C2E0000}"/>
    <cellStyle name="20% - uthevingsfarge 3 3 2 2 5" xfId="42361" xr:uid="{00000000-0005-0000-0000-00007D2E0000}"/>
    <cellStyle name="20% - uthevingsfarge 3 3 2 2 6" xfId="42362" xr:uid="{00000000-0005-0000-0000-00007E2E0000}"/>
    <cellStyle name="20% - uthevingsfarge 3 3 2 2_3. Chng in credit spreads" xfId="42363" xr:uid="{00000000-0005-0000-0000-00007F2E0000}"/>
    <cellStyle name="20% - uthevingsfarge 3 3 2 3" xfId="14666" xr:uid="{00000000-0005-0000-0000-0000802E0000}"/>
    <cellStyle name="20% - uthevingsfarge 3 3 2 3 2" xfId="14667" xr:uid="{00000000-0005-0000-0000-0000812E0000}"/>
    <cellStyle name="20% - uthevingsfarge 3 3 2 3 2 2" xfId="42364" xr:uid="{00000000-0005-0000-0000-0000822E0000}"/>
    <cellStyle name="20% - uthevingsfarge 3 3 2 3 3" xfId="14668" xr:uid="{00000000-0005-0000-0000-0000832E0000}"/>
    <cellStyle name="20% - uthevingsfarge 3 3 2 3 4" xfId="36983" xr:uid="{00000000-0005-0000-0000-0000842E0000}"/>
    <cellStyle name="20% - uthevingsfarge 3 3 2 3 5" xfId="42365" xr:uid="{00000000-0005-0000-0000-0000852E0000}"/>
    <cellStyle name="20% - uthevingsfarge 3 3 2 3 6" xfId="42366" xr:uid="{00000000-0005-0000-0000-0000862E0000}"/>
    <cellStyle name="20% - uthevingsfarge 3 3 2 3_3. Chng in credit spreads" xfId="42367" xr:uid="{00000000-0005-0000-0000-0000872E0000}"/>
    <cellStyle name="20% - uthevingsfarge 3 3 2 4" xfId="14669" xr:uid="{00000000-0005-0000-0000-0000882E0000}"/>
    <cellStyle name="20% - uthevingsfarge 3 3 2 4 2" xfId="14670" xr:uid="{00000000-0005-0000-0000-0000892E0000}"/>
    <cellStyle name="20% - uthevingsfarge 3 3 2 4 2 2" xfId="42368" xr:uid="{00000000-0005-0000-0000-00008A2E0000}"/>
    <cellStyle name="20% - uthevingsfarge 3 3 2 4 3" xfId="14671" xr:uid="{00000000-0005-0000-0000-00008B2E0000}"/>
    <cellStyle name="20% - uthevingsfarge 3 3 2 4 4" xfId="36984" xr:uid="{00000000-0005-0000-0000-00008C2E0000}"/>
    <cellStyle name="20% - uthevingsfarge 3 3 2 4 5" xfId="42369" xr:uid="{00000000-0005-0000-0000-00008D2E0000}"/>
    <cellStyle name="20% - uthevingsfarge 3 3 2 4 6" xfId="42370" xr:uid="{00000000-0005-0000-0000-00008E2E0000}"/>
    <cellStyle name="20% - uthevingsfarge 3 3 2 4_3. Chng in credit spreads" xfId="42371" xr:uid="{00000000-0005-0000-0000-00008F2E0000}"/>
    <cellStyle name="20% - uthevingsfarge 3 3 2 5" xfId="14672" xr:uid="{00000000-0005-0000-0000-0000902E0000}"/>
    <cellStyle name="20% - uthevingsfarge 3 3 2 5 2" xfId="14673" xr:uid="{00000000-0005-0000-0000-0000912E0000}"/>
    <cellStyle name="20% - uthevingsfarge 3 3 2 5 3" xfId="14674" xr:uid="{00000000-0005-0000-0000-0000922E0000}"/>
    <cellStyle name="20% - uthevingsfarge 3 3 2 5 4" xfId="36985" xr:uid="{00000000-0005-0000-0000-0000932E0000}"/>
    <cellStyle name="20% - uthevingsfarge 3 3 2 5 5" xfId="42372" xr:uid="{00000000-0005-0000-0000-0000942E0000}"/>
    <cellStyle name="20% - uthevingsfarge 3 3 2 5 6" xfId="42373" xr:uid="{00000000-0005-0000-0000-0000952E0000}"/>
    <cellStyle name="20% - uthevingsfarge 3 3 2 5_43 Manuell" xfId="54419" xr:uid="{17003C80-0ADA-4F61-9DA7-8E687E24D647}"/>
    <cellStyle name="20% - uthevingsfarge 3 3 2 6" xfId="14675" xr:uid="{00000000-0005-0000-0000-0000972E0000}"/>
    <cellStyle name="20% - uthevingsfarge 3 3 2 6 2" xfId="14676" xr:uid="{00000000-0005-0000-0000-0000982E0000}"/>
    <cellStyle name="20% - uthevingsfarge 3 3 2 6_43 Manuell" xfId="54420" xr:uid="{912B172A-2F29-454B-AC99-55395ED4AB9B}"/>
    <cellStyle name="20% - uthevingsfarge 3 3 2 7" xfId="14677" xr:uid="{00000000-0005-0000-0000-00009A2E0000}"/>
    <cellStyle name="20% - uthevingsfarge 3 3 2 8" xfId="36981" xr:uid="{00000000-0005-0000-0000-00009B2E0000}"/>
    <cellStyle name="20% - uthevingsfarge 3 3 2 9" xfId="42374" xr:uid="{00000000-0005-0000-0000-00009C2E0000}"/>
    <cellStyle name="20% - uthevingsfarge 3 3 2_3. Chng in credit spreads" xfId="42375" xr:uid="{00000000-0005-0000-0000-00009D2E0000}"/>
    <cellStyle name="20% - uthevingsfarge 3 3 3" xfId="3105" xr:uid="{00000000-0005-0000-0000-00009E2E0000}"/>
    <cellStyle name="20% - uthevingsfarge 3 3 3 2" xfId="14678" xr:uid="{00000000-0005-0000-0000-00009F2E0000}"/>
    <cellStyle name="20% - uthevingsfarge 3 3 3 2 2" xfId="42376" xr:uid="{00000000-0005-0000-0000-0000A02E0000}"/>
    <cellStyle name="20% - uthevingsfarge 3 3 3 2 2 2" xfId="42377" xr:uid="{00000000-0005-0000-0000-0000A12E0000}"/>
    <cellStyle name="20% - uthevingsfarge 3 3 3 2 2 2 2" xfId="42378" xr:uid="{00000000-0005-0000-0000-0000A22E0000}"/>
    <cellStyle name="20% - uthevingsfarge 3 3 3 2 2 3" xfId="42379" xr:uid="{00000000-0005-0000-0000-0000A32E0000}"/>
    <cellStyle name="20% - uthevingsfarge 3 3 3 2 2_3. Chng in credit spreads" xfId="42380" xr:uid="{00000000-0005-0000-0000-0000A42E0000}"/>
    <cellStyle name="20% - uthevingsfarge 3 3 3 2 3" xfId="42381" xr:uid="{00000000-0005-0000-0000-0000A52E0000}"/>
    <cellStyle name="20% - uthevingsfarge 3 3 3 2 3 2" xfId="42382" xr:uid="{00000000-0005-0000-0000-0000A62E0000}"/>
    <cellStyle name="20% - uthevingsfarge 3 3 3 2 3 2 2" xfId="42383" xr:uid="{00000000-0005-0000-0000-0000A72E0000}"/>
    <cellStyle name="20% - uthevingsfarge 3 3 3 2 3 3" xfId="42384" xr:uid="{00000000-0005-0000-0000-0000A82E0000}"/>
    <cellStyle name="20% - uthevingsfarge 3 3 3 2 3_3. Chng in credit spreads" xfId="42385" xr:uid="{00000000-0005-0000-0000-0000A92E0000}"/>
    <cellStyle name="20% - uthevingsfarge 3 3 3 2 4" xfId="42386" xr:uid="{00000000-0005-0000-0000-0000AA2E0000}"/>
    <cellStyle name="20% - uthevingsfarge 3 3 3 2 4 2" xfId="42387" xr:uid="{00000000-0005-0000-0000-0000AB2E0000}"/>
    <cellStyle name="20% - uthevingsfarge 3 3 3 2 5" xfId="42388" xr:uid="{00000000-0005-0000-0000-0000AC2E0000}"/>
    <cellStyle name="20% - uthevingsfarge 3 3 3 2_3. Chng in credit spreads" xfId="42389" xr:uid="{00000000-0005-0000-0000-0000AD2E0000}"/>
    <cellStyle name="20% - uthevingsfarge 3 3 3 3" xfId="14679" xr:uid="{00000000-0005-0000-0000-0000AE2E0000}"/>
    <cellStyle name="20% - uthevingsfarge 3 3 3 3 2" xfId="42390" xr:uid="{00000000-0005-0000-0000-0000AF2E0000}"/>
    <cellStyle name="20% - uthevingsfarge 3 3 3 3 2 2" xfId="42391" xr:uid="{00000000-0005-0000-0000-0000B02E0000}"/>
    <cellStyle name="20% - uthevingsfarge 3 3 3 3 3" xfId="42392" xr:uid="{00000000-0005-0000-0000-0000B12E0000}"/>
    <cellStyle name="20% - uthevingsfarge 3 3 3 3_3. Chng in credit spreads" xfId="42393" xr:uid="{00000000-0005-0000-0000-0000B22E0000}"/>
    <cellStyle name="20% - uthevingsfarge 3 3 3 4" xfId="36986" xr:uid="{00000000-0005-0000-0000-0000B32E0000}"/>
    <cellStyle name="20% - uthevingsfarge 3 3 3 4 2" xfId="42394" xr:uid="{00000000-0005-0000-0000-0000B42E0000}"/>
    <cellStyle name="20% - uthevingsfarge 3 3 3 4 2 2" xfId="42395" xr:uid="{00000000-0005-0000-0000-0000B52E0000}"/>
    <cellStyle name="20% - uthevingsfarge 3 3 3 4 3" xfId="42396" xr:uid="{00000000-0005-0000-0000-0000B62E0000}"/>
    <cellStyle name="20% - uthevingsfarge 3 3 3 4_3. Chng in credit spreads" xfId="42397" xr:uid="{00000000-0005-0000-0000-0000B72E0000}"/>
    <cellStyle name="20% - uthevingsfarge 3 3 3 5" xfId="42398" xr:uid="{00000000-0005-0000-0000-0000B82E0000}"/>
    <cellStyle name="20% - uthevingsfarge 3 3 3 5 2" xfId="42399" xr:uid="{00000000-0005-0000-0000-0000B92E0000}"/>
    <cellStyle name="20% - uthevingsfarge 3 3 3 6" xfId="42400" xr:uid="{00000000-0005-0000-0000-0000BA2E0000}"/>
    <cellStyle name="20% - uthevingsfarge 3 3 3_3. Chng in credit spreads" xfId="42401" xr:uid="{00000000-0005-0000-0000-0000BB2E0000}"/>
    <cellStyle name="20% - uthevingsfarge 3 3 4" xfId="14680" xr:uid="{00000000-0005-0000-0000-0000BC2E0000}"/>
    <cellStyle name="20% - uthevingsfarge 3 3 4 2" xfId="14681" xr:uid="{00000000-0005-0000-0000-0000BD2E0000}"/>
    <cellStyle name="20% - uthevingsfarge 3 3 4 2 2" xfId="42402" xr:uid="{00000000-0005-0000-0000-0000BE2E0000}"/>
    <cellStyle name="20% - uthevingsfarge 3 3 4 2 2 2" xfId="42403" xr:uid="{00000000-0005-0000-0000-0000BF2E0000}"/>
    <cellStyle name="20% - uthevingsfarge 3 3 4 2 3" xfId="42404" xr:uid="{00000000-0005-0000-0000-0000C02E0000}"/>
    <cellStyle name="20% - uthevingsfarge 3 3 4 2_3. Chng in credit spreads" xfId="42405" xr:uid="{00000000-0005-0000-0000-0000C12E0000}"/>
    <cellStyle name="20% - uthevingsfarge 3 3 4 3" xfId="14682" xr:uid="{00000000-0005-0000-0000-0000C22E0000}"/>
    <cellStyle name="20% - uthevingsfarge 3 3 4 3 2" xfId="42406" xr:uid="{00000000-0005-0000-0000-0000C32E0000}"/>
    <cellStyle name="20% - uthevingsfarge 3 3 4 3 2 2" xfId="42407" xr:uid="{00000000-0005-0000-0000-0000C42E0000}"/>
    <cellStyle name="20% - uthevingsfarge 3 3 4 3 3" xfId="42408" xr:uid="{00000000-0005-0000-0000-0000C52E0000}"/>
    <cellStyle name="20% - uthevingsfarge 3 3 4 3_3. Chng in credit spreads" xfId="42409" xr:uid="{00000000-0005-0000-0000-0000C62E0000}"/>
    <cellStyle name="20% - uthevingsfarge 3 3 4 4" xfId="36987" xr:uid="{00000000-0005-0000-0000-0000C72E0000}"/>
    <cellStyle name="20% - uthevingsfarge 3 3 4 4 2" xfId="42410" xr:uid="{00000000-0005-0000-0000-0000C82E0000}"/>
    <cellStyle name="20% - uthevingsfarge 3 3 4 5" xfId="42411" xr:uid="{00000000-0005-0000-0000-0000C92E0000}"/>
    <cellStyle name="20% - uthevingsfarge 3 3 4 6" xfId="42412" xr:uid="{00000000-0005-0000-0000-0000CA2E0000}"/>
    <cellStyle name="20% - uthevingsfarge 3 3 4_3. Chng in credit spreads" xfId="42413" xr:uid="{00000000-0005-0000-0000-0000CB2E0000}"/>
    <cellStyle name="20% - uthevingsfarge 3 3 5" xfId="14683" xr:uid="{00000000-0005-0000-0000-0000CC2E0000}"/>
    <cellStyle name="20% - uthevingsfarge 3 3 5 2" xfId="14684" xr:uid="{00000000-0005-0000-0000-0000CD2E0000}"/>
    <cellStyle name="20% - uthevingsfarge 3 3 5 2 2" xfId="42414" xr:uid="{00000000-0005-0000-0000-0000CE2E0000}"/>
    <cellStyle name="20% - uthevingsfarge 3 3 5 3" xfId="14685" xr:uid="{00000000-0005-0000-0000-0000CF2E0000}"/>
    <cellStyle name="20% - uthevingsfarge 3 3 5 4" xfId="36988" xr:uid="{00000000-0005-0000-0000-0000D02E0000}"/>
    <cellStyle name="20% - uthevingsfarge 3 3 5 5" xfId="42415" xr:uid="{00000000-0005-0000-0000-0000D12E0000}"/>
    <cellStyle name="20% - uthevingsfarge 3 3 5 6" xfId="42416" xr:uid="{00000000-0005-0000-0000-0000D22E0000}"/>
    <cellStyle name="20% - uthevingsfarge 3 3 5_3. Chng in credit spreads" xfId="42417" xr:uid="{00000000-0005-0000-0000-0000D32E0000}"/>
    <cellStyle name="20% - uthevingsfarge 3 3 6" xfId="14686" xr:uid="{00000000-0005-0000-0000-0000D42E0000}"/>
    <cellStyle name="20% - uthevingsfarge 3 3 6 2" xfId="14687" xr:uid="{00000000-0005-0000-0000-0000D52E0000}"/>
    <cellStyle name="20% - uthevingsfarge 3 3 6 2 2" xfId="42418" xr:uid="{00000000-0005-0000-0000-0000D62E0000}"/>
    <cellStyle name="20% - uthevingsfarge 3 3 6 3" xfId="14688" xr:uid="{00000000-0005-0000-0000-0000D72E0000}"/>
    <cellStyle name="20% - uthevingsfarge 3 3 6 4" xfId="36989" xr:uid="{00000000-0005-0000-0000-0000D82E0000}"/>
    <cellStyle name="20% - uthevingsfarge 3 3 6 5" xfId="42419" xr:uid="{00000000-0005-0000-0000-0000D92E0000}"/>
    <cellStyle name="20% - uthevingsfarge 3 3 6 6" xfId="42420" xr:uid="{00000000-0005-0000-0000-0000DA2E0000}"/>
    <cellStyle name="20% - uthevingsfarge 3 3 6_3. Chng in credit spreads" xfId="42421" xr:uid="{00000000-0005-0000-0000-0000DB2E0000}"/>
    <cellStyle name="20% - uthevingsfarge 3 3 7" xfId="14689" xr:uid="{00000000-0005-0000-0000-0000DC2E0000}"/>
    <cellStyle name="20% - uthevingsfarge 3 3 7 2" xfId="14690" xr:uid="{00000000-0005-0000-0000-0000DD2E0000}"/>
    <cellStyle name="20% - uthevingsfarge 3 3 7 2 2" xfId="42422" xr:uid="{00000000-0005-0000-0000-0000DE2E0000}"/>
    <cellStyle name="20% - uthevingsfarge 3 3 7 3" xfId="42423" xr:uid="{00000000-0005-0000-0000-0000DF2E0000}"/>
    <cellStyle name="20% - uthevingsfarge 3 3 7_3. Chng in credit spreads" xfId="42424" xr:uid="{00000000-0005-0000-0000-0000E02E0000}"/>
    <cellStyle name="20% - uthevingsfarge 3 3 8" xfId="14691" xr:uid="{00000000-0005-0000-0000-0000E12E0000}"/>
    <cellStyle name="20% - uthevingsfarge 3 3 9" xfId="36980" xr:uid="{00000000-0005-0000-0000-0000E22E0000}"/>
    <cellStyle name="20% - uthevingsfarge 3 3_4 manuell" xfId="52610"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6992" xr:uid="{00000000-0005-0000-0000-0000E72E0000}"/>
    <cellStyle name="20% - uthevingsfarge 3 30 2 2_CC1" xfId="52611" xr:uid="{970E33D1-05F1-41DF-9980-519FF859843D}"/>
    <cellStyle name="20% - uthevingsfarge 3 30 2 3" xfId="36993" xr:uid="{00000000-0005-0000-0000-0000E82E0000}"/>
    <cellStyle name="20% - uthevingsfarge 3 30 2 4" xfId="36994" xr:uid="{00000000-0005-0000-0000-0000E92E0000}"/>
    <cellStyle name="20% - uthevingsfarge 3 30 2 5" xfId="36995" xr:uid="{00000000-0005-0000-0000-0000EA2E0000}"/>
    <cellStyle name="20% - uthevingsfarge 3 30 2 6" xfId="36991" xr:uid="{00000000-0005-0000-0000-0000EB2E0000}"/>
    <cellStyle name="20% - uthevingsfarge 3 30 2_4 manuell" xfId="52612" xr:uid="{B997C526-EE6E-4E8E-9734-475FB64EABBA}"/>
    <cellStyle name="20% - uthevingsfarge 3 30 3" xfId="3109" xr:uid="{00000000-0005-0000-0000-0000ED2E0000}"/>
    <cellStyle name="20% - uthevingsfarge 3 30 3 2" xfId="36996" xr:uid="{00000000-0005-0000-0000-0000EE2E0000}"/>
    <cellStyle name="20% - uthevingsfarge 3 30 3_CC1" xfId="52613" xr:uid="{063F3CD9-6194-4776-B4CE-F7C851110479}"/>
    <cellStyle name="20% - uthevingsfarge 3 30 4" xfId="36997" xr:uid="{00000000-0005-0000-0000-0000EF2E0000}"/>
    <cellStyle name="20% - uthevingsfarge 3 30 5" xfId="36998" xr:uid="{00000000-0005-0000-0000-0000F02E0000}"/>
    <cellStyle name="20% - uthevingsfarge 3 30 6" xfId="36999" xr:uid="{00000000-0005-0000-0000-0000F12E0000}"/>
    <cellStyle name="20% - uthevingsfarge 3 30 7" xfId="36990" xr:uid="{00000000-0005-0000-0000-0000F22E0000}"/>
    <cellStyle name="20% - uthevingsfarge 3 30_4 manuell" xfId="52614"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7002" xr:uid="{00000000-0005-0000-0000-0000F72E0000}"/>
    <cellStyle name="20% - uthevingsfarge 3 31 2 2_CC1" xfId="52615" xr:uid="{60554D88-BAD4-4328-9C0C-86EB8532E310}"/>
    <cellStyle name="20% - uthevingsfarge 3 31 2 3" xfId="37003" xr:uid="{00000000-0005-0000-0000-0000F82E0000}"/>
    <cellStyle name="20% - uthevingsfarge 3 31 2 4" xfId="37004" xr:uid="{00000000-0005-0000-0000-0000F92E0000}"/>
    <cellStyle name="20% - uthevingsfarge 3 31 2 5" xfId="37005" xr:uid="{00000000-0005-0000-0000-0000FA2E0000}"/>
    <cellStyle name="20% - uthevingsfarge 3 31 2 6" xfId="37001" xr:uid="{00000000-0005-0000-0000-0000FB2E0000}"/>
    <cellStyle name="20% - uthevingsfarge 3 31 2_4 manuell" xfId="52616" xr:uid="{C896A713-43C1-4961-9931-8BA221248570}"/>
    <cellStyle name="20% - uthevingsfarge 3 31 3" xfId="3113" xr:uid="{00000000-0005-0000-0000-0000FD2E0000}"/>
    <cellStyle name="20% - uthevingsfarge 3 31 3 2" xfId="37006" xr:uid="{00000000-0005-0000-0000-0000FE2E0000}"/>
    <cellStyle name="20% - uthevingsfarge 3 31 3_CC1" xfId="52617" xr:uid="{90C67DD1-33F1-4F25-9E58-AA492D2BD21E}"/>
    <cellStyle name="20% - uthevingsfarge 3 31 4" xfId="37007" xr:uid="{00000000-0005-0000-0000-0000FF2E0000}"/>
    <cellStyle name="20% - uthevingsfarge 3 31 5" xfId="37008" xr:uid="{00000000-0005-0000-0000-0000002F0000}"/>
    <cellStyle name="20% - uthevingsfarge 3 31 6" xfId="37009" xr:uid="{00000000-0005-0000-0000-0000012F0000}"/>
    <cellStyle name="20% - uthevingsfarge 3 31 7" xfId="37000" xr:uid="{00000000-0005-0000-0000-0000022F0000}"/>
    <cellStyle name="20% - uthevingsfarge 3 31_4 manuell" xfId="52618"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7012" xr:uid="{00000000-0005-0000-0000-0000072F0000}"/>
    <cellStyle name="20% - uthevingsfarge 3 32 2 2_CC1" xfId="52619" xr:uid="{974FF1C9-3052-4B65-9759-C31B85A245DC}"/>
    <cellStyle name="20% - uthevingsfarge 3 32 2 3" xfId="37013" xr:uid="{00000000-0005-0000-0000-0000082F0000}"/>
    <cellStyle name="20% - uthevingsfarge 3 32 2 4" xfId="37014" xr:uid="{00000000-0005-0000-0000-0000092F0000}"/>
    <cellStyle name="20% - uthevingsfarge 3 32 2 5" xfId="37015" xr:uid="{00000000-0005-0000-0000-00000A2F0000}"/>
    <cellStyle name="20% - uthevingsfarge 3 32 2 6" xfId="37011" xr:uid="{00000000-0005-0000-0000-00000B2F0000}"/>
    <cellStyle name="20% - uthevingsfarge 3 32 2_4 manuell" xfId="52620" xr:uid="{F91FB82E-A461-4992-8564-387722BD96B7}"/>
    <cellStyle name="20% - uthevingsfarge 3 32 3" xfId="3117" xr:uid="{00000000-0005-0000-0000-00000D2F0000}"/>
    <cellStyle name="20% - uthevingsfarge 3 32 3 2" xfId="37016" xr:uid="{00000000-0005-0000-0000-00000E2F0000}"/>
    <cellStyle name="20% - uthevingsfarge 3 32 3_CC1" xfId="52621" xr:uid="{4C739A7A-4AB8-4A53-BDFD-1408E0BA2C04}"/>
    <cellStyle name="20% - uthevingsfarge 3 32 4" xfId="37017" xr:uid="{00000000-0005-0000-0000-00000F2F0000}"/>
    <cellStyle name="20% - uthevingsfarge 3 32 5" xfId="37018" xr:uid="{00000000-0005-0000-0000-0000102F0000}"/>
    <cellStyle name="20% - uthevingsfarge 3 32 6" xfId="37019" xr:uid="{00000000-0005-0000-0000-0000112F0000}"/>
    <cellStyle name="20% - uthevingsfarge 3 32 7" xfId="37010" xr:uid="{00000000-0005-0000-0000-0000122F0000}"/>
    <cellStyle name="20% - uthevingsfarge 3 32_4 manuell" xfId="52622"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7022" xr:uid="{00000000-0005-0000-0000-0000172F0000}"/>
    <cellStyle name="20% - uthevingsfarge 3 33 2 2_CC1" xfId="52623" xr:uid="{ED58386B-623D-453B-998D-6EEB9657199C}"/>
    <cellStyle name="20% - uthevingsfarge 3 33 2 3" xfId="37023" xr:uid="{00000000-0005-0000-0000-0000182F0000}"/>
    <cellStyle name="20% - uthevingsfarge 3 33 2 4" xfId="37024" xr:uid="{00000000-0005-0000-0000-0000192F0000}"/>
    <cellStyle name="20% - uthevingsfarge 3 33 2 5" xfId="37025" xr:uid="{00000000-0005-0000-0000-00001A2F0000}"/>
    <cellStyle name="20% - uthevingsfarge 3 33 2 6" xfId="37021" xr:uid="{00000000-0005-0000-0000-00001B2F0000}"/>
    <cellStyle name="20% - uthevingsfarge 3 33 2_4 manuell" xfId="52624" xr:uid="{6A812F5D-D8F4-4FD2-866F-13BBDA4B4CE4}"/>
    <cellStyle name="20% - uthevingsfarge 3 33 3" xfId="3121" xr:uid="{00000000-0005-0000-0000-00001D2F0000}"/>
    <cellStyle name="20% - uthevingsfarge 3 33 3 2" xfId="37026" xr:uid="{00000000-0005-0000-0000-00001E2F0000}"/>
    <cellStyle name="20% - uthevingsfarge 3 33 3_CC1" xfId="52625" xr:uid="{1CA69444-AA4F-4107-BCA8-432E9704E21A}"/>
    <cellStyle name="20% - uthevingsfarge 3 33 4" xfId="37027" xr:uid="{00000000-0005-0000-0000-00001F2F0000}"/>
    <cellStyle name="20% - uthevingsfarge 3 33 5" xfId="37028" xr:uid="{00000000-0005-0000-0000-0000202F0000}"/>
    <cellStyle name="20% - uthevingsfarge 3 33 6" xfId="37029" xr:uid="{00000000-0005-0000-0000-0000212F0000}"/>
    <cellStyle name="20% - uthevingsfarge 3 33 7" xfId="37020" xr:uid="{00000000-0005-0000-0000-0000222F0000}"/>
    <cellStyle name="20% - uthevingsfarge 3 33_4 manuell" xfId="52626"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7032" xr:uid="{00000000-0005-0000-0000-0000272F0000}"/>
    <cellStyle name="20% - uthevingsfarge 3 34 2 2_CC1" xfId="52627" xr:uid="{5B3714AB-7A43-47D3-A9BE-41DB2F473D69}"/>
    <cellStyle name="20% - uthevingsfarge 3 34 2 3" xfId="37033" xr:uid="{00000000-0005-0000-0000-0000282F0000}"/>
    <cellStyle name="20% - uthevingsfarge 3 34 2 4" xfId="37034" xr:uid="{00000000-0005-0000-0000-0000292F0000}"/>
    <cellStyle name="20% - uthevingsfarge 3 34 2 5" xfId="37035" xr:uid="{00000000-0005-0000-0000-00002A2F0000}"/>
    <cellStyle name="20% - uthevingsfarge 3 34 2 6" xfId="37031" xr:uid="{00000000-0005-0000-0000-00002B2F0000}"/>
    <cellStyle name="20% - uthevingsfarge 3 34 2_4 manuell" xfId="52628" xr:uid="{BAFF0C69-C6CC-4809-A1EB-D5B2D034088E}"/>
    <cellStyle name="20% - uthevingsfarge 3 34 3" xfId="3125" xr:uid="{00000000-0005-0000-0000-00002D2F0000}"/>
    <cellStyle name="20% - uthevingsfarge 3 34 3 2" xfId="37036" xr:uid="{00000000-0005-0000-0000-00002E2F0000}"/>
    <cellStyle name="20% - uthevingsfarge 3 34 3_CC1" xfId="52629" xr:uid="{6C149A93-E11E-456D-8BC2-1A1C4D54579A}"/>
    <cellStyle name="20% - uthevingsfarge 3 34 4" xfId="37037" xr:uid="{00000000-0005-0000-0000-00002F2F0000}"/>
    <cellStyle name="20% - uthevingsfarge 3 34 5" xfId="37038" xr:uid="{00000000-0005-0000-0000-0000302F0000}"/>
    <cellStyle name="20% - uthevingsfarge 3 34 6" xfId="37039" xr:uid="{00000000-0005-0000-0000-0000312F0000}"/>
    <cellStyle name="20% - uthevingsfarge 3 34 7" xfId="37030" xr:uid="{00000000-0005-0000-0000-0000322F0000}"/>
    <cellStyle name="20% - uthevingsfarge 3 34_4 manuell" xfId="52630"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7042" xr:uid="{00000000-0005-0000-0000-0000372F0000}"/>
    <cellStyle name="20% - uthevingsfarge 3 35 2 2_CC1" xfId="52631" xr:uid="{ACD7E31C-792D-4B9E-AF13-BBC0AED58E0E}"/>
    <cellStyle name="20% - uthevingsfarge 3 35 2 3" xfId="37043" xr:uid="{00000000-0005-0000-0000-0000382F0000}"/>
    <cellStyle name="20% - uthevingsfarge 3 35 2 4" xfId="37044" xr:uid="{00000000-0005-0000-0000-0000392F0000}"/>
    <cellStyle name="20% - uthevingsfarge 3 35 2 5" xfId="37045" xr:uid="{00000000-0005-0000-0000-00003A2F0000}"/>
    <cellStyle name="20% - uthevingsfarge 3 35 2 6" xfId="37041" xr:uid="{00000000-0005-0000-0000-00003B2F0000}"/>
    <cellStyle name="20% - uthevingsfarge 3 35 2_4 manuell" xfId="52632" xr:uid="{329FFDFC-A588-473C-A741-86256E813D37}"/>
    <cellStyle name="20% - uthevingsfarge 3 35 3" xfId="3129" xr:uid="{00000000-0005-0000-0000-00003D2F0000}"/>
    <cellStyle name="20% - uthevingsfarge 3 35 3 2" xfId="37046" xr:uid="{00000000-0005-0000-0000-00003E2F0000}"/>
    <cellStyle name="20% - uthevingsfarge 3 35 3_CC1" xfId="52633" xr:uid="{9DADC353-05E5-44D3-969A-AD1CE89372C4}"/>
    <cellStyle name="20% - uthevingsfarge 3 35 4" xfId="37047" xr:uid="{00000000-0005-0000-0000-00003F2F0000}"/>
    <cellStyle name="20% - uthevingsfarge 3 35 5" xfId="37048" xr:uid="{00000000-0005-0000-0000-0000402F0000}"/>
    <cellStyle name="20% - uthevingsfarge 3 35 6" xfId="37049" xr:uid="{00000000-0005-0000-0000-0000412F0000}"/>
    <cellStyle name="20% - uthevingsfarge 3 35 7" xfId="37040" xr:uid="{00000000-0005-0000-0000-0000422F0000}"/>
    <cellStyle name="20% - uthevingsfarge 3 35_4 manuell" xfId="52634"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7052" xr:uid="{00000000-0005-0000-0000-0000472F0000}"/>
    <cellStyle name="20% - uthevingsfarge 3 36 2 2_CC1" xfId="52635" xr:uid="{2A4B2273-2B6B-40FB-9998-0017714BC337}"/>
    <cellStyle name="20% - uthevingsfarge 3 36 2 3" xfId="37053" xr:uid="{00000000-0005-0000-0000-0000482F0000}"/>
    <cellStyle name="20% - uthevingsfarge 3 36 2 4" xfId="37054" xr:uid="{00000000-0005-0000-0000-0000492F0000}"/>
    <cellStyle name="20% - uthevingsfarge 3 36 2 5" xfId="37055" xr:uid="{00000000-0005-0000-0000-00004A2F0000}"/>
    <cellStyle name="20% - uthevingsfarge 3 36 2 6" xfId="37051" xr:uid="{00000000-0005-0000-0000-00004B2F0000}"/>
    <cellStyle name="20% - uthevingsfarge 3 36 2_4 manuell" xfId="52636" xr:uid="{456791BF-8072-464E-92B0-89B93EBECF9F}"/>
    <cellStyle name="20% - uthevingsfarge 3 36 3" xfId="3133" xr:uid="{00000000-0005-0000-0000-00004D2F0000}"/>
    <cellStyle name="20% - uthevingsfarge 3 36 3 2" xfId="37056" xr:uid="{00000000-0005-0000-0000-00004E2F0000}"/>
    <cellStyle name="20% - uthevingsfarge 3 36 3_CC1" xfId="52637" xr:uid="{F42F1579-460C-473E-A063-030CD88D665E}"/>
    <cellStyle name="20% - uthevingsfarge 3 36 4" xfId="37057" xr:uid="{00000000-0005-0000-0000-00004F2F0000}"/>
    <cellStyle name="20% - uthevingsfarge 3 36 5" xfId="37058" xr:uid="{00000000-0005-0000-0000-0000502F0000}"/>
    <cellStyle name="20% - uthevingsfarge 3 36 6" xfId="37059" xr:uid="{00000000-0005-0000-0000-0000512F0000}"/>
    <cellStyle name="20% - uthevingsfarge 3 36 7" xfId="37050" xr:uid="{00000000-0005-0000-0000-0000522F0000}"/>
    <cellStyle name="20% - uthevingsfarge 3 36_4 manuell" xfId="52638"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7062" xr:uid="{00000000-0005-0000-0000-0000572F0000}"/>
    <cellStyle name="20% - uthevingsfarge 3 37 2 2_CC1" xfId="52639" xr:uid="{028B982D-21A3-4DD3-9C9A-A8DD395C015E}"/>
    <cellStyle name="20% - uthevingsfarge 3 37 2 3" xfId="37063" xr:uid="{00000000-0005-0000-0000-0000582F0000}"/>
    <cellStyle name="20% - uthevingsfarge 3 37 2 4" xfId="37064" xr:uid="{00000000-0005-0000-0000-0000592F0000}"/>
    <cellStyle name="20% - uthevingsfarge 3 37 2 5" xfId="37065" xr:uid="{00000000-0005-0000-0000-00005A2F0000}"/>
    <cellStyle name="20% - uthevingsfarge 3 37 2 6" xfId="37061" xr:uid="{00000000-0005-0000-0000-00005B2F0000}"/>
    <cellStyle name="20% - uthevingsfarge 3 37 2_4 manuell" xfId="52640" xr:uid="{99C82A37-3006-4620-8E4C-999794A0223D}"/>
    <cellStyle name="20% - uthevingsfarge 3 37 3" xfId="3137" xr:uid="{00000000-0005-0000-0000-00005D2F0000}"/>
    <cellStyle name="20% - uthevingsfarge 3 37 3 2" xfId="37066" xr:uid="{00000000-0005-0000-0000-00005E2F0000}"/>
    <cellStyle name="20% - uthevingsfarge 3 37 3_CC1" xfId="52641" xr:uid="{AFADE07B-B6EF-41C1-B10D-7167519C7B9B}"/>
    <cellStyle name="20% - uthevingsfarge 3 37 4" xfId="37067" xr:uid="{00000000-0005-0000-0000-00005F2F0000}"/>
    <cellStyle name="20% - uthevingsfarge 3 37 5" xfId="37068" xr:uid="{00000000-0005-0000-0000-0000602F0000}"/>
    <cellStyle name="20% - uthevingsfarge 3 37 6" xfId="37069" xr:uid="{00000000-0005-0000-0000-0000612F0000}"/>
    <cellStyle name="20% - uthevingsfarge 3 37 7" xfId="37060" xr:uid="{00000000-0005-0000-0000-0000622F0000}"/>
    <cellStyle name="20% - uthevingsfarge 3 37_4 manuell" xfId="52642"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7072" xr:uid="{00000000-0005-0000-0000-0000672F0000}"/>
    <cellStyle name="20% - uthevingsfarge 3 38 2 2_CC1" xfId="52643" xr:uid="{3D6190F0-5180-49B4-A365-D0121C1BB44B}"/>
    <cellStyle name="20% - uthevingsfarge 3 38 2 3" xfId="37073" xr:uid="{00000000-0005-0000-0000-0000682F0000}"/>
    <cellStyle name="20% - uthevingsfarge 3 38 2 4" xfId="37074" xr:uid="{00000000-0005-0000-0000-0000692F0000}"/>
    <cellStyle name="20% - uthevingsfarge 3 38 2 5" xfId="37075" xr:uid="{00000000-0005-0000-0000-00006A2F0000}"/>
    <cellStyle name="20% - uthevingsfarge 3 38 2 6" xfId="37071" xr:uid="{00000000-0005-0000-0000-00006B2F0000}"/>
    <cellStyle name="20% - uthevingsfarge 3 38 2_4 manuell" xfId="52644" xr:uid="{E0A1F263-C045-4B89-9E24-90F3D5528DC2}"/>
    <cellStyle name="20% - uthevingsfarge 3 38 3" xfId="3141" xr:uid="{00000000-0005-0000-0000-00006D2F0000}"/>
    <cellStyle name="20% - uthevingsfarge 3 38 3 2" xfId="37076" xr:uid="{00000000-0005-0000-0000-00006E2F0000}"/>
    <cellStyle name="20% - uthevingsfarge 3 38 3_CC1" xfId="52645" xr:uid="{2F5C1B82-6A38-43F5-873C-8DDB0ED8DBD7}"/>
    <cellStyle name="20% - uthevingsfarge 3 38 4" xfId="37077" xr:uid="{00000000-0005-0000-0000-00006F2F0000}"/>
    <cellStyle name="20% - uthevingsfarge 3 38 5" xfId="37078" xr:uid="{00000000-0005-0000-0000-0000702F0000}"/>
    <cellStyle name="20% - uthevingsfarge 3 38 6" xfId="37079" xr:uid="{00000000-0005-0000-0000-0000712F0000}"/>
    <cellStyle name="20% - uthevingsfarge 3 38 7" xfId="37070" xr:uid="{00000000-0005-0000-0000-0000722F0000}"/>
    <cellStyle name="20% - uthevingsfarge 3 38_4 manuell" xfId="52646"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7082" xr:uid="{00000000-0005-0000-0000-0000772F0000}"/>
    <cellStyle name="20% - uthevingsfarge 3 39 2 2_CC1" xfId="52647" xr:uid="{0B2F34E1-E9C8-40D1-9E28-64139D9A766A}"/>
    <cellStyle name="20% - uthevingsfarge 3 39 2 3" xfId="37083" xr:uid="{00000000-0005-0000-0000-0000782F0000}"/>
    <cellStyle name="20% - uthevingsfarge 3 39 2 4" xfId="37084" xr:uid="{00000000-0005-0000-0000-0000792F0000}"/>
    <cellStyle name="20% - uthevingsfarge 3 39 2 5" xfId="37085" xr:uid="{00000000-0005-0000-0000-00007A2F0000}"/>
    <cellStyle name="20% - uthevingsfarge 3 39 2 6" xfId="37081" xr:uid="{00000000-0005-0000-0000-00007B2F0000}"/>
    <cellStyle name="20% - uthevingsfarge 3 39 2_4 manuell" xfId="52648" xr:uid="{3FA18A5C-9D2C-4067-8A59-6627885F7B18}"/>
    <cellStyle name="20% - uthevingsfarge 3 39 3" xfId="3145" xr:uid="{00000000-0005-0000-0000-00007D2F0000}"/>
    <cellStyle name="20% - uthevingsfarge 3 39 3 2" xfId="37086" xr:uid="{00000000-0005-0000-0000-00007E2F0000}"/>
    <cellStyle name="20% - uthevingsfarge 3 39 3_CC1" xfId="52649" xr:uid="{4FC6B117-5D54-4445-8A51-76C7C5038BE5}"/>
    <cellStyle name="20% - uthevingsfarge 3 39 4" xfId="37087" xr:uid="{00000000-0005-0000-0000-00007F2F0000}"/>
    <cellStyle name="20% - uthevingsfarge 3 39 5" xfId="37088" xr:uid="{00000000-0005-0000-0000-0000802F0000}"/>
    <cellStyle name="20% - uthevingsfarge 3 39 6" xfId="37089" xr:uid="{00000000-0005-0000-0000-0000812F0000}"/>
    <cellStyle name="20% - uthevingsfarge 3 39 7" xfId="37080" xr:uid="{00000000-0005-0000-0000-0000822F0000}"/>
    <cellStyle name="20% - uthevingsfarge 3 39_4 manuell" xfId="52650" xr:uid="{6D2F738D-FE6C-4EF8-97E4-6ADA951ECCEB}"/>
    <cellStyle name="20% - uthevingsfarge 3 4" xfId="3146" xr:uid="{00000000-0005-0000-0000-0000842F0000}"/>
    <cellStyle name="20% - uthevingsfarge 3 4 10" xfId="42425" xr:uid="{00000000-0005-0000-0000-0000852F0000}"/>
    <cellStyle name="20% - uthevingsfarge 3 4 2" xfId="3147" xr:uid="{00000000-0005-0000-0000-0000862F0000}"/>
    <cellStyle name="20% - uthevingsfarge 3 4 2 2" xfId="3148" xr:uid="{00000000-0005-0000-0000-0000872F0000}"/>
    <cellStyle name="20% - uthevingsfarge 3 4 2 2 2" xfId="14692" xr:uid="{00000000-0005-0000-0000-0000882F0000}"/>
    <cellStyle name="20% - uthevingsfarge 3 4 2 2 2 2" xfId="42426" xr:uid="{00000000-0005-0000-0000-0000892F0000}"/>
    <cellStyle name="20% - uthevingsfarge 3 4 2 2 3" xfId="37092" xr:uid="{00000000-0005-0000-0000-00008A2F0000}"/>
    <cellStyle name="20% - uthevingsfarge 3 4 2 2_3. Chng in credit spreads" xfId="42427" xr:uid="{00000000-0005-0000-0000-00008B2F0000}"/>
    <cellStyle name="20% - uthevingsfarge 3 4 2 3" xfId="14693" xr:uid="{00000000-0005-0000-0000-00008C2F0000}"/>
    <cellStyle name="20% - uthevingsfarge 3 4 2 3 2" xfId="37093" xr:uid="{00000000-0005-0000-0000-00008D2F0000}"/>
    <cellStyle name="20% - uthevingsfarge 3 4 2 3 2 2" xfId="42428" xr:uid="{00000000-0005-0000-0000-00008E2F0000}"/>
    <cellStyle name="20% - uthevingsfarge 3 4 2 3 3" xfId="42429" xr:uid="{00000000-0005-0000-0000-00008F2F0000}"/>
    <cellStyle name="20% - uthevingsfarge 3 4 2 3_3. Chng in credit spreads" xfId="42430" xr:uid="{00000000-0005-0000-0000-0000902F0000}"/>
    <cellStyle name="20% - uthevingsfarge 3 4 2 4" xfId="37094" xr:uid="{00000000-0005-0000-0000-0000912F0000}"/>
    <cellStyle name="20% - uthevingsfarge 3 4 2 4 2" xfId="42431" xr:uid="{00000000-0005-0000-0000-0000922F0000}"/>
    <cellStyle name="20% - uthevingsfarge 3 4 2 5" xfId="37095" xr:uid="{00000000-0005-0000-0000-0000932F0000}"/>
    <cellStyle name="20% - uthevingsfarge 3 4 2 6" xfId="37091" xr:uid="{00000000-0005-0000-0000-0000942F0000}"/>
    <cellStyle name="20% - uthevingsfarge 3 4 2 7" xfId="42432" xr:uid="{00000000-0005-0000-0000-0000952F0000}"/>
    <cellStyle name="20% - uthevingsfarge 3 4 2 8" xfId="42433" xr:uid="{00000000-0005-0000-0000-0000962F0000}"/>
    <cellStyle name="20% - uthevingsfarge 3 4 2_3. Chng in credit spreads" xfId="42434" xr:uid="{00000000-0005-0000-0000-0000972F0000}"/>
    <cellStyle name="20% - uthevingsfarge 3 4 3" xfId="3149" xr:uid="{00000000-0005-0000-0000-0000982F0000}"/>
    <cellStyle name="20% - uthevingsfarge 3 4 3 2" xfId="14694" xr:uid="{00000000-0005-0000-0000-0000992F0000}"/>
    <cellStyle name="20% - uthevingsfarge 3 4 3 2 2" xfId="42435" xr:uid="{00000000-0005-0000-0000-00009A2F0000}"/>
    <cellStyle name="20% - uthevingsfarge 3 4 3 3" xfId="14695" xr:uid="{00000000-0005-0000-0000-00009B2F0000}"/>
    <cellStyle name="20% - uthevingsfarge 3 4 3 4" xfId="37096" xr:uid="{00000000-0005-0000-0000-00009C2F0000}"/>
    <cellStyle name="20% - uthevingsfarge 3 4 3 5" xfId="42436" xr:uid="{00000000-0005-0000-0000-00009D2F0000}"/>
    <cellStyle name="20% - uthevingsfarge 3 4 3 6" xfId="42437" xr:uid="{00000000-0005-0000-0000-00009E2F0000}"/>
    <cellStyle name="20% - uthevingsfarge 3 4 3_3. Chng in credit spreads" xfId="42438" xr:uid="{00000000-0005-0000-0000-00009F2F0000}"/>
    <cellStyle name="20% - uthevingsfarge 3 4 4" xfId="14696" xr:uid="{00000000-0005-0000-0000-0000A02F0000}"/>
    <cellStyle name="20% - uthevingsfarge 3 4 4 2" xfId="14697" xr:uid="{00000000-0005-0000-0000-0000A12F0000}"/>
    <cellStyle name="20% - uthevingsfarge 3 4 4 2 2" xfId="42439" xr:uid="{00000000-0005-0000-0000-0000A22F0000}"/>
    <cellStyle name="20% - uthevingsfarge 3 4 4 3" xfId="14698" xr:uid="{00000000-0005-0000-0000-0000A32F0000}"/>
    <cellStyle name="20% - uthevingsfarge 3 4 4 4" xfId="37097" xr:uid="{00000000-0005-0000-0000-0000A42F0000}"/>
    <cellStyle name="20% - uthevingsfarge 3 4 4 5" xfId="42440" xr:uid="{00000000-0005-0000-0000-0000A52F0000}"/>
    <cellStyle name="20% - uthevingsfarge 3 4 4 6" xfId="42441" xr:uid="{00000000-0005-0000-0000-0000A62F0000}"/>
    <cellStyle name="20% - uthevingsfarge 3 4 4_3. Chng in credit spreads" xfId="42442" xr:uid="{00000000-0005-0000-0000-0000A72F0000}"/>
    <cellStyle name="20% - uthevingsfarge 3 4 5" xfId="14699" xr:uid="{00000000-0005-0000-0000-0000A82F0000}"/>
    <cellStyle name="20% - uthevingsfarge 3 4 5 2" xfId="14700" xr:uid="{00000000-0005-0000-0000-0000A92F0000}"/>
    <cellStyle name="20% - uthevingsfarge 3 4 5 3" xfId="14701" xr:uid="{00000000-0005-0000-0000-0000AA2F0000}"/>
    <cellStyle name="20% - uthevingsfarge 3 4 5 4" xfId="37098" xr:uid="{00000000-0005-0000-0000-0000AB2F0000}"/>
    <cellStyle name="20% - uthevingsfarge 3 4 5 5" xfId="42443" xr:uid="{00000000-0005-0000-0000-0000AC2F0000}"/>
    <cellStyle name="20% - uthevingsfarge 3 4 5 6" xfId="42444" xr:uid="{00000000-0005-0000-0000-0000AD2F0000}"/>
    <cellStyle name="20% - uthevingsfarge 3 4 5_43 Manuell" xfId="54421" xr:uid="{0A3C8F25-71B6-4818-B68E-8BF075692C4E}"/>
    <cellStyle name="20% - uthevingsfarge 3 4 6" xfId="14702" xr:uid="{00000000-0005-0000-0000-0000AF2F0000}"/>
    <cellStyle name="20% - uthevingsfarge 3 4 6 2" xfId="14703" xr:uid="{00000000-0005-0000-0000-0000B02F0000}"/>
    <cellStyle name="20% - uthevingsfarge 3 4 6 3" xfId="37099" xr:uid="{00000000-0005-0000-0000-0000B12F0000}"/>
    <cellStyle name="20% - uthevingsfarge 3 4 6_43 Manuell" xfId="54422" xr:uid="{36D6C337-BF6F-4257-8340-47AF51CF3800}"/>
    <cellStyle name="20% - uthevingsfarge 3 4 7" xfId="14704" xr:uid="{00000000-0005-0000-0000-0000B32F0000}"/>
    <cellStyle name="20% - uthevingsfarge 3 4 8" xfId="37090" xr:uid="{00000000-0005-0000-0000-0000B42F0000}"/>
    <cellStyle name="20% - uthevingsfarge 3 4 9" xfId="42445" xr:uid="{00000000-0005-0000-0000-0000B52F0000}"/>
    <cellStyle name="20% - uthevingsfarge 3 4_3. Chng in credit spreads" xfId="42446"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7102" xr:uid="{00000000-0005-0000-0000-0000BA2F0000}"/>
    <cellStyle name="20% - uthevingsfarge 3 40 2 2_CC1" xfId="52651" xr:uid="{E40F59B8-E74E-4A19-B75C-1EFBA1134A3B}"/>
    <cellStyle name="20% - uthevingsfarge 3 40 2 3" xfId="37103" xr:uid="{00000000-0005-0000-0000-0000BB2F0000}"/>
    <cellStyle name="20% - uthevingsfarge 3 40 2 4" xfId="37104" xr:uid="{00000000-0005-0000-0000-0000BC2F0000}"/>
    <cellStyle name="20% - uthevingsfarge 3 40 2 5" xfId="37105" xr:uid="{00000000-0005-0000-0000-0000BD2F0000}"/>
    <cellStyle name="20% - uthevingsfarge 3 40 2 6" xfId="37101" xr:uid="{00000000-0005-0000-0000-0000BE2F0000}"/>
    <cellStyle name="20% - uthevingsfarge 3 40 2_4 manuell" xfId="52652" xr:uid="{0E270B3E-AC85-4B95-8242-B47546720CBA}"/>
    <cellStyle name="20% - uthevingsfarge 3 40 3" xfId="3153" xr:uid="{00000000-0005-0000-0000-0000C02F0000}"/>
    <cellStyle name="20% - uthevingsfarge 3 40 3 2" xfId="37106" xr:uid="{00000000-0005-0000-0000-0000C12F0000}"/>
    <cellStyle name="20% - uthevingsfarge 3 40 3_CC1" xfId="52653" xr:uid="{B11D52D1-5C3B-44F3-9FE2-67DCABA3645E}"/>
    <cellStyle name="20% - uthevingsfarge 3 40 4" xfId="37107" xr:uid="{00000000-0005-0000-0000-0000C22F0000}"/>
    <cellStyle name="20% - uthevingsfarge 3 40 5" xfId="37108" xr:uid="{00000000-0005-0000-0000-0000C32F0000}"/>
    <cellStyle name="20% - uthevingsfarge 3 40 6" xfId="37109" xr:uid="{00000000-0005-0000-0000-0000C42F0000}"/>
    <cellStyle name="20% - uthevingsfarge 3 40 7" xfId="37100" xr:uid="{00000000-0005-0000-0000-0000C52F0000}"/>
    <cellStyle name="20% - uthevingsfarge 3 40_4 manuell" xfId="52654"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7112" xr:uid="{00000000-0005-0000-0000-0000CA2F0000}"/>
    <cellStyle name="20% - uthevingsfarge 3 41 2 2_CC1" xfId="52655" xr:uid="{10A2EB4F-A066-4E7A-9FA2-CE4E58731487}"/>
    <cellStyle name="20% - uthevingsfarge 3 41 2 3" xfId="37113" xr:uid="{00000000-0005-0000-0000-0000CB2F0000}"/>
    <cellStyle name="20% - uthevingsfarge 3 41 2 4" xfId="37114" xr:uid="{00000000-0005-0000-0000-0000CC2F0000}"/>
    <cellStyle name="20% - uthevingsfarge 3 41 2 5" xfId="37115" xr:uid="{00000000-0005-0000-0000-0000CD2F0000}"/>
    <cellStyle name="20% - uthevingsfarge 3 41 2 6" xfId="37111" xr:uid="{00000000-0005-0000-0000-0000CE2F0000}"/>
    <cellStyle name="20% - uthevingsfarge 3 41 2_4 manuell" xfId="52656" xr:uid="{21E78CC9-1A41-46BD-9D93-940085015B0E}"/>
    <cellStyle name="20% - uthevingsfarge 3 41 3" xfId="3157" xr:uid="{00000000-0005-0000-0000-0000D02F0000}"/>
    <cellStyle name="20% - uthevingsfarge 3 41 3 2" xfId="37116" xr:uid="{00000000-0005-0000-0000-0000D12F0000}"/>
    <cellStyle name="20% - uthevingsfarge 3 41 3_CC1" xfId="52657" xr:uid="{09626440-2C9C-4DC7-9FD3-B2E841F3C46C}"/>
    <cellStyle name="20% - uthevingsfarge 3 41 4" xfId="37117" xr:uid="{00000000-0005-0000-0000-0000D22F0000}"/>
    <cellStyle name="20% - uthevingsfarge 3 41 5" xfId="37118" xr:uid="{00000000-0005-0000-0000-0000D32F0000}"/>
    <cellStyle name="20% - uthevingsfarge 3 41 6" xfId="37119" xr:uid="{00000000-0005-0000-0000-0000D42F0000}"/>
    <cellStyle name="20% - uthevingsfarge 3 41 7" xfId="37110" xr:uid="{00000000-0005-0000-0000-0000D52F0000}"/>
    <cellStyle name="20% - uthevingsfarge 3 41_4 manuell" xfId="52658"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7122" xr:uid="{00000000-0005-0000-0000-0000DA2F0000}"/>
    <cellStyle name="20% - uthevingsfarge 3 42 2 2_CC1" xfId="52659" xr:uid="{A588C260-F286-49AC-9DD5-B2CBB97A5197}"/>
    <cellStyle name="20% - uthevingsfarge 3 42 2 3" xfId="37123" xr:uid="{00000000-0005-0000-0000-0000DB2F0000}"/>
    <cellStyle name="20% - uthevingsfarge 3 42 2 4" xfId="37124" xr:uid="{00000000-0005-0000-0000-0000DC2F0000}"/>
    <cellStyle name="20% - uthevingsfarge 3 42 2 5" xfId="37125" xr:uid="{00000000-0005-0000-0000-0000DD2F0000}"/>
    <cellStyle name="20% - uthevingsfarge 3 42 2 6" xfId="37121" xr:uid="{00000000-0005-0000-0000-0000DE2F0000}"/>
    <cellStyle name="20% - uthevingsfarge 3 42 2_4 manuell" xfId="52660" xr:uid="{14C6A0C3-CBFC-448C-962F-21B4DF8898E5}"/>
    <cellStyle name="20% - uthevingsfarge 3 42 3" xfId="3161" xr:uid="{00000000-0005-0000-0000-0000E02F0000}"/>
    <cellStyle name="20% - uthevingsfarge 3 42 3 2" xfId="37126" xr:uid="{00000000-0005-0000-0000-0000E12F0000}"/>
    <cellStyle name="20% - uthevingsfarge 3 42 3_CC1" xfId="52661" xr:uid="{E34E2062-3CB9-4467-B024-BCB24C8F8127}"/>
    <cellStyle name="20% - uthevingsfarge 3 42 4" xfId="37127" xr:uid="{00000000-0005-0000-0000-0000E22F0000}"/>
    <cellStyle name="20% - uthevingsfarge 3 42 5" xfId="37128" xr:uid="{00000000-0005-0000-0000-0000E32F0000}"/>
    <cellStyle name="20% - uthevingsfarge 3 42 6" xfId="37129" xr:uid="{00000000-0005-0000-0000-0000E42F0000}"/>
    <cellStyle name="20% - uthevingsfarge 3 42 7" xfId="37120" xr:uid="{00000000-0005-0000-0000-0000E52F0000}"/>
    <cellStyle name="20% - uthevingsfarge 3 42_4 manuell" xfId="52662"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7132" xr:uid="{00000000-0005-0000-0000-0000EA2F0000}"/>
    <cellStyle name="20% - uthevingsfarge 3 43 2 2_CC1" xfId="52663" xr:uid="{21A36163-DF39-4BCF-B573-B4B416680EE3}"/>
    <cellStyle name="20% - uthevingsfarge 3 43 2 3" xfId="37133" xr:uid="{00000000-0005-0000-0000-0000EB2F0000}"/>
    <cellStyle name="20% - uthevingsfarge 3 43 2 4" xfId="37134" xr:uid="{00000000-0005-0000-0000-0000EC2F0000}"/>
    <cellStyle name="20% - uthevingsfarge 3 43 2 5" xfId="37135" xr:uid="{00000000-0005-0000-0000-0000ED2F0000}"/>
    <cellStyle name="20% - uthevingsfarge 3 43 2 6" xfId="37131" xr:uid="{00000000-0005-0000-0000-0000EE2F0000}"/>
    <cellStyle name="20% - uthevingsfarge 3 43 2_4 manuell" xfId="52664" xr:uid="{BC1B25E7-7DBD-46E5-9C33-64DEDFA10D83}"/>
    <cellStyle name="20% - uthevingsfarge 3 43 3" xfId="3165" xr:uid="{00000000-0005-0000-0000-0000F02F0000}"/>
    <cellStyle name="20% - uthevingsfarge 3 43 3 2" xfId="37136" xr:uid="{00000000-0005-0000-0000-0000F12F0000}"/>
    <cellStyle name="20% - uthevingsfarge 3 43 3_CC1" xfId="52665" xr:uid="{F89CFE70-EFBF-4FED-8047-A2C41E0AFCE1}"/>
    <cellStyle name="20% - uthevingsfarge 3 43 4" xfId="37137" xr:uid="{00000000-0005-0000-0000-0000F22F0000}"/>
    <cellStyle name="20% - uthevingsfarge 3 43 5" xfId="37138" xr:uid="{00000000-0005-0000-0000-0000F32F0000}"/>
    <cellStyle name="20% - uthevingsfarge 3 43 6" xfId="37139" xr:uid="{00000000-0005-0000-0000-0000F42F0000}"/>
    <cellStyle name="20% - uthevingsfarge 3 43 7" xfId="37130" xr:uid="{00000000-0005-0000-0000-0000F52F0000}"/>
    <cellStyle name="20% - uthevingsfarge 3 43_4 manuell" xfId="52666"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7142" xr:uid="{00000000-0005-0000-0000-0000FA2F0000}"/>
    <cellStyle name="20% - uthevingsfarge 3 44 2 2_CC1" xfId="52667" xr:uid="{AD9EE92D-6935-4AA4-9A58-B7FAD2E0FA22}"/>
    <cellStyle name="20% - uthevingsfarge 3 44 2 3" xfId="37143" xr:uid="{00000000-0005-0000-0000-0000FB2F0000}"/>
    <cellStyle name="20% - uthevingsfarge 3 44 2 4" xfId="37144" xr:uid="{00000000-0005-0000-0000-0000FC2F0000}"/>
    <cellStyle name="20% - uthevingsfarge 3 44 2 5" xfId="37145" xr:uid="{00000000-0005-0000-0000-0000FD2F0000}"/>
    <cellStyle name="20% - uthevingsfarge 3 44 2 6" xfId="37141" xr:uid="{00000000-0005-0000-0000-0000FE2F0000}"/>
    <cellStyle name="20% - uthevingsfarge 3 44 2_4 manuell" xfId="52668" xr:uid="{B2ACDAF5-0ED1-4BE7-B096-B2974549B69B}"/>
    <cellStyle name="20% - uthevingsfarge 3 44 3" xfId="3169" xr:uid="{00000000-0005-0000-0000-000000300000}"/>
    <cellStyle name="20% - uthevingsfarge 3 44 3 2" xfId="37146" xr:uid="{00000000-0005-0000-0000-000001300000}"/>
    <cellStyle name="20% - uthevingsfarge 3 44 3_CC1" xfId="52669" xr:uid="{A6730C1F-0EF6-4A6F-BB89-FBA6FB29F6AF}"/>
    <cellStyle name="20% - uthevingsfarge 3 44 4" xfId="37147" xr:uid="{00000000-0005-0000-0000-000002300000}"/>
    <cellStyle name="20% - uthevingsfarge 3 44 5" xfId="37148" xr:uid="{00000000-0005-0000-0000-000003300000}"/>
    <cellStyle name="20% - uthevingsfarge 3 44 6" xfId="37149" xr:uid="{00000000-0005-0000-0000-000004300000}"/>
    <cellStyle name="20% - uthevingsfarge 3 44 7" xfId="37140" xr:uid="{00000000-0005-0000-0000-000005300000}"/>
    <cellStyle name="20% - uthevingsfarge 3 44_4 manuell" xfId="52670"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7152" xr:uid="{00000000-0005-0000-0000-00000A300000}"/>
    <cellStyle name="20% - uthevingsfarge 3 45 2 2_CC1" xfId="52671" xr:uid="{348928D6-36FC-4876-AE96-95157B26FB06}"/>
    <cellStyle name="20% - uthevingsfarge 3 45 2 3" xfId="37153" xr:uid="{00000000-0005-0000-0000-00000B300000}"/>
    <cellStyle name="20% - uthevingsfarge 3 45 2 4" xfId="37154" xr:uid="{00000000-0005-0000-0000-00000C300000}"/>
    <cellStyle name="20% - uthevingsfarge 3 45 2 5" xfId="37155" xr:uid="{00000000-0005-0000-0000-00000D300000}"/>
    <cellStyle name="20% - uthevingsfarge 3 45 2 6" xfId="37151" xr:uid="{00000000-0005-0000-0000-00000E300000}"/>
    <cellStyle name="20% - uthevingsfarge 3 45 2_4 manuell" xfId="52672" xr:uid="{792022FF-742F-4E4B-8429-23F98A5BD81E}"/>
    <cellStyle name="20% - uthevingsfarge 3 45 3" xfId="3173" xr:uid="{00000000-0005-0000-0000-000010300000}"/>
    <cellStyle name="20% - uthevingsfarge 3 45 3 2" xfId="37156" xr:uid="{00000000-0005-0000-0000-000011300000}"/>
    <cellStyle name="20% - uthevingsfarge 3 45 3_CC1" xfId="52673" xr:uid="{70AF626A-CE8A-4D42-8BD5-DBDD0DD3E0B9}"/>
    <cellStyle name="20% - uthevingsfarge 3 45 4" xfId="37157" xr:uid="{00000000-0005-0000-0000-000012300000}"/>
    <cellStyle name="20% - uthevingsfarge 3 45 5" xfId="37158" xr:uid="{00000000-0005-0000-0000-000013300000}"/>
    <cellStyle name="20% - uthevingsfarge 3 45 6" xfId="37159" xr:uid="{00000000-0005-0000-0000-000014300000}"/>
    <cellStyle name="20% - uthevingsfarge 3 45 7" xfId="37150" xr:uid="{00000000-0005-0000-0000-000015300000}"/>
    <cellStyle name="20% - uthevingsfarge 3 45_4 manuell" xfId="52674"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7162" xr:uid="{00000000-0005-0000-0000-00001A300000}"/>
    <cellStyle name="20% - uthevingsfarge 3 46 2 2_CC1" xfId="52675" xr:uid="{4FA3425F-E54F-4671-BD05-22FCF303E35A}"/>
    <cellStyle name="20% - uthevingsfarge 3 46 2 3" xfId="37163" xr:uid="{00000000-0005-0000-0000-00001B300000}"/>
    <cellStyle name="20% - uthevingsfarge 3 46 2 4" xfId="37164" xr:uid="{00000000-0005-0000-0000-00001C300000}"/>
    <cellStyle name="20% - uthevingsfarge 3 46 2 5" xfId="37165" xr:uid="{00000000-0005-0000-0000-00001D300000}"/>
    <cellStyle name="20% - uthevingsfarge 3 46 2 6" xfId="37161" xr:uid="{00000000-0005-0000-0000-00001E300000}"/>
    <cellStyle name="20% - uthevingsfarge 3 46 2_4 manuell" xfId="52676" xr:uid="{62E56069-4AA1-4D54-AE0E-1CC60A3714BB}"/>
    <cellStyle name="20% - uthevingsfarge 3 46 3" xfId="3177" xr:uid="{00000000-0005-0000-0000-000020300000}"/>
    <cellStyle name="20% - uthevingsfarge 3 46 3 2" xfId="37166" xr:uid="{00000000-0005-0000-0000-000021300000}"/>
    <cellStyle name="20% - uthevingsfarge 3 46 3_CC1" xfId="52677" xr:uid="{BACB7454-0BAB-499E-96AF-99CF6EC1904B}"/>
    <cellStyle name="20% - uthevingsfarge 3 46 4" xfId="37167" xr:uid="{00000000-0005-0000-0000-000022300000}"/>
    <cellStyle name="20% - uthevingsfarge 3 46 5" xfId="37168" xr:uid="{00000000-0005-0000-0000-000023300000}"/>
    <cellStyle name="20% - uthevingsfarge 3 46 6" xfId="37169" xr:uid="{00000000-0005-0000-0000-000024300000}"/>
    <cellStyle name="20% - uthevingsfarge 3 46 7" xfId="37160" xr:uid="{00000000-0005-0000-0000-000025300000}"/>
    <cellStyle name="20% - uthevingsfarge 3 46_4 manuell" xfId="52678"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7172" xr:uid="{00000000-0005-0000-0000-00002A300000}"/>
    <cellStyle name="20% - uthevingsfarge 3 47 2 2_CC1" xfId="52679" xr:uid="{D3B9A847-30EA-4E6B-A4C8-DB32A526480B}"/>
    <cellStyle name="20% - uthevingsfarge 3 47 2 3" xfId="37173" xr:uid="{00000000-0005-0000-0000-00002B300000}"/>
    <cellStyle name="20% - uthevingsfarge 3 47 2 4" xfId="37174" xr:uid="{00000000-0005-0000-0000-00002C300000}"/>
    <cellStyle name="20% - uthevingsfarge 3 47 2 5" xfId="37175" xr:uid="{00000000-0005-0000-0000-00002D300000}"/>
    <cellStyle name="20% - uthevingsfarge 3 47 2 6" xfId="37171" xr:uid="{00000000-0005-0000-0000-00002E300000}"/>
    <cellStyle name="20% - uthevingsfarge 3 47 2_4 manuell" xfId="52680" xr:uid="{298287D4-99AE-4202-8A89-343EADA6CC64}"/>
    <cellStyle name="20% - uthevingsfarge 3 47 3" xfId="3181" xr:uid="{00000000-0005-0000-0000-000030300000}"/>
    <cellStyle name="20% - uthevingsfarge 3 47 3 2" xfId="37176" xr:uid="{00000000-0005-0000-0000-000031300000}"/>
    <cellStyle name="20% - uthevingsfarge 3 47 3_CC1" xfId="52681" xr:uid="{ACB446B5-F684-44AC-8235-A3B6A290BEA0}"/>
    <cellStyle name="20% - uthevingsfarge 3 47 4" xfId="37177" xr:uid="{00000000-0005-0000-0000-000032300000}"/>
    <cellStyle name="20% - uthevingsfarge 3 47 5" xfId="37178" xr:uid="{00000000-0005-0000-0000-000033300000}"/>
    <cellStyle name="20% - uthevingsfarge 3 47 6" xfId="37179" xr:uid="{00000000-0005-0000-0000-000034300000}"/>
    <cellStyle name="20% - uthevingsfarge 3 47 7" xfId="37170" xr:uid="{00000000-0005-0000-0000-000035300000}"/>
    <cellStyle name="20% - uthevingsfarge 3 47_4 manuell" xfId="52682"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7182" xr:uid="{00000000-0005-0000-0000-00003A300000}"/>
    <cellStyle name="20% - uthevingsfarge 3 48 2 2_CC1" xfId="52683" xr:uid="{8FCE5383-6FB2-404F-9487-4A98BD868749}"/>
    <cellStyle name="20% - uthevingsfarge 3 48 2 3" xfId="37183" xr:uid="{00000000-0005-0000-0000-00003B300000}"/>
    <cellStyle name="20% - uthevingsfarge 3 48 2 4" xfId="37184" xr:uid="{00000000-0005-0000-0000-00003C300000}"/>
    <cellStyle name="20% - uthevingsfarge 3 48 2 5" xfId="37185" xr:uid="{00000000-0005-0000-0000-00003D300000}"/>
    <cellStyle name="20% - uthevingsfarge 3 48 2 6" xfId="37181" xr:uid="{00000000-0005-0000-0000-00003E300000}"/>
    <cellStyle name="20% - uthevingsfarge 3 48 2_4 manuell" xfId="52684" xr:uid="{8C8E6648-DB9E-4DEE-A779-4F43A496D67A}"/>
    <cellStyle name="20% - uthevingsfarge 3 48 3" xfId="3185" xr:uid="{00000000-0005-0000-0000-000040300000}"/>
    <cellStyle name="20% - uthevingsfarge 3 48 3 2" xfId="37186" xr:uid="{00000000-0005-0000-0000-000041300000}"/>
    <cellStyle name="20% - uthevingsfarge 3 48 3_CC1" xfId="52685" xr:uid="{F607195C-EF05-4BFB-844F-FF524F169980}"/>
    <cellStyle name="20% - uthevingsfarge 3 48 4" xfId="37187" xr:uid="{00000000-0005-0000-0000-000042300000}"/>
    <cellStyle name="20% - uthevingsfarge 3 48 5" xfId="37188" xr:uid="{00000000-0005-0000-0000-000043300000}"/>
    <cellStyle name="20% - uthevingsfarge 3 48 6" xfId="37189" xr:uid="{00000000-0005-0000-0000-000044300000}"/>
    <cellStyle name="20% - uthevingsfarge 3 48 7" xfId="37180" xr:uid="{00000000-0005-0000-0000-000045300000}"/>
    <cellStyle name="20% - uthevingsfarge 3 48_4 manuell" xfId="52686"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7192" xr:uid="{00000000-0005-0000-0000-00004A300000}"/>
    <cellStyle name="20% - uthevingsfarge 3 49 2 2_CC1" xfId="52687" xr:uid="{ED366374-BA37-4695-958C-130950EAF62C}"/>
    <cellStyle name="20% - uthevingsfarge 3 49 2 3" xfId="37193" xr:uid="{00000000-0005-0000-0000-00004B300000}"/>
    <cellStyle name="20% - uthevingsfarge 3 49 2 4" xfId="37194" xr:uid="{00000000-0005-0000-0000-00004C300000}"/>
    <cellStyle name="20% - uthevingsfarge 3 49 2 5" xfId="37195" xr:uid="{00000000-0005-0000-0000-00004D300000}"/>
    <cellStyle name="20% - uthevingsfarge 3 49 2 6" xfId="37191" xr:uid="{00000000-0005-0000-0000-00004E300000}"/>
    <cellStyle name="20% - uthevingsfarge 3 49 2_4 manuell" xfId="52688" xr:uid="{D4A2D804-44EF-4994-A167-F6596EBE6410}"/>
    <cellStyle name="20% - uthevingsfarge 3 49 3" xfId="3189" xr:uid="{00000000-0005-0000-0000-000050300000}"/>
    <cellStyle name="20% - uthevingsfarge 3 49 3 2" xfId="37196" xr:uid="{00000000-0005-0000-0000-000051300000}"/>
    <cellStyle name="20% - uthevingsfarge 3 49 3_CC1" xfId="52689" xr:uid="{51BE8729-F121-460C-A309-1E56B2C7C59D}"/>
    <cellStyle name="20% - uthevingsfarge 3 49 4" xfId="37197" xr:uid="{00000000-0005-0000-0000-000052300000}"/>
    <cellStyle name="20% - uthevingsfarge 3 49 5" xfId="37198" xr:uid="{00000000-0005-0000-0000-000053300000}"/>
    <cellStyle name="20% - uthevingsfarge 3 49 6" xfId="37199" xr:uid="{00000000-0005-0000-0000-000054300000}"/>
    <cellStyle name="20% - uthevingsfarge 3 49 7" xfId="37190" xr:uid="{00000000-0005-0000-0000-000055300000}"/>
    <cellStyle name="20% - uthevingsfarge 3 49_4 manuell" xfId="52690"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7202" xr:uid="{00000000-0005-0000-0000-00005A300000}"/>
    <cellStyle name="20% - uthevingsfarge 3 5 2 2 2 2" xfId="42447" xr:uid="{00000000-0005-0000-0000-00005B300000}"/>
    <cellStyle name="20% - uthevingsfarge 3 5 2 2 3" xfId="42448" xr:uid="{00000000-0005-0000-0000-00005C300000}"/>
    <cellStyle name="20% - uthevingsfarge 3 5 2 2_3. Chng in credit spreads" xfId="42449" xr:uid="{00000000-0005-0000-0000-00005D300000}"/>
    <cellStyle name="20% - uthevingsfarge 3 5 2 3" xfId="37203" xr:uid="{00000000-0005-0000-0000-00005E300000}"/>
    <cellStyle name="20% - uthevingsfarge 3 5 2 3 2" xfId="42450" xr:uid="{00000000-0005-0000-0000-00005F300000}"/>
    <cellStyle name="20% - uthevingsfarge 3 5 2 3 2 2" xfId="42451" xr:uid="{00000000-0005-0000-0000-000060300000}"/>
    <cellStyle name="20% - uthevingsfarge 3 5 2 3 3" xfId="42452" xr:uid="{00000000-0005-0000-0000-000061300000}"/>
    <cellStyle name="20% - uthevingsfarge 3 5 2 3_3. Chng in credit spreads" xfId="42453" xr:uid="{00000000-0005-0000-0000-000062300000}"/>
    <cellStyle name="20% - uthevingsfarge 3 5 2 4" xfId="37204" xr:uid="{00000000-0005-0000-0000-000063300000}"/>
    <cellStyle name="20% - uthevingsfarge 3 5 2 4 2" xfId="42454" xr:uid="{00000000-0005-0000-0000-000064300000}"/>
    <cellStyle name="20% - uthevingsfarge 3 5 2 5" xfId="37205" xr:uid="{00000000-0005-0000-0000-000065300000}"/>
    <cellStyle name="20% - uthevingsfarge 3 5 2 6" xfId="37201" xr:uid="{00000000-0005-0000-0000-000066300000}"/>
    <cellStyle name="20% - uthevingsfarge 3 5 2_3. Chng in credit spreads" xfId="42455" xr:uid="{00000000-0005-0000-0000-000067300000}"/>
    <cellStyle name="20% - uthevingsfarge 3 5 3" xfId="3193" xr:uid="{00000000-0005-0000-0000-000068300000}"/>
    <cellStyle name="20% - uthevingsfarge 3 5 3 2" xfId="14705" xr:uid="{00000000-0005-0000-0000-000069300000}"/>
    <cellStyle name="20% - uthevingsfarge 3 5 3 2 2" xfId="42456" xr:uid="{00000000-0005-0000-0000-00006A300000}"/>
    <cellStyle name="20% - uthevingsfarge 3 5 3 3" xfId="37206" xr:uid="{00000000-0005-0000-0000-00006B300000}"/>
    <cellStyle name="20% - uthevingsfarge 3 5 3_3. Chng in credit spreads" xfId="42457" xr:uid="{00000000-0005-0000-0000-00006C300000}"/>
    <cellStyle name="20% - uthevingsfarge 3 5 4" xfId="14706" xr:uid="{00000000-0005-0000-0000-00006D300000}"/>
    <cellStyle name="20% - uthevingsfarge 3 5 4 2" xfId="37207" xr:uid="{00000000-0005-0000-0000-00006E300000}"/>
    <cellStyle name="20% - uthevingsfarge 3 5 4 2 2" xfId="42458" xr:uid="{00000000-0005-0000-0000-00006F300000}"/>
    <cellStyle name="20% - uthevingsfarge 3 5 4 3" xfId="42459" xr:uid="{00000000-0005-0000-0000-000070300000}"/>
    <cellStyle name="20% - uthevingsfarge 3 5 4_3. Chng in credit spreads" xfId="42460" xr:uid="{00000000-0005-0000-0000-000071300000}"/>
    <cellStyle name="20% - uthevingsfarge 3 5 5" xfId="14707" xr:uid="{00000000-0005-0000-0000-000072300000}"/>
    <cellStyle name="20% - uthevingsfarge 3 5 5 2" xfId="37208" xr:uid="{00000000-0005-0000-0000-000073300000}"/>
    <cellStyle name="20% - uthevingsfarge 3 5 6" xfId="37209" xr:uid="{00000000-0005-0000-0000-000074300000}"/>
    <cellStyle name="20% - uthevingsfarge 3 5 7" xfId="37200" xr:uid="{00000000-0005-0000-0000-000075300000}"/>
    <cellStyle name="20% - uthevingsfarge 3 5 8" xfId="42461" xr:uid="{00000000-0005-0000-0000-000076300000}"/>
    <cellStyle name="20% - uthevingsfarge 3 5 9" xfId="42462" xr:uid="{00000000-0005-0000-0000-000077300000}"/>
    <cellStyle name="20% - uthevingsfarge 3 5_3. Chng in credit spreads" xfId="42463"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7212" xr:uid="{00000000-0005-0000-0000-00007C300000}"/>
    <cellStyle name="20% - uthevingsfarge 3 50 2 2_CC1" xfId="52691" xr:uid="{0C140689-940A-41E6-B887-35E1E3F9DE08}"/>
    <cellStyle name="20% - uthevingsfarge 3 50 2 3" xfId="37213" xr:uid="{00000000-0005-0000-0000-00007D300000}"/>
    <cellStyle name="20% - uthevingsfarge 3 50 2 4" xfId="37214" xr:uid="{00000000-0005-0000-0000-00007E300000}"/>
    <cellStyle name="20% - uthevingsfarge 3 50 2 5" xfId="37215" xr:uid="{00000000-0005-0000-0000-00007F300000}"/>
    <cellStyle name="20% - uthevingsfarge 3 50 2 6" xfId="37211" xr:uid="{00000000-0005-0000-0000-000080300000}"/>
    <cellStyle name="20% - uthevingsfarge 3 50 2_4 manuell" xfId="52692" xr:uid="{A7C0A8AE-4822-4039-982D-ACDDF3DB5D5F}"/>
    <cellStyle name="20% - uthevingsfarge 3 50 3" xfId="3197" xr:uid="{00000000-0005-0000-0000-000082300000}"/>
    <cellStyle name="20% - uthevingsfarge 3 50 3 2" xfId="37216" xr:uid="{00000000-0005-0000-0000-000083300000}"/>
    <cellStyle name="20% - uthevingsfarge 3 50 3_CC1" xfId="52693" xr:uid="{687C9986-DAE1-4332-B5E4-6438DC1F7BC5}"/>
    <cellStyle name="20% - uthevingsfarge 3 50 4" xfId="37217" xr:uid="{00000000-0005-0000-0000-000084300000}"/>
    <cellStyle name="20% - uthevingsfarge 3 50 5" xfId="37218" xr:uid="{00000000-0005-0000-0000-000085300000}"/>
    <cellStyle name="20% - uthevingsfarge 3 50 6" xfId="37219" xr:uid="{00000000-0005-0000-0000-000086300000}"/>
    <cellStyle name="20% - uthevingsfarge 3 50 7" xfId="37210" xr:uid="{00000000-0005-0000-0000-000087300000}"/>
    <cellStyle name="20% - uthevingsfarge 3 50_4 manuell" xfId="52694"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7222" xr:uid="{00000000-0005-0000-0000-00008C300000}"/>
    <cellStyle name="20% - uthevingsfarge 3 51 2 2_CC1" xfId="52695" xr:uid="{2C09EF42-6CA5-4F84-837E-1780367BEBE0}"/>
    <cellStyle name="20% - uthevingsfarge 3 51 2 3" xfId="37223" xr:uid="{00000000-0005-0000-0000-00008D300000}"/>
    <cellStyle name="20% - uthevingsfarge 3 51 2 4" xfId="37224" xr:uid="{00000000-0005-0000-0000-00008E300000}"/>
    <cellStyle name="20% - uthevingsfarge 3 51 2 5" xfId="37225" xr:uid="{00000000-0005-0000-0000-00008F300000}"/>
    <cellStyle name="20% - uthevingsfarge 3 51 2 6" xfId="37221" xr:uid="{00000000-0005-0000-0000-000090300000}"/>
    <cellStyle name="20% - uthevingsfarge 3 51 2_4 manuell" xfId="52696" xr:uid="{32A6B40B-2CDE-4972-A341-35FC6A223CF9}"/>
    <cellStyle name="20% - uthevingsfarge 3 51 3" xfId="3201" xr:uid="{00000000-0005-0000-0000-000092300000}"/>
    <cellStyle name="20% - uthevingsfarge 3 51 3 2" xfId="37226" xr:uid="{00000000-0005-0000-0000-000093300000}"/>
    <cellStyle name="20% - uthevingsfarge 3 51 3_CC1" xfId="52697" xr:uid="{10631DB0-7EF9-4A4E-AAE5-9367AE7814EB}"/>
    <cellStyle name="20% - uthevingsfarge 3 51 4" xfId="37227" xr:uid="{00000000-0005-0000-0000-000094300000}"/>
    <cellStyle name="20% - uthevingsfarge 3 51 5" xfId="37228" xr:uid="{00000000-0005-0000-0000-000095300000}"/>
    <cellStyle name="20% - uthevingsfarge 3 51 6" xfId="37229" xr:uid="{00000000-0005-0000-0000-000096300000}"/>
    <cellStyle name="20% - uthevingsfarge 3 51 7" xfId="37220" xr:uid="{00000000-0005-0000-0000-000097300000}"/>
    <cellStyle name="20% - uthevingsfarge 3 51_4 manuell" xfId="52698"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7232" xr:uid="{00000000-0005-0000-0000-00009C300000}"/>
    <cellStyle name="20% - uthevingsfarge 3 52 2 2_CC1" xfId="52699" xr:uid="{1F17A4B2-F1F6-4C48-A981-4D8F5100290E}"/>
    <cellStyle name="20% - uthevingsfarge 3 52 2 3" xfId="37233" xr:uid="{00000000-0005-0000-0000-00009D300000}"/>
    <cellStyle name="20% - uthevingsfarge 3 52 2 4" xfId="37234" xr:uid="{00000000-0005-0000-0000-00009E300000}"/>
    <cellStyle name="20% - uthevingsfarge 3 52 2 5" xfId="37235" xr:uid="{00000000-0005-0000-0000-00009F300000}"/>
    <cellStyle name="20% - uthevingsfarge 3 52 2 6" xfId="37231" xr:uid="{00000000-0005-0000-0000-0000A0300000}"/>
    <cellStyle name="20% - uthevingsfarge 3 52 2_4 manuell" xfId="52700" xr:uid="{779BCBEA-42E2-4FB9-82B1-68E1C1EBA72A}"/>
    <cellStyle name="20% - uthevingsfarge 3 52 3" xfId="3205" xr:uid="{00000000-0005-0000-0000-0000A2300000}"/>
    <cellStyle name="20% - uthevingsfarge 3 52 3 2" xfId="37236" xr:uid="{00000000-0005-0000-0000-0000A3300000}"/>
    <cellStyle name="20% - uthevingsfarge 3 52 3_CC1" xfId="52701" xr:uid="{1EB50B99-DD5A-4251-8ECA-F4250565BFCD}"/>
    <cellStyle name="20% - uthevingsfarge 3 52 4" xfId="37237" xr:uid="{00000000-0005-0000-0000-0000A4300000}"/>
    <cellStyle name="20% - uthevingsfarge 3 52 5" xfId="37238" xr:uid="{00000000-0005-0000-0000-0000A5300000}"/>
    <cellStyle name="20% - uthevingsfarge 3 52 6" xfId="37239" xr:uid="{00000000-0005-0000-0000-0000A6300000}"/>
    <cellStyle name="20% - uthevingsfarge 3 52 7" xfId="37230" xr:uid="{00000000-0005-0000-0000-0000A7300000}"/>
    <cellStyle name="20% - uthevingsfarge 3 52_4 manuell" xfId="52702"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7242" xr:uid="{00000000-0005-0000-0000-0000AC300000}"/>
    <cellStyle name="20% - uthevingsfarge 3 53 2 2_CC1" xfId="52703" xr:uid="{D2EF15E6-70FF-4095-8C5A-EDDD1FF6DD85}"/>
    <cellStyle name="20% - uthevingsfarge 3 53 2 3" xfId="37243" xr:uid="{00000000-0005-0000-0000-0000AD300000}"/>
    <cellStyle name="20% - uthevingsfarge 3 53 2 4" xfId="37244" xr:uid="{00000000-0005-0000-0000-0000AE300000}"/>
    <cellStyle name="20% - uthevingsfarge 3 53 2 5" xfId="37245" xr:uid="{00000000-0005-0000-0000-0000AF300000}"/>
    <cellStyle name="20% - uthevingsfarge 3 53 2 6" xfId="37241" xr:uid="{00000000-0005-0000-0000-0000B0300000}"/>
    <cellStyle name="20% - uthevingsfarge 3 53 2_4 manuell" xfId="52704" xr:uid="{ED2B0E39-9DB1-4AA5-A748-62121CEBC532}"/>
    <cellStyle name="20% - uthevingsfarge 3 53 3" xfId="3209" xr:uid="{00000000-0005-0000-0000-0000B2300000}"/>
    <cellStyle name="20% - uthevingsfarge 3 53 3 2" xfId="37246" xr:uid="{00000000-0005-0000-0000-0000B3300000}"/>
    <cellStyle name="20% - uthevingsfarge 3 53 3_CC1" xfId="52705" xr:uid="{9FADBBB3-2202-4D05-9722-E75B3F5516EE}"/>
    <cellStyle name="20% - uthevingsfarge 3 53 4" xfId="37247" xr:uid="{00000000-0005-0000-0000-0000B4300000}"/>
    <cellStyle name="20% - uthevingsfarge 3 53 5" xfId="37248" xr:uid="{00000000-0005-0000-0000-0000B5300000}"/>
    <cellStyle name="20% - uthevingsfarge 3 53 6" xfId="37249" xr:uid="{00000000-0005-0000-0000-0000B6300000}"/>
    <cellStyle name="20% - uthevingsfarge 3 53 7" xfId="37240" xr:uid="{00000000-0005-0000-0000-0000B7300000}"/>
    <cellStyle name="20% - uthevingsfarge 3 53_4 manuell" xfId="52706"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7252" xr:uid="{00000000-0005-0000-0000-0000BC300000}"/>
    <cellStyle name="20% - uthevingsfarge 3 54 2 2_CC1" xfId="52707" xr:uid="{7FB4129A-B4CE-4F79-A3B2-4C979DA7E3A4}"/>
    <cellStyle name="20% - uthevingsfarge 3 54 2 3" xfId="37253" xr:uid="{00000000-0005-0000-0000-0000BD300000}"/>
    <cellStyle name="20% - uthevingsfarge 3 54 2 4" xfId="37254" xr:uid="{00000000-0005-0000-0000-0000BE300000}"/>
    <cellStyle name="20% - uthevingsfarge 3 54 2 5" xfId="37255" xr:uid="{00000000-0005-0000-0000-0000BF300000}"/>
    <cellStyle name="20% - uthevingsfarge 3 54 2 6" xfId="37251" xr:uid="{00000000-0005-0000-0000-0000C0300000}"/>
    <cellStyle name="20% - uthevingsfarge 3 54 2_4 manuell" xfId="52708" xr:uid="{278B5F84-A079-4F08-9E18-76B815205D85}"/>
    <cellStyle name="20% - uthevingsfarge 3 54 3" xfId="3213" xr:uid="{00000000-0005-0000-0000-0000C2300000}"/>
    <cellStyle name="20% - uthevingsfarge 3 54 3 2" xfId="37256" xr:uid="{00000000-0005-0000-0000-0000C3300000}"/>
    <cellStyle name="20% - uthevingsfarge 3 54 3_CC1" xfId="52709" xr:uid="{01D7CAEE-4A36-4B0B-8888-5C66F3F442A9}"/>
    <cellStyle name="20% - uthevingsfarge 3 54 4" xfId="37257" xr:uid="{00000000-0005-0000-0000-0000C4300000}"/>
    <cellStyle name="20% - uthevingsfarge 3 54 5" xfId="37258" xr:uid="{00000000-0005-0000-0000-0000C5300000}"/>
    <cellStyle name="20% - uthevingsfarge 3 54 6" xfId="37259" xr:uid="{00000000-0005-0000-0000-0000C6300000}"/>
    <cellStyle name="20% - uthevingsfarge 3 54 7" xfId="37250" xr:uid="{00000000-0005-0000-0000-0000C7300000}"/>
    <cellStyle name="20% - uthevingsfarge 3 54_4 manuell" xfId="52710"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7262" xr:uid="{00000000-0005-0000-0000-0000CC300000}"/>
    <cellStyle name="20% - uthevingsfarge 3 55 2 2_CC1" xfId="52711" xr:uid="{C881D77D-1DB1-420C-B0E3-E5CBC7F20B53}"/>
    <cellStyle name="20% - uthevingsfarge 3 55 2 3" xfId="37263" xr:uid="{00000000-0005-0000-0000-0000CD300000}"/>
    <cellStyle name="20% - uthevingsfarge 3 55 2 4" xfId="37264" xr:uid="{00000000-0005-0000-0000-0000CE300000}"/>
    <cellStyle name="20% - uthevingsfarge 3 55 2 5" xfId="37265" xr:uid="{00000000-0005-0000-0000-0000CF300000}"/>
    <cellStyle name="20% - uthevingsfarge 3 55 2 6" xfId="37261" xr:uid="{00000000-0005-0000-0000-0000D0300000}"/>
    <cellStyle name="20% - uthevingsfarge 3 55 2_4 manuell" xfId="52712" xr:uid="{22544995-8FB4-4822-8EC4-C358F0B87643}"/>
    <cellStyle name="20% - uthevingsfarge 3 55 3" xfId="3217" xr:uid="{00000000-0005-0000-0000-0000D2300000}"/>
    <cellStyle name="20% - uthevingsfarge 3 55 3 2" xfId="37266" xr:uid="{00000000-0005-0000-0000-0000D3300000}"/>
    <cellStyle name="20% - uthevingsfarge 3 55 3_CC1" xfId="52713" xr:uid="{43467FC7-1C6B-42CB-9EEE-6D9BC56ED3DE}"/>
    <cellStyle name="20% - uthevingsfarge 3 55 4" xfId="37267" xr:uid="{00000000-0005-0000-0000-0000D4300000}"/>
    <cellStyle name="20% - uthevingsfarge 3 55 5" xfId="37268" xr:uid="{00000000-0005-0000-0000-0000D5300000}"/>
    <cellStyle name="20% - uthevingsfarge 3 55 6" xfId="37269" xr:uid="{00000000-0005-0000-0000-0000D6300000}"/>
    <cellStyle name="20% - uthevingsfarge 3 55 7" xfId="37260" xr:uid="{00000000-0005-0000-0000-0000D7300000}"/>
    <cellStyle name="20% - uthevingsfarge 3 55_4 manuell" xfId="52714"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7272" xr:uid="{00000000-0005-0000-0000-0000DC300000}"/>
    <cellStyle name="20% - uthevingsfarge 3 56 2 2_CC1" xfId="52715" xr:uid="{FECDB715-C16F-4BF4-B407-EEFD7FB3757C}"/>
    <cellStyle name="20% - uthevingsfarge 3 56 2 3" xfId="37273" xr:uid="{00000000-0005-0000-0000-0000DD300000}"/>
    <cellStyle name="20% - uthevingsfarge 3 56 2 4" xfId="37274" xr:uid="{00000000-0005-0000-0000-0000DE300000}"/>
    <cellStyle name="20% - uthevingsfarge 3 56 2 5" xfId="37275" xr:uid="{00000000-0005-0000-0000-0000DF300000}"/>
    <cellStyle name="20% - uthevingsfarge 3 56 2 6" xfId="37271" xr:uid="{00000000-0005-0000-0000-0000E0300000}"/>
    <cellStyle name="20% - uthevingsfarge 3 56 2_4 manuell" xfId="52716" xr:uid="{8E7A0A38-D9F1-429C-AA07-32EA230472C0}"/>
    <cellStyle name="20% - uthevingsfarge 3 56 3" xfId="3221" xr:uid="{00000000-0005-0000-0000-0000E2300000}"/>
    <cellStyle name="20% - uthevingsfarge 3 56 3 2" xfId="37276" xr:uid="{00000000-0005-0000-0000-0000E3300000}"/>
    <cellStyle name="20% - uthevingsfarge 3 56 3_CC1" xfId="52717" xr:uid="{10A3DA55-4BBA-4EE0-A91C-A18480F0C892}"/>
    <cellStyle name="20% - uthevingsfarge 3 56 4" xfId="37277" xr:uid="{00000000-0005-0000-0000-0000E4300000}"/>
    <cellStyle name="20% - uthevingsfarge 3 56 5" xfId="37278" xr:uid="{00000000-0005-0000-0000-0000E5300000}"/>
    <cellStyle name="20% - uthevingsfarge 3 56 6" xfId="37279" xr:uid="{00000000-0005-0000-0000-0000E6300000}"/>
    <cellStyle name="20% - uthevingsfarge 3 56 7" xfId="37270" xr:uid="{00000000-0005-0000-0000-0000E7300000}"/>
    <cellStyle name="20% - uthevingsfarge 3 56_4 manuell" xfId="52718"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7282" xr:uid="{00000000-0005-0000-0000-0000EC300000}"/>
    <cellStyle name="20% - uthevingsfarge 3 57 2 2_CC1" xfId="52719" xr:uid="{21ADE14E-BAD2-4C9D-8E9B-914ED6E83BEA}"/>
    <cellStyle name="20% - uthevingsfarge 3 57 2 3" xfId="37283" xr:uid="{00000000-0005-0000-0000-0000ED300000}"/>
    <cellStyle name="20% - uthevingsfarge 3 57 2 4" xfId="37284" xr:uid="{00000000-0005-0000-0000-0000EE300000}"/>
    <cellStyle name="20% - uthevingsfarge 3 57 2 5" xfId="37285" xr:uid="{00000000-0005-0000-0000-0000EF300000}"/>
    <cellStyle name="20% - uthevingsfarge 3 57 2 6" xfId="37281" xr:uid="{00000000-0005-0000-0000-0000F0300000}"/>
    <cellStyle name="20% - uthevingsfarge 3 57 2_4 manuell" xfId="52720" xr:uid="{8778CA29-0FED-42CE-862B-477909379BFD}"/>
    <cellStyle name="20% - uthevingsfarge 3 57 3" xfId="3225" xr:uid="{00000000-0005-0000-0000-0000F2300000}"/>
    <cellStyle name="20% - uthevingsfarge 3 57 3 2" xfId="37286" xr:uid="{00000000-0005-0000-0000-0000F3300000}"/>
    <cellStyle name="20% - uthevingsfarge 3 57 3_CC1" xfId="52721" xr:uid="{C526CCC5-4B87-4A67-A160-CF097DCEAFB2}"/>
    <cellStyle name="20% - uthevingsfarge 3 57 4" xfId="37287" xr:uid="{00000000-0005-0000-0000-0000F4300000}"/>
    <cellStyle name="20% - uthevingsfarge 3 57 5" xfId="37288" xr:uid="{00000000-0005-0000-0000-0000F5300000}"/>
    <cellStyle name="20% - uthevingsfarge 3 57 6" xfId="37289" xr:uid="{00000000-0005-0000-0000-0000F6300000}"/>
    <cellStyle name="20% - uthevingsfarge 3 57 7" xfId="37280" xr:uid="{00000000-0005-0000-0000-0000F7300000}"/>
    <cellStyle name="20% - uthevingsfarge 3 57_4 manuell" xfId="52722"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7292" xr:uid="{00000000-0005-0000-0000-0000FC300000}"/>
    <cellStyle name="20% - uthevingsfarge 3 58 2 2_CC1" xfId="52723" xr:uid="{6B97B7FB-03D7-4397-B7EA-73262622781E}"/>
    <cellStyle name="20% - uthevingsfarge 3 58 2 3" xfId="37293" xr:uid="{00000000-0005-0000-0000-0000FD300000}"/>
    <cellStyle name="20% - uthevingsfarge 3 58 2 4" xfId="37294" xr:uid="{00000000-0005-0000-0000-0000FE300000}"/>
    <cellStyle name="20% - uthevingsfarge 3 58 2 5" xfId="37295" xr:uid="{00000000-0005-0000-0000-0000FF300000}"/>
    <cellStyle name="20% - uthevingsfarge 3 58 2 6" xfId="37291" xr:uid="{00000000-0005-0000-0000-000000310000}"/>
    <cellStyle name="20% - uthevingsfarge 3 58 2_4 manuell" xfId="52724" xr:uid="{6FB40FEE-CB98-41EF-8D91-7B2155F8F8B6}"/>
    <cellStyle name="20% - uthevingsfarge 3 58 3" xfId="3229" xr:uid="{00000000-0005-0000-0000-000002310000}"/>
    <cellStyle name="20% - uthevingsfarge 3 58 3 2" xfId="37296" xr:uid="{00000000-0005-0000-0000-000003310000}"/>
    <cellStyle name="20% - uthevingsfarge 3 58 3_CC1" xfId="52725" xr:uid="{A2580F32-A6B8-4BD0-8C33-B1CBD5983AF2}"/>
    <cellStyle name="20% - uthevingsfarge 3 58 4" xfId="37297" xr:uid="{00000000-0005-0000-0000-000004310000}"/>
    <cellStyle name="20% - uthevingsfarge 3 58 5" xfId="37298" xr:uid="{00000000-0005-0000-0000-000005310000}"/>
    <cellStyle name="20% - uthevingsfarge 3 58 6" xfId="37299" xr:uid="{00000000-0005-0000-0000-000006310000}"/>
    <cellStyle name="20% - uthevingsfarge 3 58 7" xfId="37290" xr:uid="{00000000-0005-0000-0000-000007310000}"/>
    <cellStyle name="20% - uthevingsfarge 3 58_4 manuell" xfId="52726"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7302" xr:uid="{00000000-0005-0000-0000-00000C310000}"/>
    <cellStyle name="20% - uthevingsfarge 3 59 2 2_CC1" xfId="52727" xr:uid="{DA614232-FF28-4CE9-9686-39B8900A1E7C}"/>
    <cellStyle name="20% - uthevingsfarge 3 59 2 3" xfId="37303" xr:uid="{00000000-0005-0000-0000-00000D310000}"/>
    <cellStyle name="20% - uthevingsfarge 3 59 2 4" xfId="37304" xr:uid="{00000000-0005-0000-0000-00000E310000}"/>
    <cellStyle name="20% - uthevingsfarge 3 59 2 5" xfId="37305" xr:uid="{00000000-0005-0000-0000-00000F310000}"/>
    <cellStyle name="20% - uthevingsfarge 3 59 2 6" xfId="37301" xr:uid="{00000000-0005-0000-0000-000010310000}"/>
    <cellStyle name="20% - uthevingsfarge 3 59 2_4 manuell" xfId="52728" xr:uid="{B2317853-44C8-4EC7-805E-68B59C345CA5}"/>
    <cellStyle name="20% - uthevingsfarge 3 59 3" xfId="3233" xr:uid="{00000000-0005-0000-0000-000012310000}"/>
    <cellStyle name="20% - uthevingsfarge 3 59 3 2" xfId="37306" xr:uid="{00000000-0005-0000-0000-000013310000}"/>
    <cellStyle name="20% - uthevingsfarge 3 59 3_CC1" xfId="52729" xr:uid="{EB9A8CA5-0F64-4D9A-B807-3989019F3C0D}"/>
    <cellStyle name="20% - uthevingsfarge 3 59 4" xfId="37307" xr:uid="{00000000-0005-0000-0000-000014310000}"/>
    <cellStyle name="20% - uthevingsfarge 3 59 5" xfId="37308" xr:uid="{00000000-0005-0000-0000-000015310000}"/>
    <cellStyle name="20% - uthevingsfarge 3 59 6" xfId="37309" xr:uid="{00000000-0005-0000-0000-000016310000}"/>
    <cellStyle name="20% - uthevingsfarge 3 59 7" xfId="37300" xr:uid="{00000000-0005-0000-0000-000017310000}"/>
    <cellStyle name="20% - uthevingsfarge 3 59_4 manuell" xfId="52730"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7312" xr:uid="{00000000-0005-0000-0000-00001C310000}"/>
    <cellStyle name="20% - uthevingsfarge 3 6 2 2_CC1" xfId="52731" xr:uid="{D8250A8F-9971-4268-8943-3B0720350F9D}"/>
    <cellStyle name="20% - uthevingsfarge 3 6 2 3" xfId="37313" xr:uid="{00000000-0005-0000-0000-00001D310000}"/>
    <cellStyle name="20% - uthevingsfarge 3 6 2 4" xfId="37314" xr:uid="{00000000-0005-0000-0000-00001E310000}"/>
    <cellStyle name="20% - uthevingsfarge 3 6 2 5" xfId="37315" xr:uid="{00000000-0005-0000-0000-00001F310000}"/>
    <cellStyle name="20% - uthevingsfarge 3 6 2 6" xfId="37311" xr:uid="{00000000-0005-0000-0000-000020310000}"/>
    <cellStyle name="20% - uthevingsfarge 3 6 2_3. Chng in credit spreads" xfId="42464" xr:uid="{00000000-0005-0000-0000-000021310000}"/>
    <cellStyle name="20% - uthevingsfarge 3 6 3" xfId="3237" xr:uid="{00000000-0005-0000-0000-000022310000}"/>
    <cellStyle name="20% - uthevingsfarge 3 6 3 2" xfId="14708" xr:uid="{00000000-0005-0000-0000-000023310000}"/>
    <cellStyle name="20% - uthevingsfarge 3 6 3 2 2" xfId="42465" xr:uid="{00000000-0005-0000-0000-000024310000}"/>
    <cellStyle name="20% - uthevingsfarge 3 6 3 3" xfId="37316" xr:uid="{00000000-0005-0000-0000-000025310000}"/>
    <cellStyle name="20% - uthevingsfarge 3 6 3_3. Chng in credit spreads" xfId="42466" xr:uid="{00000000-0005-0000-0000-000026310000}"/>
    <cellStyle name="20% - uthevingsfarge 3 6 4" xfId="14709" xr:uid="{00000000-0005-0000-0000-000027310000}"/>
    <cellStyle name="20% - uthevingsfarge 3 6 4 2" xfId="37317" xr:uid="{00000000-0005-0000-0000-000028310000}"/>
    <cellStyle name="20% - uthevingsfarge 3 6 5" xfId="14710" xr:uid="{00000000-0005-0000-0000-000029310000}"/>
    <cellStyle name="20% - uthevingsfarge 3 6 5 2" xfId="37318" xr:uid="{00000000-0005-0000-0000-00002A310000}"/>
    <cellStyle name="20% - uthevingsfarge 3 6 6" xfId="37319" xr:uid="{00000000-0005-0000-0000-00002B310000}"/>
    <cellStyle name="20% - uthevingsfarge 3 6 7" xfId="37310" xr:uid="{00000000-0005-0000-0000-00002C310000}"/>
    <cellStyle name="20% - uthevingsfarge 3 6 8" xfId="42467" xr:uid="{00000000-0005-0000-0000-00002D310000}"/>
    <cellStyle name="20% - uthevingsfarge 3 6 9" xfId="42468" xr:uid="{00000000-0005-0000-0000-00002E310000}"/>
    <cellStyle name="20% - uthevingsfarge 3 6_3. Chng in credit spreads" xfId="42469" xr:uid="{00000000-0005-0000-0000-00002F310000}"/>
    <cellStyle name="20% - uthevingsfarge 3 60" xfId="14711" xr:uid="{00000000-0005-0000-0000-000030310000}"/>
    <cellStyle name="20% - uthevingsfarge 3 60 2" xfId="14712" xr:uid="{00000000-0005-0000-0000-000031310000}"/>
    <cellStyle name="20% - uthevingsfarge 3 60 2 2" xfId="35008" xr:uid="{00000000-0005-0000-0000-000032310000}"/>
    <cellStyle name="20% - uthevingsfarge 3 60 3" xfId="14713" xr:uid="{00000000-0005-0000-0000-000033310000}"/>
    <cellStyle name="20% - uthevingsfarge 3 60 4" xfId="34772" xr:uid="{00000000-0005-0000-0000-000034310000}"/>
    <cellStyle name="20% - uthevingsfarge 3 60_43 Manuell" xfId="54423" xr:uid="{1EADC2CC-F0F8-4473-9CA8-92AE5AED7CC7}"/>
    <cellStyle name="20% - uthevingsfarge 3 61" xfId="14714" xr:uid="{00000000-0005-0000-0000-000036310000}"/>
    <cellStyle name="20% - uthevingsfarge 3 61 2" xfId="14715" xr:uid="{00000000-0005-0000-0000-000037310000}"/>
    <cellStyle name="20% - uthevingsfarge 3 61 2 2" xfId="35029" xr:uid="{00000000-0005-0000-0000-000038310000}"/>
    <cellStyle name="20% - uthevingsfarge 3 61 3" xfId="14716" xr:uid="{00000000-0005-0000-0000-000039310000}"/>
    <cellStyle name="20% - uthevingsfarge 3 61 4" xfId="34798" xr:uid="{00000000-0005-0000-0000-00003A310000}"/>
    <cellStyle name="20% - uthevingsfarge 3 61_43 Manuell" xfId="54424" xr:uid="{EC145B74-CC95-4FE5-A863-30C649365332}"/>
    <cellStyle name="20% - uthevingsfarge 3 62" xfId="14717" xr:uid="{00000000-0005-0000-0000-00003C310000}"/>
    <cellStyle name="20% - uthevingsfarge 3 62 2" xfId="14718" xr:uid="{00000000-0005-0000-0000-00003D310000}"/>
    <cellStyle name="20% - uthevingsfarge 3 62 2 2" xfId="35019" xr:uid="{00000000-0005-0000-0000-00003E310000}"/>
    <cellStyle name="20% - uthevingsfarge 3 62 3" xfId="34785" xr:uid="{00000000-0005-0000-0000-00003F310000}"/>
    <cellStyle name="20% - uthevingsfarge 3 62_43 Manuell" xfId="54425" xr:uid="{2E38330E-73B8-4F87-A725-E74C91887254}"/>
    <cellStyle name="20% - uthevingsfarge 3 63" xfId="14719" xr:uid="{00000000-0005-0000-0000-000041310000}"/>
    <cellStyle name="20% - uthevingsfarge 3 63 2" xfId="34982" xr:uid="{00000000-0005-0000-0000-000042310000}"/>
    <cellStyle name="20% - uthevingsfarge 3 64" xfId="14720" xr:uid="{00000000-0005-0000-0000-000043310000}"/>
    <cellStyle name="20% - uthevingsfarge 3 64 2" xfId="35061" xr:uid="{00000000-0005-0000-0000-000044310000}"/>
    <cellStyle name="20% - uthevingsfarge 3 65" xfId="14721" xr:uid="{00000000-0005-0000-0000-000045310000}"/>
    <cellStyle name="20% - uthevingsfarge 3 65 2" xfId="34952" xr:uid="{00000000-0005-0000-0000-000046310000}"/>
    <cellStyle name="20% - uthevingsfarge 3 66" xfId="14722" xr:uid="{00000000-0005-0000-0000-000047310000}"/>
    <cellStyle name="20% - uthevingsfarge 3 66 2" xfId="35047" xr:uid="{00000000-0005-0000-0000-000048310000}"/>
    <cellStyle name="20% - uthevingsfarge 3 67" xfId="34923" xr:uid="{00000000-0005-0000-0000-000049310000}"/>
    <cellStyle name="20% - uthevingsfarge 3 68" xfId="42470" xr:uid="{00000000-0005-0000-0000-00004A310000}"/>
    <cellStyle name="20% - uthevingsfarge 3 69" xfId="42471"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7322" xr:uid="{00000000-0005-0000-0000-00004F310000}"/>
    <cellStyle name="20% - uthevingsfarge 3 7 2 2_CC1" xfId="52732" xr:uid="{3CDAF850-7D1C-423E-A6A6-067039B4BFF8}"/>
    <cellStyle name="20% - uthevingsfarge 3 7 2 3" xfId="37323" xr:uid="{00000000-0005-0000-0000-000050310000}"/>
    <cellStyle name="20% - uthevingsfarge 3 7 2 4" xfId="37324" xr:uid="{00000000-0005-0000-0000-000051310000}"/>
    <cellStyle name="20% - uthevingsfarge 3 7 2 5" xfId="37325" xr:uid="{00000000-0005-0000-0000-000052310000}"/>
    <cellStyle name="20% - uthevingsfarge 3 7 2 6" xfId="37321" xr:uid="{00000000-0005-0000-0000-000053310000}"/>
    <cellStyle name="20% - uthevingsfarge 3 7 2_4 manuell" xfId="52733" xr:uid="{207A6E94-0A43-4DC5-B864-AB6490CEE42E}"/>
    <cellStyle name="20% - uthevingsfarge 3 7 3" xfId="3241" xr:uid="{00000000-0005-0000-0000-000055310000}"/>
    <cellStyle name="20% - uthevingsfarge 3 7 3 2" xfId="14723" xr:uid="{00000000-0005-0000-0000-000056310000}"/>
    <cellStyle name="20% - uthevingsfarge 3 7 3 3" xfId="37326" xr:uid="{00000000-0005-0000-0000-000057310000}"/>
    <cellStyle name="20% - uthevingsfarge 3 7 3_43 Manuell" xfId="54426" xr:uid="{03DB3C63-CF4B-4606-82B8-C685311EA824}"/>
    <cellStyle name="20% - uthevingsfarge 3 7 4" xfId="14724" xr:uid="{00000000-0005-0000-0000-000059310000}"/>
    <cellStyle name="20% - uthevingsfarge 3 7 4 2" xfId="37327" xr:uid="{00000000-0005-0000-0000-00005A310000}"/>
    <cellStyle name="20% - uthevingsfarge 3 7 5" xfId="14725" xr:uid="{00000000-0005-0000-0000-00005B310000}"/>
    <cellStyle name="20% - uthevingsfarge 3 7 5 2" xfId="37328" xr:uid="{00000000-0005-0000-0000-00005C310000}"/>
    <cellStyle name="20% - uthevingsfarge 3 7 6" xfId="37329" xr:uid="{00000000-0005-0000-0000-00005D310000}"/>
    <cellStyle name="20% - uthevingsfarge 3 7 7" xfId="37320" xr:uid="{00000000-0005-0000-0000-00005E310000}"/>
    <cellStyle name="20% - uthevingsfarge 3 7 8" xfId="42472" xr:uid="{00000000-0005-0000-0000-00005F310000}"/>
    <cellStyle name="20% - uthevingsfarge 3 7_3. Chng in credit spreads" xfId="42473" xr:uid="{00000000-0005-0000-0000-000060310000}"/>
    <cellStyle name="20% - uthevingsfarge 3 70" xfId="42474" xr:uid="{00000000-0005-0000-0000-000061310000}"/>
    <cellStyle name="20% - uthevingsfarge 3 71" xfId="42475" xr:uid="{00000000-0005-0000-0000-000062310000}"/>
    <cellStyle name="20% - uthevingsfarge 3 72" xfId="42476" xr:uid="{00000000-0005-0000-0000-000063310000}"/>
    <cellStyle name="20% - uthevingsfarge 3 73" xfId="42477" xr:uid="{00000000-0005-0000-0000-000064310000}"/>
    <cellStyle name="20% - uthevingsfarge 3 74" xfId="42478"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7332" xr:uid="{00000000-0005-0000-0000-000069310000}"/>
    <cellStyle name="20% - uthevingsfarge 3 8 2 2_CC1" xfId="52734" xr:uid="{5B5613CF-9E0D-4B3D-9B72-85C8037CBC08}"/>
    <cellStyle name="20% - uthevingsfarge 3 8 2 3" xfId="37333" xr:uid="{00000000-0005-0000-0000-00006A310000}"/>
    <cellStyle name="20% - uthevingsfarge 3 8 2 4" xfId="37334" xr:uid="{00000000-0005-0000-0000-00006B310000}"/>
    <cellStyle name="20% - uthevingsfarge 3 8 2 5" xfId="37335" xr:uid="{00000000-0005-0000-0000-00006C310000}"/>
    <cellStyle name="20% - uthevingsfarge 3 8 2 6" xfId="37331" xr:uid="{00000000-0005-0000-0000-00006D310000}"/>
    <cellStyle name="20% - uthevingsfarge 3 8 2_4 manuell" xfId="52735" xr:uid="{5A1FB4A2-2B10-4617-95CC-B1E9E966DFA5}"/>
    <cellStyle name="20% - uthevingsfarge 3 8 3" xfId="3245" xr:uid="{00000000-0005-0000-0000-00006F310000}"/>
    <cellStyle name="20% - uthevingsfarge 3 8 3 2" xfId="37336" xr:uid="{00000000-0005-0000-0000-000070310000}"/>
    <cellStyle name="20% - uthevingsfarge 3 8 3_CC1" xfId="52736" xr:uid="{9FFC6C97-3984-4AA2-B4C3-A896CE2446B0}"/>
    <cellStyle name="20% - uthevingsfarge 3 8 4" xfId="37337" xr:uid="{00000000-0005-0000-0000-000071310000}"/>
    <cellStyle name="20% - uthevingsfarge 3 8 5" xfId="37338" xr:uid="{00000000-0005-0000-0000-000072310000}"/>
    <cellStyle name="20% - uthevingsfarge 3 8 6" xfId="37339" xr:uid="{00000000-0005-0000-0000-000073310000}"/>
    <cellStyle name="20% - uthevingsfarge 3 8 7" xfId="37330" xr:uid="{00000000-0005-0000-0000-000074310000}"/>
    <cellStyle name="20% - uthevingsfarge 3 8_3. Chng in credit spreads" xfId="42479"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7342" xr:uid="{00000000-0005-0000-0000-000079310000}"/>
    <cellStyle name="20% - uthevingsfarge 3 9 2 2_CC1" xfId="52737" xr:uid="{CA5DD537-8138-41D3-B336-B46F4D3C199F}"/>
    <cellStyle name="20% - uthevingsfarge 3 9 2 3" xfId="37343" xr:uid="{00000000-0005-0000-0000-00007A310000}"/>
    <cellStyle name="20% - uthevingsfarge 3 9 2 4" xfId="37344" xr:uid="{00000000-0005-0000-0000-00007B310000}"/>
    <cellStyle name="20% - uthevingsfarge 3 9 2 5" xfId="37345" xr:uid="{00000000-0005-0000-0000-00007C310000}"/>
    <cellStyle name="20% - uthevingsfarge 3 9 2 6" xfId="37341" xr:uid="{00000000-0005-0000-0000-00007D310000}"/>
    <cellStyle name="20% - uthevingsfarge 3 9 2_4 manuell" xfId="52738" xr:uid="{3240F1C0-FAE4-4A01-807F-F0A11D024C9F}"/>
    <cellStyle name="20% - uthevingsfarge 3 9 3" xfId="3249" xr:uid="{00000000-0005-0000-0000-00007F310000}"/>
    <cellStyle name="20% - uthevingsfarge 3 9 3 2" xfId="37346" xr:uid="{00000000-0005-0000-0000-000080310000}"/>
    <cellStyle name="20% - uthevingsfarge 3 9 3_CC1" xfId="52739" xr:uid="{D4B382A1-1F7E-4AFF-9286-42EF61A5EBFF}"/>
    <cellStyle name="20% - uthevingsfarge 3 9 4" xfId="37347" xr:uid="{00000000-0005-0000-0000-000081310000}"/>
    <cellStyle name="20% - uthevingsfarge 3 9 5" xfId="37348" xr:uid="{00000000-0005-0000-0000-000082310000}"/>
    <cellStyle name="20% - uthevingsfarge 3 9 6" xfId="37349" xr:uid="{00000000-0005-0000-0000-000083310000}"/>
    <cellStyle name="20% - uthevingsfarge 3 9 7" xfId="37340" xr:uid="{00000000-0005-0000-0000-000084310000}"/>
    <cellStyle name="20% - uthevingsfarge 3 9_4 manuell" xfId="52740" xr:uid="{707AC325-0D63-4DB8-96C8-F511049FBB11}"/>
    <cellStyle name="20% - uthevingsfarge 3_4 manuell" xfId="52741" xr:uid="{4288EA5C-FCF8-4AD8-836E-1C5E02503BEC}"/>
    <cellStyle name="20% - uthevingsfarge 4" xfId="34647"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7352" xr:uid="{00000000-0005-0000-0000-00008B310000}"/>
    <cellStyle name="20% - uthevingsfarge 4 10 2 2_CC1" xfId="52742" xr:uid="{DEBA41D3-335D-4B5F-ACA2-A835B68DA144}"/>
    <cellStyle name="20% - uthevingsfarge 4 10 2 3" xfId="37353" xr:uid="{00000000-0005-0000-0000-00008C310000}"/>
    <cellStyle name="20% - uthevingsfarge 4 10 2 4" xfId="37354" xr:uid="{00000000-0005-0000-0000-00008D310000}"/>
    <cellStyle name="20% - uthevingsfarge 4 10 2 5" xfId="37355" xr:uid="{00000000-0005-0000-0000-00008E310000}"/>
    <cellStyle name="20% - uthevingsfarge 4 10 2 6" xfId="37351" xr:uid="{00000000-0005-0000-0000-00008F310000}"/>
    <cellStyle name="20% - uthevingsfarge 4 10 2_4 manuell" xfId="52743" xr:uid="{85511C05-44AA-4DDB-B3D1-6A9B89010DC1}"/>
    <cellStyle name="20% - uthevingsfarge 4 10 3" xfId="3253" xr:uid="{00000000-0005-0000-0000-000091310000}"/>
    <cellStyle name="20% - uthevingsfarge 4 10 3 2" xfId="37356" xr:uid="{00000000-0005-0000-0000-000092310000}"/>
    <cellStyle name="20% - uthevingsfarge 4 10 3_CC1" xfId="52744" xr:uid="{111360E6-5228-4DED-B11A-1D90AF4BDC37}"/>
    <cellStyle name="20% - uthevingsfarge 4 10 4" xfId="37357" xr:uid="{00000000-0005-0000-0000-000093310000}"/>
    <cellStyle name="20% - uthevingsfarge 4 10 5" xfId="37358" xr:uid="{00000000-0005-0000-0000-000094310000}"/>
    <cellStyle name="20% - uthevingsfarge 4 10 6" xfId="37359" xr:uid="{00000000-0005-0000-0000-000095310000}"/>
    <cellStyle name="20% - uthevingsfarge 4 10 7" xfId="37350" xr:uid="{00000000-0005-0000-0000-000096310000}"/>
    <cellStyle name="20% - uthevingsfarge 4 10_4 manuell" xfId="52745"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7362" xr:uid="{00000000-0005-0000-0000-00009B310000}"/>
    <cellStyle name="20% - uthevingsfarge 4 11 2 2_CC1" xfId="52746" xr:uid="{D8D5195F-1FD4-421F-8FD8-BEF501E177EB}"/>
    <cellStyle name="20% - uthevingsfarge 4 11 2 3" xfId="37363" xr:uid="{00000000-0005-0000-0000-00009C310000}"/>
    <cellStyle name="20% - uthevingsfarge 4 11 2 4" xfId="37364" xr:uid="{00000000-0005-0000-0000-00009D310000}"/>
    <cellStyle name="20% - uthevingsfarge 4 11 2 5" xfId="37365" xr:uid="{00000000-0005-0000-0000-00009E310000}"/>
    <cellStyle name="20% - uthevingsfarge 4 11 2 6" xfId="37361" xr:uid="{00000000-0005-0000-0000-00009F310000}"/>
    <cellStyle name="20% - uthevingsfarge 4 11 2_4 manuell" xfId="52747" xr:uid="{3F05AD16-AA54-49E0-8113-DC87ABF49A8E}"/>
    <cellStyle name="20% - uthevingsfarge 4 11 3" xfId="3257" xr:uid="{00000000-0005-0000-0000-0000A1310000}"/>
    <cellStyle name="20% - uthevingsfarge 4 11 3 2" xfId="37366" xr:uid="{00000000-0005-0000-0000-0000A2310000}"/>
    <cellStyle name="20% - uthevingsfarge 4 11 3_CC1" xfId="52748" xr:uid="{9E725916-FFEC-4E55-A94A-39EEDB49434B}"/>
    <cellStyle name="20% - uthevingsfarge 4 11 4" xfId="37367" xr:uid="{00000000-0005-0000-0000-0000A3310000}"/>
    <cellStyle name="20% - uthevingsfarge 4 11 5" xfId="37368" xr:uid="{00000000-0005-0000-0000-0000A4310000}"/>
    <cellStyle name="20% - uthevingsfarge 4 11 6" xfId="37369" xr:uid="{00000000-0005-0000-0000-0000A5310000}"/>
    <cellStyle name="20% - uthevingsfarge 4 11 7" xfId="37360" xr:uid="{00000000-0005-0000-0000-0000A6310000}"/>
    <cellStyle name="20% - uthevingsfarge 4 11_4 manuell" xfId="52749"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7372" xr:uid="{00000000-0005-0000-0000-0000AB310000}"/>
    <cellStyle name="20% - uthevingsfarge 4 12 2 2_CC1" xfId="52750" xr:uid="{699811D8-419E-4C1B-8A96-C75CC58BA67B}"/>
    <cellStyle name="20% - uthevingsfarge 4 12 2 3" xfId="37373" xr:uid="{00000000-0005-0000-0000-0000AC310000}"/>
    <cellStyle name="20% - uthevingsfarge 4 12 2 4" xfId="37374" xr:uid="{00000000-0005-0000-0000-0000AD310000}"/>
    <cellStyle name="20% - uthevingsfarge 4 12 2 5" xfId="37375" xr:uid="{00000000-0005-0000-0000-0000AE310000}"/>
    <cellStyle name="20% - uthevingsfarge 4 12 2 6" xfId="37371" xr:uid="{00000000-0005-0000-0000-0000AF310000}"/>
    <cellStyle name="20% - uthevingsfarge 4 12 2_4 manuell" xfId="52751" xr:uid="{E5C582ED-ACBB-4B12-8524-C71BBC0FD82E}"/>
    <cellStyle name="20% - uthevingsfarge 4 12 3" xfId="3261" xr:uid="{00000000-0005-0000-0000-0000B1310000}"/>
    <cellStyle name="20% - uthevingsfarge 4 12 3 2" xfId="37376" xr:uid="{00000000-0005-0000-0000-0000B2310000}"/>
    <cellStyle name="20% - uthevingsfarge 4 12 3_CC1" xfId="52752" xr:uid="{1B8AB2C0-E85C-4FFA-B090-924148DB075C}"/>
    <cellStyle name="20% - uthevingsfarge 4 12 4" xfId="37377" xr:uid="{00000000-0005-0000-0000-0000B3310000}"/>
    <cellStyle name="20% - uthevingsfarge 4 12 5" xfId="37378" xr:uid="{00000000-0005-0000-0000-0000B4310000}"/>
    <cellStyle name="20% - uthevingsfarge 4 12 6" xfId="37379" xr:uid="{00000000-0005-0000-0000-0000B5310000}"/>
    <cellStyle name="20% - uthevingsfarge 4 12 7" xfId="37370" xr:uid="{00000000-0005-0000-0000-0000B6310000}"/>
    <cellStyle name="20% - uthevingsfarge 4 12_4 manuell" xfId="52753"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7382" xr:uid="{00000000-0005-0000-0000-0000BB310000}"/>
    <cellStyle name="20% - uthevingsfarge 4 13 2 2_CC1" xfId="52754" xr:uid="{1AB78ECA-E212-4EDF-99E5-9B99388FB35D}"/>
    <cellStyle name="20% - uthevingsfarge 4 13 2 3" xfId="37383" xr:uid="{00000000-0005-0000-0000-0000BC310000}"/>
    <cellStyle name="20% - uthevingsfarge 4 13 2 4" xfId="37384" xr:uid="{00000000-0005-0000-0000-0000BD310000}"/>
    <cellStyle name="20% - uthevingsfarge 4 13 2 5" xfId="37385" xr:uid="{00000000-0005-0000-0000-0000BE310000}"/>
    <cellStyle name="20% - uthevingsfarge 4 13 2 6" xfId="37381" xr:uid="{00000000-0005-0000-0000-0000BF310000}"/>
    <cellStyle name="20% - uthevingsfarge 4 13 2_4 manuell" xfId="52755" xr:uid="{B1998CB7-8431-4D93-BBD9-CF72801677B5}"/>
    <cellStyle name="20% - uthevingsfarge 4 13 3" xfId="3265" xr:uid="{00000000-0005-0000-0000-0000C1310000}"/>
    <cellStyle name="20% - uthevingsfarge 4 13 3 2" xfId="37386" xr:uid="{00000000-0005-0000-0000-0000C2310000}"/>
    <cellStyle name="20% - uthevingsfarge 4 13 3_CC1" xfId="52756" xr:uid="{568FC01A-9CE0-45F8-BA5F-31DE75924BAA}"/>
    <cellStyle name="20% - uthevingsfarge 4 13 4" xfId="37387" xr:uid="{00000000-0005-0000-0000-0000C3310000}"/>
    <cellStyle name="20% - uthevingsfarge 4 13 5" xfId="37388" xr:uid="{00000000-0005-0000-0000-0000C4310000}"/>
    <cellStyle name="20% - uthevingsfarge 4 13 6" xfId="37389" xr:uid="{00000000-0005-0000-0000-0000C5310000}"/>
    <cellStyle name="20% - uthevingsfarge 4 13 7" xfId="37380" xr:uid="{00000000-0005-0000-0000-0000C6310000}"/>
    <cellStyle name="20% - uthevingsfarge 4 13_4 manuell" xfId="52757"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7392" xr:uid="{00000000-0005-0000-0000-0000CB310000}"/>
    <cellStyle name="20% - uthevingsfarge 4 14 2 2_CC1" xfId="52758" xr:uid="{5EE532EB-9D41-45D8-9C4D-D8F11E2C6939}"/>
    <cellStyle name="20% - uthevingsfarge 4 14 2 3" xfId="37393" xr:uid="{00000000-0005-0000-0000-0000CC310000}"/>
    <cellStyle name="20% - uthevingsfarge 4 14 2 4" xfId="37394" xr:uid="{00000000-0005-0000-0000-0000CD310000}"/>
    <cellStyle name="20% - uthevingsfarge 4 14 2 5" xfId="37395" xr:uid="{00000000-0005-0000-0000-0000CE310000}"/>
    <cellStyle name="20% - uthevingsfarge 4 14 2 6" xfId="37391" xr:uid="{00000000-0005-0000-0000-0000CF310000}"/>
    <cellStyle name="20% - uthevingsfarge 4 14 2_4 manuell" xfId="52759" xr:uid="{98AF729D-38C5-4070-8DE0-DD78FA800513}"/>
    <cellStyle name="20% - uthevingsfarge 4 14 3" xfId="3269" xr:uid="{00000000-0005-0000-0000-0000D1310000}"/>
    <cellStyle name="20% - uthevingsfarge 4 14 3 2" xfId="37396" xr:uid="{00000000-0005-0000-0000-0000D2310000}"/>
    <cellStyle name="20% - uthevingsfarge 4 14 3_CC1" xfId="52760" xr:uid="{E7596FE8-17ED-4820-A60B-00B277061D81}"/>
    <cellStyle name="20% - uthevingsfarge 4 14 4" xfId="37397" xr:uid="{00000000-0005-0000-0000-0000D3310000}"/>
    <cellStyle name="20% - uthevingsfarge 4 14 5" xfId="37398" xr:uid="{00000000-0005-0000-0000-0000D4310000}"/>
    <cellStyle name="20% - uthevingsfarge 4 14 6" xfId="37399" xr:uid="{00000000-0005-0000-0000-0000D5310000}"/>
    <cellStyle name="20% - uthevingsfarge 4 14 7" xfId="37390" xr:uid="{00000000-0005-0000-0000-0000D6310000}"/>
    <cellStyle name="20% - uthevingsfarge 4 14_4 manuell" xfId="52761"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7402" xr:uid="{00000000-0005-0000-0000-0000DB310000}"/>
    <cellStyle name="20% - uthevingsfarge 4 15 2 2_CC1" xfId="52762" xr:uid="{695D4CDE-9B87-4278-A015-76B2AB0C9A56}"/>
    <cellStyle name="20% - uthevingsfarge 4 15 2 3" xfId="37403" xr:uid="{00000000-0005-0000-0000-0000DC310000}"/>
    <cellStyle name="20% - uthevingsfarge 4 15 2 4" xfId="37404" xr:uid="{00000000-0005-0000-0000-0000DD310000}"/>
    <cellStyle name="20% - uthevingsfarge 4 15 2 5" xfId="37405" xr:uid="{00000000-0005-0000-0000-0000DE310000}"/>
    <cellStyle name="20% - uthevingsfarge 4 15 2 6" xfId="37401" xr:uid="{00000000-0005-0000-0000-0000DF310000}"/>
    <cellStyle name="20% - uthevingsfarge 4 15 2_4 manuell" xfId="52763" xr:uid="{A6DBCBE8-C975-4B04-AD79-B4692F17328B}"/>
    <cellStyle name="20% - uthevingsfarge 4 15 3" xfId="3273" xr:uid="{00000000-0005-0000-0000-0000E1310000}"/>
    <cellStyle name="20% - uthevingsfarge 4 15 3 2" xfId="37406" xr:uid="{00000000-0005-0000-0000-0000E2310000}"/>
    <cellStyle name="20% - uthevingsfarge 4 15 3_CC1" xfId="52764" xr:uid="{C98476A0-1E3E-4624-961E-A41FBA81BB26}"/>
    <cellStyle name="20% - uthevingsfarge 4 15 4" xfId="37407" xr:uid="{00000000-0005-0000-0000-0000E3310000}"/>
    <cellStyle name="20% - uthevingsfarge 4 15 5" xfId="37408" xr:uid="{00000000-0005-0000-0000-0000E4310000}"/>
    <cellStyle name="20% - uthevingsfarge 4 15 6" xfId="37409" xr:uid="{00000000-0005-0000-0000-0000E5310000}"/>
    <cellStyle name="20% - uthevingsfarge 4 15 7" xfId="37400" xr:uid="{00000000-0005-0000-0000-0000E6310000}"/>
    <cellStyle name="20% - uthevingsfarge 4 15_4 manuell" xfId="52765"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7412" xr:uid="{00000000-0005-0000-0000-0000EB310000}"/>
    <cellStyle name="20% - uthevingsfarge 4 16 2 2_CC1" xfId="52766" xr:uid="{0AF2B209-F48D-44FC-BECE-C146BE48814C}"/>
    <cellStyle name="20% - uthevingsfarge 4 16 2 3" xfId="37413" xr:uid="{00000000-0005-0000-0000-0000EC310000}"/>
    <cellStyle name="20% - uthevingsfarge 4 16 2 4" xfId="37414" xr:uid="{00000000-0005-0000-0000-0000ED310000}"/>
    <cellStyle name="20% - uthevingsfarge 4 16 2 5" xfId="37415" xr:uid="{00000000-0005-0000-0000-0000EE310000}"/>
    <cellStyle name="20% - uthevingsfarge 4 16 2 6" xfId="37411" xr:uid="{00000000-0005-0000-0000-0000EF310000}"/>
    <cellStyle name="20% - uthevingsfarge 4 16 2_4 manuell" xfId="52767" xr:uid="{FE6C69FB-509A-4E6B-8939-0749B1175BD9}"/>
    <cellStyle name="20% - uthevingsfarge 4 16 3" xfId="3277" xr:uid="{00000000-0005-0000-0000-0000F1310000}"/>
    <cellStyle name="20% - uthevingsfarge 4 16 3 2" xfId="37416" xr:uid="{00000000-0005-0000-0000-0000F2310000}"/>
    <cellStyle name="20% - uthevingsfarge 4 16 3_CC1" xfId="52768" xr:uid="{6F6C4409-0933-41E3-90A5-2CD63E9BFA47}"/>
    <cellStyle name="20% - uthevingsfarge 4 16 4" xfId="37417" xr:uid="{00000000-0005-0000-0000-0000F3310000}"/>
    <cellStyle name="20% - uthevingsfarge 4 16 5" xfId="37418" xr:uid="{00000000-0005-0000-0000-0000F4310000}"/>
    <cellStyle name="20% - uthevingsfarge 4 16 6" xfId="37419" xr:uid="{00000000-0005-0000-0000-0000F5310000}"/>
    <cellStyle name="20% - uthevingsfarge 4 16 7" xfId="37410" xr:uid="{00000000-0005-0000-0000-0000F6310000}"/>
    <cellStyle name="20% - uthevingsfarge 4 16_4 manuell" xfId="52769"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7422" xr:uid="{00000000-0005-0000-0000-0000FB310000}"/>
    <cellStyle name="20% - uthevingsfarge 4 17 2 2_CC1" xfId="52770" xr:uid="{9069E227-0304-4C38-91FD-D287DBF86C66}"/>
    <cellStyle name="20% - uthevingsfarge 4 17 2 3" xfId="37423" xr:uid="{00000000-0005-0000-0000-0000FC310000}"/>
    <cellStyle name="20% - uthevingsfarge 4 17 2 4" xfId="37424" xr:uid="{00000000-0005-0000-0000-0000FD310000}"/>
    <cellStyle name="20% - uthevingsfarge 4 17 2 5" xfId="37425" xr:uid="{00000000-0005-0000-0000-0000FE310000}"/>
    <cellStyle name="20% - uthevingsfarge 4 17 2 6" xfId="37421" xr:uid="{00000000-0005-0000-0000-0000FF310000}"/>
    <cellStyle name="20% - uthevingsfarge 4 17 2_4 manuell" xfId="52771" xr:uid="{BFF0DD30-76DD-4F75-9AE4-3E8BE8190918}"/>
    <cellStyle name="20% - uthevingsfarge 4 17 3" xfId="3281" xr:uid="{00000000-0005-0000-0000-000001320000}"/>
    <cellStyle name="20% - uthevingsfarge 4 17 3 2" xfId="37426" xr:uid="{00000000-0005-0000-0000-000002320000}"/>
    <cellStyle name="20% - uthevingsfarge 4 17 3_CC1" xfId="52772" xr:uid="{53C6F186-52E0-43D8-ACFB-974B7D4BC24C}"/>
    <cellStyle name="20% - uthevingsfarge 4 17 4" xfId="37427" xr:uid="{00000000-0005-0000-0000-000003320000}"/>
    <cellStyle name="20% - uthevingsfarge 4 17 5" xfId="37428" xr:uid="{00000000-0005-0000-0000-000004320000}"/>
    <cellStyle name="20% - uthevingsfarge 4 17 6" xfId="37429" xr:uid="{00000000-0005-0000-0000-000005320000}"/>
    <cellStyle name="20% - uthevingsfarge 4 17 7" xfId="37420" xr:uid="{00000000-0005-0000-0000-000006320000}"/>
    <cellStyle name="20% - uthevingsfarge 4 17_4 manuell" xfId="52773"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7432" xr:uid="{00000000-0005-0000-0000-00000B320000}"/>
    <cellStyle name="20% - uthevingsfarge 4 18 2 2_CC1" xfId="52774" xr:uid="{4C8769E6-589F-47AB-BC71-7D3633DE8505}"/>
    <cellStyle name="20% - uthevingsfarge 4 18 2 3" xfId="37433" xr:uid="{00000000-0005-0000-0000-00000C320000}"/>
    <cellStyle name="20% - uthevingsfarge 4 18 2 4" xfId="37434" xr:uid="{00000000-0005-0000-0000-00000D320000}"/>
    <cellStyle name="20% - uthevingsfarge 4 18 2 5" xfId="37435" xr:uid="{00000000-0005-0000-0000-00000E320000}"/>
    <cellStyle name="20% - uthevingsfarge 4 18 2 6" xfId="37431" xr:uid="{00000000-0005-0000-0000-00000F320000}"/>
    <cellStyle name="20% - uthevingsfarge 4 18 2_4 manuell" xfId="52775" xr:uid="{CA37B982-C2CA-4BA3-A294-AFF183B97AB3}"/>
    <cellStyle name="20% - uthevingsfarge 4 18 3" xfId="3285" xr:uid="{00000000-0005-0000-0000-000011320000}"/>
    <cellStyle name="20% - uthevingsfarge 4 18 3 2" xfId="37436" xr:uid="{00000000-0005-0000-0000-000012320000}"/>
    <cellStyle name="20% - uthevingsfarge 4 18 3_CC1" xfId="52776" xr:uid="{7FC02CE7-E944-45B0-85A7-65728D3C6D7B}"/>
    <cellStyle name="20% - uthevingsfarge 4 18 4" xfId="37437" xr:uid="{00000000-0005-0000-0000-000013320000}"/>
    <cellStyle name="20% - uthevingsfarge 4 18 5" xfId="37438" xr:uid="{00000000-0005-0000-0000-000014320000}"/>
    <cellStyle name="20% - uthevingsfarge 4 18 6" xfId="37439" xr:uid="{00000000-0005-0000-0000-000015320000}"/>
    <cellStyle name="20% - uthevingsfarge 4 18 7" xfId="37430" xr:uid="{00000000-0005-0000-0000-000016320000}"/>
    <cellStyle name="20% - uthevingsfarge 4 18_4 manuell" xfId="52777"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7442" xr:uid="{00000000-0005-0000-0000-00001B320000}"/>
    <cellStyle name="20% - uthevingsfarge 4 19 2 2_CC1" xfId="52778" xr:uid="{2801B793-F5F3-4349-A264-574CA12AC177}"/>
    <cellStyle name="20% - uthevingsfarge 4 19 2 3" xfId="37443" xr:uid="{00000000-0005-0000-0000-00001C320000}"/>
    <cellStyle name="20% - uthevingsfarge 4 19 2 4" xfId="37444" xr:uid="{00000000-0005-0000-0000-00001D320000}"/>
    <cellStyle name="20% - uthevingsfarge 4 19 2 5" xfId="37445" xr:uid="{00000000-0005-0000-0000-00001E320000}"/>
    <cellStyle name="20% - uthevingsfarge 4 19 2 6" xfId="37441" xr:uid="{00000000-0005-0000-0000-00001F320000}"/>
    <cellStyle name="20% - uthevingsfarge 4 19 2_4 manuell" xfId="52779" xr:uid="{AE6652F3-54A7-4CFE-A415-57FCA2FB27AF}"/>
    <cellStyle name="20% - uthevingsfarge 4 19 3" xfId="3289" xr:uid="{00000000-0005-0000-0000-000021320000}"/>
    <cellStyle name="20% - uthevingsfarge 4 19 3 2" xfId="37446" xr:uid="{00000000-0005-0000-0000-000022320000}"/>
    <cellStyle name="20% - uthevingsfarge 4 19 3_CC1" xfId="52780" xr:uid="{33F9B350-FAFA-4766-8345-63AB04286499}"/>
    <cellStyle name="20% - uthevingsfarge 4 19 4" xfId="37447" xr:uid="{00000000-0005-0000-0000-000023320000}"/>
    <cellStyle name="20% - uthevingsfarge 4 19 5" xfId="37448" xr:uid="{00000000-0005-0000-0000-000024320000}"/>
    <cellStyle name="20% - uthevingsfarge 4 19 6" xfId="37449" xr:uid="{00000000-0005-0000-0000-000025320000}"/>
    <cellStyle name="20% - uthevingsfarge 4 19 7" xfId="37440" xr:uid="{00000000-0005-0000-0000-000026320000}"/>
    <cellStyle name="20% - uthevingsfarge 4 19_4 manuell" xfId="52781" xr:uid="{697F832F-0AD6-4770-BACC-78EF81D1E35B}"/>
    <cellStyle name="20% - uthevingsfarge 4 2" xfId="3290" xr:uid="{00000000-0005-0000-0000-000028320000}"/>
    <cellStyle name="20% - uthevingsfarge 4 2 10" xfId="14726" xr:uid="{00000000-0005-0000-0000-000029320000}"/>
    <cellStyle name="20% - uthevingsfarge 4 2 10 2" xfId="14727" xr:uid="{00000000-0005-0000-0000-00002A320000}"/>
    <cellStyle name="20% - uthevingsfarge 4 2 10 3" xfId="14728" xr:uid="{00000000-0005-0000-0000-00002B320000}"/>
    <cellStyle name="20% - uthevingsfarge 4 2 10_43 Manuell" xfId="54427" xr:uid="{89BFFFA9-19C7-4173-B1E4-2BA6612C883F}"/>
    <cellStyle name="20% - uthevingsfarge 4 2 11" xfId="14729" xr:uid="{00000000-0005-0000-0000-00002D320000}"/>
    <cellStyle name="20% - uthevingsfarge 4 2 12" xfId="14730" xr:uid="{00000000-0005-0000-0000-00002E320000}"/>
    <cellStyle name="20% - uthevingsfarge 4 2 13" xfId="42480" xr:uid="{00000000-0005-0000-0000-00002F320000}"/>
    <cellStyle name="20% - uthevingsfarge 4 2 14" xfId="42481" xr:uid="{00000000-0005-0000-0000-000030320000}"/>
    <cellStyle name="20% - uthevingsfarge 4 2 15" xfId="42482" xr:uid="{00000000-0005-0000-0000-000031320000}"/>
    <cellStyle name="20% - uthevingsfarge 4 2 16" xfId="42483" xr:uid="{00000000-0005-0000-0000-000032320000}"/>
    <cellStyle name="20% - uthevingsfarge 4 2 2" xfId="3291" xr:uid="{00000000-0005-0000-0000-000033320000}"/>
    <cellStyle name="20% - uthevingsfarge 4 2 2 10" xfId="42484" xr:uid="{00000000-0005-0000-0000-000034320000}"/>
    <cellStyle name="20% - uthevingsfarge 4 2 2 11" xfId="42485" xr:uid="{00000000-0005-0000-0000-000035320000}"/>
    <cellStyle name="20% - uthevingsfarge 4 2 2 2" xfId="3292" xr:uid="{00000000-0005-0000-0000-000036320000}"/>
    <cellStyle name="20% - uthevingsfarge 4 2 2 2 10" xfId="42486" xr:uid="{00000000-0005-0000-0000-000037320000}"/>
    <cellStyle name="20% - uthevingsfarge 4 2 2 2 2" xfId="14731" xr:uid="{00000000-0005-0000-0000-000038320000}"/>
    <cellStyle name="20% - uthevingsfarge 4 2 2 2 2 2" xfId="14732" xr:uid="{00000000-0005-0000-0000-000039320000}"/>
    <cellStyle name="20% - uthevingsfarge 4 2 2 2 2 2 2" xfId="42487" xr:uid="{00000000-0005-0000-0000-00003A320000}"/>
    <cellStyle name="20% - uthevingsfarge 4 2 2 2 2 2 2 2" xfId="42488" xr:uid="{00000000-0005-0000-0000-00003B320000}"/>
    <cellStyle name="20% - uthevingsfarge 4 2 2 2 2 2 3" xfId="42489" xr:uid="{00000000-0005-0000-0000-00003C320000}"/>
    <cellStyle name="20% - uthevingsfarge 4 2 2 2 2 2_3. Chng in credit spreads" xfId="42490" xr:uid="{00000000-0005-0000-0000-00003D320000}"/>
    <cellStyle name="20% - uthevingsfarge 4 2 2 2 2 3" xfId="14733" xr:uid="{00000000-0005-0000-0000-00003E320000}"/>
    <cellStyle name="20% - uthevingsfarge 4 2 2 2 2 3 2" xfId="42491" xr:uid="{00000000-0005-0000-0000-00003F320000}"/>
    <cellStyle name="20% - uthevingsfarge 4 2 2 2 2 4" xfId="42492" xr:uid="{00000000-0005-0000-0000-000040320000}"/>
    <cellStyle name="20% - uthevingsfarge 4 2 2 2 2 5" xfId="42493" xr:uid="{00000000-0005-0000-0000-000041320000}"/>
    <cellStyle name="20% - uthevingsfarge 4 2 2 2 2 6" xfId="42494" xr:uid="{00000000-0005-0000-0000-000042320000}"/>
    <cellStyle name="20% - uthevingsfarge 4 2 2 2 2_3. Chng in credit spreads" xfId="42495" xr:uid="{00000000-0005-0000-0000-000043320000}"/>
    <cellStyle name="20% - uthevingsfarge 4 2 2 2 3" xfId="14734" xr:uid="{00000000-0005-0000-0000-000044320000}"/>
    <cellStyle name="20% - uthevingsfarge 4 2 2 2 3 2" xfId="14735" xr:uid="{00000000-0005-0000-0000-000045320000}"/>
    <cellStyle name="20% - uthevingsfarge 4 2 2 2 3 2 2" xfId="42496" xr:uid="{00000000-0005-0000-0000-000046320000}"/>
    <cellStyle name="20% - uthevingsfarge 4 2 2 2 3 2 2 2" xfId="42497" xr:uid="{00000000-0005-0000-0000-000047320000}"/>
    <cellStyle name="20% - uthevingsfarge 4 2 2 2 3 2 3" xfId="42498" xr:uid="{00000000-0005-0000-0000-000048320000}"/>
    <cellStyle name="20% - uthevingsfarge 4 2 2 2 3 2_3. Chng in credit spreads" xfId="42499" xr:uid="{00000000-0005-0000-0000-000049320000}"/>
    <cellStyle name="20% - uthevingsfarge 4 2 2 2 3 3" xfId="14736" xr:uid="{00000000-0005-0000-0000-00004A320000}"/>
    <cellStyle name="20% - uthevingsfarge 4 2 2 2 3 3 2" xfId="42500" xr:uid="{00000000-0005-0000-0000-00004B320000}"/>
    <cellStyle name="20% - uthevingsfarge 4 2 2 2 3 4" xfId="42501" xr:uid="{00000000-0005-0000-0000-00004C320000}"/>
    <cellStyle name="20% - uthevingsfarge 4 2 2 2 3 5" xfId="42502" xr:uid="{00000000-0005-0000-0000-00004D320000}"/>
    <cellStyle name="20% - uthevingsfarge 4 2 2 2 3 6" xfId="42503" xr:uid="{00000000-0005-0000-0000-00004E320000}"/>
    <cellStyle name="20% - uthevingsfarge 4 2 2 2 3_3. Chng in credit spreads" xfId="42504" xr:uid="{00000000-0005-0000-0000-00004F320000}"/>
    <cellStyle name="20% - uthevingsfarge 4 2 2 2 4" xfId="14737" xr:uid="{00000000-0005-0000-0000-000050320000}"/>
    <cellStyle name="20% - uthevingsfarge 4 2 2 2 4 2" xfId="14738" xr:uid="{00000000-0005-0000-0000-000051320000}"/>
    <cellStyle name="20% - uthevingsfarge 4 2 2 2 4 2 2" xfId="42505" xr:uid="{00000000-0005-0000-0000-000052320000}"/>
    <cellStyle name="20% - uthevingsfarge 4 2 2 2 4 3" xfId="14739" xr:uid="{00000000-0005-0000-0000-000053320000}"/>
    <cellStyle name="20% - uthevingsfarge 4 2 2 2 4 4" xfId="42506" xr:uid="{00000000-0005-0000-0000-000054320000}"/>
    <cellStyle name="20% - uthevingsfarge 4 2 2 2 4 5" xfId="42507" xr:uid="{00000000-0005-0000-0000-000055320000}"/>
    <cellStyle name="20% - uthevingsfarge 4 2 2 2 4 6" xfId="42508" xr:uid="{00000000-0005-0000-0000-000056320000}"/>
    <cellStyle name="20% - uthevingsfarge 4 2 2 2 4_3. Chng in credit spreads" xfId="42509" xr:uid="{00000000-0005-0000-0000-000057320000}"/>
    <cellStyle name="20% - uthevingsfarge 4 2 2 2 5" xfId="14740" xr:uid="{00000000-0005-0000-0000-000058320000}"/>
    <cellStyle name="20% - uthevingsfarge 4 2 2 2 5 2" xfId="14741" xr:uid="{00000000-0005-0000-0000-000059320000}"/>
    <cellStyle name="20% - uthevingsfarge 4 2 2 2 5 2 2" xfId="42510" xr:uid="{00000000-0005-0000-0000-00005A320000}"/>
    <cellStyle name="20% - uthevingsfarge 4 2 2 2 5 3" xfId="14742" xr:uid="{00000000-0005-0000-0000-00005B320000}"/>
    <cellStyle name="20% - uthevingsfarge 4 2 2 2 5 4" xfId="42511" xr:uid="{00000000-0005-0000-0000-00005C320000}"/>
    <cellStyle name="20% - uthevingsfarge 4 2 2 2 5 5" xfId="42512" xr:uid="{00000000-0005-0000-0000-00005D320000}"/>
    <cellStyle name="20% - uthevingsfarge 4 2 2 2 5_3. Chng in credit spreads" xfId="42513" xr:uid="{00000000-0005-0000-0000-00005E320000}"/>
    <cellStyle name="20% - uthevingsfarge 4 2 2 2 6" xfId="14743" xr:uid="{00000000-0005-0000-0000-00005F320000}"/>
    <cellStyle name="20% - uthevingsfarge 4 2 2 2 6 2" xfId="42514" xr:uid="{00000000-0005-0000-0000-000060320000}"/>
    <cellStyle name="20% - uthevingsfarge 4 2 2 2 7" xfId="14744" xr:uid="{00000000-0005-0000-0000-000061320000}"/>
    <cellStyle name="20% - uthevingsfarge 4 2 2 2 8" xfId="37451" xr:uid="{00000000-0005-0000-0000-000062320000}"/>
    <cellStyle name="20% - uthevingsfarge 4 2 2 2 9" xfId="42515" xr:uid="{00000000-0005-0000-0000-000063320000}"/>
    <cellStyle name="20% - uthevingsfarge 4 2 2 2_3. Chng in credit spreads" xfId="42516" xr:uid="{00000000-0005-0000-0000-000064320000}"/>
    <cellStyle name="20% - uthevingsfarge 4 2 2 3" xfId="14745" xr:uid="{00000000-0005-0000-0000-000065320000}"/>
    <cellStyle name="20% - uthevingsfarge 4 2 2 3 2" xfId="14746" xr:uid="{00000000-0005-0000-0000-000066320000}"/>
    <cellStyle name="20% - uthevingsfarge 4 2 2 3 2 2" xfId="42517" xr:uid="{00000000-0005-0000-0000-000067320000}"/>
    <cellStyle name="20% - uthevingsfarge 4 2 2 3 2 2 2" xfId="42518" xr:uid="{00000000-0005-0000-0000-000068320000}"/>
    <cellStyle name="20% - uthevingsfarge 4 2 2 3 2 3" xfId="42519" xr:uid="{00000000-0005-0000-0000-000069320000}"/>
    <cellStyle name="20% - uthevingsfarge 4 2 2 3 2_3. Chng in credit spreads" xfId="42520" xr:uid="{00000000-0005-0000-0000-00006A320000}"/>
    <cellStyle name="20% - uthevingsfarge 4 2 2 3 3" xfId="14747" xr:uid="{00000000-0005-0000-0000-00006B320000}"/>
    <cellStyle name="20% - uthevingsfarge 4 2 2 3 3 2" xfId="42521" xr:uid="{00000000-0005-0000-0000-00006C320000}"/>
    <cellStyle name="20% - uthevingsfarge 4 2 2 3 4" xfId="37452" xr:uid="{00000000-0005-0000-0000-00006D320000}"/>
    <cellStyle name="20% - uthevingsfarge 4 2 2 3 5" xfId="42522" xr:uid="{00000000-0005-0000-0000-00006E320000}"/>
    <cellStyle name="20% - uthevingsfarge 4 2 2 3 6" xfId="42523" xr:uid="{00000000-0005-0000-0000-00006F320000}"/>
    <cellStyle name="20% - uthevingsfarge 4 2 2 3_3. Chng in credit spreads" xfId="42524" xr:uid="{00000000-0005-0000-0000-000070320000}"/>
    <cellStyle name="20% - uthevingsfarge 4 2 2 4" xfId="14748" xr:uid="{00000000-0005-0000-0000-000071320000}"/>
    <cellStyle name="20% - uthevingsfarge 4 2 2 4 2" xfId="14749" xr:uid="{00000000-0005-0000-0000-000072320000}"/>
    <cellStyle name="20% - uthevingsfarge 4 2 2 4 2 2" xfId="42525" xr:uid="{00000000-0005-0000-0000-000073320000}"/>
    <cellStyle name="20% - uthevingsfarge 4 2 2 4 2 2 2" xfId="42526" xr:uid="{00000000-0005-0000-0000-000074320000}"/>
    <cellStyle name="20% - uthevingsfarge 4 2 2 4 2 3" xfId="42527" xr:uid="{00000000-0005-0000-0000-000075320000}"/>
    <cellStyle name="20% - uthevingsfarge 4 2 2 4 2_3. Chng in credit spreads" xfId="42528" xr:uid="{00000000-0005-0000-0000-000076320000}"/>
    <cellStyle name="20% - uthevingsfarge 4 2 2 4 3" xfId="14750" xr:uid="{00000000-0005-0000-0000-000077320000}"/>
    <cellStyle name="20% - uthevingsfarge 4 2 2 4 3 2" xfId="42529" xr:uid="{00000000-0005-0000-0000-000078320000}"/>
    <cellStyle name="20% - uthevingsfarge 4 2 2 4 4" xfId="37453" xr:uid="{00000000-0005-0000-0000-000079320000}"/>
    <cellStyle name="20% - uthevingsfarge 4 2 2 4 5" xfId="42530" xr:uid="{00000000-0005-0000-0000-00007A320000}"/>
    <cellStyle name="20% - uthevingsfarge 4 2 2 4 6" xfId="42531" xr:uid="{00000000-0005-0000-0000-00007B320000}"/>
    <cellStyle name="20% - uthevingsfarge 4 2 2 4_3. Chng in credit spreads" xfId="42532" xr:uid="{00000000-0005-0000-0000-00007C320000}"/>
    <cellStyle name="20% - uthevingsfarge 4 2 2 5" xfId="14751" xr:uid="{00000000-0005-0000-0000-00007D320000}"/>
    <cellStyle name="20% - uthevingsfarge 4 2 2 5 2" xfId="14752" xr:uid="{00000000-0005-0000-0000-00007E320000}"/>
    <cellStyle name="20% - uthevingsfarge 4 2 2 5 2 2" xfId="42533" xr:uid="{00000000-0005-0000-0000-00007F320000}"/>
    <cellStyle name="20% - uthevingsfarge 4 2 2 5 2 2 2" xfId="42534" xr:uid="{00000000-0005-0000-0000-000080320000}"/>
    <cellStyle name="20% - uthevingsfarge 4 2 2 5 2 3" xfId="42535" xr:uid="{00000000-0005-0000-0000-000081320000}"/>
    <cellStyle name="20% - uthevingsfarge 4 2 2 5 2_3. Chng in credit spreads" xfId="42536" xr:uid="{00000000-0005-0000-0000-000082320000}"/>
    <cellStyle name="20% - uthevingsfarge 4 2 2 5 3" xfId="14753" xr:uid="{00000000-0005-0000-0000-000083320000}"/>
    <cellStyle name="20% - uthevingsfarge 4 2 2 5 3 2" xfId="42537" xr:uid="{00000000-0005-0000-0000-000084320000}"/>
    <cellStyle name="20% - uthevingsfarge 4 2 2 5 4" xfId="37454" xr:uid="{00000000-0005-0000-0000-000085320000}"/>
    <cellStyle name="20% - uthevingsfarge 4 2 2 5 5" xfId="42538" xr:uid="{00000000-0005-0000-0000-000086320000}"/>
    <cellStyle name="20% - uthevingsfarge 4 2 2 5 6" xfId="42539" xr:uid="{00000000-0005-0000-0000-000087320000}"/>
    <cellStyle name="20% - uthevingsfarge 4 2 2 5_3. Chng in credit spreads" xfId="42540" xr:uid="{00000000-0005-0000-0000-000088320000}"/>
    <cellStyle name="20% - uthevingsfarge 4 2 2 6" xfId="14754" xr:uid="{00000000-0005-0000-0000-000089320000}"/>
    <cellStyle name="20% - uthevingsfarge 4 2 2 6 2" xfId="14755" xr:uid="{00000000-0005-0000-0000-00008A320000}"/>
    <cellStyle name="20% - uthevingsfarge 4 2 2 6 2 2" xfId="42541" xr:uid="{00000000-0005-0000-0000-00008B320000}"/>
    <cellStyle name="20% - uthevingsfarge 4 2 2 6 3" xfId="14756" xr:uid="{00000000-0005-0000-0000-00008C320000}"/>
    <cellStyle name="20% - uthevingsfarge 4 2 2 6 4" xfId="42542" xr:uid="{00000000-0005-0000-0000-00008D320000}"/>
    <cellStyle name="20% - uthevingsfarge 4 2 2 6 5" xfId="42543" xr:uid="{00000000-0005-0000-0000-00008E320000}"/>
    <cellStyle name="20% - uthevingsfarge 4 2 2 6 6" xfId="42544" xr:uid="{00000000-0005-0000-0000-00008F320000}"/>
    <cellStyle name="20% - uthevingsfarge 4 2 2 6_3. Chng in credit spreads" xfId="42545" xr:uid="{00000000-0005-0000-0000-000090320000}"/>
    <cellStyle name="20% - uthevingsfarge 4 2 2 7" xfId="14757" xr:uid="{00000000-0005-0000-0000-000091320000}"/>
    <cellStyle name="20% - uthevingsfarge 4 2 2 7 2" xfId="42546" xr:uid="{00000000-0005-0000-0000-000092320000}"/>
    <cellStyle name="20% - uthevingsfarge 4 2 2 8" xfId="37450" xr:uid="{00000000-0005-0000-0000-000093320000}"/>
    <cellStyle name="20% - uthevingsfarge 4 2 2 9" xfId="42547" xr:uid="{00000000-0005-0000-0000-000094320000}"/>
    <cellStyle name="20% - uthevingsfarge 4 2 2_3. Chng in credit spreads" xfId="42548" xr:uid="{00000000-0005-0000-0000-000095320000}"/>
    <cellStyle name="20% - uthevingsfarge 4 2 3" xfId="12440" xr:uid="{00000000-0005-0000-0000-000096320000}"/>
    <cellStyle name="20% - uthevingsfarge 4 2 3 10" xfId="42549" xr:uid="{00000000-0005-0000-0000-000097320000}"/>
    <cellStyle name="20% - uthevingsfarge 4 2 3 2" xfId="14758" xr:uid="{00000000-0005-0000-0000-000098320000}"/>
    <cellStyle name="20% - uthevingsfarge 4 2 3 2 2" xfId="14759" xr:uid="{00000000-0005-0000-0000-000099320000}"/>
    <cellStyle name="20% - uthevingsfarge 4 2 3 2 2 2" xfId="42550" xr:uid="{00000000-0005-0000-0000-00009A320000}"/>
    <cellStyle name="20% - uthevingsfarge 4 2 3 2 2 2 2" xfId="42551" xr:uid="{00000000-0005-0000-0000-00009B320000}"/>
    <cellStyle name="20% - uthevingsfarge 4 2 3 2 2 3" xfId="42552" xr:uid="{00000000-0005-0000-0000-00009C320000}"/>
    <cellStyle name="20% - uthevingsfarge 4 2 3 2 2_3. Chng in credit spreads" xfId="42553" xr:uid="{00000000-0005-0000-0000-00009D320000}"/>
    <cellStyle name="20% - uthevingsfarge 4 2 3 2 3" xfId="14760" xr:uid="{00000000-0005-0000-0000-00009E320000}"/>
    <cellStyle name="20% - uthevingsfarge 4 2 3 2 3 2" xfId="42554" xr:uid="{00000000-0005-0000-0000-00009F320000}"/>
    <cellStyle name="20% - uthevingsfarge 4 2 3 2 3 2 2" xfId="42555" xr:uid="{00000000-0005-0000-0000-0000A0320000}"/>
    <cellStyle name="20% - uthevingsfarge 4 2 3 2 3 3" xfId="42556" xr:uid="{00000000-0005-0000-0000-0000A1320000}"/>
    <cellStyle name="20% - uthevingsfarge 4 2 3 2 3_3. Chng in credit spreads" xfId="42557" xr:uid="{00000000-0005-0000-0000-0000A2320000}"/>
    <cellStyle name="20% - uthevingsfarge 4 2 3 2 4" xfId="42558" xr:uid="{00000000-0005-0000-0000-0000A3320000}"/>
    <cellStyle name="20% - uthevingsfarge 4 2 3 2 4 2" xfId="42559" xr:uid="{00000000-0005-0000-0000-0000A4320000}"/>
    <cellStyle name="20% - uthevingsfarge 4 2 3 2 4 2 2" xfId="42560" xr:uid="{00000000-0005-0000-0000-0000A5320000}"/>
    <cellStyle name="20% - uthevingsfarge 4 2 3 2 4 3" xfId="42561" xr:uid="{00000000-0005-0000-0000-0000A6320000}"/>
    <cellStyle name="20% - uthevingsfarge 4 2 3 2 4_3. Chng in credit spreads" xfId="42562" xr:uid="{00000000-0005-0000-0000-0000A7320000}"/>
    <cellStyle name="20% - uthevingsfarge 4 2 3 2 5" xfId="42563" xr:uid="{00000000-0005-0000-0000-0000A8320000}"/>
    <cellStyle name="20% - uthevingsfarge 4 2 3 2 5 2" xfId="42564" xr:uid="{00000000-0005-0000-0000-0000A9320000}"/>
    <cellStyle name="20% - uthevingsfarge 4 2 3 2 6" xfId="42565" xr:uid="{00000000-0005-0000-0000-0000AA320000}"/>
    <cellStyle name="20% - uthevingsfarge 4 2 3 2_3. Chng in credit spreads" xfId="42566" xr:uid="{00000000-0005-0000-0000-0000AB320000}"/>
    <cellStyle name="20% - uthevingsfarge 4 2 3 3" xfId="14761" xr:uid="{00000000-0005-0000-0000-0000AC320000}"/>
    <cellStyle name="20% - uthevingsfarge 4 2 3 3 2" xfId="14762" xr:uid="{00000000-0005-0000-0000-0000AD320000}"/>
    <cellStyle name="20% - uthevingsfarge 4 2 3 3 2 2" xfId="42567" xr:uid="{00000000-0005-0000-0000-0000AE320000}"/>
    <cellStyle name="20% - uthevingsfarge 4 2 3 3 2 2 2" xfId="42568" xr:uid="{00000000-0005-0000-0000-0000AF320000}"/>
    <cellStyle name="20% - uthevingsfarge 4 2 3 3 2 3" xfId="42569" xr:uid="{00000000-0005-0000-0000-0000B0320000}"/>
    <cellStyle name="20% - uthevingsfarge 4 2 3 3 2_3. Chng in credit spreads" xfId="42570" xr:uid="{00000000-0005-0000-0000-0000B1320000}"/>
    <cellStyle name="20% - uthevingsfarge 4 2 3 3 3" xfId="14763" xr:uid="{00000000-0005-0000-0000-0000B2320000}"/>
    <cellStyle name="20% - uthevingsfarge 4 2 3 3 3 2" xfId="42571" xr:uid="{00000000-0005-0000-0000-0000B3320000}"/>
    <cellStyle name="20% - uthevingsfarge 4 2 3 3 4" xfId="42572" xr:uid="{00000000-0005-0000-0000-0000B4320000}"/>
    <cellStyle name="20% - uthevingsfarge 4 2 3 3 5" xfId="42573" xr:uid="{00000000-0005-0000-0000-0000B5320000}"/>
    <cellStyle name="20% - uthevingsfarge 4 2 3 3 6" xfId="42574" xr:uid="{00000000-0005-0000-0000-0000B6320000}"/>
    <cellStyle name="20% - uthevingsfarge 4 2 3 3_3. Chng in credit spreads" xfId="42575" xr:uid="{00000000-0005-0000-0000-0000B7320000}"/>
    <cellStyle name="20% - uthevingsfarge 4 2 3 4" xfId="14764" xr:uid="{00000000-0005-0000-0000-0000B8320000}"/>
    <cellStyle name="20% - uthevingsfarge 4 2 3 4 2" xfId="14765" xr:uid="{00000000-0005-0000-0000-0000B9320000}"/>
    <cellStyle name="20% - uthevingsfarge 4 2 3 4 2 2" xfId="42576" xr:uid="{00000000-0005-0000-0000-0000BA320000}"/>
    <cellStyle name="20% - uthevingsfarge 4 2 3 4 3" xfId="14766" xr:uid="{00000000-0005-0000-0000-0000BB320000}"/>
    <cellStyle name="20% - uthevingsfarge 4 2 3 4 4" xfId="42577" xr:uid="{00000000-0005-0000-0000-0000BC320000}"/>
    <cellStyle name="20% - uthevingsfarge 4 2 3 4 5" xfId="42578" xr:uid="{00000000-0005-0000-0000-0000BD320000}"/>
    <cellStyle name="20% - uthevingsfarge 4 2 3 4 6" xfId="42579" xr:uid="{00000000-0005-0000-0000-0000BE320000}"/>
    <cellStyle name="20% - uthevingsfarge 4 2 3 4_3. Chng in credit spreads" xfId="42580" xr:uid="{00000000-0005-0000-0000-0000BF320000}"/>
    <cellStyle name="20% - uthevingsfarge 4 2 3 5" xfId="14767" xr:uid="{00000000-0005-0000-0000-0000C0320000}"/>
    <cellStyle name="20% - uthevingsfarge 4 2 3 5 2" xfId="14768" xr:uid="{00000000-0005-0000-0000-0000C1320000}"/>
    <cellStyle name="20% - uthevingsfarge 4 2 3 5 2 2" xfId="42581" xr:uid="{00000000-0005-0000-0000-0000C2320000}"/>
    <cellStyle name="20% - uthevingsfarge 4 2 3 5 3" xfId="14769" xr:uid="{00000000-0005-0000-0000-0000C3320000}"/>
    <cellStyle name="20% - uthevingsfarge 4 2 3 5 4" xfId="42582" xr:uid="{00000000-0005-0000-0000-0000C4320000}"/>
    <cellStyle name="20% - uthevingsfarge 4 2 3 5 5" xfId="42583" xr:uid="{00000000-0005-0000-0000-0000C5320000}"/>
    <cellStyle name="20% - uthevingsfarge 4 2 3 5 6" xfId="42584" xr:uid="{00000000-0005-0000-0000-0000C6320000}"/>
    <cellStyle name="20% - uthevingsfarge 4 2 3 5_3. Chng in credit spreads" xfId="42585" xr:uid="{00000000-0005-0000-0000-0000C7320000}"/>
    <cellStyle name="20% - uthevingsfarge 4 2 3 6" xfId="14770" xr:uid="{00000000-0005-0000-0000-0000C8320000}"/>
    <cellStyle name="20% - uthevingsfarge 4 2 3 6 2" xfId="42586" xr:uid="{00000000-0005-0000-0000-0000C9320000}"/>
    <cellStyle name="20% - uthevingsfarge 4 2 3 6 2 2" xfId="42587" xr:uid="{00000000-0005-0000-0000-0000CA320000}"/>
    <cellStyle name="20% - uthevingsfarge 4 2 3 6 3" xfId="42588" xr:uid="{00000000-0005-0000-0000-0000CB320000}"/>
    <cellStyle name="20% - uthevingsfarge 4 2 3 6_3. Chng in credit spreads" xfId="42589" xr:uid="{00000000-0005-0000-0000-0000CC320000}"/>
    <cellStyle name="20% - uthevingsfarge 4 2 3 7" xfId="14771" xr:uid="{00000000-0005-0000-0000-0000CD320000}"/>
    <cellStyle name="20% - uthevingsfarge 4 2 3 7 2" xfId="42590" xr:uid="{00000000-0005-0000-0000-0000CE320000}"/>
    <cellStyle name="20% - uthevingsfarge 4 2 3 8" xfId="37455" xr:uid="{00000000-0005-0000-0000-0000CF320000}"/>
    <cellStyle name="20% - uthevingsfarge 4 2 3 9" xfId="42591" xr:uid="{00000000-0005-0000-0000-0000D0320000}"/>
    <cellStyle name="20% - uthevingsfarge 4 2 3_3. Chng in credit spreads" xfId="42592" xr:uid="{00000000-0005-0000-0000-0000D1320000}"/>
    <cellStyle name="20% - uthevingsfarge 4 2 4" xfId="14772" xr:uid="{00000000-0005-0000-0000-0000D2320000}"/>
    <cellStyle name="20% - uthevingsfarge 4 2 4 2" xfId="14773" xr:uid="{00000000-0005-0000-0000-0000D3320000}"/>
    <cellStyle name="20% - uthevingsfarge 4 2 4 2 2" xfId="14774" xr:uid="{00000000-0005-0000-0000-0000D4320000}"/>
    <cellStyle name="20% - uthevingsfarge 4 2 4 2 2 2" xfId="42593" xr:uid="{00000000-0005-0000-0000-0000D5320000}"/>
    <cellStyle name="20% - uthevingsfarge 4 2 4 2 3" xfId="42594" xr:uid="{00000000-0005-0000-0000-0000D6320000}"/>
    <cellStyle name="20% - uthevingsfarge 4 2 4 2_3. Chng in credit spreads" xfId="42595" xr:uid="{00000000-0005-0000-0000-0000D7320000}"/>
    <cellStyle name="20% - uthevingsfarge 4 2 4 3" xfId="14775" xr:uid="{00000000-0005-0000-0000-0000D8320000}"/>
    <cellStyle name="20% - uthevingsfarge 4 2 4 3 2" xfId="42596" xr:uid="{00000000-0005-0000-0000-0000D9320000}"/>
    <cellStyle name="20% - uthevingsfarge 4 2 4 3 2 2" xfId="42597" xr:uid="{00000000-0005-0000-0000-0000DA320000}"/>
    <cellStyle name="20% - uthevingsfarge 4 2 4 3 3" xfId="42598" xr:uid="{00000000-0005-0000-0000-0000DB320000}"/>
    <cellStyle name="20% - uthevingsfarge 4 2 4 3_3. Chng in credit spreads" xfId="42599" xr:uid="{00000000-0005-0000-0000-0000DC320000}"/>
    <cellStyle name="20% - uthevingsfarge 4 2 4 4" xfId="14776" xr:uid="{00000000-0005-0000-0000-0000DD320000}"/>
    <cellStyle name="20% - uthevingsfarge 4 2 4 4 2" xfId="42600" xr:uid="{00000000-0005-0000-0000-0000DE320000}"/>
    <cellStyle name="20% - uthevingsfarge 4 2 4 4 2 2" xfId="42601" xr:uid="{00000000-0005-0000-0000-0000DF320000}"/>
    <cellStyle name="20% - uthevingsfarge 4 2 4 4 3" xfId="42602" xr:uid="{00000000-0005-0000-0000-0000E0320000}"/>
    <cellStyle name="20% - uthevingsfarge 4 2 4 4_3. Chng in credit spreads" xfId="42603" xr:uid="{00000000-0005-0000-0000-0000E1320000}"/>
    <cellStyle name="20% - uthevingsfarge 4 2 4 5" xfId="37456" xr:uid="{00000000-0005-0000-0000-0000E2320000}"/>
    <cellStyle name="20% - uthevingsfarge 4 2 4 5 2" xfId="42604" xr:uid="{00000000-0005-0000-0000-0000E3320000}"/>
    <cellStyle name="20% - uthevingsfarge 4 2 4 6" xfId="42605" xr:uid="{00000000-0005-0000-0000-0000E4320000}"/>
    <cellStyle name="20% - uthevingsfarge 4 2 4 7" xfId="42606" xr:uid="{00000000-0005-0000-0000-0000E5320000}"/>
    <cellStyle name="20% - uthevingsfarge 4 2 4_3. Chng in credit spreads" xfId="42607" xr:uid="{00000000-0005-0000-0000-0000E6320000}"/>
    <cellStyle name="20% - uthevingsfarge 4 2 5" xfId="14777" xr:uid="{00000000-0005-0000-0000-0000E7320000}"/>
    <cellStyle name="20% - uthevingsfarge 4 2 5 2" xfId="14778" xr:uid="{00000000-0005-0000-0000-0000E8320000}"/>
    <cellStyle name="20% - uthevingsfarge 4 2 5 2 2" xfId="14779" xr:uid="{00000000-0005-0000-0000-0000E9320000}"/>
    <cellStyle name="20% - uthevingsfarge 4 2 5 2 2 2" xfId="42608" xr:uid="{00000000-0005-0000-0000-0000EA320000}"/>
    <cellStyle name="20% - uthevingsfarge 4 2 5 2 3" xfId="42609" xr:uid="{00000000-0005-0000-0000-0000EB320000}"/>
    <cellStyle name="20% - uthevingsfarge 4 2 5 2_3. Chng in credit spreads" xfId="42610" xr:uid="{00000000-0005-0000-0000-0000EC320000}"/>
    <cellStyle name="20% - uthevingsfarge 4 2 5 3" xfId="14780" xr:uid="{00000000-0005-0000-0000-0000ED320000}"/>
    <cellStyle name="20% - uthevingsfarge 4 2 5 3 2" xfId="42611" xr:uid="{00000000-0005-0000-0000-0000EE320000}"/>
    <cellStyle name="20% - uthevingsfarge 4 2 5 4" xfId="14781" xr:uid="{00000000-0005-0000-0000-0000EF320000}"/>
    <cellStyle name="20% - uthevingsfarge 4 2 5 5" xfId="37457" xr:uid="{00000000-0005-0000-0000-0000F0320000}"/>
    <cellStyle name="20% - uthevingsfarge 4 2 5 6" xfId="42612" xr:uid="{00000000-0005-0000-0000-0000F1320000}"/>
    <cellStyle name="20% - uthevingsfarge 4 2 5 7" xfId="42613" xr:uid="{00000000-0005-0000-0000-0000F2320000}"/>
    <cellStyle name="20% - uthevingsfarge 4 2 5_3. Chng in credit spreads" xfId="42614" xr:uid="{00000000-0005-0000-0000-0000F3320000}"/>
    <cellStyle name="20% - uthevingsfarge 4 2 6" xfId="14782" xr:uid="{00000000-0005-0000-0000-0000F4320000}"/>
    <cellStyle name="20% - uthevingsfarge 4 2 6 2" xfId="14783" xr:uid="{00000000-0005-0000-0000-0000F5320000}"/>
    <cellStyle name="20% - uthevingsfarge 4 2 6 2 2" xfId="14784" xr:uid="{00000000-0005-0000-0000-0000F6320000}"/>
    <cellStyle name="20% - uthevingsfarge 4 2 6 2 2 2" xfId="42615" xr:uid="{00000000-0005-0000-0000-0000F7320000}"/>
    <cellStyle name="20% - uthevingsfarge 4 2 6 2 3" xfId="42616" xr:uid="{00000000-0005-0000-0000-0000F8320000}"/>
    <cellStyle name="20% - uthevingsfarge 4 2 6 2_3. Chng in credit spreads" xfId="42617" xr:uid="{00000000-0005-0000-0000-0000F9320000}"/>
    <cellStyle name="20% - uthevingsfarge 4 2 6 3" xfId="14785" xr:uid="{00000000-0005-0000-0000-0000FA320000}"/>
    <cellStyle name="20% - uthevingsfarge 4 2 6 3 2" xfId="42618" xr:uid="{00000000-0005-0000-0000-0000FB320000}"/>
    <cellStyle name="20% - uthevingsfarge 4 2 6 4" xfId="14786" xr:uid="{00000000-0005-0000-0000-0000FC320000}"/>
    <cellStyle name="20% - uthevingsfarge 4 2 6 5" xfId="37458" xr:uid="{00000000-0005-0000-0000-0000FD320000}"/>
    <cellStyle name="20% - uthevingsfarge 4 2 6 6" xfId="42619" xr:uid="{00000000-0005-0000-0000-0000FE320000}"/>
    <cellStyle name="20% - uthevingsfarge 4 2 6 7" xfId="42620" xr:uid="{00000000-0005-0000-0000-0000FF320000}"/>
    <cellStyle name="20% - uthevingsfarge 4 2 6_3. Chng in credit spreads" xfId="42621" xr:uid="{00000000-0005-0000-0000-000000330000}"/>
    <cellStyle name="20% - uthevingsfarge 4 2 7" xfId="14787" xr:uid="{00000000-0005-0000-0000-000001330000}"/>
    <cellStyle name="20% - uthevingsfarge 4 2 7 2" xfId="14788" xr:uid="{00000000-0005-0000-0000-000002330000}"/>
    <cellStyle name="20% - uthevingsfarge 4 2 7 2 2" xfId="14789" xr:uid="{00000000-0005-0000-0000-000003330000}"/>
    <cellStyle name="20% - uthevingsfarge 4 2 7 2 3" xfId="42622" xr:uid="{00000000-0005-0000-0000-000004330000}"/>
    <cellStyle name="20% - uthevingsfarge 4 2 7 2_43 Manuell" xfId="54428" xr:uid="{633813BE-A156-43D6-BE7C-7AE203959A4A}"/>
    <cellStyle name="20% - uthevingsfarge 4 2 7 3" xfId="14790" xr:uid="{00000000-0005-0000-0000-000006330000}"/>
    <cellStyle name="20% - uthevingsfarge 4 2 7 4" xfId="14791" xr:uid="{00000000-0005-0000-0000-000007330000}"/>
    <cellStyle name="20% - uthevingsfarge 4 2 7 5" xfId="42623" xr:uid="{00000000-0005-0000-0000-000008330000}"/>
    <cellStyle name="20% - uthevingsfarge 4 2 7 6" xfId="42624" xr:uid="{00000000-0005-0000-0000-000009330000}"/>
    <cellStyle name="20% - uthevingsfarge 4 2 7_3. Chng in credit spreads" xfId="42625" xr:uid="{00000000-0005-0000-0000-00000A330000}"/>
    <cellStyle name="20% - uthevingsfarge 4 2 8" xfId="14792" xr:uid="{00000000-0005-0000-0000-00000B330000}"/>
    <cellStyle name="20% - uthevingsfarge 4 2 8 2" xfId="14793" xr:uid="{00000000-0005-0000-0000-00000C330000}"/>
    <cellStyle name="20% - uthevingsfarge 4 2 8 2 2" xfId="42626" xr:uid="{00000000-0005-0000-0000-00000D330000}"/>
    <cellStyle name="20% - uthevingsfarge 4 2 8 3" xfId="14794" xr:uid="{00000000-0005-0000-0000-00000E330000}"/>
    <cellStyle name="20% - uthevingsfarge 4 2 8 4" xfId="42627" xr:uid="{00000000-0005-0000-0000-00000F330000}"/>
    <cellStyle name="20% - uthevingsfarge 4 2 8_3. Chng in credit spreads" xfId="42628" xr:uid="{00000000-0005-0000-0000-000010330000}"/>
    <cellStyle name="20% - uthevingsfarge 4 2 9" xfId="14795" xr:uid="{00000000-0005-0000-0000-000011330000}"/>
    <cellStyle name="20% - uthevingsfarge 4 2 9 2" xfId="14796" xr:uid="{00000000-0005-0000-0000-000012330000}"/>
    <cellStyle name="20% - uthevingsfarge 4 2 9 3" xfId="14797" xr:uid="{00000000-0005-0000-0000-000013330000}"/>
    <cellStyle name="20% - uthevingsfarge 4 2 9_43 Manuell" xfId="54429" xr:uid="{9ED15000-14A0-4451-A9F6-F7A49FFCB7CD}"/>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7461" xr:uid="{00000000-0005-0000-0000-000019330000}"/>
    <cellStyle name="20% - uthevingsfarge 4 20 2 2_CC1" xfId="52782" xr:uid="{8B10A713-E9B5-4C27-A003-448F611A016F}"/>
    <cellStyle name="20% - uthevingsfarge 4 20 2 3" xfId="37462" xr:uid="{00000000-0005-0000-0000-00001A330000}"/>
    <cellStyle name="20% - uthevingsfarge 4 20 2 4" xfId="37463" xr:uid="{00000000-0005-0000-0000-00001B330000}"/>
    <cellStyle name="20% - uthevingsfarge 4 20 2 5" xfId="37464" xr:uid="{00000000-0005-0000-0000-00001C330000}"/>
    <cellStyle name="20% - uthevingsfarge 4 20 2 6" xfId="37460" xr:uid="{00000000-0005-0000-0000-00001D330000}"/>
    <cellStyle name="20% - uthevingsfarge 4 20 2_4 manuell" xfId="52783" xr:uid="{9BD420B5-100A-4A6E-8849-61FB1C9EB2A5}"/>
    <cellStyle name="20% - uthevingsfarge 4 20 3" xfId="3297" xr:uid="{00000000-0005-0000-0000-00001F330000}"/>
    <cellStyle name="20% - uthevingsfarge 4 20 3 2" xfId="37465" xr:uid="{00000000-0005-0000-0000-000020330000}"/>
    <cellStyle name="20% - uthevingsfarge 4 20 3_CC1" xfId="52784" xr:uid="{1845819D-F8DC-4BE4-B16B-192537567176}"/>
    <cellStyle name="20% - uthevingsfarge 4 20 4" xfId="37466" xr:uid="{00000000-0005-0000-0000-000021330000}"/>
    <cellStyle name="20% - uthevingsfarge 4 20 5" xfId="37467" xr:uid="{00000000-0005-0000-0000-000022330000}"/>
    <cellStyle name="20% - uthevingsfarge 4 20 6" xfId="37468" xr:uid="{00000000-0005-0000-0000-000023330000}"/>
    <cellStyle name="20% - uthevingsfarge 4 20 7" xfId="37459" xr:uid="{00000000-0005-0000-0000-000024330000}"/>
    <cellStyle name="20% - uthevingsfarge 4 20_4 manuell" xfId="52785"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7471" xr:uid="{00000000-0005-0000-0000-000029330000}"/>
    <cellStyle name="20% - uthevingsfarge 4 21 2 2_CC1" xfId="52786" xr:uid="{418AC8D2-42A5-4B35-BFC3-39BF968A0FF9}"/>
    <cellStyle name="20% - uthevingsfarge 4 21 2 3" xfId="37472" xr:uid="{00000000-0005-0000-0000-00002A330000}"/>
    <cellStyle name="20% - uthevingsfarge 4 21 2 4" xfId="37473" xr:uid="{00000000-0005-0000-0000-00002B330000}"/>
    <cellStyle name="20% - uthevingsfarge 4 21 2 5" xfId="37474" xr:uid="{00000000-0005-0000-0000-00002C330000}"/>
    <cellStyle name="20% - uthevingsfarge 4 21 2 6" xfId="37470" xr:uid="{00000000-0005-0000-0000-00002D330000}"/>
    <cellStyle name="20% - uthevingsfarge 4 21 2_4 manuell" xfId="52787" xr:uid="{5614D934-88FD-41DB-8D19-F0E4CB3251B7}"/>
    <cellStyle name="20% - uthevingsfarge 4 21 3" xfId="3301" xr:uid="{00000000-0005-0000-0000-00002F330000}"/>
    <cellStyle name="20% - uthevingsfarge 4 21 3 2" xfId="37475" xr:uid="{00000000-0005-0000-0000-000030330000}"/>
    <cellStyle name="20% - uthevingsfarge 4 21 3_CC1" xfId="52788" xr:uid="{BEB44324-4B96-4D11-A9EA-F7D03F046BE8}"/>
    <cellStyle name="20% - uthevingsfarge 4 21 4" xfId="37476" xr:uid="{00000000-0005-0000-0000-000031330000}"/>
    <cellStyle name="20% - uthevingsfarge 4 21 5" xfId="37477" xr:uid="{00000000-0005-0000-0000-000032330000}"/>
    <cellStyle name="20% - uthevingsfarge 4 21 6" xfId="37478" xr:uid="{00000000-0005-0000-0000-000033330000}"/>
    <cellStyle name="20% - uthevingsfarge 4 21 7" xfId="37469" xr:uid="{00000000-0005-0000-0000-000034330000}"/>
    <cellStyle name="20% - uthevingsfarge 4 21_4 manuell" xfId="52789"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7481" xr:uid="{00000000-0005-0000-0000-000039330000}"/>
    <cellStyle name="20% - uthevingsfarge 4 22 2 2_CC1" xfId="52790" xr:uid="{AE0EB542-8A14-4100-BADE-1E505FD7B8C6}"/>
    <cellStyle name="20% - uthevingsfarge 4 22 2 3" xfId="37482" xr:uid="{00000000-0005-0000-0000-00003A330000}"/>
    <cellStyle name="20% - uthevingsfarge 4 22 2 4" xfId="37483" xr:uid="{00000000-0005-0000-0000-00003B330000}"/>
    <cellStyle name="20% - uthevingsfarge 4 22 2 5" xfId="37484" xr:uid="{00000000-0005-0000-0000-00003C330000}"/>
    <cellStyle name="20% - uthevingsfarge 4 22 2 6" xfId="37480" xr:uid="{00000000-0005-0000-0000-00003D330000}"/>
    <cellStyle name="20% - uthevingsfarge 4 22 2_4 manuell" xfId="52791" xr:uid="{135569B8-C8A9-4D8B-A11F-7DE89CA86E42}"/>
    <cellStyle name="20% - uthevingsfarge 4 22 3" xfId="3305" xr:uid="{00000000-0005-0000-0000-00003F330000}"/>
    <cellStyle name="20% - uthevingsfarge 4 22 3 2" xfId="37485" xr:uid="{00000000-0005-0000-0000-000040330000}"/>
    <cellStyle name="20% - uthevingsfarge 4 22 3_CC1" xfId="52792" xr:uid="{E33ECA52-6710-44EF-B475-0D15003BF1CD}"/>
    <cellStyle name="20% - uthevingsfarge 4 22 4" xfId="37486" xr:uid="{00000000-0005-0000-0000-000041330000}"/>
    <cellStyle name="20% - uthevingsfarge 4 22 5" xfId="37487" xr:uid="{00000000-0005-0000-0000-000042330000}"/>
    <cellStyle name="20% - uthevingsfarge 4 22 6" xfId="37488" xr:uid="{00000000-0005-0000-0000-000043330000}"/>
    <cellStyle name="20% - uthevingsfarge 4 22 7" xfId="37479" xr:uid="{00000000-0005-0000-0000-000044330000}"/>
    <cellStyle name="20% - uthevingsfarge 4 22_4 manuell" xfId="52793"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7491" xr:uid="{00000000-0005-0000-0000-000049330000}"/>
    <cellStyle name="20% - uthevingsfarge 4 23 2 2_CC1" xfId="52794" xr:uid="{9881235A-AB66-4F58-A2E2-FB65CDD316EB}"/>
    <cellStyle name="20% - uthevingsfarge 4 23 2 3" xfId="37492" xr:uid="{00000000-0005-0000-0000-00004A330000}"/>
    <cellStyle name="20% - uthevingsfarge 4 23 2 4" xfId="37493" xr:uid="{00000000-0005-0000-0000-00004B330000}"/>
    <cellStyle name="20% - uthevingsfarge 4 23 2 5" xfId="37494" xr:uid="{00000000-0005-0000-0000-00004C330000}"/>
    <cellStyle name="20% - uthevingsfarge 4 23 2 6" xfId="37490" xr:uid="{00000000-0005-0000-0000-00004D330000}"/>
    <cellStyle name="20% - uthevingsfarge 4 23 2_4 manuell" xfId="52795" xr:uid="{14EFA32B-561E-457A-A25C-8959C6972B8E}"/>
    <cellStyle name="20% - uthevingsfarge 4 23 3" xfId="3309" xr:uid="{00000000-0005-0000-0000-00004F330000}"/>
    <cellStyle name="20% - uthevingsfarge 4 23 3 2" xfId="37495" xr:uid="{00000000-0005-0000-0000-000050330000}"/>
    <cellStyle name="20% - uthevingsfarge 4 23 3_CC1" xfId="52796" xr:uid="{686E318F-4EF2-4171-9EA6-DDADF4044A0D}"/>
    <cellStyle name="20% - uthevingsfarge 4 23 4" xfId="37496" xr:uid="{00000000-0005-0000-0000-000051330000}"/>
    <cellStyle name="20% - uthevingsfarge 4 23 5" xfId="37497" xr:uid="{00000000-0005-0000-0000-000052330000}"/>
    <cellStyle name="20% - uthevingsfarge 4 23 6" xfId="37498" xr:uid="{00000000-0005-0000-0000-000053330000}"/>
    <cellStyle name="20% - uthevingsfarge 4 23 7" xfId="37489" xr:uid="{00000000-0005-0000-0000-000054330000}"/>
    <cellStyle name="20% - uthevingsfarge 4 23_4 manuell" xfId="52797"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7501" xr:uid="{00000000-0005-0000-0000-000059330000}"/>
    <cellStyle name="20% - uthevingsfarge 4 24 2 2_CC1" xfId="52798" xr:uid="{128DA47A-00FF-40B3-BA00-BFBECF9D76C0}"/>
    <cellStyle name="20% - uthevingsfarge 4 24 2 3" xfId="37502" xr:uid="{00000000-0005-0000-0000-00005A330000}"/>
    <cellStyle name="20% - uthevingsfarge 4 24 2 4" xfId="37503" xr:uid="{00000000-0005-0000-0000-00005B330000}"/>
    <cellStyle name="20% - uthevingsfarge 4 24 2 5" xfId="37504" xr:uid="{00000000-0005-0000-0000-00005C330000}"/>
    <cellStyle name="20% - uthevingsfarge 4 24 2 6" xfId="37500" xr:uid="{00000000-0005-0000-0000-00005D330000}"/>
    <cellStyle name="20% - uthevingsfarge 4 24 2_4 manuell" xfId="52799" xr:uid="{8C8D1CB8-008E-4DF5-B6BA-A22EFEFFEBBA}"/>
    <cellStyle name="20% - uthevingsfarge 4 24 3" xfId="3313" xr:uid="{00000000-0005-0000-0000-00005F330000}"/>
    <cellStyle name="20% - uthevingsfarge 4 24 3 2" xfId="37505" xr:uid="{00000000-0005-0000-0000-000060330000}"/>
    <cellStyle name="20% - uthevingsfarge 4 24 3_CC1" xfId="52800" xr:uid="{E7E468AF-DFEF-4A96-9CA1-148A975C506C}"/>
    <cellStyle name="20% - uthevingsfarge 4 24 4" xfId="37506" xr:uid="{00000000-0005-0000-0000-000061330000}"/>
    <cellStyle name="20% - uthevingsfarge 4 24 5" xfId="37507" xr:uid="{00000000-0005-0000-0000-000062330000}"/>
    <cellStyle name="20% - uthevingsfarge 4 24 6" xfId="37508" xr:uid="{00000000-0005-0000-0000-000063330000}"/>
    <cellStyle name="20% - uthevingsfarge 4 24 7" xfId="37499" xr:uid="{00000000-0005-0000-0000-000064330000}"/>
    <cellStyle name="20% - uthevingsfarge 4 24_4 manuell" xfId="52801"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7511" xr:uid="{00000000-0005-0000-0000-000069330000}"/>
    <cellStyle name="20% - uthevingsfarge 4 25 2 2_CC1" xfId="52802" xr:uid="{4FDCDCE0-A7B6-44D7-AE06-0FAC4AD6047E}"/>
    <cellStyle name="20% - uthevingsfarge 4 25 2 3" xfId="37512" xr:uid="{00000000-0005-0000-0000-00006A330000}"/>
    <cellStyle name="20% - uthevingsfarge 4 25 2 4" xfId="37513" xr:uid="{00000000-0005-0000-0000-00006B330000}"/>
    <cellStyle name="20% - uthevingsfarge 4 25 2 5" xfId="37514" xr:uid="{00000000-0005-0000-0000-00006C330000}"/>
    <cellStyle name="20% - uthevingsfarge 4 25 2 6" xfId="37510" xr:uid="{00000000-0005-0000-0000-00006D330000}"/>
    <cellStyle name="20% - uthevingsfarge 4 25 2_4 manuell" xfId="52803" xr:uid="{DB781E42-5056-460F-A643-6EA45E9B78AF}"/>
    <cellStyle name="20% - uthevingsfarge 4 25 3" xfId="3317" xr:uid="{00000000-0005-0000-0000-00006F330000}"/>
    <cellStyle name="20% - uthevingsfarge 4 25 3 2" xfId="37515" xr:uid="{00000000-0005-0000-0000-000070330000}"/>
    <cellStyle name="20% - uthevingsfarge 4 25 3_CC1" xfId="52804" xr:uid="{31C7BD41-7CF0-4A1C-839A-F64F0DD0434B}"/>
    <cellStyle name="20% - uthevingsfarge 4 25 4" xfId="37516" xr:uid="{00000000-0005-0000-0000-000071330000}"/>
    <cellStyle name="20% - uthevingsfarge 4 25 5" xfId="37517" xr:uid="{00000000-0005-0000-0000-000072330000}"/>
    <cellStyle name="20% - uthevingsfarge 4 25 6" xfId="37518" xr:uid="{00000000-0005-0000-0000-000073330000}"/>
    <cellStyle name="20% - uthevingsfarge 4 25 7" xfId="37509" xr:uid="{00000000-0005-0000-0000-000074330000}"/>
    <cellStyle name="20% - uthevingsfarge 4 25_4 manuell" xfId="52805"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7521" xr:uid="{00000000-0005-0000-0000-000079330000}"/>
    <cellStyle name="20% - uthevingsfarge 4 26 2 2_CC1" xfId="52806" xr:uid="{136864D6-AEC0-4F7F-B60B-1851EDFAB430}"/>
    <cellStyle name="20% - uthevingsfarge 4 26 2 3" xfId="37522" xr:uid="{00000000-0005-0000-0000-00007A330000}"/>
    <cellStyle name="20% - uthevingsfarge 4 26 2 4" xfId="37523" xr:uid="{00000000-0005-0000-0000-00007B330000}"/>
    <cellStyle name="20% - uthevingsfarge 4 26 2 5" xfId="37524" xr:uid="{00000000-0005-0000-0000-00007C330000}"/>
    <cellStyle name="20% - uthevingsfarge 4 26 2 6" xfId="37520" xr:uid="{00000000-0005-0000-0000-00007D330000}"/>
    <cellStyle name="20% - uthevingsfarge 4 26 2_4 manuell" xfId="52807" xr:uid="{C096BCE3-0841-4DE0-A6D9-E20D89F006D1}"/>
    <cellStyle name="20% - uthevingsfarge 4 26 3" xfId="3321" xr:uid="{00000000-0005-0000-0000-00007F330000}"/>
    <cellStyle name="20% - uthevingsfarge 4 26 3 2" xfId="37525" xr:uid="{00000000-0005-0000-0000-000080330000}"/>
    <cellStyle name="20% - uthevingsfarge 4 26 3_CC1" xfId="52808" xr:uid="{C02D2009-C263-4917-97D7-A84B6FE88BD3}"/>
    <cellStyle name="20% - uthevingsfarge 4 26 4" xfId="37526" xr:uid="{00000000-0005-0000-0000-000081330000}"/>
    <cellStyle name="20% - uthevingsfarge 4 26 5" xfId="37527" xr:uid="{00000000-0005-0000-0000-000082330000}"/>
    <cellStyle name="20% - uthevingsfarge 4 26 6" xfId="37528" xr:uid="{00000000-0005-0000-0000-000083330000}"/>
    <cellStyle name="20% - uthevingsfarge 4 26 7" xfId="37519" xr:uid="{00000000-0005-0000-0000-000084330000}"/>
    <cellStyle name="20% - uthevingsfarge 4 26_4 manuell" xfId="52809"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7531" xr:uid="{00000000-0005-0000-0000-000089330000}"/>
    <cellStyle name="20% - uthevingsfarge 4 27 2 2_CC1" xfId="52810" xr:uid="{8B24D685-13EC-49EE-B141-0A68E1DBD958}"/>
    <cellStyle name="20% - uthevingsfarge 4 27 2 3" xfId="37532" xr:uid="{00000000-0005-0000-0000-00008A330000}"/>
    <cellStyle name="20% - uthevingsfarge 4 27 2 4" xfId="37533" xr:uid="{00000000-0005-0000-0000-00008B330000}"/>
    <cellStyle name="20% - uthevingsfarge 4 27 2 5" xfId="37534" xr:uid="{00000000-0005-0000-0000-00008C330000}"/>
    <cellStyle name="20% - uthevingsfarge 4 27 2 6" xfId="37530" xr:uid="{00000000-0005-0000-0000-00008D330000}"/>
    <cellStyle name="20% - uthevingsfarge 4 27 2_4 manuell" xfId="52811" xr:uid="{545E331A-CE18-4104-B2DE-6FF3ACF9AFCB}"/>
    <cellStyle name="20% - uthevingsfarge 4 27 3" xfId="3325" xr:uid="{00000000-0005-0000-0000-00008F330000}"/>
    <cellStyle name="20% - uthevingsfarge 4 27 3 2" xfId="37535" xr:uid="{00000000-0005-0000-0000-000090330000}"/>
    <cellStyle name="20% - uthevingsfarge 4 27 3_CC1" xfId="52812" xr:uid="{CB75DE1F-8ABA-43BB-88F8-A681FE96F9B1}"/>
    <cellStyle name="20% - uthevingsfarge 4 27 4" xfId="37536" xr:uid="{00000000-0005-0000-0000-000091330000}"/>
    <cellStyle name="20% - uthevingsfarge 4 27 5" xfId="37537" xr:uid="{00000000-0005-0000-0000-000092330000}"/>
    <cellStyle name="20% - uthevingsfarge 4 27 6" xfId="37538" xr:uid="{00000000-0005-0000-0000-000093330000}"/>
    <cellStyle name="20% - uthevingsfarge 4 27 7" xfId="37529" xr:uid="{00000000-0005-0000-0000-000094330000}"/>
    <cellStyle name="20% - uthevingsfarge 4 27_4 manuell" xfId="52813"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7541" xr:uid="{00000000-0005-0000-0000-000099330000}"/>
    <cellStyle name="20% - uthevingsfarge 4 28 2 2_CC1" xfId="52814" xr:uid="{254CC51A-463C-4C9E-A025-1C69B1534E99}"/>
    <cellStyle name="20% - uthevingsfarge 4 28 2 3" xfId="37542" xr:uid="{00000000-0005-0000-0000-00009A330000}"/>
    <cellStyle name="20% - uthevingsfarge 4 28 2 4" xfId="37543" xr:uid="{00000000-0005-0000-0000-00009B330000}"/>
    <cellStyle name="20% - uthevingsfarge 4 28 2 5" xfId="37544" xr:uid="{00000000-0005-0000-0000-00009C330000}"/>
    <cellStyle name="20% - uthevingsfarge 4 28 2 6" xfId="37540" xr:uid="{00000000-0005-0000-0000-00009D330000}"/>
    <cellStyle name="20% - uthevingsfarge 4 28 2_4 manuell" xfId="52815" xr:uid="{6F625E41-0578-4CED-9A1A-5B3B41EB9E42}"/>
    <cellStyle name="20% - uthevingsfarge 4 28 3" xfId="3329" xr:uid="{00000000-0005-0000-0000-00009F330000}"/>
    <cellStyle name="20% - uthevingsfarge 4 28 3 2" xfId="37545" xr:uid="{00000000-0005-0000-0000-0000A0330000}"/>
    <cellStyle name="20% - uthevingsfarge 4 28 3_CC1" xfId="52816" xr:uid="{189D43CB-9140-44DE-9051-7EFA62905388}"/>
    <cellStyle name="20% - uthevingsfarge 4 28 4" xfId="37546" xr:uid="{00000000-0005-0000-0000-0000A1330000}"/>
    <cellStyle name="20% - uthevingsfarge 4 28 5" xfId="37547" xr:uid="{00000000-0005-0000-0000-0000A2330000}"/>
    <cellStyle name="20% - uthevingsfarge 4 28 6" xfId="37548" xr:uid="{00000000-0005-0000-0000-0000A3330000}"/>
    <cellStyle name="20% - uthevingsfarge 4 28 7" xfId="37539" xr:uid="{00000000-0005-0000-0000-0000A4330000}"/>
    <cellStyle name="20% - uthevingsfarge 4 28_4 manuell" xfId="52817"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7551" xr:uid="{00000000-0005-0000-0000-0000A9330000}"/>
    <cellStyle name="20% - uthevingsfarge 4 29 2 2_CC1" xfId="52818" xr:uid="{A21E2EB7-83DC-4F79-AFAC-50CF6122D9D3}"/>
    <cellStyle name="20% - uthevingsfarge 4 29 2 3" xfId="37552" xr:uid="{00000000-0005-0000-0000-0000AA330000}"/>
    <cellStyle name="20% - uthevingsfarge 4 29 2 4" xfId="37553" xr:uid="{00000000-0005-0000-0000-0000AB330000}"/>
    <cellStyle name="20% - uthevingsfarge 4 29 2 5" xfId="37554" xr:uid="{00000000-0005-0000-0000-0000AC330000}"/>
    <cellStyle name="20% - uthevingsfarge 4 29 2 6" xfId="37550" xr:uid="{00000000-0005-0000-0000-0000AD330000}"/>
    <cellStyle name="20% - uthevingsfarge 4 29 2_4 manuell" xfId="52819" xr:uid="{0D77269D-A056-4403-BDF2-2CFBC3D01C7D}"/>
    <cellStyle name="20% - uthevingsfarge 4 29 3" xfId="3333" xr:uid="{00000000-0005-0000-0000-0000AF330000}"/>
    <cellStyle name="20% - uthevingsfarge 4 29 3 2" xfId="37555" xr:uid="{00000000-0005-0000-0000-0000B0330000}"/>
    <cellStyle name="20% - uthevingsfarge 4 29 3_CC1" xfId="52820" xr:uid="{B1E789D0-2B96-4E01-9816-A21A67F3FBBC}"/>
    <cellStyle name="20% - uthevingsfarge 4 29 4" xfId="37556" xr:uid="{00000000-0005-0000-0000-0000B1330000}"/>
    <cellStyle name="20% - uthevingsfarge 4 29 5" xfId="37557" xr:uid="{00000000-0005-0000-0000-0000B2330000}"/>
    <cellStyle name="20% - uthevingsfarge 4 29 6" xfId="37558" xr:uid="{00000000-0005-0000-0000-0000B3330000}"/>
    <cellStyle name="20% - uthevingsfarge 4 29 7" xfId="37549" xr:uid="{00000000-0005-0000-0000-0000B4330000}"/>
    <cellStyle name="20% - uthevingsfarge 4 29_4 manuell" xfId="52821" xr:uid="{AAD9C157-2849-4CC6-ACED-2FB647946F63}"/>
    <cellStyle name="20% - uthevingsfarge 4 3" xfId="3334" xr:uid="{00000000-0005-0000-0000-0000B6330000}"/>
    <cellStyle name="20% - uthevingsfarge 4 3 10" xfId="42629" xr:uid="{00000000-0005-0000-0000-0000B7330000}"/>
    <cellStyle name="20% - uthevingsfarge 4 3 11" xfId="42630" xr:uid="{00000000-0005-0000-0000-0000B8330000}"/>
    <cellStyle name="20% - uthevingsfarge 4 3 2" xfId="3335" xr:uid="{00000000-0005-0000-0000-0000B9330000}"/>
    <cellStyle name="20% - uthevingsfarge 4 3 2 10" xfId="42631" xr:uid="{00000000-0005-0000-0000-0000BA330000}"/>
    <cellStyle name="20% - uthevingsfarge 4 3 2 2" xfId="3336" xr:uid="{00000000-0005-0000-0000-0000BB330000}"/>
    <cellStyle name="20% - uthevingsfarge 4 3 2 2 2" xfId="14798" xr:uid="{00000000-0005-0000-0000-0000BC330000}"/>
    <cellStyle name="20% - uthevingsfarge 4 3 2 2 2 2" xfId="42632" xr:uid="{00000000-0005-0000-0000-0000BD330000}"/>
    <cellStyle name="20% - uthevingsfarge 4 3 2 2 2 2 2" xfId="42633" xr:uid="{00000000-0005-0000-0000-0000BE330000}"/>
    <cellStyle name="20% - uthevingsfarge 4 3 2 2 2 3" xfId="42634" xr:uid="{00000000-0005-0000-0000-0000BF330000}"/>
    <cellStyle name="20% - uthevingsfarge 4 3 2 2 2_3. Chng in credit spreads" xfId="42635" xr:uid="{00000000-0005-0000-0000-0000C0330000}"/>
    <cellStyle name="20% - uthevingsfarge 4 3 2 2 3" xfId="14799" xr:uid="{00000000-0005-0000-0000-0000C1330000}"/>
    <cellStyle name="20% - uthevingsfarge 4 3 2 2 3 2" xfId="42636" xr:uid="{00000000-0005-0000-0000-0000C2330000}"/>
    <cellStyle name="20% - uthevingsfarge 4 3 2 2 3 2 2" xfId="42637" xr:uid="{00000000-0005-0000-0000-0000C3330000}"/>
    <cellStyle name="20% - uthevingsfarge 4 3 2 2 3 3" xfId="42638" xr:uid="{00000000-0005-0000-0000-0000C4330000}"/>
    <cellStyle name="20% - uthevingsfarge 4 3 2 2 3_3. Chng in credit spreads" xfId="42639" xr:uid="{00000000-0005-0000-0000-0000C5330000}"/>
    <cellStyle name="20% - uthevingsfarge 4 3 2 2 4" xfId="37561" xr:uid="{00000000-0005-0000-0000-0000C6330000}"/>
    <cellStyle name="20% - uthevingsfarge 4 3 2 2 4 2" xfId="42640" xr:uid="{00000000-0005-0000-0000-0000C7330000}"/>
    <cellStyle name="20% - uthevingsfarge 4 3 2 2 5" xfId="42641" xr:uid="{00000000-0005-0000-0000-0000C8330000}"/>
    <cellStyle name="20% - uthevingsfarge 4 3 2 2 6" xfId="42642" xr:uid="{00000000-0005-0000-0000-0000C9330000}"/>
    <cellStyle name="20% - uthevingsfarge 4 3 2 2_3. Chng in credit spreads" xfId="42643" xr:uid="{00000000-0005-0000-0000-0000CA330000}"/>
    <cellStyle name="20% - uthevingsfarge 4 3 2 3" xfId="14800" xr:uid="{00000000-0005-0000-0000-0000CB330000}"/>
    <cellStyle name="20% - uthevingsfarge 4 3 2 3 2" xfId="14801" xr:uid="{00000000-0005-0000-0000-0000CC330000}"/>
    <cellStyle name="20% - uthevingsfarge 4 3 2 3 2 2" xfId="42644" xr:uid="{00000000-0005-0000-0000-0000CD330000}"/>
    <cellStyle name="20% - uthevingsfarge 4 3 2 3 3" xfId="14802" xr:uid="{00000000-0005-0000-0000-0000CE330000}"/>
    <cellStyle name="20% - uthevingsfarge 4 3 2 3 4" xfId="37562" xr:uid="{00000000-0005-0000-0000-0000CF330000}"/>
    <cellStyle name="20% - uthevingsfarge 4 3 2 3 5" xfId="42645" xr:uid="{00000000-0005-0000-0000-0000D0330000}"/>
    <cellStyle name="20% - uthevingsfarge 4 3 2 3 6" xfId="42646" xr:uid="{00000000-0005-0000-0000-0000D1330000}"/>
    <cellStyle name="20% - uthevingsfarge 4 3 2 3_3. Chng in credit spreads" xfId="42647" xr:uid="{00000000-0005-0000-0000-0000D2330000}"/>
    <cellStyle name="20% - uthevingsfarge 4 3 2 4" xfId="14803" xr:uid="{00000000-0005-0000-0000-0000D3330000}"/>
    <cellStyle name="20% - uthevingsfarge 4 3 2 4 2" xfId="14804" xr:uid="{00000000-0005-0000-0000-0000D4330000}"/>
    <cellStyle name="20% - uthevingsfarge 4 3 2 4 2 2" xfId="42648" xr:uid="{00000000-0005-0000-0000-0000D5330000}"/>
    <cellStyle name="20% - uthevingsfarge 4 3 2 4 3" xfId="14805" xr:uid="{00000000-0005-0000-0000-0000D6330000}"/>
    <cellStyle name="20% - uthevingsfarge 4 3 2 4 4" xfId="37563" xr:uid="{00000000-0005-0000-0000-0000D7330000}"/>
    <cellStyle name="20% - uthevingsfarge 4 3 2 4 5" xfId="42649" xr:uid="{00000000-0005-0000-0000-0000D8330000}"/>
    <cellStyle name="20% - uthevingsfarge 4 3 2 4 6" xfId="42650" xr:uid="{00000000-0005-0000-0000-0000D9330000}"/>
    <cellStyle name="20% - uthevingsfarge 4 3 2 4_3. Chng in credit spreads" xfId="42651" xr:uid="{00000000-0005-0000-0000-0000DA330000}"/>
    <cellStyle name="20% - uthevingsfarge 4 3 2 5" xfId="14806" xr:uid="{00000000-0005-0000-0000-0000DB330000}"/>
    <cellStyle name="20% - uthevingsfarge 4 3 2 5 2" xfId="14807" xr:uid="{00000000-0005-0000-0000-0000DC330000}"/>
    <cellStyle name="20% - uthevingsfarge 4 3 2 5 3" xfId="14808" xr:uid="{00000000-0005-0000-0000-0000DD330000}"/>
    <cellStyle name="20% - uthevingsfarge 4 3 2 5 4" xfId="37564" xr:uid="{00000000-0005-0000-0000-0000DE330000}"/>
    <cellStyle name="20% - uthevingsfarge 4 3 2 5 5" xfId="42652" xr:uid="{00000000-0005-0000-0000-0000DF330000}"/>
    <cellStyle name="20% - uthevingsfarge 4 3 2 5 6" xfId="42653" xr:uid="{00000000-0005-0000-0000-0000E0330000}"/>
    <cellStyle name="20% - uthevingsfarge 4 3 2 5_43 Manuell" xfId="54430" xr:uid="{EAA2E6CC-3DDE-4D36-8AE8-D5CB8DBD186E}"/>
    <cellStyle name="20% - uthevingsfarge 4 3 2 6" xfId="14809" xr:uid="{00000000-0005-0000-0000-0000E2330000}"/>
    <cellStyle name="20% - uthevingsfarge 4 3 2 6 2" xfId="14810" xr:uid="{00000000-0005-0000-0000-0000E3330000}"/>
    <cellStyle name="20% - uthevingsfarge 4 3 2 6_43 Manuell" xfId="54431" xr:uid="{D18A3268-0E30-491A-997C-F2DB947B416A}"/>
    <cellStyle name="20% - uthevingsfarge 4 3 2 7" xfId="14811" xr:uid="{00000000-0005-0000-0000-0000E5330000}"/>
    <cellStyle name="20% - uthevingsfarge 4 3 2 8" xfId="37560" xr:uid="{00000000-0005-0000-0000-0000E6330000}"/>
    <cellStyle name="20% - uthevingsfarge 4 3 2 9" xfId="42654" xr:uid="{00000000-0005-0000-0000-0000E7330000}"/>
    <cellStyle name="20% - uthevingsfarge 4 3 2_3. Chng in credit spreads" xfId="42655" xr:uid="{00000000-0005-0000-0000-0000E8330000}"/>
    <cellStyle name="20% - uthevingsfarge 4 3 3" xfId="3337" xr:uid="{00000000-0005-0000-0000-0000E9330000}"/>
    <cellStyle name="20% - uthevingsfarge 4 3 3 2" xfId="14812" xr:uid="{00000000-0005-0000-0000-0000EA330000}"/>
    <cellStyle name="20% - uthevingsfarge 4 3 3 2 2" xfId="42656" xr:uid="{00000000-0005-0000-0000-0000EB330000}"/>
    <cellStyle name="20% - uthevingsfarge 4 3 3 2 2 2" xfId="42657" xr:uid="{00000000-0005-0000-0000-0000EC330000}"/>
    <cellStyle name="20% - uthevingsfarge 4 3 3 2 2 2 2" xfId="42658" xr:uid="{00000000-0005-0000-0000-0000ED330000}"/>
    <cellStyle name="20% - uthevingsfarge 4 3 3 2 2 3" xfId="42659" xr:uid="{00000000-0005-0000-0000-0000EE330000}"/>
    <cellStyle name="20% - uthevingsfarge 4 3 3 2 2_3. Chng in credit spreads" xfId="42660" xr:uid="{00000000-0005-0000-0000-0000EF330000}"/>
    <cellStyle name="20% - uthevingsfarge 4 3 3 2 3" xfId="42661" xr:uid="{00000000-0005-0000-0000-0000F0330000}"/>
    <cellStyle name="20% - uthevingsfarge 4 3 3 2 3 2" xfId="42662" xr:uid="{00000000-0005-0000-0000-0000F1330000}"/>
    <cellStyle name="20% - uthevingsfarge 4 3 3 2 3 2 2" xfId="42663" xr:uid="{00000000-0005-0000-0000-0000F2330000}"/>
    <cellStyle name="20% - uthevingsfarge 4 3 3 2 3 3" xfId="42664" xr:uid="{00000000-0005-0000-0000-0000F3330000}"/>
    <cellStyle name="20% - uthevingsfarge 4 3 3 2 3_3. Chng in credit spreads" xfId="42665" xr:uid="{00000000-0005-0000-0000-0000F4330000}"/>
    <cellStyle name="20% - uthevingsfarge 4 3 3 2 4" xfId="42666" xr:uid="{00000000-0005-0000-0000-0000F5330000}"/>
    <cellStyle name="20% - uthevingsfarge 4 3 3 2 4 2" xfId="42667" xr:uid="{00000000-0005-0000-0000-0000F6330000}"/>
    <cellStyle name="20% - uthevingsfarge 4 3 3 2 5" xfId="42668" xr:uid="{00000000-0005-0000-0000-0000F7330000}"/>
    <cellStyle name="20% - uthevingsfarge 4 3 3 2_3. Chng in credit spreads" xfId="42669" xr:uid="{00000000-0005-0000-0000-0000F8330000}"/>
    <cellStyle name="20% - uthevingsfarge 4 3 3 3" xfId="14813" xr:uid="{00000000-0005-0000-0000-0000F9330000}"/>
    <cellStyle name="20% - uthevingsfarge 4 3 3 3 2" xfId="42670" xr:uid="{00000000-0005-0000-0000-0000FA330000}"/>
    <cellStyle name="20% - uthevingsfarge 4 3 3 3 2 2" xfId="42671" xr:uid="{00000000-0005-0000-0000-0000FB330000}"/>
    <cellStyle name="20% - uthevingsfarge 4 3 3 3 3" xfId="42672" xr:uid="{00000000-0005-0000-0000-0000FC330000}"/>
    <cellStyle name="20% - uthevingsfarge 4 3 3 3_3. Chng in credit spreads" xfId="42673" xr:uid="{00000000-0005-0000-0000-0000FD330000}"/>
    <cellStyle name="20% - uthevingsfarge 4 3 3 4" xfId="37565" xr:uid="{00000000-0005-0000-0000-0000FE330000}"/>
    <cellStyle name="20% - uthevingsfarge 4 3 3 4 2" xfId="42674" xr:uid="{00000000-0005-0000-0000-0000FF330000}"/>
    <cellStyle name="20% - uthevingsfarge 4 3 3 4 2 2" xfId="42675" xr:uid="{00000000-0005-0000-0000-000000340000}"/>
    <cellStyle name="20% - uthevingsfarge 4 3 3 4 3" xfId="42676" xr:uid="{00000000-0005-0000-0000-000001340000}"/>
    <cellStyle name="20% - uthevingsfarge 4 3 3 4_3. Chng in credit spreads" xfId="42677" xr:uid="{00000000-0005-0000-0000-000002340000}"/>
    <cellStyle name="20% - uthevingsfarge 4 3 3 5" xfId="42678" xr:uid="{00000000-0005-0000-0000-000003340000}"/>
    <cellStyle name="20% - uthevingsfarge 4 3 3 5 2" xfId="42679" xr:uid="{00000000-0005-0000-0000-000004340000}"/>
    <cellStyle name="20% - uthevingsfarge 4 3 3 6" xfId="42680" xr:uid="{00000000-0005-0000-0000-000005340000}"/>
    <cellStyle name="20% - uthevingsfarge 4 3 3_3. Chng in credit spreads" xfId="42681" xr:uid="{00000000-0005-0000-0000-000006340000}"/>
    <cellStyle name="20% - uthevingsfarge 4 3 4" xfId="14814" xr:uid="{00000000-0005-0000-0000-000007340000}"/>
    <cellStyle name="20% - uthevingsfarge 4 3 4 2" xfId="14815" xr:uid="{00000000-0005-0000-0000-000008340000}"/>
    <cellStyle name="20% - uthevingsfarge 4 3 4 2 2" xfId="42682" xr:uid="{00000000-0005-0000-0000-000009340000}"/>
    <cellStyle name="20% - uthevingsfarge 4 3 4 2 2 2" xfId="42683" xr:uid="{00000000-0005-0000-0000-00000A340000}"/>
    <cellStyle name="20% - uthevingsfarge 4 3 4 2 3" xfId="42684" xr:uid="{00000000-0005-0000-0000-00000B340000}"/>
    <cellStyle name="20% - uthevingsfarge 4 3 4 2_3. Chng in credit spreads" xfId="42685" xr:uid="{00000000-0005-0000-0000-00000C340000}"/>
    <cellStyle name="20% - uthevingsfarge 4 3 4 3" xfId="14816" xr:uid="{00000000-0005-0000-0000-00000D340000}"/>
    <cellStyle name="20% - uthevingsfarge 4 3 4 3 2" xfId="42686" xr:uid="{00000000-0005-0000-0000-00000E340000}"/>
    <cellStyle name="20% - uthevingsfarge 4 3 4 3 2 2" xfId="42687" xr:uid="{00000000-0005-0000-0000-00000F340000}"/>
    <cellStyle name="20% - uthevingsfarge 4 3 4 3 3" xfId="42688" xr:uid="{00000000-0005-0000-0000-000010340000}"/>
    <cellStyle name="20% - uthevingsfarge 4 3 4 3_3. Chng in credit spreads" xfId="42689" xr:uid="{00000000-0005-0000-0000-000011340000}"/>
    <cellStyle name="20% - uthevingsfarge 4 3 4 4" xfId="37566" xr:uid="{00000000-0005-0000-0000-000012340000}"/>
    <cellStyle name="20% - uthevingsfarge 4 3 4 4 2" xfId="42690" xr:uid="{00000000-0005-0000-0000-000013340000}"/>
    <cellStyle name="20% - uthevingsfarge 4 3 4 5" xfId="42691" xr:uid="{00000000-0005-0000-0000-000014340000}"/>
    <cellStyle name="20% - uthevingsfarge 4 3 4 6" xfId="42692" xr:uid="{00000000-0005-0000-0000-000015340000}"/>
    <cellStyle name="20% - uthevingsfarge 4 3 4_3. Chng in credit spreads" xfId="42693" xr:uid="{00000000-0005-0000-0000-000016340000}"/>
    <cellStyle name="20% - uthevingsfarge 4 3 5" xfId="14817" xr:uid="{00000000-0005-0000-0000-000017340000}"/>
    <cellStyle name="20% - uthevingsfarge 4 3 5 2" xfId="14818" xr:uid="{00000000-0005-0000-0000-000018340000}"/>
    <cellStyle name="20% - uthevingsfarge 4 3 5 2 2" xfId="42694" xr:uid="{00000000-0005-0000-0000-000019340000}"/>
    <cellStyle name="20% - uthevingsfarge 4 3 5 3" xfId="14819" xr:uid="{00000000-0005-0000-0000-00001A340000}"/>
    <cellStyle name="20% - uthevingsfarge 4 3 5 4" xfId="37567" xr:uid="{00000000-0005-0000-0000-00001B340000}"/>
    <cellStyle name="20% - uthevingsfarge 4 3 5 5" xfId="42695" xr:uid="{00000000-0005-0000-0000-00001C340000}"/>
    <cellStyle name="20% - uthevingsfarge 4 3 5 6" xfId="42696" xr:uid="{00000000-0005-0000-0000-00001D340000}"/>
    <cellStyle name="20% - uthevingsfarge 4 3 5_3. Chng in credit spreads" xfId="42697" xr:uid="{00000000-0005-0000-0000-00001E340000}"/>
    <cellStyle name="20% - uthevingsfarge 4 3 6" xfId="14820" xr:uid="{00000000-0005-0000-0000-00001F340000}"/>
    <cellStyle name="20% - uthevingsfarge 4 3 6 2" xfId="14821" xr:uid="{00000000-0005-0000-0000-000020340000}"/>
    <cellStyle name="20% - uthevingsfarge 4 3 6 2 2" xfId="42698" xr:uid="{00000000-0005-0000-0000-000021340000}"/>
    <cellStyle name="20% - uthevingsfarge 4 3 6 3" xfId="14822" xr:uid="{00000000-0005-0000-0000-000022340000}"/>
    <cellStyle name="20% - uthevingsfarge 4 3 6 4" xfId="37568" xr:uid="{00000000-0005-0000-0000-000023340000}"/>
    <cellStyle name="20% - uthevingsfarge 4 3 6 5" xfId="42699" xr:uid="{00000000-0005-0000-0000-000024340000}"/>
    <cellStyle name="20% - uthevingsfarge 4 3 6 6" xfId="42700" xr:uid="{00000000-0005-0000-0000-000025340000}"/>
    <cellStyle name="20% - uthevingsfarge 4 3 6_3. Chng in credit spreads" xfId="42701" xr:uid="{00000000-0005-0000-0000-000026340000}"/>
    <cellStyle name="20% - uthevingsfarge 4 3 7" xfId="14823" xr:uid="{00000000-0005-0000-0000-000027340000}"/>
    <cellStyle name="20% - uthevingsfarge 4 3 7 2" xfId="14824" xr:uid="{00000000-0005-0000-0000-000028340000}"/>
    <cellStyle name="20% - uthevingsfarge 4 3 7 2 2" xfId="42702" xr:uid="{00000000-0005-0000-0000-000029340000}"/>
    <cellStyle name="20% - uthevingsfarge 4 3 7 3" xfId="42703" xr:uid="{00000000-0005-0000-0000-00002A340000}"/>
    <cellStyle name="20% - uthevingsfarge 4 3 7_3. Chng in credit spreads" xfId="42704" xr:uid="{00000000-0005-0000-0000-00002B340000}"/>
    <cellStyle name="20% - uthevingsfarge 4 3 8" xfId="14825" xr:uid="{00000000-0005-0000-0000-00002C340000}"/>
    <cellStyle name="20% - uthevingsfarge 4 3 9" xfId="37559" xr:uid="{00000000-0005-0000-0000-00002D340000}"/>
    <cellStyle name="20% - uthevingsfarge 4 3_4 manuell" xfId="52822"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7571" xr:uid="{00000000-0005-0000-0000-000032340000}"/>
    <cellStyle name="20% - uthevingsfarge 4 30 2 2_CC1" xfId="52823" xr:uid="{0FCD63EC-2031-4945-ABD3-88F065747E05}"/>
    <cellStyle name="20% - uthevingsfarge 4 30 2 3" xfId="37572" xr:uid="{00000000-0005-0000-0000-000033340000}"/>
    <cellStyle name="20% - uthevingsfarge 4 30 2 4" xfId="37573" xr:uid="{00000000-0005-0000-0000-000034340000}"/>
    <cellStyle name="20% - uthevingsfarge 4 30 2 5" xfId="37574" xr:uid="{00000000-0005-0000-0000-000035340000}"/>
    <cellStyle name="20% - uthevingsfarge 4 30 2 6" xfId="37570" xr:uid="{00000000-0005-0000-0000-000036340000}"/>
    <cellStyle name="20% - uthevingsfarge 4 30 2_4 manuell" xfId="52824" xr:uid="{05E073DD-5CCC-4E3E-96F3-9BAEABF9BAC2}"/>
    <cellStyle name="20% - uthevingsfarge 4 30 3" xfId="3341" xr:uid="{00000000-0005-0000-0000-000038340000}"/>
    <cellStyle name="20% - uthevingsfarge 4 30 3 2" xfId="37575" xr:uid="{00000000-0005-0000-0000-000039340000}"/>
    <cellStyle name="20% - uthevingsfarge 4 30 3_CC1" xfId="52825" xr:uid="{300215B1-B13D-4031-AD95-E604E2D029DB}"/>
    <cellStyle name="20% - uthevingsfarge 4 30 4" xfId="37576" xr:uid="{00000000-0005-0000-0000-00003A340000}"/>
    <cellStyle name="20% - uthevingsfarge 4 30 5" xfId="37577" xr:uid="{00000000-0005-0000-0000-00003B340000}"/>
    <cellStyle name="20% - uthevingsfarge 4 30 6" xfId="37578" xr:uid="{00000000-0005-0000-0000-00003C340000}"/>
    <cellStyle name="20% - uthevingsfarge 4 30 7" xfId="37569" xr:uid="{00000000-0005-0000-0000-00003D340000}"/>
    <cellStyle name="20% - uthevingsfarge 4 30_4 manuell" xfId="52826"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7581" xr:uid="{00000000-0005-0000-0000-000042340000}"/>
    <cellStyle name="20% - uthevingsfarge 4 31 2 2_CC1" xfId="52827" xr:uid="{09AC40CD-D990-4DAD-81B5-AB14322A7887}"/>
    <cellStyle name="20% - uthevingsfarge 4 31 2 3" xfId="37582" xr:uid="{00000000-0005-0000-0000-000043340000}"/>
    <cellStyle name="20% - uthevingsfarge 4 31 2 4" xfId="37583" xr:uid="{00000000-0005-0000-0000-000044340000}"/>
    <cellStyle name="20% - uthevingsfarge 4 31 2 5" xfId="37584" xr:uid="{00000000-0005-0000-0000-000045340000}"/>
    <cellStyle name="20% - uthevingsfarge 4 31 2 6" xfId="37580" xr:uid="{00000000-0005-0000-0000-000046340000}"/>
    <cellStyle name="20% - uthevingsfarge 4 31 2_4 manuell" xfId="52828" xr:uid="{EA071418-61C7-4DAE-BD17-3A7D302A3306}"/>
    <cellStyle name="20% - uthevingsfarge 4 31 3" xfId="3345" xr:uid="{00000000-0005-0000-0000-000048340000}"/>
    <cellStyle name="20% - uthevingsfarge 4 31 3 2" xfId="37585" xr:uid="{00000000-0005-0000-0000-000049340000}"/>
    <cellStyle name="20% - uthevingsfarge 4 31 3_CC1" xfId="52829" xr:uid="{D6627B4E-D445-48E2-9CD6-BC8F41B09AFB}"/>
    <cellStyle name="20% - uthevingsfarge 4 31 4" xfId="37586" xr:uid="{00000000-0005-0000-0000-00004A340000}"/>
    <cellStyle name="20% - uthevingsfarge 4 31 5" xfId="37587" xr:uid="{00000000-0005-0000-0000-00004B340000}"/>
    <cellStyle name="20% - uthevingsfarge 4 31 6" xfId="37588" xr:uid="{00000000-0005-0000-0000-00004C340000}"/>
    <cellStyle name="20% - uthevingsfarge 4 31 7" xfId="37579" xr:uid="{00000000-0005-0000-0000-00004D340000}"/>
    <cellStyle name="20% - uthevingsfarge 4 31_4 manuell" xfId="52830"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7591" xr:uid="{00000000-0005-0000-0000-000052340000}"/>
    <cellStyle name="20% - uthevingsfarge 4 32 2 2_CC1" xfId="52831" xr:uid="{A9018848-4BB4-4F97-A7FA-3A9993759952}"/>
    <cellStyle name="20% - uthevingsfarge 4 32 2 3" xfId="37592" xr:uid="{00000000-0005-0000-0000-000053340000}"/>
    <cellStyle name="20% - uthevingsfarge 4 32 2 4" xfId="37593" xr:uid="{00000000-0005-0000-0000-000054340000}"/>
    <cellStyle name="20% - uthevingsfarge 4 32 2 5" xfId="37594" xr:uid="{00000000-0005-0000-0000-000055340000}"/>
    <cellStyle name="20% - uthevingsfarge 4 32 2 6" xfId="37590" xr:uid="{00000000-0005-0000-0000-000056340000}"/>
    <cellStyle name="20% - uthevingsfarge 4 32 2_4 manuell" xfId="52832" xr:uid="{E4739CBB-D232-4EA8-8892-82D6DFB19727}"/>
    <cellStyle name="20% - uthevingsfarge 4 32 3" xfId="3349" xr:uid="{00000000-0005-0000-0000-000058340000}"/>
    <cellStyle name="20% - uthevingsfarge 4 32 3 2" xfId="37595" xr:uid="{00000000-0005-0000-0000-000059340000}"/>
    <cellStyle name="20% - uthevingsfarge 4 32 3_CC1" xfId="52833" xr:uid="{93C09B25-1E74-4A5B-9BDD-D5F00578F231}"/>
    <cellStyle name="20% - uthevingsfarge 4 32 4" xfId="37596" xr:uid="{00000000-0005-0000-0000-00005A340000}"/>
    <cellStyle name="20% - uthevingsfarge 4 32 5" xfId="37597" xr:uid="{00000000-0005-0000-0000-00005B340000}"/>
    <cellStyle name="20% - uthevingsfarge 4 32 6" xfId="37598" xr:uid="{00000000-0005-0000-0000-00005C340000}"/>
    <cellStyle name="20% - uthevingsfarge 4 32 7" xfId="37589" xr:uid="{00000000-0005-0000-0000-00005D340000}"/>
    <cellStyle name="20% - uthevingsfarge 4 32_4 manuell" xfId="52834"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7601" xr:uid="{00000000-0005-0000-0000-000062340000}"/>
    <cellStyle name="20% - uthevingsfarge 4 33 2 2_CC1" xfId="52835" xr:uid="{7B1CB92D-B6C2-41FB-AF1A-73CA2308A23E}"/>
    <cellStyle name="20% - uthevingsfarge 4 33 2 3" xfId="37602" xr:uid="{00000000-0005-0000-0000-000063340000}"/>
    <cellStyle name="20% - uthevingsfarge 4 33 2 4" xfId="37603" xr:uid="{00000000-0005-0000-0000-000064340000}"/>
    <cellStyle name="20% - uthevingsfarge 4 33 2 5" xfId="37604" xr:uid="{00000000-0005-0000-0000-000065340000}"/>
    <cellStyle name="20% - uthevingsfarge 4 33 2 6" xfId="37600" xr:uid="{00000000-0005-0000-0000-000066340000}"/>
    <cellStyle name="20% - uthevingsfarge 4 33 2_4 manuell" xfId="52836" xr:uid="{41EFAB83-BB4A-48AC-862A-3EF5791506A6}"/>
    <cellStyle name="20% - uthevingsfarge 4 33 3" xfId="3353" xr:uid="{00000000-0005-0000-0000-000068340000}"/>
    <cellStyle name="20% - uthevingsfarge 4 33 3 2" xfId="37605" xr:uid="{00000000-0005-0000-0000-000069340000}"/>
    <cellStyle name="20% - uthevingsfarge 4 33 3_CC1" xfId="52837" xr:uid="{84170D4D-921A-4A02-95A3-AA28BFC2EDFB}"/>
    <cellStyle name="20% - uthevingsfarge 4 33 4" xfId="37606" xr:uid="{00000000-0005-0000-0000-00006A340000}"/>
    <cellStyle name="20% - uthevingsfarge 4 33 5" xfId="37607" xr:uid="{00000000-0005-0000-0000-00006B340000}"/>
    <cellStyle name="20% - uthevingsfarge 4 33 6" xfId="37608" xr:uid="{00000000-0005-0000-0000-00006C340000}"/>
    <cellStyle name="20% - uthevingsfarge 4 33 7" xfId="37599" xr:uid="{00000000-0005-0000-0000-00006D340000}"/>
    <cellStyle name="20% - uthevingsfarge 4 33_4 manuell" xfId="52838"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7611" xr:uid="{00000000-0005-0000-0000-000072340000}"/>
    <cellStyle name="20% - uthevingsfarge 4 34 2 2_CC1" xfId="52839" xr:uid="{CDC0F997-69CD-4C86-8D6D-F962A5E6C47F}"/>
    <cellStyle name="20% - uthevingsfarge 4 34 2 3" xfId="37612" xr:uid="{00000000-0005-0000-0000-000073340000}"/>
    <cellStyle name="20% - uthevingsfarge 4 34 2 4" xfId="37613" xr:uid="{00000000-0005-0000-0000-000074340000}"/>
    <cellStyle name="20% - uthevingsfarge 4 34 2 5" xfId="37614" xr:uid="{00000000-0005-0000-0000-000075340000}"/>
    <cellStyle name="20% - uthevingsfarge 4 34 2 6" xfId="37610" xr:uid="{00000000-0005-0000-0000-000076340000}"/>
    <cellStyle name="20% - uthevingsfarge 4 34 2_4 manuell" xfId="52840" xr:uid="{D342F5BA-315E-4268-BE6B-7A3E63ADF9BE}"/>
    <cellStyle name="20% - uthevingsfarge 4 34 3" xfId="3357" xr:uid="{00000000-0005-0000-0000-000078340000}"/>
    <cellStyle name="20% - uthevingsfarge 4 34 3 2" xfId="37615" xr:uid="{00000000-0005-0000-0000-000079340000}"/>
    <cellStyle name="20% - uthevingsfarge 4 34 3_CC1" xfId="52841" xr:uid="{A48A79E1-6A7A-4C91-9732-9CCFC82709CB}"/>
    <cellStyle name="20% - uthevingsfarge 4 34 4" xfId="37616" xr:uid="{00000000-0005-0000-0000-00007A340000}"/>
    <cellStyle name="20% - uthevingsfarge 4 34 5" xfId="37617" xr:uid="{00000000-0005-0000-0000-00007B340000}"/>
    <cellStyle name="20% - uthevingsfarge 4 34 6" xfId="37618" xr:uid="{00000000-0005-0000-0000-00007C340000}"/>
    <cellStyle name="20% - uthevingsfarge 4 34 7" xfId="37609" xr:uid="{00000000-0005-0000-0000-00007D340000}"/>
    <cellStyle name="20% - uthevingsfarge 4 34_4 manuell" xfId="52842"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7621" xr:uid="{00000000-0005-0000-0000-000082340000}"/>
    <cellStyle name="20% - uthevingsfarge 4 35 2 2_CC1" xfId="52843" xr:uid="{C0B69CF1-A2E7-4FC5-A472-FDB889A1EFD4}"/>
    <cellStyle name="20% - uthevingsfarge 4 35 2 3" xfId="37622" xr:uid="{00000000-0005-0000-0000-000083340000}"/>
    <cellStyle name="20% - uthevingsfarge 4 35 2 4" xfId="37623" xr:uid="{00000000-0005-0000-0000-000084340000}"/>
    <cellStyle name="20% - uthevingsfarge 4 35 2 5" xfId="37624" xr:uid="{00000000-0005-0000-0000-000085340000}"/>
    <cellStyle name="20% - uthevingsfarge 4 35 2 6" xfId="37620" xr:uid="{00000000-0005-0000-0000-000086340000}"/>
    <cellStyle name="20% - uthevingsfarge 4 35 2_4 manuell" xfId="52844" xr:uid="{FB3D754E-4D8F-46B8-A3AB-15F085A7901A}"/>
    <cellStyle name="20% - uthevingsfarge 4 35 3" xfId="3361" xr:uid="{00000000-0005-0000-0000-000088340000}"/>
    <cellStyle name="20% - uthevingsfarge 4 35 3 2" xfId="37625" xr:uid="{00000000-0005-0000-0000-000089340000}"/>
    <cellStyle name="20% - uthevingsfarge 4 35 3_CC1" xfId="52845" xr:uid="{2DF723AD-CD41-4612-81E4-DFDDDEF14264}"/>
    <cellStyle name="20% - uthevingsfarge 4 35 4" xfId="37626" xr:uid="{00000000-0005-0000-0000-00008A340000}"/>
    <cellStyle name="20% - uthevingsfarge 4 35 5" xfId="37627" xr:uid="{00000000-0005-0000-0000-00008B340000}"/>
    <cellStyle name="20% - uthevingsfarge 4 35 6" xfId="37628" xr:uid="{00000000-0005-0000-0000-00008C340000}"/>
    <cellStyle name="20% - uthevingsfarge 4 35 7" xfId="37619" xr:uid="{00000000-0005-0000-0000-00008D340000}"/>
    <cellStyle name="20% - uthevingsfarge 4 35_4 manuell" xfId="52846"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7631" xr:uid="{00000000-0005-0000-0000-000092340000}"/>
    <cellStyle name="20% - uthevingsfarge 4 36 2 2_CC1" xfId="52847" xr:uid="{50867D7C-46E2-4D53-ADAD-B2EDD706D85E}"/>
    <cellStyle name="20% - uthevingsfarge 4 36 2 3" xfId="37632" xr:uid="{00000000-0005-0000-0000-000093340000}"/>
    <cellStyle name="20% - uthevingsfarge 4 36 2 4" xfId="37633" xr:uid="{00000000-0005-0000-0000-000094340000}"/>
    <cellStyle name="20% - uthevingsfarge 4 36 2 5" xfId="37634" xr:uid="{00000000-0005-0000-0000-000095340000}"/>
    <cellStyle name="20% - uthevingsfarge 4 36 2 6" xfId="37630" xr:uid="{00000000-0005-0000-0000-000096340000}"/>
    <cellStyle name="20% - uthevingsfarge 4 36 2_4 manuell" xfId="52848" xr:uid="{5AFC36A5-45C2-4BC5-94DB-A23300EF4162}"/>
    <cellStyle name="20% - uthevingsfarge 4 36 3" xfId="3365" xr:uid="{00000000-0005-0000-0000-000098340000}"/>
    <cellStyle name="20% - uthevingsfarge 4 36 3 2" xfId="37635" xr:uid="{00000000-0005-0000-0000-000099340000}"/>
    <cellStyle name="20% - uthevingsfarge 4 36 3_CC1" xfId="52849" xr:uid="{63C32B59-F920-4234-9F08-F1753825E543}"/>
    <cellStyle name="20% - uthevingsfarge 4 36 4" xfId="37636" xr:uid="{00000000-0005-0000-0000-00009A340000}"/>
    <cellStyle name="20% - uthevingsfarge 4 36 5" xfId="37637" xr:uid="{00000000-0005-0000-0000-00009B340000}"/>
    <cellStyle name="20% - uthevingsfarge 4 36 6" xfId="37638" xr:uid="{00000000-0005-0000-0000-00009C340000}"/>
    <cellStyle name="20% - uthevingsfarge 4 36 7" xfId="37629" xr:uid="{00000000-0005-0000-0000-00009D340000}"/>
    <cellStyle name="20% - uthevingsfarge 4 36_4 manuell" xfId="52850"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7641" xr:uid="{00000000-0005-0000-0000-0000A2340000}"/>
    <cellStyle name="20% - uthevingsfarge 4 37 2 2_CC1" xfId="52851" xr:uid="{2A8C546B-69CD-4782-A070-C222AAEDB4FC}"/>
    <cellStyle name="20% - uthevingsfarge 4 37 2 3" xfId="37642" xr:uid="{00000000-0005-0000-0000-0000A3340000}"/>
    <cellStyle name="20% - uthevingsfarge 4 37 2 4" xfId="37643" xr:uid="{00000000-0005-0000-0000-0000A4340000}"/>
    <cellStyle name="20% - uthevingsfarge 4 37 2 5" xfId="37644" xr:uid="{00000000-0005-0000-0000-0000A5340000}"/>
    <cellStyle name="20% - uthevingsfarge 4 37 2 6" xfId="37640" xr:uid="{00000000-0005-0000-0000-0000A6340000}"/>
    <cellStyle name="20% - uthevingsfarge 4 37 2_4 manuell" xfId="52852" xr:uid="{AB7469E8-6064-4A3D-B0B1-8556C6DAE0C6}"/>
    <cellStyle name="20% - uthevingsfarge 4 37 3" xfId="3369" xr:uid="{00000000-0005-0000-0000-0000A8340000}"/>
    <cellStyle name="20% - uthevingsfarge 4 37 3 2" xfId="37645" xr:uid="{00000000-0005-0000-0000-0000A9340000}"/>
    <cellStyle name="20% - uthevingsfarge 4 37 3_CC1" xfId="52853" xr:uid="{B047221D-33D1-4326-808B-851D48899678}"/>
    <cellStyle name="20% - uthevingsfarge 4 37 4" xfId="37646" xr:uid="{00000000-0005-0000-0000-0000AA340000}"/>
    <cellStyle name="20% - uthevingsfarge 4 37 5" xfId="37647" xr:uid="{00000000-0005-0000-0000-0000AB340000}"/>
    <cellStyle name="20% - uthevingsfarge 4 37 6" xfId="37648" xr:uid="{00000000-0005-0000-0000-0000AC340000}"/>
    <cellStyle name="20% - uthevingsfarge 4 37 7" xfId="37639" xr:uid="{00000000-0005-0000-0000-0000AD340000}"/>
    <cellStyle name="20% - uthevingsfarge 4 37_4 manuell" xfId="52854"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7651" xr:uid="{00000000-0005-0000-0000-0000B2340000}"/>
    <cellStyle name="20% - uthevingsfarge 4 38 2 2_CC1" xfId="52855" xr:uid="{E1755485-9886-4F6E-8D49-FEFFFF50769E}"/>
    <cellStyle name="20% - uthevingsfarge 4 38 2 3" xfId="37652" xr:uid="{00000000-0005-0000-0000-0000B3340000}"/>
    <cellStyle name="20% - uthevingsfarge 4 38 2 4" xfId="37653" xr:uid="{00000000-0005-0000-0000-0000B4340000}"/>
    <cellStyle name="20% - uthevingsfarge 4 38 2 5" xfId="37654" xr:uid="{00000000-0005-0000-0000-0000B5340000}"/>
    <cellStyle name="20% - uthevingsfarge 4 38 2 6" xfId="37650" xr:uid="{00000000-0005-0000-0000-0000B6340000}"/>
    <cellStyle name="20% - uthevingsfarge 4 38 2_4 manuell" xfId="52856" xr:uid="{54331235-DD13-4325-A896-6759566F12AA}"/>
    <cellStyle name="20% - uthevingsfarge 4 38 3" xfId="3373" xr:uid="{00000000-0005-0000-0000-0000B8340000}"/>
    <cellStyle name="20% - uthevingsfarge 4 38 3 2" xfId="37655" xr:uid="{00000000-0005-0000-0000-0000B9340000}"/>
    <cellStyle name="20% - uthevingsfarge 4 38 3_CC1" xfId="52857" xr:uid="{FA36F1E4-6B16-4D42-B15F-25E0EA8C7356}"/>
    <cellStyle name="20% - uthevingsfarge 4 38 4" xfId="37656" xr:uid="{00000000-0005-0000-0000-0000BA340000}"/>
    <cellStyle name="20% - uthevingsfarge 4 38 5" xfId="37657" xr:uid="{00000000-0005-0000-0000-0000BB340000}"/>
    <cellStyle name="20% - uthevingsfarge 4 38 6" xfId="37658" xr:uid="{00000000-0005-0000-0000-0000BC340000}"/>
    <cellStyle name="20% - uthevingsfarge 4 38 7" xfId="37649" xr:uid="{00000000-0005-0000-0000-0000BD340000}"/>
    <cellStyle name="20% - uthevingsfarge 4 38_4 manuell" xfId="52858"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7661" xr:uid="{00000000-0005-0000-0000-0000C2340000}"/>
    <cellStyle name="20% - uthevingsfarge 4 39 2 2_CC1" xfId="52859" xr:uid="{0A38EDAB-C1CA-4BD7-82A7-F621877229EF}"/>
    <cellStyle name="20% - uthevingsfarge 4 39 2 3" xfId="37662" xr:uid="{00000000-0005-0000-0000-0000C3340000}"/>
    <cellStyle name="20% - uthevingsfarge 4 39 2 4" xfId="37663" xr:uid="{00000000-0005-0000-0000-0000C4340000}"/>
    <cellStyle name="20% - uthevingsfarge 4 39 2 5" xfId="37664" xr:uid="{00000000-0005-0000-0000-0000C5340000}"/>
    <cellStyle name="20% - uthevingsfarge 4 39 2 6" xfId="37660" xr:uid="{00000000-0005-0000-0000-0000C6340000}"/>
    <cellStyle name="20% - uthevingsfarge 4 39 2_4 manuell" xfId="52860" xr:uid="{EFABAF6B-FEA7-4D35-8F15-3F112D34603C}"/>
    <cellStyle name="20% - uthevingsfarge 4 39 3" xfId="3377" xr:uid="{00000000-0005-0000-0000-0000C8340000}"/>
    <cellStyle name="20% - uthevingsfarge 4 39 3 2" xfId="37665" xr:uid="{00000000-0005-0000-0000-0000C9340000}"/>
    <cellStyle name="20% - uthevingsfarge 4 39 3_CC1" xfId="52861" xr:uid="{5F039D36-A9AD-48B2-BD28-9D45214419D5}"/>
    <cellStyle name="20% - uthevingsfarge 4 39 4" xfId="37666" xr:uid="{00000000-0005-0000-0000-0000CA340000}"/>
    <cellStyle name="20% - uthevingsfarge 4 39 5" xfId="37667" xr:uid="{00000000-0005-0000-0000-0000CB340000}"/>
    <cellStyle name="20% - uthevingsfarge 4 39 6" xfId="37668" xr:uid="{00000000-0005-0000-0000-0000CC340000}"/>
    <cellStyle name="20% - uthevingsfarge 4 39 7" xfId="37659" xr:uid="{00000000-0005-0000-0000-0000CD340000}"/>
    <cellStyle name="20% - uthevingsfarge 4 39_4 manuell" xfId="52862" xr:uid="{B8813C4C-7C80-4F42-AA4D-2277401E9AAF}"/>
    <cellStyle name="20% - uthevingsfarge 4 4" xfId="3378" xr:uid="{00000000-0005-0000-0000-0000CF340000}"/>
    <cellStyle name="20% - uthevingsfarge 4 4 10" xfId="42705" xr:uid="{00000000-0005-0000-0000-0000D0340000}"/>
    <cellStyle name="20% - uthevingsfarge 4 4 2" xfId="3379" xr:uid="{00000000-0005-0000-0000-0000D1340000}"/>
    <cellStyle name="20% - uthevingsfarge 4 4 2 2" xfId="3380" xr:uid="{00000000-0005-0000-0000-0000D2340000}"/>
    <cellStyle name="20% - uthevingsfarge 4 4 2 2 2" xfId="14826" xr:uid="{00000000-0005-0000-0000-0000D3340000}"/>
    <cellStyle name="20% - uthevingsfarge 4 4 2 2 2 2" xfId="42706" xr:uid="{00000000-0005-0000-0000-0000D4340000}"/>
    <cellStyle name="20% - uthevingsfarge 4 4 2 2 3" xfId="37671" xr:uid="{00000000-0005-0000-0000-0000D5340000}"/>
    <cellStyle name="20% - uthevingsfarge 4 4 2 2_3. Chng in credit spreads" xfId="42707" xr:uid="{00000000-0005-0000-0000-0000D6340000}"/>
    <cellStyle name="20% - uthevingsfarge 4 4 2 3" xfId="14827" xr:uid="{00000000-0005-0000-0000-0000D7340000}"/>
    <cellStyle name="20% - uthevingsfarge 4 4 2 3 2" xfId="37672" xr:uid="{00000000-0005-0000-0000-0000D8340000}"/>
    <cellStyle name="20% - uthevingsfarge 4 4 2 3 2 2" xfId="42708" xr:uid="{00000000-0005-0000-0000-0000D9340000}"/>
    <cellStyle name="20% - uthevingsfarge 4 4 2 3 3" xfId="42709" xr:uid="{00000000-0005-0000-0000-0000DA340000}"/>
    <cellStyle name="20% - uthevingsfarge 4 4 2 3_3. Chng in credit spreads" xfId="42710" xr:uid="{00000000-0005-0000-0000-0000DB340000}"/>
    <cellStyle name="20% - uthevingsfarge 4 4 2 4" xfId="37673" xr:uid="{00000000-0005-0000-0000-0000DC340000}"/>
    <cellStyle name="20% - uthevingsfarge 4 4 2 4 2" xfId="42711" xr:uid="{00000000-0005-0000-0000-0000DD340000}"/>
    <cellStyle name="20% - uthevingsfarge 4 4 2 5" xfId="37674" xr:uid="{00000000-0005-0000-0000-0000DE340000}"/>
    <cellStyle name="20% - uthevingsfarge 4 4 2 6" xfId="37670" xr:uid="{00000000-0005-0000-0000-0000DF340000}"/>
    <cellStyle name="20% - uthevingsfarge 4 4 2 7" xfId="42712" xr:uid="{00000000-0005-0000-0000-0000E0340000}"/>
    <cellStyle name="20% - uthevingsfarge 4 4 2 8" xfId="42713" xr:uid="{00000000-0005-0000-0000-0000E1340000}"/>
    <cellStyle name="20% - uthevingsfarge 4 4 2_3. Chng in credit spreads" xfId="42714" xr:uid="{00000000-0005-0000-0000-0000E2340000}"/>
    <cellStyle name="20% - uthevingsfarge 4 4 3" xfId="3381" xr:uid="{00000000-0005-0000-0000-0000E3340000}"/>
    <cellStyle name="20% - uthevingsfarge 4 4 3 2" xfId="14828" xr:uid="{00000000-0005-0000-0000-0000E4340000}"/>
    <cellStyle name="20% - uthevingsfarge 4 4 3 2 2" xfId="42715" xr:uid="{00000000-0005-0000-0000-0000E5340000}"/>
    <cellStyle name="20% - uthevingsfarge 4 4 3 3" xfId="14829" xr:uid="{00000000-0005-0000-0000-0000E6340000}"/>
    <cellStyle name="20% - uthevingsfarge 4 4 3 4" xfId="37675" xr:uid="{00000000-0005-0000-0000-0000E7340000}"/>
    <cellStyle name="20% - uthevingsfarge 4 4 3 5" xfId="42716" xr:uid="{00000000-0005-0000-0000-0000E8340000}"/>
    <cellStyle name="20% - uthevingsfarge 4 4 3 6" xfId="42717" xr:uid="{00000000-0005-0000-0000-0000E9340000}"/>
    <cellStyle name="20% - uthevingsfarge 4 4 3_3. Chng in credit spreads" xfId="42718" xr:uid="{00000000-0005-0000-0000-0000EA340000}"/>
    <cellStyle name="20% - uthevingsfarge 4 4 4" xfId="14830" xr:uid="{00000000-0005-0000-0000-0000EB340000}"/>
    <cellStyle name="20% - uthevingsfarge 4 4 4 2" xfId="14831" xr:uid="{00000000-0005-0000-0000-0000EC340000}"/>
    <cellStyle name="20% - uthevingsfarge 4 4 4 2 2" xfId="42719" xr:uid="{00000000-0005-0000-0000-0000ED340000}"/>
    <cellStyle name="20% - uthevingsfarge 4 4 4 3" xfId="14832" xr:uid="{00000000-0005-0000-0000-0000EE340000}"/>
    <cellStyle name="20% - uthevingsfarge 4 4 4 4" xfId="37676" xr:uid="{00000000-0005-0000-0000-0000EF340000}"/>
    <cellStyle name="20% - uthevingsfarge 4 4 4 5" xfId="42720" xr:uid="{00000000-0005-0000-0000-0000F0340000}"/>
    <cellStyle name="20% - uthevingsfarge 4 4 4 6" xfId="42721" xr:uid="{00000000-0005-0000-0000-0000F1340000}"/>
    <cellStyle name="20% - uthevingsfarge 4 4 4_3. Chng in credit spreads" xfId="42722" xr:uid="{00000000-0005-0000-0000-0000F2340000}"/>
    <cellStyle name="20% - uthevingsfarge 4 4 5" xfId="14833" xr:uid="{00000000-0005-0000-0000-0000F3340000}"/>
    <cellStyle name="20% - uthevingsfarge 4 4 5 2" xfId="14834" xr:uid="{00000000-0005-0000-0000-0000F4340000}"/>
    <cellStyle name="20% - uthevingsfarge 4 4 5 3" xfId="14835" xr:uid="{00000000-0005-0000-0000-0000F5340000}"/>
    <cellStyle name="20% - uthevingsfarge 4 4 5 4" xfId="37677" xr:uid="{00000000-0005-0000-0000-0000F6340000}"/>
    <cellStyle name="20% - uthevingsfarge 4 4 5 5" xfId="42723" xr:uid="{00000000-0005-0000-0000-0000F7340000}"/>
    <cellStyle name="20% - uthevingsfarge 4 4 5 6" xfId="42724" xr:uid="{00000000-0005-0000-0000-0000F8340000}"/>
    <cellStyle name="20% - uthevingsfarge 4 4 5_43 Manuell" xfId="54432" xr:uid="{43BBCB08-D66D-4406-8EF5-2C290A6529A2}"/>
    <cellStyle name="20% - uthevingsfarge 4 4 6" xfId="14836" xr:uid="{00000000-0005-0000-0000-0000FA340000}"/>
    <cellStyle name="20% - uthevingsfarge 4 4 6 2" xfId="14837" xr:uid="{00000000-0005-0000-0000-0000FB340000}"/>
    <cellStyle name="20% - uthevingsfarge 4 4 6 3" xfId="37678" xr:uid="{00000000-0005-0000-0000-0000FC340000}"/>
    <cellStyle name="20% - uthevingsfarge 4 4 6_43 Manuell" xfId="54433" xr:uid="{F17DC926-AD10-4455-ADE5-2F806C9F3B6F}"/>
    <cellStyle name="20% - uthevingsfarge 4 4 7" xfId="14838" xr:uid="{00000000-0005-0000-0000-0000FE340000}"/>
    <cellStyle name="20% - uthevingsfarge 4 4 8" xfId="37669" xr:uid="{00000000-0005-0000-0000-0000FF340000}"/>
    <cellStyle name="20% - uthevingsfarge 4 4 9" xfId="42725" xr:uid="{00000000-0005-0000-0000-000000350000}"/>
    <cellStyle name="20% - uthevingsfarge 4 4_3. Chng in credit spreads" xfId="42726"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7681" xr:uid="{00000000-0005-0000-0000-000005350000}"/>
    <cellStyle name="20% - uthevingsfarge 4 40 2 2_CC1" xfId="52863" xr:uid="{FD1D3374-D478-49C9-8958-FA775D7D3D6B}"/>
    <cellStyle name="20% - uthevingsfarge 4 40 2 3" xfId="37682" xr:uid="{00000000-0005-0000-0000-000006350000}"/>
    <cellStyle name="20% - uthevingsfarge 4 40 2 4" xfId="37683" xr:uid="{00000000-0005-0000-0000-000007350000}"/>
    <cellStyle name="20% - uthevingsfarge 4 40 2 5" xfId="37684" xr:uid="{00000000-0005-0000-0000-000008350000}"/>
    <cellStyle name="20% - uthevingsfarge 4 40 2 6" xfId="37680" xr:uid="{00000000-0005-0000-0000-000009350000}"/>
    <cellStyle name="20% - uthevingsfarge 4 40 2_4 manuell" xfId="52864" xr:uid="{40875BF0-E706-40BC-BD0B-33AAA5AB057C}"/>
    <cellStyle name="20% - uthevingsfarge 4 40 3" xfId="3385" xr:uid="{00000000-0005-0000-0000-00000B350000}"/>
    <cellStyle name="20% - uthevingsfarge 4 40 3 2" xfId="37685" xr:uid="{00000000-0005-0000-0000-00000C350000}"/>
    <cellStyle name="20% - uthevingsfarge 4 40 3_CC1" xfId="52865" xr:uid="{E85883DE-E1B1-40E5-9E87-1EB2739AF071}"/>
    <cellStyle name="20% - uthevingsfarge 4 40 4" xfId="37686" xr:uid="{00000000-0005-0000-0000-00000D350000}"/>
    <cellStyle name="20% - uthevingsfarge 4 40 5" xfId="37687" xr:uid="{00000000-0005-0000-0000-00000E350000}"/>
    <cellStyle name="20% - uthevingsfarge 4 40 6" xfId="37688" xr:uid="{00000000-0005-0000-0000-00000F350000}"/>
    <cellStyle name="20% - uthevingsfarge 4 40 7" xfId="37679" xr:uid="{00000000-0005-0000-0000-000010350000}"/>
    <cellStyle name="20% - uthevingsfarge 4 40_4 manuell" xfId="52866"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7691" xr:uid="{00000000-0005-0000-0000-000015350000}"/>
    <cellStyle name="20% - uthevingsfarge 4 41 2 2_CC1" xfId="52867" xr:uid="{4A14C226-1413-4DB1-996A-DA0B774577E2}"/>
    <cellStyle name="20% - uthevingsfarge 4 41 2 3" xfId="37692" xr:uid="{00000000-0005-0000-0000-000016350000}"/>
    <cellStyle name="20% - uthevingsfarge 4 41 2 4" xfId="37693" xr:uid="{00000000-0005-0000-0000-000017350000}"/>
    <cellStyle name="20% - uthevingsfarge 4 41 2 5" xfId="37694" xr:uid="{00000000-0005-0000-0000-000018350000}"/>
    <cellStyle name="20% - uthevingsfarge 4 41 2 6" xfId="37690" xr:uid="{00000000-0005-0000-0000-000019350000}"/>
    <cellStyle name="20% - uthevingsfarge 4 41 2_4 manuell" xfId="52868" xr:uid="{3507323A-7811-4451-B777-F45A9157CD73}"/>
    <cellStyle name="20% - uthevingsfarge 4 41 3" xfId="3389" xr:uid="{00000000-0005-0000-0000-00001B350000}"/>
    <cellStyle name="20% - uthevingsfarge 4 41 3 2" xfId="37695" xr:uid="{00000000-0005-0000-0000-00001C350000}"/>
    <cellStyle name="20% - uthevingsfarge 4 41 3_CC1" xfId="52869" xr:uid="{DC17A216-F40D-41B0-85EE-C66A07E4A041}"/>
    <cellStyle name="20% - uthevingsfarge 4 41 4" xfId="37696" xr:uid="{00000000-0005-0000-0000-00001D350000}"/>
    <cellStyle name="20% - uthevingsfarge 4 41 5" xfId="37697" xr:uid="{00000000-0005-0000-0000-00001E350000}"/>
    <cellStyle name="20% - uthevingsfarge 4 41 6" xfId="37698" xr:uid="{00000000-0005-0000-0000-00001F350000}"/>
    <cellStyle name="20% - uthevingsfarge 4 41 7" xfId="37689" xr:uid="{00000000-0005-0000-0000-000020350000}"/>
    <cellStyle name="20% - uthevingsfarge 4 41_4 manuell" xfId="52870"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7701" xr:uid="{00000000-0005-0000-0000-000025350000}"/>
    <cellStyle name="20% - uthevingsfarge 4 42 2 2_CC1" xfId="52871" xr:uid="{5DAE915B-D170-461C-979B-A84FADB546BE}"/>
    <cellStyle name="20% - uthevingsfarge 4 42 2 3" xfId="37702" xr:uid="{00000000-0005-0000-0000-000026350000}"/>
    <cellStyle name="20% - uthevingsfarge 4 42 2 4" xfId="37703" xr:uid="{00000000-0005-0000-0000-000027350000}"/>
    <cellStyle name="20% - uthevingsfarge 4 42 2 5" xfId="37704" xr:uid="{00000000-0005-0000-0000-000028350000}"/>
    <cellStyle name="20% - uthevingsfarge 4 42 2 6" xfId="37700" xr:uid="{00000000-0005-0000-0000-000029350000}"/>
    <cellStyle name="20% - uthevingsfarge 4 42 2_4 manuell" xfId="52872" xr:uid="{597D32E6-E865-4B13-B6A7-23BDAEEF365C}"/>
    <cellStyle name="20% - uthevingsfarge 4 42 3" xfId="3393" xr:uid="{00000000-0005-0000-0000-00002B350000}"/>
    <cellStyle name="20% - uthevingsfarge 4 42 3 2" xfId="37705" xr:uid="{00000000-0005-0000-0000-00002C350000}"/>
    <cellStyle name="20% - uthevingsfarge 4 42 3_CC1" xfId="52873" xr:uid="{A7843401-DC3E-4B4F-8E0A-D3DCD8BCA096}"/>
    <cellStyle name="20% - uthevingsfarge 4 42 4" xfId="37706" xr:uid="{00000000-0005-0000-0000-00002D350000}"/>
    <cellStyle name="20% - uthevingsfarge 4 42 5" xfId="37707" xr:uid="{00000000-0005-0000-0000-00002E350000}"/>
    <cellStyle name="20% - uthevingsfarge 4 42 6" xfId="37708" xr:uid="{00000000-0005-0000-0000-00002F350000}"/>
    <cellStyle name="20% - uthevingsfarge 4 42 7" xfId="37699" xr:uid="{00000000-0005-0000-0000-000030350000}"/>
    <cellStyle name="20% - uthevingsfarge 4 42_4 manuell" xfId="52874"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7711" xr:uid="{00000000-0005-0000-0000-000035350000}"/>
    <cellStyle name="20% - uthevingsfarge 4 43 2 2_CC1" xfId="52875" xr:uid="{9A642C99-7438-430D-BBCE-C1F13EA32D99}"/>
    <cellStyle name="20% - uthevingsfarge 4 43 2 3" xfId="37712" xr:uid="{00000000-0005-0000-0000-000036350000}"/>
    <cellStyle name="20% - uthevingsfarge 4 43 2 4" xfId="37713" xr:uid="{00000000-0005-0000-0000-000037350000}"/>
    <cellStyle name="20% - uthevingsfarge 4 43 2 5" xfId="37714" xr:uid="{00000000-0005-0000-0000-000038350000}"/>
    <cellStyle name="20% - uthevingsfarge 4 43 2 6" xfId="37710" xr:uid="{00000000-0005-0000-0000-000039350000}"/>
    <cellStyle name="20% - uthevingsfarge 4 43 2_4 manuell" xfId="52876" xr:uid="{25D44A00-5E98-4080-9E73-3CADD16D3E2A}"/>
    <cellStyle name="20% - uthevingsfarge 4 43 3" xfId="3397" xr:uid="{00000000-0005-0000-0000-00003B350000}"/>
    <cellStyle name="20% - uthevingsfarge 4 43 3 2" xfId="37715" xr:uid="{00000000-0005-0000-0000-00003C350000}"/>
    <cellStyle name="20% - uthevingsfarge 4 43 3_CC1" xfId="52877" xr:uid="{FF07735B-317A-4F54-9664-8E88673B8593}"/>
    <cellStyle name="20% - uthevingsfarge 4 43 4" xfId="37716" xr:uid="{00000000-0005-0000-0000-00003D350000}"/>
    <cellStyle name="20% - uthevingsfarge 4 43 5" xfId="37717" xr:uid="{00000000-0005-0000-0000-00003E350000}"/>
    <cellStyle name="20% - uthevingsfarge 4 43 6" xfId="37718" xr:uid="{00000000-0005-0000-0000-00003F350000}"/>
    <cellStyle name="20% - uthevingsfarge 4 43 7" xfId="37709" xr:uid="{00000000-0005-0000-0000-000040350000}"/>
    <cellStyle name="20% - uthevingsfarge 4 43_4 manuell" xfId="52878"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7721" xr:uid="{00000000-0005-0000-0000-000045350000}"/>
    <cellStyle name="20% - uthevingsfarge 4 44 2 2_CC1" xfId="52879" xr:uid="{4CEBA84F-BBD3-4485-B661-EF14B8AE96DB}"/>
    <cellStyle name="20% - uthevingsfarge 4 44 2 3" xfId="37722" xr:uid="{00000000-0005-0000-0000-000046350000}"/>
    <cellStyle name="20% - uthevingsfarge 4 44 2 4" xfId="37723" xr:uid="{00000000-0005-0000-0000-000047350000}"/>
    <cellStyle name="20% - uthevingsfarge 4 44 2 5" xfId="37724" xr:uid="{00000000-0005-0000-0000-000048350000}"/>
    <cellStyle name="20% - uthevingsfarge 4 44 2 6" xfId="37720" xr:uid="{00000000-0005-0000-0000-000049350000}"/>
    <cellStyle name="20% - uthevingsfarge 4 44 2_4 manuell" xfId="52880" xr:uid="{2DC37584-638D-4E17-B779-B9B382CDD1E8}"/>
    <cellStyle name="20% - uthevingsfarge 4 44 3" xfId="3401" xr:uid="{00000000-0005-0000-0000-00004B350000}"/>
    <cellStyle name="20% - uthevingsfarge 4 44 3 2" xfId="37725" xr:uid="{00000000-0005-0000-0000-00004C350000}"/>
    <cellStyle name="20% - uthevingsfarge 4 44 3_CC1" xfId="52881" xr:uid="{9085A38D-4177-4493-8D7E-820DAFF0950E}"/>
    <cellStyle name="20% - uthevingsfarge 4 44 4" xfId="37726" xr:uid="{00000000-0005-0000-0000-00004D350000}"/>
    <cellStyle name="20% - uthevingsfarge 4 44 5" xfId="37727" xr:uid="{00000000-0005-0000-0000-00004E350000}"/>
    <cellStyle name="20% - uthevingsfarge 4 44 6" xfId="37728" xr:uid="{00000000-0005-0000-0000-00004F350000}"/>
    <cellStyle name="20% - uthevingsfarge 4 44 7" xfId="37719" xr:uid="{00000000-0005-0000-0000-000050350000}"/>
    <cellStyle name="20% - uthevingsfarge 4 44_4 manuell" xfId="52882"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7731" xr:uid="{00000000-0005-0000-0000-000055350000}"/>
    <cellStyle name="20% - uthevingsfarge 4 45 2 2_CC1" xfId="52883" xr:uid="{FBEC722B-F3A9-483E-B631-207C8B73CC89}"/>
    <cellStyle name="20% - uthevingsfarge 4 45 2 3" xfId="37732" xr:uid="{00000000-0005-0000-0000-000056350000}"/>
    <cellStyle name="20% - uthevingsfarge 4 45 2 4" xfId="37733" xr:uid="{00000000-0005-0000-0000-000057350000}"/>
    <cellStyle name="20% - uthevingsfarge 4 45 2 5" xfId="37734" xr:uid="{00000000-0005-0000-0000-000058350000}"/>
    <cellStyle name="20% - uthevingsfarge 4 45 2 6" xfId="37730" xr:uid="{00000000-0005-0000-0000-000059350000}"/>
    <cellStyle name="20% - uthevingsfarge 4 45 2_4 manuell" xfId="52884" xr:uid="{82CEE6EB-D77B-464B-A106-B60F1C89C8C0}"/>
    <cellStyle name="20% - uthevingsfarge 4 45 3" xfId="3405" xr:uid="{00000000-0005-0000-0000-00005B350000}"/>
    <cellStyle name="20% - uthevingsfarge 4 45 3 2" xfId="37735" xr:uid="{00000000-0005-0000-0000-00005C350000}"/>
    <cellStyle name="20% - uthevingsfarge 4 45 3_CC1" xfId="52885" xr:uid="{13FD8EDB-E599-41E1-8368-19DE879EEF6B}"/>
    <cellStyle name="20% - uthevingsfarge 4 45 4" xfId="37736" xr:uid="{00000000-0005-0000-0000-00005D350000}"/>
    <cellStyle name="20% - uthevingsfarge 4 45 5" xfId="37737" xr:uid="{00000000-0005-0000-0000-00005E350000}"/>
    <cellStyle name="20% - uthevingsfarge 4 45 6" xfId="37738" xr:uid="{00000000-0005-0000-0000-00005F350000}"/>
    <cellStyle name="20% - uthevingsfarge 4 45 7" xfId="37729" xr:uid="{00000000-0005-0000-0000-000060350000}"/>
    <cellStyle name="20% - uthevingsfarge 4 45_4 manuell" xfId="52886"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7741" xr:uid="{00000000-0005-0000-0000-000065350000}"/>
    <cellStyle name="20% - uthevingsfarge 4 46 2 2_CC1" xfId="52887" xr:uid="{BE905337-CD28-415B-8638-774F9829FC9A}"/>
    <cellStyle name="20% - uthevingsfarge 4 46 2 3" xfId="37742" xr:uid="{00000000-0005-0000-0000-000066350000}"/>
    <cellStyle name="20% - uthevingsfarge 4 46 2 4" xfId="37743" xr:uid="{00000000-0005-0000-0000-000067350000}"/>
    <cellStyle name="20% - uthevingsfarge 4 46 2 5" xfId="37744" xr:uid="{00000000-0005-0000-0000-000068350000}"/>
    <cellStyle name="20% - uthevingsfarge 4 46 2 6" xfId="37740" xr:uid="{00000000-0005-0000-0000-000069350000}"/>
    <cellStyle name="20% - uthevingsfarge 4 46 2_4 manuell" xfId="52888" xr:uid="{534B918B-2F33-4CE3-AFDA-D3B872C1CE61}"/>
    <cellStyle name="20% - uthevingsfarge 4 46 3" xfId="3409" xr:uid="{00000000-0005-0000-0000-00006B350000}"/>
    <cellStyle name="20% - uthevingsfarge 4 46 3 2" xfId="37745" xr:uid="{00000000-0005-0000-0000-00006C350000}"/>
    <cellStyle name="20% - uthevingsfarge 4 46 3_CC1" xfId="52889" xr:uid="{61B20090-1205-4640-A2C8-CC6B335EDB92}"/>
    <cellStyle name="20% - uthevingsfarge 4 46 4" xfId="37746" xr:uid="{00000000-0005-0000-0000-00006D350000}"/>
    <cellStyle name="20% - uthevingsfarge 4 46 5" xfId="37747" xr:uid="{00000000-0005-0000-0000-00006E350000}"/>
    <cellStyle name="20% - uthevingsfarge 4 46 6" xfId="37748" xr:uid="{00000000-0005-0000-0000-00006F350000}"/>
    <cellStyle name="20% - uthevingsfarge 4 46 7" xfId="37739" xr:uid="{00000000-0005-0000-0000-000070350000}"/>
    <cellStyle name="20% - uthevingsfarge 4 46_4 manuell" xfId="52890"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7751" xr:uid="{00000000-0005-0000-0000-000075350000}"/>
    <cellStyle name="20% - uthevingsfarge 4 47 2 2_CC1" xfId="52891" xr:uid="{1392FD41-D890-4B4E-B7CD-3FF6A0FFA291}"/>
    <cellStyle name="20% - uthevingsfarge 4 47 2 3" xfId="37752" xr:uid="{00000000-0005-0000-0000-000076350000}"/>
    <cellStyle name="20% - uthevingsfarge 4 47 2 4" xfId="37753" xr:uid="{00000000-0005-0000-0000-000077350000}"/>
    <cellStyle name="20% - uthevingsfarge 4 47 2 5" xfId="37754" xr:uid="{00000000-0005-0000-0000-000078350000}"/>
    <cellStyle name="20% - uthevingsfarge 4 47 2 6" xfId="37750" xr:uid="{00000000-0005-0000-0000-000079350000}"/>
    <cellStyle name="20% - uthevingsfarge 4 47 2_4 manuell" xfId="52892" xr:uid="{B537AD8B-8887-4A37-9217-ADF851D8F7A3}"/>
    <cellStyle name="20% - uthevingsfarge 4 47 3" xfId="3413" xr:uid="{00000000-0005-0000-0000-00007B350000}"/>
    <cellStyle name="20% - uthevingsfarge 4 47 3 2" xfId="37755" xr:uid="{00000000-0005-0000-0000-00007C350000}"/>
    <cellStyle name="20% - uthevingsfarge 4 47 3_CC1" xfId="52893" xr:uid="{09462E8B-2DBB-47EE-87CB-CF96D56E8E65}"/>
    <cellStyle name="20% - uthevingsfarge 4 47 4" xfId="37756" xr:uid="{00000000-0005-0000-0000-00007D350000}"/>
    <cellStyle name="20% - uthevingsfarge 4 47 5" xfId="37757" xr:uid="{00000000-0005-0000-0000-00007E350000}"/>
    <cellStyle name="20% - uthevingsfarge 4 47 6" xfId="37758" xr:uid="{00000000-0005-0000-0000-00007F350000}"/>
    <cellStyle name="20% - uthevingsfarge 4 47 7" xfId="37749" xr:uid="{00000000-0005-0000-0000-000080350000}"/>
    <cellStyle name="20% - uthevingsfarge 4 47_4 manuell" xfId="52894"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7761" xr:uid="{00000000-0005-0000-0000-000085350000}"/>
    <cellStyle name="20% - uthevingsfarge 4 48 2 2_CC1" xfId="52895" xr:uid="{BD546A14-9C76-41DB-9F5C-9829313E9D4A}"/>
    <cellStyle name="20% - uthevingsfarge 4 48 2 3" xfId="37762" xr:uid="{00000000-0005-0000-0000-000086350000}"/>
    <cellStyle name="20% - uthevingsfarge 4 48 2 4" xfId="37763" xr:uid="{00000000-0005-0000-0000-000087350000}"/>
    <cellStyle name="20% - uthevingsfarge 4 48 2 5" xfId="37764" xr:uid="{00000000-0005-0000-0000-000088350000}"/>
    <cellStyle name="20% - uthevingsfarge 4 48 2 6" xfId="37760" xr:uid="{00000000-0005-0000-0000-000089350000}"/>
    <cellStyle name="20% - uthevingsfarge 4 48 2_4 manuell" xfId="52896" xr:uid="{8EE0DB7D-9C1F-4FF3-93CD-C6F970288425}"/>
    <cellStyle name="20% - uthevingsfarge 4 48 3" xfId="3417" xr:uid="{00000000-0005-0000-0000-00008B350000}"/>
    <cellStyle name="20% - uthevingsfarge 4 48 3 2" xfId="37765" xr:uid="{00000000-0005-0000-0000-00008C350000}"/>
    <cellStyle name="20% - uthevingsfarge 4 48 3_CC1" xfId="52897" xr:uid="{3C6C239B-2778-4216-93C4-7C8A07CC9ECB}"/>
    <cellStyle name="20% - uthevingsfarge 4 48 4" xfId="37766" xr:uid="{00000000-0005-0000-0000-00008D350000}"/>
    <cellStyle name="20% - uthevingsfarge 4 48 5" xfId="37767" xr:uid="{00000000-0005-0000-0000-00008E350000}"/>
    <cellStyle name="20% - uthevingsfarge 4 48 6" xfId="37768" xr:uid="{00000000-0005-0000-0000-00008F350000}"/>
    <cellStyle name="20% - uthevingsfarge 4 48 7" xfId="37759" xr:uid="{00000000-0005-0000-0000-000090350000}"/>
    <cellStyle name="20% - uthevingsfarge 4 48_4 manuell" xfId="52898"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7771" xr:uid="{00000000-0005-0000-0000-000095350000}"/>
    <cellStyle name="20% - uthevingsfarge 4 49 2 2_CC1" xfId="52899" xr:uid="{1DDF3D10-7AB1-4BDC-8386-D3ACA37F5F12}"/>
    <cellStyle name="20% - uthevingsfarge 4 49 2 3" xfId="37772" xr:uid="{00000000-0005-0000-0000-000096350000}"/>
    <cellStyle name="20% - uthevingsfarge 4 49 2 4" xfId="37773" xr:uid="{00000000-0005-0000-0000-000097350000}"/>
    <cellStyle name="20% - uthevingsfarge 4 49 2 5" xfId="37774" xr:uid="{00000000-0005-0000-0000-000098350000}"/>
    <cellStyle name="20% - uthevingsfarge 4 49 2 6" xfId="37770" xr:uid="{00000000-0005-0000-0000-000099350000}"/>
    <cellStyle name="20% - uthevingsfarge 4 49 2_4 manuell" xfId="52900" xr:uid="{13A97A21-B2D1-442A-8A47-6F834384F264}"/>
    <cellStyle name="20% - uthevingsfarge 4 49 3" xfId="3421" xr:uid="{00000000-0005-0000-0000-00009B350000}"/>
    <cellStyle name="20% - uthevingsfarge 4 49 3 2" xfId="37775" xr:uid="{00000000-0005-0000-0000-00009C350000}"/>
    <cellStyle name="20% - uthevingsfarge 4 49 3_CC1" xfId="52901" xr:uid="{D98F25F3-8293-4217-A57F-66F3B9618C80}"/>
    <cellStyle name="20% - uthevingsfarge 4 49 4" xfId="37776" xr:uid="{00000000-0005-0000-0000-00009D350000}"/>
    <cellStyle name="20% - uthevingsfarge 4 49 5" xfId="37777" xr:uid="{00000000-0005-0000-0000-00009E350000}"/>
    <cellStyle name="20% - uthevingsfarge 4 49 6" xfId="37778" xr:uid="{00000000-0005-0000-0000-00009F350000}"/>
    <cellStyle name="20% - uthevingsfarge 4 49 7" xfId="37769" xr:uid="{00000000-0005-0000-0000-0000A0350000}"/>
    <cellStyle name="20% - uthevingsfarge 4 49_4 manuell" xfId="52902"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7781" xr:uid="{00000000-0005-0000-0000-0000A5350000}"/>
    <cellStyle name="20% - uthevingsfarge 4 5 2 2 2 2" xfId="42727" xr:uid="{00000000-0005-0000-0000-0000A6350000}"/>
    <cellStyle name="20% - uthevingsfarge 4 5 2 2 3" xfId="42728" xr:uid="{00000000-0005-0000-0000-0000A7350000}"/>
    <cellStyle name="20% - uthevingsfarge 4 5 2 2_3. Chng in credit spreads" xfId="42729" xr:uid="{00000000-0005-0000-0000-0000A8350000}"/>
    <cellStyle name="20% - uthevingsfarge 4 5 2 3" xfId="37782" xr:uid="{00000000-0005-0000-0000-0000A9350000}"/>
    <cellStyle name="20% - uthevingsfarge 4 5 2 3 2" xfId="42730" xr:uid="{00000000-0005-0000-0000-0000AA350000}"/>
    <cellStyle name="20% - uthevingsfarge 4 5 2 3 2 2" xfId="42731" xr:uid="{00000000-0005-0000-0000-0000AB350000}"/>
    <cellStyle name="20% - uthevingsfarge 4 5 2 3 3" xfId="42732" xr:uid="{00000000-0005-0000-0000-0000AC350000}"/>
    <cellStyle name="20% - uthevingsfarge 4 5 2 3_3. Chng in credit spreads" xfId="42733" xr:uid="{00000000-0005-0000-0000-0000AD350000}"/>
    <cellStyle name="20% - uthevingsfarge 4 5 2 4" xfId="37783" xr:uid="{00000000-0005-0000-0000-0000AE350000}"/>
    <cellStyle name="20% - uthevingsfarge 4 5 2 4 2" xfId="42734" xr:uid="{00000000-0005-0000-0000-0000AF350000}"/>
    <cellStyle name="20% - uthevingsfarge 4 5 2 5" xfId="37784" xr:uid="{00000000-0005-0000-0000-0000B0350000}"/>
    <cellStyle name="20% - uthevingsfarge 4 5 2 6" xfId="37780" xr:uid="{00000000-0005-0000-0000-0000B1350000}"/>
    <cellStyle name="20% - uthevingsfarge 4 5 2_3. Chng in credit spreads" xfId="42735" xr:uid="{00000000-0005-0000-0000-0000B2350000}"/>
    <cellStyle name="20% - uthevingsfarge 4 5 3" xfId="3425" xr:uid="{00000000-0005-0000-0000-0000B3350000}"/>
    <cellStyle name="20% - uthevingsfarge 4 5 3 2" xfId="14839" xr:uid="{00000000-0005-0000-0000-0000B4350000}"/>
    <cellStyle name="20% - uthevingsfarge 4 5 3 2 2" xfId="42736" xr:uid="{00000000-0005-0000-0000-0000B5350000}"/>
    <cellStyle name="20% - uthevingsfarge 4 5 3 3" xfId="37785" xr:uid="{00000000-0005-0000-0000-0000B6350000}"/>
    <cellStyle name="20% - uthevingsfarge 4 5 3_3. Chng in credit spreads" xfId="42737" xr:uid="{00000000-0005-0000-0000-0000B7350000}"/>
    <cellStyle name="20% - uthevingsfarge 4 5 4" xfId="14840" xr:uid="{00000000-0005-0000-0000-0000B8350000}"/>
    <cellStyle name="20% - uthevingsfarge 4 5 4 2" xfId="37786" xr:uid="{00000000-0005-0000-0000-0000B9350000}"/>
    <cellStyle name="20% - uthevingsfarge 4 5 4 2 2" xfId="42738" xr:uid="{00000000-0005-0000-0000-0000BA350000}"/>
    <cellStyle name="20% - uthevingsfarge 4 5 4 3" xfId="42739" xr:uid="{00000000-0005-0000-0000-0000BB350000}"/>
    <cellStyle name="20% - uthevingsfarge 4 5 4_3. Chng in credit spreads" xfId="42740" xr:uid="{00000000-0005-0000-0000-0000BC350000}"/>
    <cellStyle name="20% - uthevingsfarge 4 5 5" xfId="14841" xr:uid="{00000000-0005-0000-0000-0000BD350000}"/>
    <cellStyle name="20% - uthevingsfarge 4 5 5 2" xfId="37787" xr:uid="{00000000-0005-0000-0000-0000BE350000}"/>
    <cellStyle name="20% - uthevingsfarge 4 5 6" xfId="37788" xr:uid="{00000000-0005-0000-0000-0000BF350000}"/>
    <cellStyle name="20% - uthevingsfarge 4 5 7" xfId="37779" xr:uid="{00000000-0005-0000-0000-0000C0350000}"/>
    <cellStyle name="20% - uthevingsfarge 4 5 8" xfId="42741" xr:uid="{00000000-0005-0000-0000-0000C1350000}"/>
    <cellStyle name="20% - uthevingsfarge 4 5 9" xfId="42742" xr:uid="{00000000-0005-0000-0000-0000C2350000}"/>
    <cellStyle name="20% - uthevingsfarge 4 5_3. Chng in credit spreads" xfId="42743"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7791" xr:uid="{00000000-0005-0000-0000-0000C7350000}"/>
    <cellStyle name="20% - uthevingsfarge 4 50 2 2_CC1" xfId="52903" xr:uid="{E126CACD-20AF-49C2-9EB9-FF8DACB99297}"/>
    <cellStyle name="20% - uthevingsfarge 4 50 2 3" xfId="37792" xr:uid="{00000000-0005-0000-0000-0000C8350000}"/>
    <cellStyle name="20% - uthevingsfarge 4 50 2 4" xfId="37793" xr:uid="{00000000-0005-0000-0000-0000C9350000}"/>
    <cellStyle name="20% - uthevingsfarge 4 50 2 5" xfId="37794" xr:uid="{00000000-0005-0000-0000-0000CA350000}"/>
    <cellStyle name="20% - uthevingsfarge 4 50 2 6" xfId="37790" xr:uid="{00000000-0005-0000-0000-0000CB350000}"/>
    <cellStyle name="20% - uthevingsfarge 4 50 2_4 manuell" xfId="52904" xr:uid="{9895325C-F893-440E-865E-C65096120724}"/>
    <cellStyle name="20% - uthevingsfarge 4 50 3" xfId="3429" xr:uid="{00000000-0005-0000-0000-0000CD350000}"/>
    <cellStyle name="20% - uthevingsfarge 4 50 3 2" xfId="37795" xr:uid="{00000000-0005-0000-0000-0000CE350000}"/>
    <cellStyle name="20% - uthevingsfarge 4 50 3_CC1" xfId="52905" xr:uid="{5E02EB6A-6F26-4412-A974-7A6DF9CD3F57}"/>
    <cellStyle name="20% - uthevingsfarge 4 50 4" xfId="37796" xr:uid="{00000000-0005-0000-0000-0000CF350000}"/>
    <cellStyle name="20% - uthevingsfarge 4 50 5" xfId="37797" xr:uid="{00000000-0005-0000-0000-0000D0350000}"/>
    <cellStyle name="20% - uthevingsfarge 4 50 6" xfId="37798" xr:uid="{00000000-0005-0000-0000-0000D1350000}"/>
    <cellStyle name="20% - uthevingsfarge 4 50 7" xfId="37789" xr:uid="{00000000-0005-0000-0000-0000D2350000}"/>
    <cellStyle name="20% - uthevingsfarge 4 50_4 manuell" xfId="52906"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7801" xr:uid="{00000000-0005-0000-0000-0000D7350000}"/>
    <cellStyle name="20% - uthevingsfarge 4 51 2 2_CC1" xfId="52907" xr:uid="{5F9C5134-02EC-402D-BE20-15C7CB5BCEC0}"/>
    <cellStyle name="20% - uthevingsfarge 4 51 2 3" xfId="37802" xr:uid="{00000000-0005-0000-0000-0000D8350000}"/>
    <cellStyle name="20% - uthevingsfarge 4 51 2 4" xfId="37803" xr:uid="{00000000-0005-0000-0000-0000D9350000}"/>
    <cellStyle name="20% - uthevingsfarge 4 51 2 5" xfId="37804" xr:uid="{00000000-0005-0000-0000-0000DA350000}"/>
    <cellStyle name="20% - uthevingsfarge 4 51 2 6" xfId="37800" xr:uid="{00000000-0005-0000-0000-0000DB350000}"/>
    <cellStyle name="20% - uthevingsfarge 4 51 2_4 manuell" xfId="52908" xr:uid="{A283B774-23E1-4B92-9CE3-23AFFE7A25F3}"/>
    <cellStyle name="20% - uthevingsfarge 4 51 3" xfId="3433" xr:uid="{00000000-0005-0000-0000-0000DD350000}"/>
    <cellStyle name="20% - uthevingsfarge 4 51 3 2" xfId="37805" xr:uid="{00000000-0005-0000-0000-0000DE350000}"/>
    <cellStyle name="20% - uthevingsfarge 4 51 3_CC1" xfId="52909" xr:uid="{90B98869-6386-408F-A0FB-E7D12268B4DF}"/>
    <cellStyle name="20% - uthevingsfarge 4 51 4" xfId="37806" xr:uid="{00000000-0005-0000-0000-0000DF350000}"/>
    <cellStyle name="20% - uthevingsfarge 4 51 5" xfId="37807" xr:uid="{00000000-0005-0000-0000-0000E0350000}"/>
    <cellStyle name="20% - uthevingsfarge 4 51 6" xfId="37808" xr:uid="{00000000-0005-0000-0000-0000E1350000}"/>
    <cellStyle name="20% - uthevingsfarge 4 51 7" xfId="37799" xr:uid="{00000000-0005-0000-0000-0000E2350000}"/>
    <cellStyle name="20% - uthevingsfarge 4 51_4 manuell" xfId="52910"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7811" xr:uid="{00000000-0005-0000-0000-0000E7350000}"/>
    <cellStyle name="20% - uthevingsfarge 4 52 2 2_CC1" xfId="52911" xr:uid="{F916332E-5DD4-497D-90EB-6330B3ED4F3E}"/>
    <cellStyle name="20% - uthevingsfarge 4 52 2 3" xfId="37812" xr:uid="{00000000-0005-0000-0000-0000E8350000}"/>
    <cellStyle name="20% - uthevingsfarge 4 52 2 4" xfId="37813" xr:uid="{00000000-0005-0000-0000-0000E9350000}"/>
    <cellStyle name="20% - uthevingsfarge 4 52 2 5" xfId="37814" xr:uid="{00000000-0005-0000-0000-0000EA350000}"/>
    <cellStyle name="20% - uthevingsfarge 4 52 2 6" xfId="37810" xr:uid="{00000000-0005-0000-0000-0000EB350000}"/>
    <cellStyle name="20% - uthevingsfarge 4 52 2_4 manuell" xfId="52912" xr:uid="{B60D2DF8-6F75-4D00-B90F-304CE755505D}"/>
    <cellStyle name="20% - uthevingsfarge 4 52 3" xfId="3437" xr:uid="{00000000-0005-0000-0000-0000ED350000}"/>
    <cellStyle name="20% - uthevingsfarge 4 52 3 2" xfId="37815" xr:uid="{00000000-0005-0000-0000-0000EE350000}"/>
    <cellStyle name="20% - uthevingsfarge 4 52 3_CC1" xfId="52913" xr:uid="{050741E0-046F-4095-8302-0D45F461CA56}"/>
    <cellStyle name="20% - uthevingsfarge 4 52 4" xfId="37816" xr:uid="{00000000-0005-0000-0000-0000EF350000}"/>
    <cellStyle name="20% - uthevingsfarge 4 52 5" xfId="37817" xr:uid="{00000000-0005-0000-0000-0000F0350000}"/>
    <cellStyle name="20% - uthevingsfarge 4 52 6" xfId="37818" xr:uid="{00000000-0005-0000-0000-0000F1350000}"/>
    <cellStyle name="20% - uthevingsfarge 4 52 7" xfId="37809" xr:uid="{00000000-0005-0000-0000-0000F2350000}"/>
    <cellStyle name="20% - uthevingsfarge 4 52_4 manuell" xfId="52914"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7821" xr:uid="{00000000-0005-0000-0000-0000F7350000}"/>
    <cellStyle name="20% - uthevingsfarge 4 53 2 2_CC1" xfId="52915" xr:uid="{FBA038CE-9907-4486-A0C4-38F5637327CE}"/>
    <cellStyle name="20% - uthevingsfarge 4 53 2 3" xfId="37822" xr:uid="{00000000-0005-0000-0000-0000F8350000}"/>
    <cellStyle name="20% - uthevingsfarge 4 53 2 4" xfId="37823" xr:uid="{00000000-0005-0000-0000-0000F9350000}"/>
    <cellStyle name="20% - uthevingsfarge 4 53 2 5" xfId="37824" xr:uid="{00000000-0005-0000-0000-0000FA350000}"/>
    <cellStyle name="20% - uthevingsfarge 4 53 2 6" xfId="37820" xr:uid="{00000000-0005-0000-0000-0000FB350000}"/>
    <cellStyle name="20% - uthevingsfarge 4 53 2_4 manuell" xfId="52916" xr:uid="{79997222-E246-4C62-A5B2-C50BC992B426}"/>
    <cellStyle name="20% - uthevingsfarge 4 53 3" xfId="3441" xr:uid="{00000000-0005-0000-0000-0000FD350000}"/>
    <cellStyle name="20% - uthevingsfarge 4 53 3 2" xfId="37825" xr:uid="{00000000-0005-0000-0000-0000FE350000}"/>
    <cellStyle name="20% - uthevingsfarge 4 53 3_CC1" xfId="52917" xr:uid="{999DF8F7-7D31-481A-9220-AD335A085FBB}"/>
    <cellStyle name="20% - uthevingsfarge 4 53 4" xfId="37826" xr:uid="{00000000-0005-0000-0000-0000FF350000}"/>
    <cellStyle name="20% - uthevingsfarge 4 53 5" xfId="37827" xr:uid="{00000000-0005-0000-0000-000000360000}"/>
    <cellStyle name="20% - uthevingsfarge 4 53 6" xfId="37828" xr:uid="{00000000-0005-0000-0000-000001360000}"/>
    <cellStyle name="20% - uthevingsfarge 4 53 7" xfId="37819" xr:uid="{00000000-0005-0000-0000-000002360000}"/>
    <cellStyle name="20% - uthevingsfarge 4 53_4 manuell" xfId="52918"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7831" xr:uid="{00000000-0005-0000-0000-000007360000}"/>
    <cellStyle name="20% - uthevingsfarge 4 54 2 2_CC1" xfId="52919" xr:uid="{C4B488D0-9709-4F59-BE94-DE65A552E3E6}"/>
    <cellStyle name="20% - uthevingsfarge 4 54 2 3" xfId="37832" xr:uid="{00000000-0005-0000-0000-000008360000}"/>
    <cellStyle name="20% - uthevingsfarge 4 54 2 4" xfId="37833" xr:uid="{00000000-0005-0000-0000-000009360000}"/>
    <cellStyle name="20% - uthevingsfarge 4 54 2 5" xfId="37834" xr:uid="{00000000-0005-0000-0000-00000A360000}"/>
    <cellStyle name="20% - uthevingsfarge 4 54 2 6" xfId="37830" xr:uid="{00000000-0005-0000-0000-00000B360000}"/>
    <cellStyle name="20% - uthevingsfarge 4 54 2_4 manuell" xfId="52920" xr:uid="{D81C7B3B-3F21-4DD1-806A-241E1DC5E501}"/>
    <cellStyle name="20% - uthevingsfarge 4 54 3" xfId="3445" xr:uid="{00000000-0005-0000-0000-00000D360000}"/>
    <cellStyle name="20% - uthevingsfarge 4 54 3 2" xfId="37835" xr:uid="{00000000-0005-0000-0000-00000E360000}"/>
    <cellStyle name="20% - uthevingsfarge 4 54 3_CC1" xfId="52921" xr:uid="{8FBBA3F3-2B89-4004-82FB-4B28041C0F0E}"/>
    <cellStyle name="20% - uthevingsfarge 4 54 4" xfId="37836" xr:uid="{00000000-0005-0000-0000-00000F360000}"/>
    <cellStyle name="20% - uthevingsfarge 4 54 5" xfId="37837" xr:uid="{00000000-0005-0000-0000-000010360000}"/>
    <cellStyle name="20% - uthevingsfarge 4 54 6" xfId="37838" xr:uid="{00000000-0005-0000-0000-000011360000}"/>
    <cellStyle name="20% - uthevingsfarge 4 54 7" xfId="37829" xr:uid="{00000000-0005-0000-0000-000012360000}"/>
    <cellStyle name="20% - uthevingsfarge 4 54_4 manuell" xfId="52922"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7841" xr:uid="{00000000-0005-0000-0000-000017360000}"/>
    <cellStyle name="20% - uthevingsfarge 4 55 2 2_CC1" xfId="52923" xr:uid="{B7B9B052-6D10-4731-839C-80811A89F4F6}"/>
    <cellStyle name="20% - uthevingsfarge 4 55 2 3" xfId="37842" xr:uid="{00000000-0005-0000-0000-000018360000}"/>
    <cellStyle name="20% - uthevingsfarge 4 55 2 4" xfId="37843" xr:uid="{00000000-0005-0000-0000-000019360000}"/>
    <cellStyle name="20% - uthevingsfarge 4 55 2 5" xfId="37844" xr:uid="{00000000-0005-0000-0000-00001A360000}"/>
    <cellStyle name="20% - uthevingsfarge 4 55 2 6" xfId="37840" xr:uid="{00000000-0005-0000-0000-00001B360000}"/>
    <cellStyle name="20% - uthevingsfarge 4 55 2_4 manuell" xfId="52924" xr:uid="{1D84FDF3-F231-4BD3-97A0-057609984F19}"/>
    <cellStyle name="20% - uthevingsfarge 4 55 3" xfId="3449" xr:uid="{00000000-0005-0000-0000-00001D360000}"/>
    <cellStyle name="20% - uthevingsfarge 4 55 3 2" xfId="37845" xr:uid="{00000000-0005-0000-0000-00001E360000}"/>
    <cellStyle name="20% - uthevingsfarge 4 55 3_CC1" xfId="52925" xr:uid="{5DD16A7C-6B6A-44ED-83CD-62FB5E8B4F4E}"/>
    <cellStyle name="20% - uthevingsfarge 4 55 4" xfId="37846" xr:uid="{00000000-0005-0000-0000-00001F360000}"/>
    <cellStyle name="20% - uthevingsfarge 4 55 5" xfId="37847" xr:uid="{00000000-0005-0000-0000-000020360000}"/>
    <cellStyle name="20% - uthevingsfarge 4 55 6" xfId="37848" xr:uid="{00000000-0005-0000-0000-000021360000}"/>
    <cellStyle name="20% - uthevingsfarge 4 55 7" xfId="37839" xr:uid="{00000000-0005-0000-0000-000022360000}"/>
    <cellStyle name="20% - uthevingsfarge 4 55_4 manuell" xfId="52926"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7851" xr:uid="{00000000-0005-0000-0000-000027360000}"/>
    <cellStyle name="20% - uthevingsfarge 4 56 2 2_CC1" xfId="52927" xr:uid="{156A69E4-9F20-4AEF-96C8-C5E1223A0F39}"/>
    <cellStyle name="20% - uthevingsfarge 4 56 2 3" xfId="37852" xr:uid="{00000000-0005-0000-0000-000028360000}"/>
    <cellStyle name="20% - uthevingsfarge 4 56 2 4" xfId="37853" xr:uid="{00000000-0005-0000-0000-000029360000}"/>
    <cellStyle name="20% - uthevingsfarge 4 56 2 5" xfId="37854" xr:uid="{00000000-0005-0000-0000-00002A360000}"/>
    <cellStyle name="20% - uthevingsfarge 4 56 2 6" xfId="37850" xr:uid="{00000000-0005-0000-0000-00002B360000}"/>
    <cellStyle name="20% - uthevingsfarge 4 56 2_4 manuell" xfId="52928" xr:uid="{A333C0F7-D822-4041-95AE-B1ECDD489332}"/>
    <cellStyle name="20% - uthevingsfarge 4 56 3" xfId="3453" xr:uid="{00000000-0005-0000-0000-00002D360000}"/>
    <cellStyle name="20% - uthevingsfarge 4 56 3 2" xfId="37855" xr:uid="{00000000-0005-0000-0000-00002E360000}"/>
    <cellStyle name="20% - uthevingsfarge 4 56 3_CC1" xfId="52929" xr:uid="{508FDE76-B531-4C8A-AF7D-B678CF1EF6E2}"/>
    <cellStyle name="20% - uthevingsfarge 4 56 4" xfId="37856" xr:uid="{00000000-0005-0000-0000-00002F360000}"/>
    <cellStyle name="20% - uthevingsfarge 4 56 5" xfId="37857" xr:uid="{00000000-0005-0000-0000-000030360000}"/>
    <cellStyle name="20% - uthevingsfarge 4 56 6" xfId="37858" xr:uid="{00000000-0005-0000-0000-000031360000}"/>
    <cellStyle name="20% - uthevingsfarge 4 56 7" xfId="37849" xr:uid="{00000000-0005-0000-0000-000032360000}"/>
    <cellStyle name="20% - uthevingsfarge 4 56_4 manuell" xfId="52930"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7861" xr:uid="{00000000-0005-0000-0000-000037360000}"/>
    <cellStyle name="20% - uthevingsfarge 4 57 2 2_CC1" xfId="52931" xr:uid="{96E0B779-0C3C-4C23-9318-DDC93A283026}"/>
    <cellStyle name="20% - uthevingsfarge 4 57 2 3" xfId="37862" xr:uid="{00000000-0005-0000-0000-000038360000}"/>
    <cellStyle name="20% - uthevingsfarge 4 57 2 4" xfId="37863" xr:uid="{00000000-0005-0000-0000-000039360000}"/>
    <cellStyle name="20% - uthevingsfarge 4 57 2 5" xfId="37864" xr:uid="{00000000-0005-0000-0000-00003A360000}"/>
    <cellStyle name="20% - uthevingsfarge 4 57 2 6" xfId="37860" xr:uid="{00000000-0005-0000-0000-00003B360000}"/>
    <cellStyle name="20% - uthevingsfarge 4 57 2_4 manuell" xfId="52932" xr:uid="{DFB80D2A-6803-4E6D-A5D6-D9A05B014787}"/>
    <cellStyle name="20% - uthevingsfarge 4 57 3" xfId="3457" xr:uid="{00000000-0005-0000-0000-00003D360000}"/>
    <cellStyle name="20% - uthevingsfarge 4 57 3 2" xfId="37865" xr:uid="{00000000-0005-0000-0000-00003E360000}"/>
    <cellStyle name="20% - uthevingsfarge 4 57 3_CC1" xfId="52933" xr:uid="{416A8B80-D03E-4F36-A108-29BB698F3655}"/>
    <cellStyle name="20% - uthevingsfarge 4 57 4" xfId="37866" xr:uid="{00000000-0005-0000-0000-00003F360000}"/>
    <cellStyle name="20% - uthevingsfarge 4 57 5" xfId="37867" xr:uid="{00000000-0005-0000-0000-000040360000}"/>
    <cellStyle name="20% - uthevingsfarge 4 57 6" xfId="37868" xr:uid="{00000000-0005-0000-0000-000041360000}"/>
    <cellStyle name="20% - uthevingsfarge 4 57 7" xfId="37859" xr:uid="{00000000-0005-0000-0000-000042360000}"/>
    <cellStyle name="20% - uthevingsfarge 4 57_4 manuell" xfId="52934"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7871" xr:uid="{00000000-0005-0000-0000-000047360000}"/>
    <cellStyle name="20% - uthevingsfarge 4 58 2 2_CC1" xfId="52935" xr:uid="{2565B0A4-13DE-4CA1-8D37-3F81D6D0C706}"/>
    <cellStyle name="20% - uthevingsfarge 4 58 2 3" xfId="37872" xr:uid="{00000000-0005-0000-0000-000048360000}"/>
    <cellStyle name="20% - uthevingsfarge 4 58 2 4" xfId="37873" xr:uid="{00000000-0005-0000-0000-000049360000}"/>
    <cellStyle name="20% - uthevingsfarge 4 58 2 5" xfId="37874" xr:uid="{00000000-0005-0000-0000-00004A360000}"/>
    <cellStyle name="20% - uthevingsfarge 4 58 2 6" xfId="37870" xr:uid="{00000000-0005-0000-0000-00004B360000}"/>
    <cellStyle name="20% - uthevingsfarge 4 58 2_4 manuell" xfId="52936" xr:uid="{D77CC4CA-8D0F-4C8A-9DD4-EBFEA0C68399}"/>
    <cellStyle name="20% - uthevingsfarge 4 58 3" xfId="3461" xr:uid="{00000000-0005-0000-0000-00004D360000}"/>
    <cellStyle name="20% - uthevingsfarge 4 58 3 2" xfId="37875" xr:uid="{00000000-0005-0000-0000-00004E360000}"/>
    <cellStyle name="20% - uthevingsfarge 4 58 3_CC1" xfId="52937" xr:uid="{05019A9E-954A-4EB3-BDFA-1CA8DC638F18}"/>
    <cellStyle name="20% - uthevingsfarge 4 58 4" xfId="37876" xr:uid="{00000000-0005-0000-0000-00004F360000}"/>
    <cellStyle name="20% - uthevingsfarge 4 58 5" xfId="37877" xr:uid="{00000000-0005-0000-0000-000050360000}"/>
    <cellStyle name="20% - uthevingsfarge 4 58 6" xfId="37878" xr:uid="{00000000-0005-0000-0000-000051360000}"/>
    <cellStyle name="20% - uthevingsfarge 4 58 7" xfId="37869" xr:uid="{00000000-0005-0000-0000-000052360000}"/>
    <cellStyle name="20% - uthevingsfarge 4 58_4 manuell" xfId="52938"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7881" xr:uid="{00000000-0005-0000-0000-000057360000}"/>
    <cellStyle name="20% - uthevingsfarge 4 59 2 2_CC1" xfId="52939" xr:uid="{12CB711C-AFD6-4BAA-A8ED-52D47C6A2570}"/>
    <cellStyle name="20% - uthevingsfarge 4 59 2 3" xfId="37882" xr:uid="{00000000-0005-0000-0000-000058360000}"/>
    <cellStyle name="20% - uthevingsfarge 4 59 2 4" xfId="37883" xr:uid="{00000000-0005-0000-0000-000059360000}"/>
    <cellStyle name="20% - uthevingsfarge 4 59 2 5" xfId="37884" xr:uid="{00000000-0005-0000-0000-00005A360000}"/>
    <cellStyle name="20% - uthevingsfarge 4 59 2 6" xfId="37880" xr:uid="{00000000-0005-0000-0000-00005B360000}"/>
    <cellStyle name="20% - uthevingsfarge 4 59 2_4 manuell" xfId="52940" xr:uid="{83514B6A-0926-4466-B021-6A442A095E28}"/>
    <cellStyle name="20% - uthevingsfarge 4 59 3" xfId="3465" xr:uid="{00000000-0005-0000-0000-00005D360000}"/>
    <cellStyle name="20% - uthevingsfarge 4 59 3 2" xfId="37885" xr:uid="{00000000-0005-0000-0000-00005E360000}"/>
    <cellStyle name="20% - uthevingsfarge 4 59 3_CC1" xfId="52941" xr:uid="{2B6C58DC-55E5-4199-B974-67DC986FA6B5}"/>
    <cellStyle name="20% - uthevingsfarge 4 59 4" xfId="37886" xr:uid="{00000000-0005-0000-0000-00005F360000}"/>
    <cellStyle name="20% - uthevingsfarge 4 59 5" xfId="37887" xr:uid="{00000000-0005-0000-0000-000060360000}"/>
    <cellStyle name="20% - uthevingsfarge 4 59 6" xfId="37888" xr:uid="{00000000-0005-0000-0000-000061360000}"/>
    <cellStyle name="20% - uthevingsfarge 4 59 7" xfId="37879" xr:uid="{00000000-0005-0000-0000-000062360000}"/>
    <cellStyle name="20% - uthevingsfarge 4 59_4 manuell" xfId="52942"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7891" xr:uid="{00000000-0005-0000-0000-000067360000}"/>
    <cellStyle name="20% - uthevingsfarge 4 6 2 2_CC1" xfId="52943" xr:uid="{8E35FCC5-1BED-4128-84CF-133FB2B93310}"/>
    <cellStyle name="20% - uthevingsfarge 4 6 2 3" xfId="37892" xr:uid="{00000000-0005-0000-0000-000068360000}"/>
    <cellStyle name="20% - uthevingsfarge 4 6 2 4" xfId="37893" xr:uid="{00000000-0005-0000-0000-000069360000}"/>
    <cellStyle name="20% - uthevingsfarge 4 6 2 5" xfId="37894" xr:uid="{00000000-0005-0000-0000-00006A360000}"/>
    <cellStyle name="20% - uthevingsfarge 4 6 2 6" xfId="37890" xr:uid="{00000000-0005-0000-0000-00006B360000}"/>
    <cellStyle name="20% - uthevingsfarge 4 6 2_3. Chng in credit spreads" xfId="42744" xr:uid="{00000000-0005-0000-0000-00006C360000}"/>
    <cellStyle name="20% - uthevingsfarge 4 6 3" xfId="3469" xr:uid="{00000000-0005-0000-0000-00006D360000}"/>
    <cellStyle name="20% - uthevingsfarge 4 6 3 2" xfId="14842" xr:uid="{00000000-0005-0000-0000-00006E360000}"/>
    <cellStyle name="20% - uthevingsfarge 4 6 3 2 2" xfId="42745" xr:uid="{00000000-0005-0000-0000-00006F360000}"/>
    <cellStyle name="20% - uthevingsfarge 4 6 3 3" xfId="37895" xr:uid="{00000000-0005-0000-0000-000070360000}"/>
    <cellStyle name="20% - uthevingsfarge 4 6 3_3. Chng in credit spreads" xfId="42746" xr:uid="{00000000-0005-0000-0000-000071360000}"/>
    <cellStyle name="20% - uthevingsfarge 4 6 4" xfId="14843" xr:uid="{00000000-0005-0000-0000-000072360000}"/>
    <cellStyle name="20% - uthevingsfarge 4 6 4 2" xfId="37896" xr:uid="{00000000-0005-0000-0000-000073360000}"/>
    <cellStyle name="20% - uthevingsfarge 4 6 5" xfId="14844" xr:uid="{00000000-0005-0000-0000-000074360000}"/>
    <cellStyle name="20% - uthevingsfarge 4 6 5 2" xfId="37897" xr:uid="{00000000-0005-0000-0000-000075360000}"/>
    <cellStyle name="20% - uthevingsfarge 4 6 6" xfId="37898" xr:uid="{00000000-0005-0000-0000-000076360000}"/>
    <cellStyle name="20% - uthevingsfarge 4 6 7" xfId="37889" xr:uid="{00000000-0005-0000-0000-000077360000}"/>
    <cellStyle name="20% - uthevingsfarge 4 6 8" xfId="42747" xr:uid="{00000000-0005-0000-0000-000078360000}"/>
    <cellStyle name="20% - uthevingsfarge 4 6 9" xfId="42748" xr:uid="{00000000-0005-0000-0000-000079360000}"/>
    <cellStyle name="20% - uthevingsfarge 4 6_3. Chng in credit spreads" xfId="42749" xr:uid="{00000000-0005-0000-0000-00007A360000}"/>
    <cellStyle name="20% - uthevingsfarge 4 60" xfId="14845" xr:uid="{00000000-0005-0000-0000-00007B360000}"/>
    <cellStyle name="20% - uthevingsfarge 4 60 2" xfId="14846" xr:uid="{00000000-0005-0000-0000-00007C360000}"/>
    <cellStyle name="20% - uthevingsfarge 4 60 2 2" xfId="35009" xr:uid="{00000000-0005-0000-0000-00007D360000}"/>
    <cellStyle name="20% - uthevingsfarge 4 60 3" xfId="14847" xr:uid="{00000000-0005-0000-0000-00007E360000}"/>
    <cellStyle name="20% - uthevingsfarge 4 60 4" xfId="34773" xr:uid="{00000000-0005-0000-0000-00007F360000}"/>
    <cellStyle name="20% - uthevingsfarge 4 60_43 Manuell" xfId="54434" xr:uid="{470CEEBC-0F1E-4290-BFFB-72FC8F95D7F3}"/>
    <cellStyle name="20% - uthevingsfarge 4 61" xfId="14848" xr:uid="{00000000-0005-0000-0000-000081360000}"/>
    <cellStyle name="20% - uthevingsfarge 4 61 2" xfId="14849" xr:uid="{00000000-0005-0000-0000-000082360000}"/>
    <cellStyle name="20% - uthevingsfarge 4 61 2 2" xfId="35030" xr:uid="{00000000-0005-0000-0000-000083360000}"/>
    <cellStyle name="20% - uthevingsfarge 4 61 3" xfId="14850" xr:uid="{00000000-0005-0000-0000-000084360000}"/>
    <cellStyle name="20% - uthevingsfarge 4 61 4" xfId="34799" xr:uid="{00000000-0005-0000-0000-000085360000}"/>
    <cellStyle name="20% - uthevingsfarge 4 61_43 Manuell" xfId="54435" xr:uid="{5E177BBF-E229-482E-ACF3-D13E48D462D1}"/>
    <cellStyle name="20% - uthevingsfarge 4 62" xfId="14851" xr:uid="{00000000-0005-0000-0000-000087360000}"/>
    <cellStyle name="20% - uthevingsfarge 4 62 2" xfId="14852" xr:uid="{00000000-0005-0000-0000-000088360000}"/>
    <cellStyle name="20% - uthevingsfarge 4 62 2 2" xfId="35025" xr:uid="{00000000-0005-0000-0000-000089360000}"/>
    <cellStyle name="20% - uthevingsfarge 4 62 3" xfId="34792" xr:uid="{00000000-0005-0000-0000-00008A360000}"/>
    <cellStyle name="20% - uthevingsfarge 4 62_43 Manuell" xfId="54436" xr:uid="{23848D66-50D6-4B3C-9679-C82EA7E3351B}"/>
    <cellStyle name="20% - uthevingsfarge 4 63" xfId="14853" xr:uid="{00000000-0005-0000-0000-00008C360000}"/>
    <cellStyle name="20% - uthevingsfarge 4 63 2" xfId="34983" xr:uid="{00000000-0005-0000-0000-00008D360000}"/>
    <cellStyle name="20% - uthevingsfarge 4 64" xfId="14854" xr:uid="{00000000-0005-0000-0000-00008E360000}"/>
    <cellStyle name="20% - uthevingsfarge 4 64 2" xfId="35062" xr:uid="{00000000-0005-0000-0000-00008F360000}"/>
    <cellStyle name="20% - uthevingsfarge 4 65" xfId="14855" xr:uid="{00000000-0005-0000-0000-000090360000}"/>
    <cellStyle name="20% - uthevingsfarge 4 65 2" xfId="34953" xr:uid="{00000000-0005-0000-0000-000091360000}"/>
    <cellStyle name="20% - uthevingsfarge 4 66" xfId="14856" xr:uid="{00000000-0005-0000-0000-000092360000}"/>
    <cellStyle name="20% - uthevingsfarge 4 66 2" xfId="35048" xr:uid="{00000000-0005-0000-0000-000093360000}"/>
    <cellStyle name="20% - uthevingsfarge 4 67" xfId="34924" xr:uid="{00000000-0005-0000-0000-000094360000}"/>
    <cellStyle name="20% - uthevingsfarge 4 68" xfId="42750" xr:uid="{00000000-0005-0000-0000-000095360000}"/>
    <cellStyle name="20% - uthevingsfarge 4 69" xfId="42751"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7901" xr:uid="{00000000-0005-0000-0000-00009A360000}"/>
    <cellStyle name="20% - uthevingsfarge 4 7 2 2_CC1" xfId="52944" xr:uid="{8C58839A-CC14-4CEE-A854-B56F7B4E8E2F}"/>
    <cellStyle name="20% - uthevingsfarge 4 7 2 3" xfId="37902" xr:uid="{00000000-0005-0000-0000-00009B360000}"/>
    <cellStyle name="20% - uthevingsfarge 4 7 2 4" xfId="37903" xr:uid="{00000000-0005-0000-0000-00009C360000}"/>
    <cellStyle name="20% - uthevingsfarge 4 7 2 5" xfId="37904" xr:uid="{00000000-0005-0000-0000-00009D360000}"/>
    <cellStyle name="20% - uthevingsfarge 4 7 2 6" xfId="37900" xr:uid="{00000000-0005-0000-0000-00009E360000}"/>
    <cellStyle name="20% - uthevingsfarge 4 7 2_4 manuell" xfId="52945" xr:uid="{E9DEDC5A-D2B7-4DA2-8A45-F7C9DDB5FEF4}"/>
    <cellStyle name="20% - uthevingsfarge 4 7 3" xfId="3473" xr:uid="{00000000-0005-0000-0000-0000A0360000}"/>
    <cellStyle name="20% - uthevingsfarge 4 7 3 2" xfId="14857" xr:uid="{00000000-0005-0000-0000-0000A1360000}"/>
    <cellStyle name="20% - uthevingsfarge 4 7 3 3" xfId="37905" xr:uid="{00000000-0005-0000-0000-0000A2360000}"/>
    <cellStyle name="20% - uthevingsfarge 4 7 3_43 Manuell" xfId="54437" xr:uid="{AAA6A56B-707D-4580-999F-E5CF174B4533}"/>
    <cellStyle name="20% - uthevingsfarge 4 7 4" xfId="14858" xr:uid="{00000000-0005-0000-0000-0000A4360000}"/>
    <cellStyle name="20% - uthevingsfarge 4 7 4 2" xfId="37906" xr:uid="{00000000-0005-0000-0000-0000A5360000}"/>
    <cellStyle name="20% - uthevingsfarge 4 7 5" xfId="14859" xr:uid="{00000000-0005-0000-0000-0000A6360000}"/>
    <cellStyle name="20% - uthevingsfarge 4 7 5 2" xfId="37907" xr:uid="{00000000-0005-0000-0000-0000A7360000}"/>
    <cellStyle name="20% - uthevingsfarge 4 7 6" xfId="37908" xr:uid="{00000000-0005-0000-0000-0000A8360000}"/>
    <cellStyle name="20% - uthevingsfarge 4 7 7" xfId="37899" xr:uid="{00000000-0005-0000-0000-0000A9360000}"/>
    <cellStyle name="20% - uthevingsfarge 4 7 8" xfId="42752" xr:uid="{00000000-0005-0000-0000-0000AA360000}"/>
    <cellStyle name="20% - uthevingsfarge 4 7_3. Chng in credit spreads" xfId="42753" xr:uid="{00000000-0005-0000-0000-0000AB360000}"/>
    <cellStyle name="20% - uthevingsfarge 4 70" xfId="42754" xr:uid="{00000000-0005-0000-0000-0000AC360000}"/>
    <cellStyle name="20% - uthevingsfarge 4 71" xfId="42755" xr:uid="{00000000-0005-0000-0000-0000AD360000}"/>
    <cellStyle name="20% - uthevingsfarge 4 72" xfId="42756" xr:uid="{00000000-0005-0000-0000-0000AE360000}"/>
    <cellStyle name="20% - uthevingsfarge 4 73" xfId="42757" xr:uid="{00000000-0005-0000-0000-0000AF360000}"/>
    <cellStyle name="20% - uthevingsfarge 4 74" xfId="42758"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7911" xr:uid="{00000000-0005-0000-0000-0000B4360000}"/>
    <cellStyle name="20% - uthevingsfarge 4 8 2 2_CC1" xfId="52946" xr:uid="{A0FD6695-D345-4A37-BDA9-C09E09BFF3E5}"/>
    <cellStyle name="20% - uthevingsfarge 4 8 2 3" xfId="37912" xr:uid="{00000000-0005-0000-0000-0000B5360000}"/>
    <cellStyle name="20% - uthevingsfarge 4 8 2 4" xfId="37913" xr:uid="{00000000-0005-0000-0000-0000B6360000}"/>
    <cellStyle name="20% - uthevingsfarge 4 8 2 5" xfId="37914" xr:uid="{00000000-0005-0000-0000-0000B7360000}"/>
    <cellStyle name="20% - uthevingsfarge 4 8 2 6" xfId="37910" xr:uid="{00000000-0005-0000-0000-0000B8360000}"/>
    <cellStyle name="20% - uthevingsfarge 4 8 2_4 manuell" xfId="52947" xr:uid="{F7BFDE97-8BA1-44B8-AC77-3CE5DA613923}"/>
    <cellStyle name="20% - uthevingsfarge 4 8 3" xfId="3477" xr:uid="{00000000-0005-0000-0000-0000BA360000}"/>
    <cellStyle name="20% - uthevingsfarge 4 8 3 2" xfId="37915" xr:uid="{00000000-0005-0000-0000-0000BB360000}"/>
    <cellStyle name="20% - uthevingsfarge 4 8 3_CC1" xfId="52948" xr:uid="{BCE3ECF6-AD0C-411B-87E9-AEB9225CC957}"/>
    <cellStyle name="20% - uthevingsfarge 4 8 4" xfId="37916" xr:uid="{00000000-0005-0000-0000-0000BC360000}"/>
    <cellStyle name="20% - uthevingsfarge 4 8 5" xfId="37917" xr:uid="{00000000-0005-0000-0000-0000BD360000}"/>
    <cellStyle name="20% - uthevingsfarge 4 8 6" xfId="37918" xr:uid="{00000000-0005-0000-0000-0000BE360000}"/>
    <cellStyle name="20% - uthevingsfarge 4 8 7" xfId="37909" xr:uid="{00000000-0005-0000-0000-0000BF360000}"/>
    <cellStyle name="20% - uthevingsfarge 4 8_3. Chng in credit spreads" xfId="42759"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7921" xr:uid="{00000000-0005-0000-0000-0000C4360000}"/>
    <cellStyle name="20% - uthevingsfarge 4 9 2 2_CC1" xfId="52949" xr:uid="{C95A474A-5C47-4BC7-ADBF-5EA6C00853A8}"/>
    <cellStyle name="20% - uthevingsfarge 4 9 2 3" xfId="37922" xr:uid="{00000000-0005-0000-0000-0000C5360000}"/>
    <cellStyle name="20% - uthevingsfarge 4 9 2 4" xfId="37923" xr:uid="{00000000-0005-0000-0000-0000C6360000}"/>
    <cellStyle name="20% - uthevingsfarge 4 9 2 5" xfId="37924" xr:uid="{00000000-0005-0000-0000-0000C7360000}"/>
    <cellStyle name="20% - uthevingsfarge 4 9 2 6" xfId="37920" xr:uid="{00000000-0005-0000-0000-0000C8360000}"/>
    <cellStyle name="20% - uthevingsfarge 4 9 2_4 manuell" xfId="52950" xr:uid="{D4DE2E76-A0C9-4B32-9D87-A48FF1DAB662}"/>
    <cellStyle name="20% - uthevingsfarge 4 9 3" xfId="3481" xr:uid="{00000000-0005-0000-0000-0000CA360000}"/>
    <cellStyle name="20% - uthevingsfarge 4 9 3 2" xfId="37925" xr:uid="{00000000-0005-0000-0000-0000CB360000}"/>
    <cellStyle name="20% - uthevingsfarge 4 9 3_CC1" xfId="52951" xr:uid="{53B1FB5C-BC46-4DA6-AB39-F32A6E9B538B}"/>
    <cellStyle name="20% - uthevingsfarge 4 9 4" xfId="37926" xr:uid="{00000000-0005-0000-0000-0000CC360000}"/>
    <cellStyle name="20% - uthevingsfarge 4 9 5" xfId="37927" xr:uid="{00000000-0005-0000-0000-0000CD360000}"/>
    <cellStyle name="20% - uthevingsfarge 4 9 6" xfId="37928" xr:uid="{00000000-0005-0000-0000-0000CE360000}"/>
    <cellStyle name="20% - uthevingsfarge 4 9 7" xfId="37919" xr:uid="{00000000-0005-0000-0000-0000CF360000}"/>
    <cellStyle name="20% - uthevingsfarge 4 9_4 manuell" xfId="52952" xr:uid="{900DD475-8DA6-42E2-B5E5-3ABAC38E8A8E}"/>
    <cellStyle name="20% - uthevingsfarge 4_4 manuell" xfId="52953" xr:uid="{B3E0198D-E4B4-4B52-9B8C-F314D4ABD2C9}"/>
    <cellStyle name="20% - uthevingsfarge 5" xfId="34648"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7930" xr:uid="{00000000-0005-0000-0000-0000D6360000}"/>
    <cellStyle name="20% - uthevingsfarge 5 10 2_4 manuell" xfId="52954" xr:uid="{F2381686-D5E5-47BB-843C-26A5D2DEC426}"/>
    <cellStyle name="20% - uthevingsfarge 5 10 3" xfId="3485" xr:uid="{00000000-0005-0000-0000-0000D8360000}"/>
    <cellStyle name="20% - uthevingsfarge 5 10 4" xfId="37929" xr:uid="{00000000-0005-0000-0000-0000D9360000}"/>
    <cellStyle name="20% - uthevingsfarge 5 10 5" xfId="42760" xr:uid="{00000000-0005-0000-0000-0000DA360000}"/>
    <cellStyle name="20% - uthevingsfarge 5 10_4 manuell" xfId="52955"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7932" xr:uid="{00000000-0005-0000-0000-0000DF360000}"/>
    <cellStyle name="20% - uthevingsfarge 5 11 2_4 manuell" xfId="52956" xr:uid="{3F5F32AF-AA07-4DA4-AF4A-83849E8C6F4C}"/>
    <cellStyle name="20% - uthevingsfarge 5 11 3" xfId="3489" xr:uid="{00000000-0005-0000-0000-0000E1360000}"/>
    <cellStyle name="20% - uthevingsfarge 5 11 4" xfId="37931" xr:uid="{00000000-0005-0000-0000-0000E2360000}"/>
    <cellStyle name="20% - uthevingsfarge 5 11_4 manuell" xfId="52957"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7934" xr:uid="{00000000-0005-0000-0000-0000E7360000}"/>
    <cellStyle name="20% - uthevingsfarge 5 12 2_4 manuell" xfId="52958" xr:uid="{E9CAA95C-6BC6-43B3-95F8-916B7739A75D}"/>
    <cellStyle name="20% - uthevingsfarge 5 12 3" xfId="3493" xr:uid="{00000000-0005-0000-0000-0000E9360000}"/>
    <cellStyle name="20% - uthevingsfarge 5 12 4" xfId="37933" xr:uid="{00000000-0005-0000-0000-0000EA360000}"/>
    <cellStyle name="20% - uthevingsfarge 5 12_4 manuell" xfId="52959"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7936" xr:uid="{00000000-0005-0000-0000-0000EF360000}"/>
    <cellStyle name="20% - uthevingsfarge 5 13 2_4 manuell" xfId="52960" xr:uid="{F54CA2FA-7C34-4075-B3A7-429DD8164BF7}"/>
    <cellStyle name="20% - uthevingsfarge 5 13 3" xfId="3497" xr:uid="{00000000-0005-0000-0000-0000F1360000}"/>
    <cellStyle name="20% - uthevingsfarge 5 13 4" xfId="37935" xr:uid="{00000000-0005-0000-0000-0000F2360000}"/>
    <cellStyle name="20% - uthevingsfarge 5 13_4 manuell" xfId="52961"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7938" xr:uid="{00000000-0005-0000-0000-0000F7360000}"/>
    <cellStyle name="20% - uthevingsfarge 5 14 2_4 manuell" xfId="52962" xr:uid="{2F98BD27-D3AA-4288-AC1E-595837A58A8F}"/>
    <cellStyle name="20% - uthevingsfarge 5 14 3" xfId="3501" xr:uid="{00000000-0005-0000-0000-0000F9360000}"/>
    <cellStyle name="20% - uthevingsfarge 5 14 4" xfId="37937" xr:uid="{00000000-0005-0000-0000-0000FA360000}"/>
    <cellStyle name="20% - uthevingsfarge 5 14_4 manuell" xfId="52963"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7940" xr:uid="{00000000-0005-0000-0000-0000FF360000}"/>
    <cellStyle name="20% - uthevingsfarge 5 15 2_4 manuell" xfId="52964" xr:uid="{33ED0667-6AF5-40DF-9D3E-C64E72429EC5}"/>
    <cellStyle name="20% - uthevingsfarge 5 15 3" xfId="3505" xr:uid="{00000000-0005-0000-0000-000001370000}"/>
    <cellStyle name="20% - uthevingsfarge 5 15 4" xfId="37939" xr:uid="{00000000-0005-0000-0000-000002370000}"/>
    <cellStyle name="20% - uthevingsfarge 5 15_4 manuell" xfId="52965"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7942" xr:uid="{00000000-0005-0000-0000-000007370000}"/>
    <cellStyle name="20% - uthevingsfarge 5 16 2_4 manuell" xfId="52966" xr:uid="{3B9B04B7-BD7D-48B1-BBC2-0B6319D49356}"/>
    <cellStyle name="20% - uthevingsfarge 5 16 3" xfId="3509" xr:uid="{00000000-0005-0000-0000-000009370000}"/>
    <cellStyle name="20% - uthevingsfarge 5 16 4" xfId="37941" xr:uid="{00000000-0005-0000-0000-00000A370000}"/>
    <cellStyle name="20% - uthevingsfarge 5 16_4 manuell" xfId="52967"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7944" xr:uid="{00000000-0005-0000-0000-00000F370000}"/>
    <cellStyle name="20% - uthevingsfarge 5 17 2_4 manuell" xfId="52968" xr:uid="{5A154B5F-7D5C-4DFE-B1D5-DEBC699E7FD1}"/>
    <cellStyle name="20% - uthevingsfarge 5 17 3" xfId="3513" xr:uid="{00000000-0005-0000-0000-000011370000}"/>
    <cellStyle name="20% - uthevingsfarge 5 17 4" xfId="37943" xr:uid="{00000000-0005-0000-0000-000012370000}"/>
    <cellStyle name="20% - uthevingsfarge 5 17_4 manuell" xfId="52969"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7946" xr:uid="{00000000-0005-0000-0000-000017370000}"/>
    <cellStyle name="20% - uthevingsfarge 5 18 2_4 manuell" xfId="52970" xr:uid="{EA494481-E479-4FEA-B9B5-61EEED3A8129}"/>
    <cellStyle name="20% - uthevingsfarge 5 18 3" xfId="3517" xr:uid="{00000000-0005-0000-0000-000019370000}"/>
    <cellStyle name="20% - uthevingsfarge 5 18 4" xfId="37945" xr:uid="{00000000-0005-0000-0000-00001A370000}"/>
    <cellStyle name="20% - uthevingsfarge 5 18_4 manuell" xfId="52971"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7948" xr:uid="{00000000-0005-0000-0000-00001F370000}"/>
    <cellStyle name="20% - uthevingsfarge 5 19 2_4 manuell" xfId="52972" xr:uid="{4700E17C-FCB1-4DD4-8F1B-C02A3531B055}"/>
    <cellStyle name="20% - uthevingsfarge 5 19 3" xfId="3521" xr:uid="{00000000-0005-0000-0000-000021370000}"/>
    <cellStyle name="20% - uthevingsfarge 5 19 4" xfId="37947" xr:uid="{00000000-0005-0000-0000-000022370000}"/>
    <cellStyle name="20% - uthevingsfarge 5 19_4 manuell" xfId="52973" xr:uid="{4C762DDC-C2F3-4F42-893A-7A39FBC9ABF5}"/>
    <cellStyle name="20% - uthevingsfarge 5 2" xfId="3522" xr:uid="{00000000-0005-0000-0000-000024370000}"/>
    <cellStyle name="20% - uthevingsfarge 5 2 10" xfId="14860" xr:uid="{00000000-0005-0000-0000-000025370000}"/>
    <cellStyle name="20% - uthevingsfarge 5 2 10 2" xfId="14861" xr:uid="{00000000-0005-0000-0000-000026370000}"/>
    <cellStyle name="20% - uthevingsfarge 5 2 10 3" xfId="14862" xr:uid="{00000000-0005-0000-0000-000027370000}"/>
    <cellStyle name="20% - uthevingsfarge 5 2 10_43 Manuell" xfId="54438" xr:uid="{98C3F968-04D5-4D7C-8169-19E151D0F002}"/>
    <cellStyle name="20% - uthevingsfarge 5 2 11" xfId="14863" xr:uid="{00000000-0005-0000-0000-000029370000}"/>
    <cellStyle name="20% - uthevingsfarge 5 2 12" xfId="14864" xr:uid="{00000000-0005-0000-0000-00002A370000}"/>
    <cellStyle name="20% - uthevingsfarge 5 2 13" xfId="42761" xr:uid="{00000000-0005-0000-0000-00002B370000}"/>
    <cellStyle name="20% - uthevingsfarge 5 2 14" xfId="42762" xr:uid="{00000000-0005-0000-0000-00002C370000}"/>
    <cellStyle name="20% - uthevingsfarge 5 2 15" xfId="42763" xr:uid="{00000000-0005-0000-0000-00002D370000}"/>
    <cellStyle name="20% - uthevingsfarge 5 2 16" xfId="42764" xr:uid="{00000000-0005-0000-0000-00002E370000}"/>
    <cellStyle name="20% - uthevingsfarge 5 2 2" xfId="3523" xr:uid="{00000000-0005-0000-0000-00002F370000}"/>
    <cellStyle name="20% - uthevingsfarge 5 2 2 10" xfId="42765" xr:uid="{00000000-0005-0000-0000-000030370000}"/>
    <cellStyle name="20% - uthevingsfarge 5 2 2 11" xfId="42766" xr:uid="{00000000-0005-0000-0000-000031370000}"/>
    <cellStyle name="20% - uthevingsfarge 5 2 2 2" xfId="3524" xr:uid="{00000000-0005-0000-0000-000032370000}"/>
    <cellStyle name="20% - uthevingsfarge 5 2 2 2 10" xfId="42767" xr:uid="{00000000-0005-0000-0000-000033370000}"/>
    <cellStyle name="20% - uthevingsfarge 5 2 2 2 2" xfId="14865" xr:uid="{00000000-0005-0000-0000-000034370000}"/>
    <cellStyle name="20% - uthevingsfarge 5 2 2 2 2 2" xfId="14866" xr:uid="{00000000-0005-0000-0000-000035370000}"/>
    <cellStyle name="20% - uthevingsfarge 5 2 2 2 2 2 2" xfId="42768" xr:uid="{00000000-0005-0000-0000-000036370000}"/>
    <cellStyle name="20% - uthevingsfarge 5 2 2 2 2 2 2 2" xfId="42769" xr:uid="{00000000-0005-0000-0000-000037370000}"/>
    <cellStyle name="20% - uthevingsfarge 5 2 2 2 2 2 3" xfId="42770" xr:uid="{00000000-0005-0000-0000-000038370000}"/>
    <cellStyle name="20% - uthevingsfarge 5 2 2 2 2 2_3. Chng in credit spreads" xfId="42771" xr:uid="{00000000-0005-0000-0000-000039370000}"/>
    <cellStyle name="20% - uthevingsfarge 5 2 2 2 2 3" xfId="14867" xr:uid="{00000000-0005-0000-0000-00003A370000}"/>
    <cellStyle name="20% - uthevingsfarge 5 2 2 2 2 3 2" xfId="42772" xr:uid="{00000000-0005-0000-0000-00003B370000}"/>
    <cellStyle name="20% - uthevingsfarge 5 2 2 2 2 4" xfId="42773" xr:uid="{00000000-0005-0000-0000-00003C370000}"/>
    <cellStyle name="20% - uthevingsfarge 5 2 2 2 2 5" xfId="42774" xr:uid="{00000000-0005-0000-0000-00003D370000}"/>
    <cellStyle name="20% - uthevingsfarge 5 2 2 2 2 6" xfId="42775" xr:uid="{00000000-0005-0000-0000-00003E370000}"/>
    <cellStyle name="20% - uthevingsfarge 5 2 2 2 2_3. Chng in credit spreads" xfId="42776" xr:uid="{00000000-0005-0000-0000-00003F370000}"/>
    <cellStyle name="20% - uthevingsfarge 5 2 2 2 3" xfId="14868" xr:uid="{00000000-0005-0000-0000-000040370000}"/>
    <cellStyle name="20% - uthevingsfarge 5 2 2 2 3 2" xfId="14869" xr:uid="{00000000-0005-0000-0000-000041370000}"/>
    <cellStyle name="20% - uthevingsfarge 5 2 2 2 3 2 2" xfId="42777" xr:uid="{00000000-0005-0000-0000-000042370000}"/>
    <cellStyle name="20% - uthevingsfarge 5 2 2 2 3 2 2 2" xfId="42778" xr:uid="{00000000-0005-0000-0000-000043370000}"/>
    <cellStyle name="20% - uthevingsfarge 5 2 2 2 3 2 3" xfId="42779" xr:uid="{00000000-0005-0000-0000-000044370000}"/>
    <cellStyle name="20% - uthevingsfarge 5 2 2 2 3 2_3. Chng in credit spreads" xfId="42780" xr:uid="{00000000-0005-0000-0000-000045370000}"/>
    <cellStyle name="20% - uthevingsfarge 5 2 2 2 3 3" xfId="14870" xr:uid="{00000000-0005-0000-0000-000046370000}"/>
    <cellStyle name="20% - uthevingsfarge 5 2 2 2 3 3 2" xfId="42781" xr:uid="{00000000-0005-0000-0000-000047370000}"/>
    <cellStyle name="20% - uthevingsfarge 5 2 2 2 3 4" xfId="42782" xr:uid="{00000000-0005-0000-0000-000048370000}"/>
    <cellStyle name="20% - uthevingsfarge 5 2 2 2 3 5" xfId="42783" xr:uid="{00000000-0005-0000-0000-000049370000}"/>
    <cellStyle name="20% - uthevingsfarge 5 2 2 2 3 6" xfId="42784" xr:uid="{00000000-0005-0000-0000-00004A370000}"/>
    <cellStyle name="20% - uthevingsfarge 5 2 2 2 3_3. Chng in credit spreads" xfId="42785" xr:uid="{00000000-0005-0000-0000-00004B370000}"/>
    <cellStyle name="20% - uthevingsfarge 5 2 2 2 4" xfId="14871" xr:uid="{00000000-0005-0000-0000-00004C370000}"/>
    <cellStyle name="20% - uthevingsfarge 5 2 2 2 4 2" xfId="14872" xr:uid="{00000000-0005-0000-0000-00004D370000}"/>
    <cellStyle name="20% - uthevingsfarge 5 2 2 2 4 2 2" xfId="42786" xr:uid="{00000000-0005-0000-0000-00004E370000}"/>
    <cellStyle name="20% - uthevingsfarge 5 2 2 2 4 3" xfId="14873" xr:uid="{00000000-0005-0000-0000-00004F370000}"/>
    <cellStyle name="20% - uthevingsfarge 5 2 2 2 4 4" xfId="42787" xr:uid="{00000000-0005-0000-0000-000050370000}"/>
    <cellStyle name="20% - uthevingsfarge 5 2 2 2 4 5" xfId="42788" xr:uid="{00000000-0005-0000-0000-000051370000}"/>
    <cellStyle name="20% - uthevingsfarge 5 2 2 2 4 6" xfId="42789" xr:uid="{00000000-0005-0000-0000-000052370000}"/>
    <cellStyle name="20% - uthevingsfarge 5 2 2 2 4_3. Chng in credit spreads" xfId="42790" xr:uid="{00000000-0005-0000-0000-000053370000}"/>
    <cellStyle name="20% - uthevingsfarge 5 2 2 2 5" xfId="14874" xr:uid="{00000000-0005-0000-0000-000054370000}"/>
    <cellStyle name="20% - uthevingsfarge 5 2 2 2 5 2" xfId="14875" xr:uid="{00000000-0005-0000-0000-000055370000}"/>
    <cellStyle name="20% - uthevingsfarge 5 2 2 2 5 2 2" xfId="42791" xr:uid="{00000000-0005-0000-0000-000056370000}"/>
    <cellStyle name="20% - uthevingsfarge 5 2 2 2 5 3" xfId="14876" xr:uid="{00000000-0005-0000-0000-000057370000}"/>
    <cellStyle name="20% - uthevingsfarge 5 2 2 2 5 4" xfId="42792" xr:uid="{00000000-0005-0000-0000-000058370000}"/>
    <cellStyle name="20% - uthevingsfarge 5 2 2 2 5 5" xfId="42793" xr:uid="{00000000-0005-0000-0000-000059370000}"/>
    <cellStyle name="20% - uthevingsfarge 5 2 2 2 5_3. Chng in credit spreads" xfId="42794" xr:uid="{00000000-0005-0000-0000-00005A370000}"/>
    <cellStyle name="20% - uthevingsfarge 5 2 2 2 6" xfId="14877" xr:uid="{00000000-0005-0000-0000-00005B370000}"/>
    <cellStyle name="20% - uthevingsfarge 5 2 2 2 6 2" xfId="42795" xr:uid="{00000000-0005-0000-0000-00005C370000}"/>
    <cellStyle name="20% - uthevingsfarge 5 2 2 2 7" xfId="14878" xr:uid="{00000000-0005-0000-0000-00005D370000}"/>
    <cellStyle name="20% - uthevingsfarge 5 2 2 2 8" xfId="37950" xr:uid="{00000000-0005-0000-0000-00005E370000}"/>
    <cellStyle name="20% - uthevingsfarge 5 2 2 2 9" xfId="42796" xr:uid="{00000000-0005-0000-0000-00005F370000}"/>
    <cellStyle name="20% - uthevingsfarge 5 2 2 2_3. Chng in credit spreads" xfId="42797" xr:uid="{00000000-0005-0000-0000-000060370000}"/>
    <cellStyle name="20% - uthevingsfarge 5 2 2 3" xfId="14879" xr:uid="{00000000-0005-0000-0000-000061370000}"/>
    <cellStyle name="20% - uthevingsfarge 5 2 2 3 2" xfId="14880" xr:uid="{00000000-0005-0000-0000-000062370000}"/>
    <cellStyle name="20% - uthevingsfarge 5 2 2 3 2 2" xfId="42798" xr:uid="{00000000-0005-0000-0000-000063370000}"/>
    <cellStyle name="20% - uthevingsfarge 5 2 2 3 2 2 2" xfId="42799" xr:uid="{00000000-0005-0000-0000-000064370000}"/>
    <cellStyle name="20% - uthevingsfarge 5 2 2 3 2 3" xfId="42800" xr:uid="{00000000-0005-0000-0000-000065370000}"/>
    <cellStyle name="20% - uthevingsfarge 5 2 2 3 2_3. Chng in credit spreads" xfId="42801" xr:uid="{00000000-0005-0000-0000-000066370000}"/>
    <cellStyle name="20% - uthevingsfarge 5 2 2 3 3" xfId="14881" xr:uid="{00000000-0005-0000-0000-000067370000}"/>
    <cellStyle name="20% - uthevingsfarge 5 2 2 3 3 2" xfId="42802" xr:uid="{00000000-0005-0000-0000-000068370000}"/>
    <cellStyle name="20% - uthevingsfarge 5 2 2 3 4" xfId="42803" xr:uid="{00000000-0005-0000-0000-000069370000}"/>
    <cellStyle name="20% - uthevingsfarge 5 2 2 3 5" xfId="42804" xr:uid="{00000000-0005-0000-0000-00006A370000}"/>
    <cellStyle name="20% - uthevingsfarge 5 2 2 3 6" xfId="42805" xr:uid="{00000000-0005-0000-0000-00006B370000}"/>
    <cellStyle name="20% - uthevingsfarge 5 2 2 3_3. Chng in credit spreads" xfId="42806" xr:uid="{00000000-0005-0000-0000-00006C370000}"/>
    <cellStyle name="20% - uthevingsfarge 5 2 2 4" xfId="14882" xr:uid="{00000000-0005-0000-0000-00006D370000}"/>
    <cellStyle name="20% - uthevingsfarge 5 2 2 4 2" xfId="14883" xr:uid="{00000000-0005-0000-0000-00006E370000}"/>
    <cellStyle name="20% - uthevingsfarge 5 2 2 4 2 2" xfId="42807" xr:uid="{00000000-0005-0000-0000-00006F370000}"/>
    <cellStyle name="20% - uthevingsfarge 5 2 2 4 2 2 2" xfId="42808" xr:uid="{00000000-0005-0000-0000-000070370000}"/>
    <cellStyle name="20% - uthevingsfarge 5 2 2 4 2 3" xfId="42809" xr:uid="{00000000-0005-0000-0000-000071370000}"/>
    <cellStyle name="20% - uthevingsfarge 5 2 2 4 2_3. Chng in credit spreads" xfId="42810" xr:uid="{00000000-0005-0000-0000-000072370000}"/>
    <cellStyle name="20% - uthevingsfarge 5 2 2 4 3" xfId="14884" xr:uid="{00000000-0005-0000-0000-000073370000}"/>
    <cellStyle name="20% - uthevingsfarge 5 2 2 4 3 2" xfId="42811" xr:uid="{00000000-0005-0000-0000-000074370000}"/>
    <cellStyle name="20% - uthevingsfarge 5 2 2 4 4" xfId="42812" xr:uid="{00000000-0005-0000-0000-000075370000}"/>
    <cellStyle name="20% - uthevingsfarge 5 2 2 4 5" xfId="42813" xr:uid="{00000000-0005-0000-0000-000076370000}"/>
    <cellStyle name="20% - uthevingsfarge 5 2 2 4 6" xfId="42814" xr:uid="{00000000-0005-0000-0000-000077370000}"/>
    <cellStyle name="20% - uthevingsfarge 5 2 2 4_3. Chng in credit spreads" xfId="42815" xr:uid="{00000000-0005-0000-0000-000078370000}"/>
    <cellStyle name="20% - uthevingsfarge 5 2 2 5" xfId="14885" xr:uid="{00000000-0005-0000-0000-000079370000}"/>
    <cellStyle name="20% - uthevingsfarge 5 2 2 5 2" xfId="14886" xr:uid="{00000000-0005-0000-0000-00007A370000}"/>
    <cellStyle name="20% - uthevingsfarge 5 2 2 5 2 2" xfId="42816" xr:uid="{00000000-0005-0000-0000-00007B370000}"/>
    <cellStyle name="20% - uthevingsfarge 5 2 2 5 2 2 2" xfId="42817" xr:uid="{00000000-0005-0000-0000-00007C370000}"/>
    <cellStyle name="20% - uthevingsfarge 5 2 2 5 2 3" xfId="42818" xr:uid="{00000000-0005-0000-0000-00007D370000}"/>
    <cellStyle name="20% - uthevingsfarge 5 2 2 5 2_3. Chng in credit spreads" xfId="42819" xr:uid="{00000000-0005-0000-0000-00007E370000}"/>
    <cellStyle name="20% - uthevingsfarge 5 2 2 5 3" xfId="14887" xr:uid="{00000000-0005-0000-0000-00007F370000}"/>
    <cellStyle name="20% - uthevingsfarge 5 2 2 5 3 2" xfId="42820" xr:uid="{00000000-0005-0000-0000-000080370000}"/>
    <cellStyle name="20% - uthevingsfarge 5 2 2 5 4" xfId="42821" xr:uid="{00000000-0005-0000-0000-000081370000}"/>
    <cellStyle name="20% - uthevingsfarge 5 2 2 5 5" xfId="42822" xr:uid="{00000000-0005-0000-0000-000082370000}"/>
    <cellStyle name="20% - uthevingsfarge 5 2 2 5 6" xfId="42823" xr:uid="{00000000-0005-0000-0000-000083370000}"/>
    <cellStyle name="20% - uthevingsfarge 5 2 2 5_3. Chng in credit spreads" xfId="42824" xr:uid="{00000000-0005-0000-0000-000084370000}"/>
    <cellStyle name="20% - uthevingsfarge 5 2 2 6" xfId="14888" xr:uid="{00000000-0005-0000-0000-000085370000}"/>
    <cellStyle name="20% - uthevingsfarge 5 2 2 6 2" xfId="14889" xr:uid="{00000000-0005-0000-0000-000086370000}"/>
    <cellStyle name="20% - uthevingsfarge 5 2 2 6 2 2" xfId="42825" xr:uid="{00000000-0005-0000-0000-000087370000}"/>
    <cellStyle name="20% - uthevingsfarge 5 2 2 6 3" xfId="14890" xr:uid="{00000000-0005-0000-0000-000088370000}"/>
    <cellStyle name="20% - uthevingsfarge 5 2 2 6 4" xfId="42826" xr:uid="{00000000-0005-0000-0000-000089370000}"/>
    <cellStyle name="20% - uthevingsfarge 5 2 2 6 5" xfId="42827" xr:uid="{00000000-0005-0000-0000-00008A370000}"/>
    <cellStyle name="20% - uthevingsfarge 5 2 2 6 6" xfId="42828" xr:uid="{00000000-0005-0000-0000-00008B370000}"/>
    <cellStyle name="20% - uthevingsfarge 5 2 2 6_3. Chng in credit spreads" xfId="42829" xr:uid="{00000000-0005-0000-0000-00008C370000}"/>
    <cellStyle name="20% - uthevingsfarge 5 2 2 7" xfId="14891" xr:uid="{00000000-0005-0000-0000-00008D370000}"/>
    <cellStyle name="20% - uthevingsfarge 5 2 2 7 2" xfId="42830" xr:uid="{00000000-0005-0000-0000-00008E370000}"/>
    <cellStyle name="20% - uthevingsfarge 5 2 2 8" xfId="37949" xr:uid="{00000000-0005-0000-0000-00008F370000}"/>
    <cellStyle name="20% - uthevingsfarge 5 2 2 9" xfId="42831" xr:uid="{00000000-0005-0000-0000-000090370000}"/>
    <cellStyle name="20% - uthevingsfarge 5 2 2_3. Chng in credit spreads" xfId="42832" xr:uid="{00000000-0005-0000-0000-000091370000}"/>
    <cellStyle name="20% - uthevingsfarge 5 2 3" xfId="12441" xr:uid="{00000000-0005-0000-0000-000092370000}"/>
    <cellStyle name="20% - uthevingsfarge 5 2 3 10" xfId="42833" xr:uid="{00000000-0005-0000-0000-000093370000}"/>
    <cellStyle name="20% - uthevingsfarge 5 2 3 2" xfId="14892" xr:uid="{00000000-0005-0000-0000-000094370000}"/>
    <cellStyle name="20% - uthevingsfarge 5 2 3 2 2" xfId="14893" xr:uid="{00000000-0005-0000-0000-000095370000}"/>
    <cellStyle name="20% - uthevingsfarge 5 2 3 2 2 2" xfId="42834" xr:uid="{00000000-0005-0000-0000-000096370000}"/>
    <cellStyle name="20% - uthevingsfarge 5 2 3 2 2 2 2" xfId="42835" xr:uid="{00000000-0005-0000-0000-000097370000}"/>
    <cellStyle name="20% - uthevingsfarge 5 2 3 2 2 3" xfId="42836" xr:uid="{00000000-0005-0000-0000-000098370000}"/>
    <cellStyle name="20% - uthevingsfarge 5 2 3 2 2_3. Chng in credit spreads" xfId="42837" xr:uid="{00000000-0005-0000-0000-000099370000}"/>
    <cellStyle name="20% - uthevingsfarge 5 2 3 2 3" xfId="14894" xr:uid="{00000000-0005-0000-0000-00009A370000}"/>
    <cellStyle name="20% - uthevingsfarge 5 2 3 2 3 2" xfId="42838" xr:uid="{00000000-0005-0000-0000-00009B370000}"/>
    <cellStyle name="20% - uthevingsfarge 5 2 3 2 3 2 2" xfId="42839" xr:uid="{00000000-0005-0000-0000-00009C370000}"/>
    <cellStyle name="20% - uthevingsfarge 5 2 3 2 3 3" xfId="42840" xr:uid="{00000000-0005-0000-0000-00009D370000}"/>
    <cellStyle name="20% - uthevingsfarge 5 2 3 2 3_3. Chng in credit spreads" xfId="42841" xr:uid="{00000000-0005-0000-0000-00009E370000}"/>
    <cellStyle name="20% - uthevingsfarge 5 2 3 2 4" xfId="42842" xr:uid="{00000000-0005-0000-0000-00009F370000}"/>
    <cellStyle name="20% - uthevingsfarge 5 2 3 2 4 2" xfId="42843" xr:uid="{00000000-0005-0000-0000-0000A0370000}"/>
    <cellStyle name="20% - uthevingsfarge 5 2 3 2 4 2 2" xfId="42844" xr:uid="{00000000-0005-0000-0000-0000A1370000}"/>
    <cellStyle name="20% - uthevingsfarge 5 2 3 2 4 3" xfId="42845" xr:uid="{00000000-0005-0000-0000-0000A2370000}"/>
    <cellStyle name="20% - uthevingsfarge 5 2 3 2 4_3. Chng in credit spreads" xfId="42846" xr:uid="{00000000-0005-0000-0000-0000A3370000}"/>
    <cellStyle name="20% - uthevingsfarge 5 2 3 2 5" xfId="42847" xr:uid="{00000000-0005-0000-0000-0000A4370000}"/>
    <cellStyle name="20% - uthevingsfarge 5 2 3 2 5 2" xfId="42848" xr:uid="{00000000-0005-0000-0000-0000A5370000}"/>
    <cellStyle name="20% - uthevingsfarge 5 2 3 2 6" xfId="42849" xr:uid="{00000000-0005-0000-0000-0000A6370000}"/>
    <cellStyle name="20% - uthevingsfarge 5 2 3 2_3. Chng in credit spreads" xfId="42850" xr:uid="{00000000-0005-0000-0000-0000A7370000}"/>
    <cellStyle name="20% - uthevingsfarge 5 2 3 3" xfId="14895" xr:uid="{00000000-0005-0000-0000-0000A8370000}"/>
    <cellStyle name="20% - uthevingsfarge 5 2 3 3 2" xfId="14896" xr:uid="{00000000-0005-0000-0000-0000A9370000}"/>
    <cellStyle name="20% - uthevingsfarge 5 2 3 3 2 2" xfId="42851" xr:uid="{00000000-0005-0000-0000-0000AA370000}"/>
    <cellStyle name="20% - uthevingsfarge 5 2 3 3 2 2 2" xfId="42852" xr:uid="{00000000-0005-0000-0000-0000AB370000}"/>
    <cellStyle name="20% - uthevingsfarge 5 2 3 3 2 3" xfId="42853" xr:uid="{00000000-0005-0000-0000-0000AC370000}"/>
    <cellStyle name="20% - uthevingsfarge 5 2 3 3 2_3. Chng in credit spreads" xfId="42854" xr:uid="{00000000-0005-0000-0000-0000AD370000}"/>
    <cellStyle name="20% - uthevingsfarge 5 2 3 3 3" xfId="14897" xr:uid="{00000000-0005-0000-0000-0000AE370000}"/>
    <cellStyle name="20% - uthevingsfarge 5 2 3 3 3 2" xfId="42855" xr:uid="{00000000-0005-0000-0000-0000AF370000}"/>
    <cellStyle name="20% - uthevingsfarge 5 2 3 3 4" xfId="42856" xr:uid="{00000000-0005-0000-0000-0000B0370000}"/>
    <cellStyle name="20% - uthevingsfarge 5 2 3 3 5" xfId="42857" xr:uid="{00000000-0005-0000-0000-0000B1370000}"/>
    <cellStyle name="20% - uthevingsfarge 5 2 3 3 6" xfId="42858" xr:uid="{00000000-0005-0000-0000-0000B2370000}"/>
    <cellStyle name="20% - uthevingsfarge 5 2 3 3_3. Chng in credit spreads" xfId="42859" xr:uid="{00000000-0005-0000-0000-0000B3370000}"/>
    <cellStyle name="20% - uthevingsfarge 5 2 3 4" xfId="14898" xr:uid="{00000000-0005-0000-0000-0000B4370000}"/>
    <cellStyle name="20% - uthevingsfarge 5 2 3 4 2" xfId="14899" xr:uid="{00000000-0005-0000-0000-0000B5370000}"/>
    <cellStyle name="20% - uthevingsfarge 5 2 3 4 2 2" xfId="42860" xr:uid="{00000000-0005-0000-0000-0000B6370000}"/>
    <cellStyle name="20% - uthevingsfarge 5 2 3 4 3" xfId="14900" xr:uid="{00000000-0005-0000-0000-0000B7370000}"/>
    <cellStyle name="20% - uthevingsfarge 5 2 3 4 4" xfId="42861" xr:uid="{00000000-0005-0000-0000-0000B8370000}"/>
    <cellStyle name="20% - uthevingsfarge 5 2 3 4 5" xfId="42862" xr:uid="{00000000-0005-0000-0000-0000B9370000}"/>
    <cellStyle name="20% - uthevingsfarge 5 2 3 4 6" xfId="42863" xr:uid="{00000000-0005-0000-0000-0000BA370000}"/>
    <cellStyle name="20% - uthevingsfarge 5 2 3 4_3. Chng in credit spreads" xfId="42864" xr:uid="{00000000-0005-0000-0000-0000BB370000}"/>
    <cellStyle name="20% - uthevingsfarge 5 2 3 5" xfId="14901" xr:uid="{00000000-0005-0000-0000-0000BC370000}"/>
    <cellStyle name="20% - uthevingsfarge 5 2 3 5 2" xfId="14902" xr:uid="{00000000-0005-0000-0000-0000BD370000}"/>
    <cellStyle name="20% - uthevingsfarge 5 2 3 5 2 2" xfId="42865" xr:uid="{00000000-0005-0000-0000-0000BE370000}"/>
    <cellStyle name="20% - uthevingsfarge 5 2 3 5 3" xfId="14903" xr:uid="{00000000-0005-0000-0000-0000BF370000}"/>
    <cellStyle name="20% - uthevingsfarge 5 2 3 5 4" xfId="42866" xr:uid="{00000000-0005-0000-0000-0000C0370000}"/>
    <cellStyle name="20% - uthevingsfarge 5 2 3 5 5" xfId="42867" xr:uid="{00000000-0005-0000-0000-0000C1370000}"/>
    <cellStyle name="20% - uthevingsfarge 5 2 3 5 6" xfId="42868" xr:uid="{00000000-0005-0000-0000-0000C2370000}"/>
    <cellStyle name="20% - uthevingsfarge 5 2 3 5_3. Chng in credit spreads" xfId="42869" xr:uid="{00000000-0005-0000-0000-0000C3370000}"/>
    <cellStyle name="20% - uthevingsfarge 5 2 3 6" xfId="14904" xr:uid="{00000000-0005-0000-0000-0000C4370000}"/>
    <cellStyle name="20% - uthevingsfarge 5 2 3 6 2" xfId="42870" xr:uid="{00000000-0005-0000-0000-0000C5370000}"/>
    <cellStyle name="20% - uthevingsfarge 5 2 3 6 2 2" xfId="42871" xr:uid="{00000000-0005-0000-0000-0000C6370000}"/>
    <cellStyle name="20% - uthevingsfarge 5 2 3 6 3" xfId="42872" xr:uid="{00000000-0005-0000-0000-0000C7370000}"/>
    <cellStyle name="20% - uthevingsfarge 5 2 3 6_3. Chng in credit spreads" xfId="42873" xr:uid="{00000000-0005-0000-0000-0000C8370000}"/>
    <cellStyle name="20% - uthevingsfarge 5 2 3 7" xfId="14905" xr:uid="{00000000-0005-0000-0000-0000C9370000}"/>
    <cellStyle name="20% - uthevingsfarge 5 2 3 7 2" xfId="42874" xr:uid="{00000000-0005-0000-0000-0000CA370000}"/>
    <cellStyle name="20% - uthevingsfarge 5 2 3 8" xfId="37951" xr:uid="{00000000-0005-0000-0000-0000CB370000}"/>
    <cellStyle name="20% - uthevingsfarge 5 2 3 9" xfId="42875" xr:uid="{00000000-0005-0000-0000-0000CC370000}"/>
    <cellStyle name="20% - uthevingsfarge 5 2 3_3. Chng in credit spreads" xfId="42876" xr:uid="{00000000-0005-0000-0000-0000CD370000}"/>
    <cellStyle name="20% - uthevingsfarge 5 2 4" xfId="14906" xr:uid="{00000000-0005-0000-0000-0000CE370000}"/>
    <cellStyle name="20% - uthevingsfarge 5 2 4 2" xfId="14907" xr:uid="{00000000-0005-0000-0000-0000CF370000}"/>
    <cellStyle name="20% - uthevingsfarge 5 2 4 2 2" xfId="14908" xr:uid="{00000000-0005-0000-0000-0000D0370000}"/>
    <cellStyle name="20% - uthevingsfarge 5 2 4 2 2 2" xfId="42877" xr:uid="{00000000-0005-0000-0000-0000D1370000}"/>
    <cellStyle name="20% - uthevingsfarge 5 2 4 2 3" xfId="42878" xr:uid="{00000000-0005-0000-0000-0000D2370000}"/>
    <cellStyle name="20% - uthevingsfarge 5 2 4 2_3. Chng in credit spreads" xfId="42879" xr:uid="{00000000-0005-0000-0000-0000D3370000}"/>
    <cellStyle name="20% - uthevingsfarge 5 2 4 3" xfId="14909" xr:uid="{00000000-0005-0000-0000-0000D4370000}"/>
    <cellStyle name="20% - uthevingsfarge 5 2 4 3 2" xfId="42880" xr:uid="{00000000-0005-0000-0000-0000D5370000}"/>
    <cellStyle name="20% - uthevingsfarge 5 2 4 3 2 2" xfId="42881" xr:uid="{00000000-0005-0000-0000-0000D6370000}"/>
    <cellStyle name="20% - uthevingsfarge 5 2 4 3 3" xfId="42882" xr:uid="{00000000-0005-0000-0000-0000D7370000}"/>
    <cellStyle name="20% - uthevingsfarge 5 2 4 3_3. Chng in credit spreads" xfId="42883" xr:uid="{00000000-0005-0000-0000-0000D8370000}"/>
    <cellStyle name="20% - uthevingsfarge 5 2 4 4" xfId="14910" xr:uid="{00000000-0005-0000-0000-0000D9370000}"/>
    <cellStyle name="20% - uthevingsfarge 5 2 4 4 2" xfId="42884" xr:uid="{00000000-0005-0000-0000-0000DA370000}"/>
    <cellStyle name="20% - uthevingsfarge 5 2 4 4 2 2" xfId="42885" xr:uid="{00000000-0005-0000-0000-0000DB370000}"/>
    <cellStyle name="20% - uthevingsfarge 5 2 4 4 3" xfId="42886" xr:uid="{00000000-0005-0000-0000-0000DC370000}"/>
    <cellStyle name="20% - uthevingsfarge 5 2 4 4_3. Chng in credit spreads" xfId="42887" xr:uid="{00000000-0005-0000-0000-0000DD370000}"/>
    <cellStyle name="20% - uthevingsfarge 5 2 4 5" xfId="37952" xr:uid="{00000000-0005-0000-0000-0000DE370000}"/>
    <cellStyle name="20% - uthevingsfarge 5 2 4 5 2" xfId="42888" xr:uid="{00000000-0005-0000-0000-0000DF370000}"/>
    <cellStyle name="20% - uthevingsfarge 5 2 4 6" xfId="42889" xr:uid="{00000000-0005-0000-0000-0000E0370000}"/>
    <cellStyle name="20% - uthevingsfarge 5 2 4 7" xfId="42890" xr:uid="{00000000-0005-0000-0000-0000E1370000}"/>
    <cellStyle name="20% - uthevingsfarge 5 2 4_3. Chng in credit spreads" xfId="42891" xr:uid="{00000000-0005-0000-0000-0000E2370000}"/>
    <cellStyle name="20% - uthevingsfarge 5 2 5" xfId="14911" xr:uid="{00000000-0005-0000-0000-0000E3370000}"/>
    <cellStyle name="20% - uthevingsfarge 5 2 5 2" xfId="14912" xr:uid="{00000000-0005-0000-0000-0000E4370000}"/>
    <cellStyle name="20% - uthevingsfarge 5 2 5 2 2" xfId="14913" xr:uid="{00000000-0005-0000-0000-0000E5370000}"/>
    <cellStyle name="20% - uthevingsfarge 5 2 5 2 2 2" xfId="42892" xr:uid="{00000000-0005-0000-0000-0000E6370000}"/>
    <cellStyle name="20% - uthevingsfarge 5 2 5 2 3" xfId="42893" xr:uid="{00000000-0005-0000-0000-0000E7370000}"/>
    <cellStyle name="20% - uthevingsfarge 5 2 5 2_3. Chng in credit spreads" xfId="42894" xr:uid="{00000000-0005-0000-0000-0000E8370000}"/>
    <cellStyle name="20% - uthevingsfarge 5 2 5 3" xfId="14914" xr:uid="{00000000-0005-0000-0000-0000E9370000}"/>
    <cellStyle name="20% - uthevingsfarge 5 2 5 3 2" xfId="42895" xr:uid="{00000000-0005-0000-0000-0000EA370000}"/>
    <cellStyle name="20% - uthevingsfarge 5 2 5 4" xfId="14915" xr:uid="{00000000-0005-0000-0000-0000EB370000}"/>
    <cellStyle name="20% - uthevingsfarge 5 2 5 5" xfId="42896" xr:uid="{00000000-0005-0000-0000-0000EC370000}"/>
    <cellStyle name="20% - uthevingsfarge 5 2 5 6" xfId="42897" xr:uid="{00000000-0005-0000-0000-0000ED370000}"/>
    <cellStyle name="20% - uthevingsfarge 5 2 5 7" xfId="42898" xr:uid="{00000000-0005-0000-0000-0000EE370000}"/>
    <cellStyle name="20% - uthevingsfarge 5 2 5_3. Chng in credit spreads" xfId="42899" xr:uid="{00000000-0005-0000-0000-0000EF370000}"/>
    <cellStyle name="20% - uthevingsfarge 5 2 6" xfId="14916" xr:uid="{00000000-0005-0000-0000-0000F0370000}"/>
    <cellStyle name="20% - uthevingsfarge 5 2 6 2" xfId="14917" xr:uid="{00000000-0005-0000-0000-0000F1370000}"/>
    <cellStyle name="20% - uthevingsfarge 5 2 6 2 2" xfId="14918" xr:uid="{00000000-0005-0000-0000-0000F2370000}"/>
    <cellStyle name="20% - uthevingsfarge 5 2 6 2 2 2" xfId="42900" xr:uid="{00000000-0005-0000-0000-0000F3370000}"/>
    <cellStyle name="20% - uthevingsfarge 5 2 6 2 3" xfId="42901" xr:uid="{00000000-0005-0000-0000-0000F4370000}"/>
    <cellStyle name="20% - uthevingsfarge 5 2 6 2_3. Chng in credit spreads" xfId="42902" xr:uid="{00000000-0005-0000-0000-0000F5370000}"/>
    <cellStyle name="20% - uthevingsfarge 5 2 6 3" xfId="14919" xr:uid="{00000000-0005-0000-0000-0000F6370000}"/>
    <cellStyle name="20% - uthevingsfarge 5 2 6 3 2" xfId="42903" xr:uid="{00000000-0005-0000-0000-0000F7370000}"/>
    <cellStyle name="20% - uthevingsfarge 5 2 6 4" xfId="14920" xr:uid="{00000000-0005-0000-0000-0000F8370000}"/>
    <cellStyle name="20% - uthevingsfarge 5 2 6 5" xfId="42904" xr:uid="{00000000-0005-0000-0000-0000F9370000}"/>
    <cellStyle name="20% - uthevingsfarge 5 2 6 6" xfId="42905" xr:uid="{00000000-0005-0000-0000-0000FA370000}"/>
    <cellStyle name="20% - uthevingsfarge 5 2 6 7" xfId="42906" xr:uid="{00000000-0005-0000-0000-0000FB370000}"/>
    <cellStyle name="20% - uthevingsfarge 5 2 6_3. Chng in credit spreads" xfId="42907" xr:uid="{00000000-0005-0000-0000-0000FC370000}"/>
    <cellStyle name="20% - uthevingsfarge 5 2 7" xfId="14921" xr:uid="{00000000-0005-0000-0000-0000FD370000}"/>
    <cellStyle name="20% - uthevingsfarge 5 2 7 2" xfId="14922" xr:uid="{00000000-0005-0000-0000-0000FE370000}"/>
    <cellStyle name="20% - uthevingsfarge 5 2 7 2 2" xfId="14923" xr:uid="{00000000-0005-0000-0000-0000FF370000}"/>
    <cellStyle name="20% - uthevingsfarge 5 2 7 2 3" xfId="42908" xr:uid="{00000000-0005-0000-0000-000000380000}"/>
    <cellStyle name="20% - uthevingsfarge 5 2 7 2_43 Manuell" xfId="54439" xr:uid="{026D999D-A956-4561-B70C-ADACFB7C6B96}"/>
    <cellStyle name="20% - uthevingsfarge 5 2 7 3" xfId="14924" xr:uid="{00000000-0005-0000-0000-000002380000}"/>
    <cellStyle name="20% - uthevingsfarge 5 2 7 4" xfId="14925" xr:uid="{00000000-0005-0000-0000-000003380000}"/>
    <cellStyle name="20% - uthevingsfarge 5 2 7 5" xfId="42909" xr:uid="{00000000-0005-0000-0000-000004380000}"/>
    <cellStyle name="20% - uthevingsfarge 5 2 7 6" xfId="42910" xr:uid="{00000000-0005-0000-0000-000005380000}"/>
    <cellStyle name="20% - uthevingsfarge 5 2 7_3. Chng in credit spreads" xfId="42911" xr:uid="{00000000-0005-0000-0000-000006380000}"/>
    <cellStyle name="20% - uthevingsfarge 5 2 8" xfId="14926" xr:uid="{00000000-0005-0000-0000-000007380000}"/>
    <cellStyle name="20% - uthevingsfarge 5 2 8 2" xfId="14927" xr:uid="{00000000-0005-0000-0000-000008380000}"/>
    <cellStyle name="20% - uthevingsfarge 5 2 8 2 2" xfId="42912" xr:uid="{00000000-0005-0000-0000-000009380000}"/>
    <cellStyle name="20% - uthevingsfarge 5 2 8 3" xfId="14928" xr:uid="{00000000-0005-0000-0000-00000A380000}"/>
    <cellStyle name="20% - uthevingsfarge 5 2 8 4" xfId="42913" xr:uid="{00000000-0005-0000-0000-00000B380000}"/>
    <cellStyle name="20% - uthevingsfarge 5 2 8_3. Chng in credit spreads" xfId="42914" xr:uid="{00000000-0005-0000-0000-00000C380000}"/>
    <cellStyle name="20% - uthevingsfarge 5 2 9" xfId="14929" xr:uid="{00000000-0005-0000-0000-00000D380000}"/>
    <cellStyle name="20% - uthevingsfarge 5 2 9 2" xfId="14930" xr:uid="{00000000-0005-0000-0000-00000E380000}"/>
    <cellStyle name="20% - uthevingsfarge 5 2 9 3" xfId="14931" xr:uid="{00000000-0005-0000-0000-00000F380000}"/>
    <cellStyle name="20% - uthevingsfarge 5 2 9_43 Manuell" xfId="54440" xr:uid="{7A4C7335-C28F-47C6-891B-2D596BAEA437}"/>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7954" xr:uid="{00000000-0005-0000-0000-000015380000}"/>
    <cellStyle name="20% - uthevingsfarge 5 20 2_4 manuell" xfId="52974" xr:uid="{1ED482B5-9040-4FCB-9509-794A8E2F1694}"/>
    <cellStyle name="20% - uthevingsfarge 5 20 3" xfId="3529" xr:uid="{00000000-0005-0000-0000-000017380000}"/>
    <cellStyle name="20% - uthevingsfarge 5 20 4" xfId="37953" xr:uid="{00000000-0005-0000-0000-000018380000}"/>
    <cellStyle name="20% - uthevingsfarge 5 20_4 manuell" xfId="52975"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7956" xr:uid="{00000000-0005-0000-0000-00001D380000}"/>
    <cellStyle name="20% - uthevingsfarge 5 21 2_4 manuell" xfId="52976" xr:uid="{D2E8F5EA-6DBD-4967-ACA9-7962AC1F560B}"/>
    <cellStyle name="20% - uthevingsfarge 5 21 3" xfId="3533" xr:uid="{00000000-0005-0000-0000-00001F380000}"/>
    <cellStyle name="20% - uthevingsfarge 5 21 4" xfId="37955" xr:uid="{00000000-0005-0000-0000-000020380000}"/>
    <cellStyle name="20% - uthevingsfarge 5 21_4 manuell" xfId="52977"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7958" xr:uid="{00000000-0005-0000-0000-000025380000}"/>
    <cellStyle name="20% - uthevingsfarge 5 22 2_4 manuell" xfId="52978" xr:uid="{9BB0AB24-CE69-4C0C-87B4-C17F4B67BEDB}"/>
    <cellStyle name="20% - uthevingsfarge 5 22 3" xfId="3537" xr:uid="{00000000-0005-0000-0000-000027380000}"/>
    <cellStyle name="20% - uthevingsfarge 5 22 4" xfId="37957" xr:uid="{00000000-0005-0000-0000-000028380000}"/>
    <cellStyle name="20% - uthevingsfarge 5 22_4 manuell" xfId="52979"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7960" xr:uid="{00000000-0005-0000-0000-00002D380000}"/>
    <cellStyle name="20% - uthevingsfarge 5 23 2_4 manuell" xfId="52980" xr:uid="{0805AFC2-8CBC-48FB-8DE0-02F87E51B79B}"/>
    <cellStyle name="20% - uthevingsfarge 5 23 3" xfId="3541" xr:uid="{00000000-0005-0000-0000-00002F380000}"/>
    <cellStyle name="20% - uthevingsfarge 5 23 4" xfId="37959" xr:uid="{00000000-0005-0000-0000-000030380000}"/>
    <cellStyle name="20% - uthevingsfarge 5 23_4 manuell" xfId="52981"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7962" xr:uid="{00000000-0005-0000-0000-000035380000}"/>
    <cellStyle name="20% - uthevingsfarge 5 24 2_4 manuell" xfId="52982" xr:uid="{1C766660-33E4-4570-9AB1-CD32DC784FEB}"/>
    <cellStyle name="20% - uthevingsfarge 5 24 3" xfId="3545" xr:uid="{00000000-0005-0000-0000-000037380000}"/>
    <cellStyle name="20% - uthevingsfarge 5 24 4" xfId="37961" xr:uid="{00000000-0005-0000-0000-000038380000}"/>
    <cellStyle name="20% - uthevingsfarge 5 24_4 manuell" xfId="52983"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7964" xr:uid="{00000000-0005-0000-0000-00003D380000}"/>
    <cellStyle name="20% - uthevingsfarge 5 25 2_4 manuell" xfId="52984" xr:uid="{2F5B3E1C-6B30-47DA-B926-FF40C2B67AE6}"/>
    <cellStyle name="20% - uthevingsfarge 5 25 3" xfId="3549" xr:uid="{00000000-0005-0000-0000-00003F380000}"/>
    <cellStyle name="20% - uthevingsfarge 5 25 4" xfId="37963" xr:uid="{00000000-0005-0000-0000-000040380000}"/>
    <cellStyle name="20% - uthevingsfarge 5 25_4 manuell" xfId="52985"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7966" xr:uid="{00000000-0005-0000-0000-000045380000}"/>
    <cellStyle name="20% - uthevingsfarge 5 26 2_4 manuell" xfId="52986" xr:uid="{BE1F2051-02AE-4AB4-B0B4-073A089A2CED}"/>
    <cellStyle name="20% - uthevingsfarge 5 26 3" xfId="3553" xr:uid="{00000000-0005-0000-0000-000047380000}"/>
    <cellStyle name="20% - uthevingsfarge 5 26 4" xfId="37965" xr:uid="{00000000-0005-0000-0000-000048380000}"/>
    <cellStyle name="20% - uthevingsfarge 5 26_4 manuell" xfId="52987"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7968" xr:uid="{00000000-0005-0000-0000-00004D380000}"/>
    <cellStyle name="20% - uthevingsfarge 5 27 2_4 manuell" xfId="52988" xr:uid="{B40C95A1-B243-4D62-A14B-8FE5002F38EB}"/>
    <cellStyle name="20% - uthevingsfarge 5 27 3" xfId="3557" xr:uid="{00000000-0005-0000-0000-00004F380000}"/>
    <cellStyle name="20% - uthevingsfarge 5 27 4" xfId="37967" xr:uid="{00000000-0005-0000-0000-000050380000}"/>
    <cellStyle name="20% - uthevingsfarge 5 27_4 manuell" xfId="52989"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7970" xr:uid="{00000000-0005-0000-0000-000055380000}"/>
    <cellStyle name="20% - uthevingsfarge 5 28 2_4 manuell" xfId="52990" xr:uid="{A680B58F-BE91-4802-BE44-F5F1EE4610E4}"/>
    <cellStyle name="20% - uthevingsfarge 5 28 3" xfId="3561" xr:uid="{00000000-0005-0000-0000-000057380000}"/>
    <cellStyle name="20% - uthevingsfarge 5 28 4" xfId="37969" xr:uid="{00000000-0005-0000-0000-000058380000}"/>
    <cellStyle name="20% - uthevingsfarge 5 28_4 manuell" xfId="52991"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7972" xr:uid="{00000000-0005-0000-0000-00005D380000}"/>
    <cellStyle name="20% - uthevingsfarge 5 29 2_4 manuell" xfId="52992" xr:uid="{DAFAF394-0B55-450F-B7F3-822EBDE57BCC}"/>
    <cellStyle name="20% - uthevingsfarge 5 29 3" xfId="3565" xr:uid="{00000000-0005-0000-0000-00005F380000}"/>
    <cellStyle name="20% - uthevingsfarge 5 29 4" xfId="37971" xr:uid="{00000000-0005-0000-0000-000060380000}"/>
    <cellStyle name="20% - uthevingsfarge 5 29_4 manuell" xfId="52993" xr:uid="{D1FF9975-4246-48B9-B2DA-50CA65818C33}"/>
    <cellStyle name="20% - uthevingsfarge 5 3" xfId="3566" xr:uid="{00000000-0005-0000-0000-000062380000}"/>
    <cellStyle name="20% - uthevingsfarge 5 3 10" xfId="42915" xr:uid="{00000000-0005-0000-0000-000063380000}"/>
    <cellStyle name="20% - uthevingsfarge 5 3 11" xfId="42916" xr:uid="{00000000-0005-0000-0000-000064380000}"/>
    <cellStyle name="20% - uthevingsfarge 5 3 2" xfId="3567" xr:uid="{00000000-0005-0000-0000-000065380000}"/>
    <cellStyle name="20% - uthevingsfarge 5 3 2 10" xfId="42917" xr:uid="{00000000-0005-0000-0000-000066380000}"/>
    <cellStyle name="20% - uthevingsfarge 5 3 2 2" xfId="3568" xr:uid="{00000000-0005-0000-0000-000067380000}"/>
    <cellStyle name="20% - uthevingsfarge 5 3 2 2 2" xfId="14932" xr:uid="{00000000-0005-0000-0000-000068380000}"/>
    <cellStyle name="20% - uthevingsfarge 5 3 2 2 2 2" xfId="42918" xr:uid="{00000000-0005-0000-0000-000069380000}"/>
    <cellStyle name="20% - uthevingsfarge 5 3 2 2 2 2 2" xfId="42919" xr:uid="{00000000-0005-0000-0000-00006A380000}"/>
    <cellStyle name="20% - uthevingsfarge 5 3 2 2 2 3" xfId="42920" xr:uid="{00000000-0005-0000-0000-00006B380000}"/>
    <cellStyle name="20% - uthevingsfarge 5 3 2 2 2_3. Chng in credit spreads" xfId="42921" xr:uid="{00000000-0005-0000-0000-00006C380000}"/>
    <cellStyle name="20% - uthevingsfarge 5 3 2 2 3" xfId="14933" xr:uid="{00000000-0005-0000-0000-00006D380000}"/>
    <cellStyle name="20% - uthevingsfarge 5 3 2 2 3 2" xfId="42922" xr:uid="{00000000-0005-0000-0000-00006E380000}"/>
    <cellStyle name="20% - uthevingsfarge 5 3 2 2 3 2 2" xfId="42923" xr:uid="{00000000-0005-0000-0000-00006F380000}"/>
    <cellStyle name="20% - uthevingsfarge 5 3 2 2 3 3" xfId="42924" xr:uid="{00000000-0005-0000-0000-000070380000}"/>
    <cellStyle name="20% - uthevingsfarge 5 3 2 2 3_3. Chng in credit spreads" xfId="42925" xr:uid="{00000000-0005-0000-0000-000071380000}"/>
    <cellStyle name="20% - uthevingsfarge 5 3 2 2 4" xfId="42926" xr:uid="{00000000-0005-0000-0000-000072380000}"/>
    <cellStyle name="20% - uthevingsfarge 5 3 2 2 4 2" xfId="42927" xr:uid="{00000000-0005-0000-0000-000073380000}"/>
    <cellStyle name="20% - uthevingsfarge 5 3 2 2 5" xfId="42928" xr:uid="{00000000-0005-0000-0000-000074380000}"/>
    <cellStyle name="20% - uthevingsfarge 5 3 2 2 6" xfId="42929" xr:uid="{00000000-0005-0000-0000-000075380000}"/>
    <cellStyle name="20% - uthevingsfarge 5 3 2 2_3. Chng in credit spreads" xfId="42930" xr:uid="{00000000-0005-0000-0000-000076380000}"/>
    <cellStyle name="20% - uthevingsfarge 5 3 2 3" xfId="14934" xr:uid="{00000000-0005-0000-0000-000077380000}"/>
    <cellStyle name="20% - uthevingsfarge 5 3 2 3 2" xfId="14935" xr:uid="{00000000-0005-0000-0000-000078380000}"/>
    <cellStyle name="20% - uthevingsfarge 5 3 2 3 2 2" xfId="42931" xr:uid="{00000000-0005-0000-0000-000079380000}"/>
    <cellStyle name="20% - uthevingsfarge 5 3 2 3 3" xfId="14936" xr:uid="{00000000-0005-0000-0000-00007A380000}"/>
    <cellStyle name="20% - uthevingsfarge 5 3 2 3 4" xfId="42932" xr:uid="{00000000-0005-0000-0000-00007B380000}"/>
    <cellStyle name="20% - uthevingsfarge 5 3 2 3 5" xfId="42933" xr:uid="{00000000-0005-0000-0000-00007C380000}"/>
    <cellStyle name="20% - uthevingsfarge 5 3 2 3 6" xfId="42934" xr:uid="{00000000-0005-0000-0000-00007D380000}"/>
    <cellStyle name="20% - uthevingsfarge 5 3 2 3_3. Chng in credit spreads" xfId="42935" xr:uid="{00000000-0005-0000-0000-00007E380000}"/>
    <cellStyle name="20% - uthevingsfarge 5 3 2 4" xfId="14937" xr:uid="{00000000-0005-0000-0000-00007F380000}"/>
    <cellStyle name="20% - uthevingsfarge 5 3 2 4 2" xfId="14938" xr:uid="{00000000-0005-0000-0000-000080380000}"/>
    <cellStyle name="20% - uthevingsfarge 5 3 2 4 2 2" xfId="42936" xr:uid="{00000000-0005-0000-0000-000081380000}"/>
    <cellStyle name="20% - uthevingsfarge 5 3 2 4 3" xfId="14939" xr:uid="{00000000-0005-0000-0000-000082380000}"/>
    <cellStyle name="20% - uthevingsfarge 5 3 2 4 4" xfId="42937" xr:uid="{00000000-0005-0000-0000-000083380000}"/>
    <cellStyle name="20% - uthevingsfarge 5 3 2 4 5" xfId="42938" xr:uid="{00000000-0005-0000-0000-000084380000}"/>
    <cellStyle name="20% - uthevingsfarge 5 3 2 4 6" xfId="42939" xr:uid="{00000000-0005-0000-0000-000085380000}"/>
    <cellStyle name="20% - uthevingsfarge 5 3 2 4_3. Chng in credit spreads" xfId="42940" xr:uid="{00000000-0005-0000-0000-000086380000}"/>
    <cellStyle name="20% - uthevingsfarge 5 3 2 5" xfId="14940" xr:uid="{00000000-0005-0000-0000-000087380000}"/>
    <cellStyle name="20% - uthevingsfarge 5 3 2 5 2" xfId="14941" xr:uid="{00000000-0005-0000-0000-000088380000}"/>
    <cellStyle name="20% - uthevingsfarge 5 3 2 5 3" xfId="14942" xr:uid="{00000000-0005-0000-0000-000089380000}"/>
    <cellStyle name="20% - uthevingsfarge 5 3 2 5 4" xfId="42941" xr:uid="{00000000-0005-0000-0000-00008A380000}"/>
    <cellStyle name="20% - uthevingsfarge 5 3 2 5 5" xfId="42942" xr:uid="{00000000-0005-0000-0000-00008B380000}"/>
    <cellStyle name="20% - uthevingsfarge 5 3 2 5 6" xfId="42943" xr:uid="{00000000-0005-0000-0000-00008C380000}"/>
    <cellStyle name="20% - uthevingsfarge 5 3 2 5_43 Manuell" xfId="54441" xr:uid="{D7712526-D939-4687-8C8F-4C86EB6456DC}"/>
    <cellStyle name="20% - uthevingsfarge 5 3 2 6" xfId="14943" xr:uid="{00000000-0005-0000-0000-00008E380000}"/>
    <cellStyle name="20% - uthevingsfarge 5 3 2 6 2" xfId="14944" xr:uid="{00000000-0005-0000-0000-00008F380000}"/>
    <cellStyle name="20% - uthevingsfarge 5 3 2 6_43 Manuell" xfId="54442" xr:uid="{D2E28FF0-6C3A-4A66-B86F-45C2D0548A1E}"/>
    <cellStyle name="20% - uthevingsfarge 5 3 2 7" xfId="14945" xr:uid="{00000000-0005-0000-0000-000091380000}"/>
    <cellStyle name="20% - uthevingsfarge 5 3 2 8" xfId="37974" xr:uid="{00000000-0005-0000-0000-000092380000}"/>
    <cellStyle name="20% - uthevingsfarge 5 3 2 9" xfId="42944" xr:uid="{00000000-0005-0000-0000-000093380000}"/>
    <cellStyle name="20% - uthevingsfarge 5 3 2_3. Chng in credit spreads" xfId="42945" xr:uid="{00000000-0005-0000-0000-000094380000}"/>
    <cellStyle name="20% - uthevingsfarge 5 3 3" xfId="3569" xr:uid="{00000000-0005-0000-0000-000095380000}"/>
    <cellStyle name="20% - uthevingsfarge 5 3 3 2" xfId="14946" xr:uid="{00000000-0005-0000-0000-000096380000}"/>
    <cellStyle name="20% - uthevingsfarge 5 3 3 2 2" xfId="42946" xr:uid="{00000000-0005-0000-0000-000097380000}"/>
    <cellStyle name="20% - uthevingsfarge 5 3 3 2 2 2" xfId="42947" xr:uid="{00000000-0005-0000-0000-000098380000}"/>
    <cellStyle name="20% - uthevingsfarge 5 3 3 2 2 2 2" xfId="42948" xr:uid="{00000000-0005-0000-0000-000099380000}"/>
    <cellStyle name="20% - uthevingsfarge 5 3 3 2 2 3" xfId="42949" xr:uid="{00000000-0005-0000-0000-00009A380000}"/>
    <cellStyle name="20% - uthevingsfarge 5 3 3 2 2_3. Chng in credit spreads" xfId="42950" xr:uid="{00000000-0005-0000-0000-00009B380000}"/>
    <cellStyle name="20% - uthevingsfarge 5 3 3 2 3" xfId="42951" xr:uid="{00000000-0005-0000-0000-00009C380000}"/>
    <cellStyle name="20% - uthevingsfarge 5 3 3 2 3 2" xfId="42952" xr:uid="{00000000-0005-0000-0000-00009D380000}"/>
    <cellStyle name="20% - uthevingsfarge 5 3 3 2 3 2 2" xfId="42953" xr:uid="{00000000-0005-0000-0000-00009E380000}"/>
    <cellStyle name="20% - uthevingsfarge 5 3 3 2 3 3" xfId="42954" xr:uid="{00000000-0005-0000-0000-00009F380000}"/>
    <cellStyle name="20% - uthevingsfarge 5 3 3 2 3_3. Chng in credit spreads" xfId="42955" xr:uid="{00000000-0005-0000-0000-0000A0380000}"/>
    <cellStyle name="20% - uthevingsfarge 5 3 3 2 4" xfId="42956" xr:uid="{00000000-0005-0000-0000-0000A1380000}"/>
    <cellStyle name="20% - uthevingsfarge 5 3 3 2 4 2" xfId="42957" xr:uid="{00000000-0005-0000-0000-0000A2380000}"/>
    <cellStyle name="20% - uthevingsfarge 5 3 3 2 5" xfId="42958" xr:uid="{00000000-0005-0000-0000-0000A3380000}"/>
    <cellStyle name="20% - uthevingsfarge 5 3 3 2_3. Chng in credit spreads" xfId="42959" xr:uid="{00000000-0005-0000-0000-0000A4380000}"/>
    <cellStyle name="20% - uthevingsfarge 5 3 3 3" xfId="14947" xr:uid="{00000000-0005-0000-0000-0000A5380000}"/>
    <cellStyle name="20% - uthevingsfarge 5 3 3 3 2" xfId="42960" xr:uid="{00000000-0005-0000-0000-0000A6380000}"/>
    <cellStyle name="20% - uthevingsfarge 5 3 3 3 2 2" xfId="42961" xr:uid="{00000000-0005-0000-0000-0000A7380000}"/>
    <cellStyle name="20% - uthevingsfarge 5 3 3 3 3" xfId="42962" xr:uid="{00000000-0005-0000-0000-0000A8380000}"/>
    <cellStyle name="20% - uthevingsfarge 5 3 3 3_3. Chng in credit spreads" xfId="42963" xr:uid="{00000000-0005-0000-0000-0000A9380000}"/>
    <cellStyle name="20% - uthevingsfarge 5 3 3 4" xfId="42964" xr:uid="{00000000-0005-0000-0000-0000AA380000}"/>
    <cellStyle name="20% - uthevingsfarge 5 3 3 4 2" xfId="42965" xr:uid="{00000000-0005-0000-0000-0000AB380000}"/>
    <cellStyle name="20% - uthevingsfarge 5 3 3 4 2 2" xfId="42966" xr:uid="{00000000-0005-0000-0000-0000AC380000}"/>
    <cellStyle name="20% - uthevingsfarge 5 3 3 4 3" xfId="42967" xr:uid="{00000000-0005-0000-0000-0000AD380000}"/>
    <cellStyle name="20% - uthevingsfarge 5 3 3 4_3. Chng in credit spreads" xfId="42968" xr:uid="{00000000-0005-0000-0000-0000AE380000}"/>
    <cellStyle name="20% - uthevingsfarge 5 3 3 5" xfId="42969" xr:uid="{00000000-0005-0000-0000-0000AF380000}"/>
    <cellStyle name="20% - uthevingsfarge 5 3 3 5 2" xfId="42970" xr:uid="{00000000-0005-0000-0000-0000B0380000}"/>
    <cellStyle name="20% - uthevingsfarge 5 3 3 6" xfId="42971" xr:uid="{00000000-0005-0000-0000-0000B1380000}"/>
    <cellStyle name="20% - uthevingsfarge 5 3 3_3. Chng in credit spreads" xfId="42972" xr:uid="{00000000-0005-0000-0000-0000B2380000}"/>
    <cellStyle name="20% - uthevingsfarge 5 3 4" xfId="14948" xr:uid="{00000000-0005-0000-0000-0000B3380000}"/>
    <cellStyle name="20% - uthevingsfarge 5 3 4 2" xfId="14949" xr:uid="{00000000-0005-0000-0000-0000B4380000}"/>
    <cellStyle name="20% - uthevingsfarge 5 3 4 2 2" xfId="42973" xr:uid="{00000000-0005-0000-0000-0000B5380000}"/>
    <cellStyle name="20% - uthevingsfarge 5 3 4 2 2 2" xfId="42974" xr:uid="{00000000-0005-0000-0000-0000B6380000}"/>
    <cellStyle name="20% - uthevingsfarge 5 3 4 2 3" xfId="42975" xr:uid="{00000000-0005-0000-0000-0000B7380000}"/>
    <cellStyle name="20% - uthevingsfarge 5 3 4 2_3. Chng in credit spreads" xfId="42976" xr:uid="{00000000-0005-0000-0000-0000B8380000}"/>
    <cellStyle name="20% - uthevingsfarge 5 3 4 3" xfId="14950" xr:uid="{00000000-0005-0000-0000-0000B9380000}"/>
    <cellStyle name="20% - uthevingsfarge 5 3 4 3 2" xfId="42977" xr:uid="{00000000-0005-0000-0000-0000BA380000}"/>
    <cellStyle name="20% - uthevingsfarge 5 3 4 3 2 2" xfId="42978" xr:uid="{00000000-0005-0000-0000-0000BB380000}"/>
    <cellStyle name="20% - uthevingsfarge 5 3 4 3 3" xfId="42979" xr:uid="{00000000-0005-0000-0000-0000BC380000}"/>
    <cellStyle name="20% - uthevingsfarge 5 3 4 3_3. Chng in credit spreads" xfId="42980" xr:uid="{00000000-0005-0000-0000-0000BD380000}"/>
    <cellStyle name="20% - uthevingsfarge 5 3 4 4" xfId="42981" xr:uid="{00000000-0005-0000-0000-0000BE380000}"/>
    <cellStyle name="20% - uthevingsfarge 5 3 4 4 2" xfId="42982" xr:uid="{00000000-0005-0000-0000-0000BF380000}"/>
    <cellStyle name="20% - uthevingsfarge 5 3 4 5" xfId="42983" xr:uid="{00000000-0005-0000-0000-0000C0380000}"/>
    <cellStyle name="20% - uthevingsfarge 5 3 4 6" xfId="42984" xr:uid="{00000000-0005-0000-0000-0000C1380000}"/>
    <cellStyle name="20% - uthevingsfarge 5 3 4_3. Chng in credit spreads" xfId="42985" xr:uid="{00000000-0005-0000-0000-0000C2380000}"/>
    <cellStyle name="20% - uthevingsfarge 5 3 5" xfId="14951" xr:uid="{00000000-0005-0000-0000-0000C3380000}"/>
    <cellStyle name="20% - uthevingsfarge 5 3 5 2" xfId="14952" xr:uid="{00000000-0005-0000-0000-0000C4380000}"/>
    <cellStyle name="20% - uthevingsfarge 5 3 5 2 2" xfId="42986" xr:uid="{00000000-0005-0000-0000-0000C5380000}"/>
    <cellStyle name="20% - uthevingsfarge 5 3 5 3" xfId="14953" xr:uid="{00000000-0005-0000-0000-0000C6380000}"/>
    <cellStyle name="20% - uthevingsfarge 5 3 5 4" xfId="42987" xr:uid="{00000000-0005-0000-0000-0000C7380000}"/>
    <cellStyle name="20% - uthevingsfarge 5 3 5 5" xfId="42988" xr:uid="{00000000-0005-0000-0000-0000C8380000}"/>
    <cellStyle name="20% - uthevingsfarge 5 3 5 6" xfId="42989" xr:uid="{00000000-0005-0000-0000-0000C9380000}"/>
    <cellStyle name="20% - uthevingsfarge 5 3 5_3. Chng in credit spreads" xfId="42990" xr:uid="{00000000-0005-0000-0000-0000CA380000}"/>
    <cellStyle name="20% - uthevingsfarge 5 3 6" xfId="14954" xr:uid="{00000000-0005-0000-0000-0000CB380000}"/>
    <cellStyle name="20% - uthevingsfarge 5 3 6 2" xfId="14955" xr:uid="{00000000-0005-0000-0000-0000CC380000}"/>
    <cellStyle name="20% - uthevingsfarge 5 3 6 2 2" xfId="42991" xr:uid="{00000000-0005-0000-0000-0000CD380000}"/>
    <cellStyle name="20% - uthevingsfarge 5 3 6 3" xfId="14956" xr:uid="{00000000-0005-0000-0000-0000CE380000}"/>
    <cellStyle name="20% - uthevingsfarge 5 3 6 4" xfId="42992" xr:uid="{00000000-0005-0000-0000-0000CF380000}"/>
    <cellStyle name="20% - uthevingsfarge 5 3 6 5" xfId="42993" xr:uid="{00000000-0005-0000-0000-0000D0380000}"/>
    <cellStyle name="20% - uthevingsfarge 5 3 6 6" xfId="42994" xr:uid="{00000000-0005-0000-0000-0000D1380000}"/>
    <cellStyle name="20% - uthevingsfarge 5 3 6_3. Chng in credit spreads" xfId="42995" xr:uid="{00000000-0005-0000-0000-0000D2380000}"/>
    <cellStyle name="20% - uthevingsfarge 5 3 7" xfId="14957" xr:uid="{00000000-0005-0000-0000-0000D3380000}"/>
    <cellStyle name="20% - uthevingsfarge 5 3 7 2" xfId="14958" xr:uid="{00000000-0005-0000-0000-0000D4380000}"/>
    <cellStyle name="20% - uthevingsfarge 5 3 7 2 2" xfId="42996" xr:uid="{00000000-0005-0000-0000-0000D5380000}"/>
    <cellStyle name="20% - uthevingsfarge 5 3 7 3" xfId="42997" xr:uid="{00000000-0005-0000-0000-0000D6380000}"/>
    <cellStyle name="20% - uthevingsfarge 5 3 7_3. Chng in credit spreads" xfId="42998" xr:uid="{00000000-0005-0000-0000-0000D7380000}"/>
    <cellStyle name="20% - uthevingsfarge 5 3 8" xfId="14959" xr:uid="{00000000-0005-0000-0000-0000D8380000}"/>
    <cellStyle name="20% - uthevingsfarge 5 3 9" xfId="37973" xr:uid="{00000000-0005-0000-0000-0000D9380000}"/>
    <cellStyle name="20% - uthevingsfarge 5 3_4 manuell" xfId="52994"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7976" xr:uid="{00000000-0005-0000-0000-0000DE380000}"/>
    <cellStyle name="20% - uthevingsfarge 5 30 2_4 manuell" xfId="52995" xr:uid="{71A9575C-EC0D-4BD7-8217-6A8B9308DB3C}"/>
    <cellStyle name="20% - uthevingsfarge 5 30 3" xfId="3573" xr:uid="{00000000-0005-0000-0000-0000E0380000}"/>
    <cellStyle name="20% - uthevingsfarge 5 30 4" xfId="37975" xr:uid="{00000000-0005-0000-0000-0000E1380000}"/>
    <cellStyle name="20% - uthevingsfarge 5 30_4 manuell" xfId="52996"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7978" xr:uid="{00000000-0005-0000-0000-0000E6380000}"/>
    <cellStyle name="20% - uthevingsfarge 5 31 2_4 manuell" xfId="52997" xr:uid="{7606090C-0E47-4B92-8088-BDD0A2BB0234}"/>
    <cellStyle name="20% - uthevingsfarge 5 31 3" xfId="3577" xr:uid="{00000000-0005-0000-0000-0000E8380000}"/>
    <cellStyle name="20% - uthevingsfarge 5 31 4" xfId="37977" xr:uid="{00000000-0005-0000-0000-0000E9380000}"/>
    <cellStyle name="20% - uthevingsfarge 5 31_4 manuell" xfId="52998"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7980" xr:uid="{00000000-0005-0000-0000-0000EE380000}"/>
    <cellStyle name="20% - uthevingsfarge 5 32 2_4 manuell" xfId="52999" xr:uid="{3A4C20C4-9FE6-434A-B9AA-2A1A39C8DFBA}"/>
    <cellStyle name="20% - uthevingsfarge 5 32 3" xfId="3581" xr:uid="{00000000-0005-0000-0000-0000F0380000}"/>
    <cellStyle name="20% - uthevingsfarge 5 32 4" xfId="37979" xr:uid="{00000000-0005-0000-0000-0000F1380000}"/>
    <cellStyle name="20% - uthevingsfarge 5 32_4 manuell" xfId="53000"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7982" xr:uid="{00000000-0005-0000-0000-0000F6380000}"/>
    <cellStyle name="20% - uthevingsfarge 5 33 2_4 manuell" xfId="53001" xr:uid="{4F25DF29-3131-4DE7-A0BE-BABA8D614961}"/>
    <cellStyle name="20% - uthevingsfarge 5 33 3" xfId="3585" xr:uid="{00000000-0005-0000-0000-0000F8380000}"/>
    <cellStyle name="20% - uthevingsfarge 5 33 4" xfId="37981" xr:uid="{00000000-0005-0000-0000-0000F9380000}"/>
    <cellStyle name="20% - uthevingsfarge 5 33_4 manuell" xfId="53002"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7984" xr:uid="{00000000-0005-0000-0000-0000FE380000}"/>
    <cellStyle name="20% - uthevingsfarge 5 34 2_4 manuell" xfId="53003" xr:uid="{7FEE12F8-BF7D-407B-A66A-EA9E4BC223AE}"/>
    <cellStyle name="20% - uthevingsfarge 5 34 3" xfId="3589" xr:uid="{00000000-0005-0000-0000-000000390000}"/>
    <cellStyle name="20% - uthevingsfarge 5 34 4" xfId="37983" xr:uid="{00000000-0005-0000-0000-000001390000}"/>
    <cellStyle name="20% - uthevingsfarge 5 34_4 manuell" xfId="53004"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7986" xr:uid="{00000000-0005-0000-0000-000006390000}"/>
    <cellStyle name="20% - uthevingsfarge 5 35 2_4 manuell" xfId="53005" xr:uid="{B1C53F66-B7A2-4D87-B699-DA580B1F1557}"/>
    <cellStyle name="20% - uthevingsfarge 5 35 3" xfId="3593" xr:uid="{00000000-0005-0000-0000-000008390000}"/>
    <cellStyle name="20% - uthevingsfarge 5 35 4" xfId="37985" xr:uid="{00000000-0005-0000-0000-000009390000}"/>
    <cellStyle name="20% - uthevingsfarge 5 35_4 manuell" xfId="53006"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7988" xr:uid="{00000000-0005-0000-0000-00000E390000}"/>
    <cellStyle name="20% - uthevingsfarge 5 36 2_4 manuell" xfId="53007" xr:uid="{6C71DFAD-CB84-48E1-B60E-914B49A1ECD4}"/>
    <cellStyle name="20% - uthevingsfarge 5 36 3" xfId="3597" xr:uid="{00000000-0005-0000-0000-000010390000}"/>
    <cellStyle name="20% - uthevingsfarge 5 36 4" xfId="37987" xr:uid="{00000000-0005-0000-0000-000011390000}"/>
    <cellStyle name="20% - uthevingsfarge 5 36_4 manuell" xfId="53008"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7990" xr:uid="{00000000-0005-0000-0000-000016390000}"/>
    <cellStyle name="20% - uthevingsfarge 5 37 2_4 manuell" xfId="53009" xr:uid="{8FB1C7F6-41C2-4EFB-AAE8-EEEA99082ADE}"/>
    <cellStyle name="20% - uthevingsfarge 5 37 3" xfId="3601" xr:uid="{00000000-0005-0000-0000-000018390000}"/>
    <cellStyle name="20% - uthevingsfarge 5 37 4" xfId="37989" xr:uid="{00000000-0005-0000-0000-000019390000}"/>
    <cellStyle name="20% - uthevingsfarge 5 37_4 manuell" xfId="53010"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7992" xr:uid="{00000000-0005-0000-0000-00001E390000}"/>
    <cellStyle name="20% - uthevingsfarge 5 38 2_4 manuell" xfId="53011" xr:uid="{1C98CD04-F44B-4DA7-811E-17F727E1C1C1}"/>
    <cellStyle name="20% - uthevingsfarge 5 38 3" xfId="3605" xr:uid="{00000000-0005-0000-0000-000020390000}"/>
    <cellStyle name="20% - uthevingsfarge 5 38 4" xfId="37991" xr:uid="{00000000-0005-0000-0000-000021390000}"/>
    <cellStyle name="20% - uthevingsfarge 5 38_4 manuell" xfId="53012"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7994" xr:uid="{00000000-0005-0000-0000-000026390000}"/>
    <cellStyle name="20% - uthevingsfarge 5 39 2_4 manuell" xfId="53013" xr:uid="{DBEC050D-C915-4824-8C5E-2838AE1E6910}"/>
    <cellStyle name="20% - uthevingsfarge 5 39 3" xfId="3609" xr:uid="{00000000-0005-0000-0000-000028390000}"/>
    <cellStyle name="20% - uthevingsfarge 5 39 4" xfId="37993" xr:uid="{00000000-0005-0000-0000-000029390000}"/>
    <cellStyle name="20% - uthevingsfarge 5 39_4 manuell" xfId="53014" xr:uid="{CCC4E92B-2014-47FF-8E18-795624BBBF29}"/>
    <cellStyle name="20% - uthevingsfarge 5 4" xfId="3610" xr:uid="{00000000-0005-0000-0000-00002B390000}"/>
    <cellStyle name="20% - uthevingsfarge 5 4 10" xfId="42999" xr:uid="{00000000-0005-0000-0000-00002C390000}"/>
    <cellStyle name="20% - uthevingsfarge 5 4 2" xfId="3611" xr:uid="{00000000-0005-0000-0000-00002D390000}"/>
    <cellStyle name="20% - uthevingsfarge 5 4 2 2" xfId="3612" xr:uid="{00000000-0005-0000-0000-00002E390000}"/>
    <cellStyle name="20% - uthevingsfarge 5 4 2 2 2" xfId="14960" xr:uid="{00000000-0005-0000-0000-00002F390000}"/>
    <cellStyle name="20% - uthevingsfarge 5 4 2 2 2 2" xfId="43000" xr:uid="{00000000-0005-0000-0000-000030390000}"/>
    <cellStyle name="20% - uthevingsfarge 5 4 2 2 3" xfId="43001" xr:uid="{00000000-0005-0000-0000-000031390000}"/>
    <cellStyle name="20% - uthevingsfarge 5 4 2 2_3. Chng in credit spreads" xfId="43002" xr:uid="{00000000-0005-0000-0000-000032390000}"/>
    <cellStyle name="20% - uthevingsfarge 5 4 2 3" xfId="14961" xr:uid="{00000000-0005-0000-0000-000033390000}"/>
    <cellStyle name="20% - uthevingsfarge 5 4 2 3 2" xfId="43003" xr:uid="{00000000-0005-0000-0000-000034390000}"/>
    <cellStyle name="20% - uthevingsfarge 5 4 2 3 2 2" xfId="43004" xr:uid="{00000000-0005-0000-0000-000035390000}"/>
    <cellStyle name="20% - uthevingsfarge 5 4 2 3 3" xfId="43005" xr:uid="{00000000-0005-0000-0000-000036390000}"/>
    <cellStyle name="20% - uthevingsfarge 5 4 2 3_3. Chng in credit spreads" xfId="43006" xr:uid="{00000000-0005-0000-0000-000037390000}"/>
    <cellStyle name="20% - uthevingsfarge 5 4 2 4" xfId="37996" xr:uid="{00000000-0005-0000-0000-000038390000}"/>
    <cellStyle name="20% - uthevingsfarge 5 4 2 4 2" xfId="43007" xr:uid="{00000000-0005-0000-0000-000039390000}"/>
    <cellStyle name="20% - uthevingsfarge 5 4 2 5" xfId="43008" xr:uid="{00000000-0005-0000-0000-00003A390000}"/>
    <cellStyle name="20% - uthevingsfarge 5 4 2 6" xfId="43009" xr:uid="{00000000-0005-0000-0000-00003B390000}"/>
    <cellStyle name="20% - uthevingsfarge 5 4 2 7" xfId="43010" xr:uid="{00000000-0005-0000-0000-00003C390000}"/>
    <cellStyle name="20% - uthevingsfarge 5 4 2 8" xfId="43011" xr:uid="{00000000-0005-0000-0000-00003D390000}"/>
    <cellStyle name="20% - uthevingsfarge 5 4 2_3. Chng in credit spreads" xfId="43012" xr:uid="{00000000-0005-0000-0000-00003E390000}"/>
    <cellStyle name="20% - uthevingsfarge 5 4 3" xfId="3613" xr:uid="{00000000-0005-0000-0000-00003F390000}"/>
    <cellStyle name="20% - uthevingsfarge 5 4 3 2" xfId="14962" xr:uid="{00000000-0005-0000-0000-000040390000}"/>
    <cellStyle name="20% - uthevingsfarge 5 4 3 2 2" xfId="43013" xr:uid="{00000000-0005-0000-0000-000041390000}"/>
    <cellStyle name="20% - uthevingsfarge 5 4 3 3" xfId="14963" xr:uid="{00000000-0005-0000-0000-000042390000}"/>
    <cellStyle name="20% - uthevingsfarge 5 4 3 4" xfId="43014" xr:uid="{00000000-0005-0000-0000-000043390000}"/>
    <cellStyle name="20% - uthevingsfarge 5 4 3 5" xfId="43015" xr:uid="{00000000-0005-0000-0000-000044390000}"/>
    <cellStyle name="20% - uthevingsfarge 5 4 3 6" xfId="43016" xr:uid="{00000000-0005-0000-0000-000045390000}"/>
    <cellStyle name="20% - uthevingsfarge 5 4 3_3. Chng in credit spreads" xfId="43017" xr:uid="{00000000-0005-0000-0000-000046390000}"/>
    <cellStyle name="20% - uthevingsfarge 5 4 4" xfId="14964" xr:uid="{00000000-0005-0000-0000-000047390000}"/>
    <cellStyle name="20% - uthevingsfarge 5 4 4 2" xfId="14965" xr:uid="{00000000-0005-0000-0000-000048390000}"/>
    <cellStyle name="20% - uthevingsfarge 5 4 4 2 2" xfId="43018" xr:uid="{00000000-0005-0000-0000-000049390000}"/>
    <cellStyle name="20% - uthevingsfarge 5 4 4 3" xfId="14966" xr:uid="{00000000-0005-0000-0000-00004A390000}"/>
    <cellStyle name="20% - uthevingsfarge 5 4 4 4" xfId="43019" xr:uid="{00000000-0005-0000-0000-00004B390000}"/>
    <cellStyle name="20% - uthevingsfarge 5 4 4 5" xfId="43020" xr:uid="{00000000-0005-0000-0000-00004C390000}"/>
    <cellStyle name="20% - uthevingsfarge 5 4 4 6" xfId="43021" xr:uid="{00000000-0005-0000-0000-00004D390000}"/>
    <cellStyle name="20% - uthevingsfarge 5 4 4_3. Chng in credit spreads" xfId="43022" xr:uid="{00000000-0005-0000-0000-00004E390000}"/>
    <cellStyle name="20% - uthevingsfarge 5 4 5" xfId="14967" xr:uid="{00000000-0005-0000-0000-00004F390000}"/>
    <cellStyle name="20% - uthevingsfarge 5 4 5 2" xfId="14968" xr:uid="{00000000-0005-0000-0000-000050390000}"/>
    <cellStyle name="20% - uthevingsfarge 5 4 5 3" xfId="14969" xr:uid="{00000000-0005-0000-0000-000051390000}"/>
    <cellStyle name="20% - uthevingsfarge 5 4 5 4" xfId="43023" xr:uid="{00000000-0005-0000-0000-000052390000}"/>
    <cellStyle name="20% - uthevingsfarge 5 4 5 5" xfId="43024" xr:uid="{00000000-0005-0000-0000-000053390000}"/>
    <cellStyle name="20% - uthevingsfarge 5 4 5 6" xfId="43025" xr:uid="{00000000-0005-0000-0000-000054390000}"/>
    <cellStyle name="20% - uthevingsfarge 5 4 5_43 Manuell" xfId="54443" xr:uid="{7E7341C6-D224-48AB-B3C6-D7E46C0E2A6A}"/>
    <cellStyle name="20% - uthevingsfarge 5 4 6" xfId="14970" xr:uid="{00000000-0005-0000-0000-000056390000}"/>
    <cellStyle name="20% - uthevingsfarge 5 4 6 2" xfId="14971" xr:uid="{00000000-0005-0000-0000-000057390000}"/>
    <cellStyle name="20% - uthevingsfarge 5 4 6_43 Manuell" xfId="54444" xr:uid="{B60B1D0E-1392-4B2C-8112-B1175EC29ACB}"/>
    <cellStyle name="20% - uthevingsfarge 5 4 7" xfId="14972" xr:uid="{00000000-0005-0000-0000-000059390000}"/>
    <cellStyle name="20% - uthevingsfarge 5 4 8" xfId="37995" xr:uid="{00000000-0005-0000-0000-00005A390000}"/>
    <cellStyle name="20% - uthevingsfarge 5 4 9" xfId="43026" xr:uid="{00000000-0005-0000-0000-00005B390000}"/>
    <cellStyle name="20% - uthevingsfarge 5 4_3. Chng in credit spreads" xfId="43027"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7998" xr:uid="{00000000-0005-0000-0000-000060390000}"/>
    <cellStyle name="20% - uthevingsfarge 5 40 2_4 manuell" xfId="53015" xr:uid="{5ABE108E-5E53-4166-8FCD-EDE58D700CED}"/>
    <cellStyle name="20% - uthevingsfarge 5 40 3" xfId="3617" xr:uid="{00000000-0005-0000-0000-000062390000}"/>
    <cellStyle name="20% - uthevingsfarge 5 40 4" xfId="37997" xr:uid="{00000000-0005-0000-0000-000063390000}"/>
    <cellStyle name="20% - uthevingsfarge 5 40_4 manuell" xfId="53016"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8000" xr:uid="{00000000-0005-0000-0000-000068390000}"/>
    <cellStyle name="20% - uthevingsfarge 5 41 2_4 manuell" xfId="53017" xr:uid="{3BC44CE1-88BA-4716-BC13-AAA5846E263C}"/>
    <cellStyle name="20% - uthevingsfarge 5 41 3" xfId="3621" xr:uid="{00000000-0005-0000-0000-00006A390000}"/>
    <cellStyle name="20% - uthevingsfarge 5 41 4" xfId="37999" xr:uid="{00000000-0005-0000-0000-00006B390000}"/>
    <cellStyle name="20% - uthevingsfarge 5 41_4 manuell" xfId="53018"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8002" xr:uid="{00000000-0005-0000-0000-000070390000}"/>
    <cellStyle name="20% - uthevingsfarge 5 42 2_4 manuell" xfId="53019" xr:uid="{6AA573C7-2388-4241-BAD9-C160830F0F85}"/>
    <cellStyle name="20% - uthevingsfarge 5 42 3" xfId="3625" xr:uid="{00000000-0005-0000-0000-000072390000}"/>
    <cellStyle name="20% - uthevingsfarge 5 42 4" xfId="38001" xr:uid="{00000000-0005-0000-0000-000073390000}"/>
    <cellStyle name="20% - uthevingsfarge 5 42_4 manuell" xfId="53020"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8004" xr:uid="{00000000-0005-0000-0000-000078390000}"/>
    <cellStyle name="20% - uthevingsfarge 5 43 2_4 manuell" xfId="53021" xr:uid="{02173109-98B1-4E89-8F68-E63A2C953DD1}"/>
    <cellStyle name="20% - uthevingsfarge 5 43 3" xfId="3629" xr:uid="{00000000-0005-0000-0000-00007A390000}"/>
    <cellStyle name="20% - uthevingsfarge 5 43 4" xfId="38003" xr:uid="{00000000-0005-0000-0000-00007B390000}"/>
    <cellStyle name="20% - uthevingsfarge 5 43_4 manuell" xfId="53022"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8006" xr:uid="{00000000-0005-0000-0000-000080390000}"/>
    <cellStyle name="20% - uthevingsfarge 5 44 2_4 manuell" xfId="53023" xr:uid="{D6AA3452-DE58-43C0-8EF3-E9999CE24BB3}"/>
    <cellStyle name="20% - uthevingsfarge 5 44 3" xfId="3633" xr:uid="{00000000-0005-0000-0000-000082390000}"/>
    <cellStyle name="20% - uthevingsfarge 5 44 4" xfId="38005" xr:uid="{00000000-0005-0000-0000-000083390000}"/>
    <cellStyle name="20% - uthevingsfarge 5 44_4 manuell" xfId="53024"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8008" xr:uid="{00000000-0005-0000-0000-000088390000}"/>
    <cellStyle name="20% - uthevingsfarge 5 45 2_4 manuell" xfId="53025" xr:uid="{D925F16F-24C6-478D-BA55-658CD785EFF9}"/>
    <cellStyle name="20% - uthevingsfarge 5 45 3" xfId="3637" xr:uid="{00000000-0005-0000-0000-00008A390000}"/>
    <cellStyle name="20% - uthevingsfarge 5 45 4" xfId="38007" xr:uid="{00000000-0005-0000-0000-00008B390000}"/>
    <cellStyle name="20% - uthevingsfarge 5 45_4 manuell" xfId="53026"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8010" xr:uid="{00000000-0005-0000-0000-000090390000}"/>
    <cellStyle name="20% - uthevingsfarge 5 46 2_4 manuell" xfId="53027" xr:uid="{D0278F59-1660-4B06-AE05-83DE0AF2985E}"/>
    <cellStyle name="20% - uthevingsfarge 5 46 3" xfId="3641" xr:uid="{00000000-0005-0000-0000-000092390000}"/>
    <cellStyle name="20% - uthevingsfarge 5 46 4" xfId="38009" xr:uid="{00000000-0005-0000-0000-000093390000}"/>
    <cellStyle name="20% - uthevingsfarge 5 46_4 manuell" xfId="53028"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8012" xr:uid="{00000000-0005-0000-0000-000098390000}"/>
    <cellStyle name="20% - uthevingsfarge 5 47 2_4 manuell" xfId="53029" xr:uid="{039742B1-1429-4F89-8928-2A6C3B40D871}"/>
    <cellStyle name="20% - uthevingsfarge 5 47 3" xfId="3645" xr:uid="{00000000-0005-0000-0000-00009A390000}"/>
    <cellStyle name="20% - uthevingsfarge 5 47 4" xfId="38011" xr:uid="{00000000-0005-0000-0000-00009B390000}"/>
    <cellStyle name="20% - uthevingsfarge 5 47_4 manuell" xfId="53030"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8014" xr:uid="{00000000-0005-0000-0000-0000A0390000}"/>
    <cellStyle name="20% - uthevingsfarge 5 48 2_4 manuell" xfId="53031" xr:uid="{99E2981F-4BA6-42E0-ABEE-123B2A15E698}"/>
    <cellStyle name="20% - uthevingsfarge 5 48 3" xfId="3649" xr:uid="{00000000-0005-0000-0000-0000A2390000}"/>
    <cellStyle name="20% - uthevingsfarge 5 48 4" xfId="38013" xr:uid="{00000000-0005-0000-0000-0000A3390000}"/>
    <cellStyle name="20% - uthevingsfarge 5 48_4 manuell" xfId="53032"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8016" xr:uid="{00000000-0005-0000-0000-0000A8390000}"/>
    <cellStyle name="20% - uthevingsfarge 5 49 2_4 manuell" xfId="53033" xr:uid="{C3555275-70E7-4F1A-9577-CC1D35E8CF08}"/>
    <cellStyle name="20% - uthevingsfarge 5 49 3" xfId="3653" xr:uid="{00000000-0005-0000-0000-0000AA390000}"/>
    <cellStyle name="20% - uthevingsfarge 5 49 4" xfId="38015" xr:uid="{00000000-0005-0000-0000-0000AB390000}"/>
    <cellStyle name="20% - uthevingsfarge 5 49_4 manuell" xfId="53034"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3028" xr:uid="{00000000-0005-0000-0000-0000B0390000}"/>
    <cellStyle name="20% - uthevingsfarge 5 5 2 2 2 2" xfId="43029" xr:uid="{00000000-0005-0000-0000-0000B1390000}"/>
    <cellStyle name="20% - uthevingsfarge 5 5 2 2 3" xfId="43030" xr:uid="{00000000-0005-0000-0000-0000B2390000}"/>
    <cellStyle name="20% - uthevingsfarge 5 5 2 2_3. Chng in credit spreads" xfId="43031" xr:uid="{00000000-0005-0000-0000-0000B3390000}"/>
    <cellStyle name="20% - uthevingsfarge 5 5 2 3" xfId="38018" xr:uid="{00000000-0005-0000-0000-0000B4390000}"/>
    <cellStyle name="20% - uthevingsfarge 5 5 2 3 2" xfId="43032" xr:uid="{00000000-0005-0000-0000-0000B5390000}"/>
    <cellStyle name="20% - uthevingsfarge 5 5 2 3 2 2" xfId="43033" xr:uid="{00000000-0005-0000-0000-0000B6390000}"/>
    <cellStyle name="20% - uthevingsfarge 5 5 2 3 3" xfId="43034" xr:uid="{00000000-0005-0000-0000-0000B7390000}"/>
    <cellStyle name="20% - uthevingsfarge 5 5 2 3_3. Chng in credit spreads" xfId="43035" xr:uid="{00000000-0005-0000-0000-0000B8390000}"/>
    <cellStyle name="20% - uthevingsfarge 5 5 2 4" xfId="43036" xr:uid="{00000000-0005-0000-0000-0000B9390000}"/>
    <cellStyle name="20% - uthevingsfarge 5 5 2 4 2" xfId="43037" xr:uid="{00000000-0005-0000-0000-0000BA390000}"/>
    <cellStyle name="20% - uthevingsfarge 5 5 2 5" xfId="43038" xr:uid="{00000000-0005-0000-0000-0000BB390000}"/>
    <cellStyle name="20% - uthevingsfarge 5 5 2_3. Chng in credit spreads" xfId="43039" xr:uid="{00000000-0005-0000-0000-0000BC390000}"/>
    <cellStyle name="20% - uthevingsfarge 5 5 3" xfId="3657" xr:uid="{00000000-0005-0000-0000-0000BD390000}"/>
    <cellStyle name="20% - uthevingsfarge 5 5 3 2" xfId="14973" xr:uid="{00000000-0005-0000-0000-0000BE390000}"/>
    <cellStyle name="20% - uthevingsfarge 5 5 3 2 2" xfId="43040" xr:uid="{00000000-0005-0000-0000-0000BF390000}"/>
    <cellStyle name="20% - uthevingsfarge 5 5 3 3" xfId="43041" xr:uid="{00000000-0005-0000-0000-0000C0390000}"/>
    <cellStyle name="20% - uthevingsfarge 5 5 3_3. Chng in credit spreads" xfId="43042" xr:uid="{00000000-0005-0000-0000-0000C1390000}"/>
    <cellStyle name="20% - uthevingsfarge 5 5 4" xfId="14974" xr:uid="{00000000-0005-0000-0000-0000C2390000}"/>
    <cellStyle name="20% - uthevingsfarge 5 5 4 2" xfId="43043" xr:uid="{00000000-0005-0000-0000-0000C3390000}"/>
    <cellStyle name="20% - uthevingsfarge 5 5 4 2 2" xfId="43044" xr:uid="{00000000-0005-0000-0000-0000C4390000}"/>
    <cellStyle name="20% - uthevingsfarge 5 5 4 3" xfId="43045" xr:uid="{00000000-0005-0000-0000-0000C5390000}"/>
    <cellStyle name="20% - uthevingsfarge 5 5 4_3. Chng in credit spreads" xfId="43046" xr:uid="{00000000-0005-0000-0000-0000C6390000}"/>
    <cellStyle name="20% - uthevingsfarge 5 5 5" xfId="14975" xr:uid="{00000000-0005-0000-0000-0000C7390000}"/>
    <cellStyle name="20% - uthevingsfarge 5 5 5 2" xfId="43047" xr:uid="{00000000-0005-0000-0000-0000C8390000}"/>
    <cellStyle name="20% - uthevingsfarge 5 5 6" xfId="38017" xr:uid="{00000000-0005-0000-0000-0000C9390000}"/>
    <cellStyle name="20% - uthevingsfarge 5 5 7" xfId="43048" xr:uid="{00000000-0005-0000-0000-0000CA390000}"/>
    <cellStyle name="20% - uthevingsfarge 5 5 8" xfId="43049" xr:uid="{00000000-0005-0000-0000-0000CB390000}"/>
    <cellStyle name="20% - uthevingsfarge 5 5 9" xfId="43050" xr:uid="{00000000-0005-0000-0000-0000CC390000}"/>
    <cellStyle name="20% - uthevingsfarge 5 5_3. Chng in credit spreads" xfId="43051"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8020" xr:uid="{00000000-0005-0000-0000-0000D1390000}"/>
    <cellStyle name="20% - uthevingsfarge 5 50 2_4 manuell" xfId="53035" xr:uid="{BF96AA5A-5EA8-4FFD-8507-14E8C334FCEB}"/>
    <cellStyle name="20% - uthevingsfarge 5 50 3" xfId="3661" xr:uid="{00000000-0005-0000-0000-0000D3390000}"/>
    <cellStyle name="20% - uthevingsfarge 5 50 4" xfId="38019" xr:uid="{00000000-0005-0000-0000-0000D4390000}"/>
    <cellStyle name="20% - uthevingsfarge 5 50_4 manuell" xfId="53036"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8022" xr:uid="{00000000-0005-0000-0000-0000D9390000}"/>
    <cellStyle name="20% - uthevingsfarge 5 51 2_4 manuell" xfId="53037" xr:uid="{31338F06-B7E1-48D6-B56E-6790ADFFCA3C}"/>
    <cellStyle name="20% - uthevingsfarge 5 51 3" xfId="3665" xr:uid="{00000000-0005-0000-0000-0000DB390000}"/>
    <cellStyle name="20% - uthevingsfarge 5 51 4" xfId="38021" xr:uid="{00000000-0005-0000-0000-0000DC390000}"/>
    <cellStyle name="20% - uthevingsfarge 5 51_4 manuell" xfId="53038"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8024" xr:uid="{00000000-0005-0000-0000-0000E1390000}"/>
    <cellStyle name="20% - uthevingsfarge 5 52 2_4 manuell" xfId="53039" xr:uid="{D29D8B34-7BD7-4689-8892-0E73A440C3D2}"/>
    <cellStyle name="20% - uthevingsfarge 5 52 3" xfId="3669" xr:uid="{00000000-0005-0000-0000-0000E3390000}"/>
    <cellStyle name="20% - uthevingsfarge 5 52 4" xfId="38023" xr:uid="{00000000-0005-0000-0000-0000E4390000}"/>
    <cellStyle name="20% - uthevingsfarge 5 52_4 manuell" xfId="53040"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8026" xr:uid="{00000000-0005-0000-0000-0000E9390000}"/>
    <cellStyle name="20% - uthevingsfarge 5 53 2_4 manuell" xfId="53041" xr:uid="{805200FF-B421-40F0-A0B0-9B15B0AACE44}"/>
    <cellStyle name="20% - uthevingsfarge 5 53 3" xfId="3673" xr:uid="{00000000-0005-0000-0000-0000EB390000}"/>
    <cellStyle name="20% - uthevingsfarge 5 53 4" xfId="38025" xr:uid="{00000000-0005-0000-0000-0000EC390000}"/>
    <cellStyle name="20% - uthevingsfarge 5 53_4 manuell" xfId="53042"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8028" xr:uid="{00000000-0005-0000-0000-0000F1390000}"/>
    <cellStyle name="20% - uthevingsfarge 5 54 2_4 manuell" xfId="53043" xr:uid="{51DC3992-2C2D-4E35-8F01-5DF110D1580B}"/>
    <cellStyle name="20% - uthevingsfarge 5 54 3" xfId="3677" xr:uid="{00000000-0005-0000-0000-0000F3390000}"/>
    <cellStyle name="20% - uthevingsfarge 5 54 4" xfId="38027" xr:uid="{00000000-0005-0000-0000-0000F4390000}"/>
    <cellStyle name="20% - uthevingsfarge 5 54_4 manuell" xfId="53044"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8030" xr:uid="{00000000-0005-0000-0000-0000F9390000}"/>
    <cellStyle name="20% - uthevingsfarge 5 55 2_4 manuell" xfId="53045" xr:uid="{7CA25F77-C6EF-4A2E-8DAB-F716BAB1BBD1}"/>
    <cellStyle name="20% - uthevingsfarge 5 55 3" xfId="3681" xr:uid="{00000000-0005-0000-0000-0000FB390000}"/>
    <cellStyle name="20% - uthevingsfarge 5 55 4" xfId="38029" xr:uid="{00000000-0005-0000-0000-0000FC390000}"/>
    <cellStyle name="20% - uthevingsfarge 5 55_4 manuell" xfId="53046"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8032" xr:uid="{00000000-0005-0000-0000-0000013A0000}"/>
    <cellStyle name="20% - uthevingsfarge 5 56 2_4 manuell" xfId="53047" xr:uid="{7A4CCC6F-16C6-4D1E-AFC1-677F9A77681C}"/>
    <cellStyle name="20% - uthevingsfarge 5 56 3" xfId="3685" xr:uid="{00000000-0005-0000-0000-0000033A0000}"/>
    <cellStyle name="20% - uthevingsfarge 5 56 4" xfId="38031" xr:uid="{00000000-0005-0000-0000-0000043A0000}"/>
    <cellStyle name="20% - uthevingsfarge 5 56_4 manuell" xfId="53048"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8034" xr:uid="{00000000-0005-0000-0000-0000093A0000}"/>
    <cellStyle name="20% - uthevingsfarge 5 57 2_4 manuell" xfId="53049" xr:uid="{86BC3786-EAF9-4FC2-BC06-B1EA076BDB6A}"/>
    <cellStyle name="20% - uthevingsfarge 5 57 3" xfId="3689" xr:uid="{00000000-0005-0000-0000-00000B3A0000}"/>
    <cellStyle name="20% - uthevingsfarge 5 57 4" xfId="38033" xr:uid="{00000000-0005-0000-0000-00000C3A0000}"/>
    <cellStyle name="20% - uthevingsfarge 5 57_4 manuell" xfId="53050"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8036" xr:uid="{00000000-0005-0000-0000-0000113A0000}"/>
    <cellStyle name="20% - uthevingsfarge 5 58 2_4 manuell" xfId="53051" xr:uid="{8FFFE64E-2059-4762-8000-634792607E38}"/>
    <cellStyle name="20% - uthevingsfarge 5 58 3" xfId="3693" xr:uid="{00000000-0005-0000-0000-0000133A0000}"/>
    <cellStyle name="20% - uthevingsfarge 5 58 4" xfId="38035" xr:uid="{00000000-0005-0000-0000-0000143A0000}"/>
    <cellStyle name="20% - uthevingsfarge 5 58_4 manuell" xfId="53052"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8038" xr:uid="{00000000-0005-0000-0000-0000193A0000}"/>
    <cellStyle name="20% - uthevingsfarge 5 59 2_4 manuell" xfId="53053" xr:uid="{03828F10-C5AB-424D-992E-D2A035C44A0B}"/>
    <cellStyle name="20% - uthevingsfarge 5 59 3" xfId="3697" xr:uid="{00000000-0005-0000-0000-00001B3A0000}"/>
    <cellStyle name="20% - uthevingsfarge 5 59 4" xfId="38037" xr:uid="{00000000-0005-0000-0000-00001C3A0000}"/>
    <cellStyle name="20% - uthevingsfarge 5 59_4 manuell" xfId="53054"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3052" xr:uid="{00000000-0005-0000-0000-0000213A0000}"/>
    <cellStyle name="20% - uthevingsfarge 5 6 2 2_CC1" xfId="53055" xr:uid="{BB3F75E2-A851-4C25-87F6-41EFABA2D548}"/>
    <cellStyle name="20% - uthevingsfarge 5 6 2 3" xfId="38040" xr:uid="{00000000-0005-0000-0000-0000223A0000}"/>
    <cellStyle name="20% - uthevingsfarge 5 6 2 4" xfId="43053" xr:uid="{00000000-0005-0000-0000-0000233A0000}"/>
    <cellStyle name="20% - uthevingsfarge 5 6 2_3. Chng in credit spreads" xfId="43054" xr:uid="{00000000-0005-0000-0000-0000243A0000}"/>
    <cellStyle name="20% - uthevingsfarge 5 6 3" xfId="3701" xr:uid="{00000000-0005-0000-0000-0000253A0000}"/>
    <cellStyle name="20% - uthevingsfarge 5 6 3 2" xfId="14976" xr:uid="{00000000-0005-0000-0000-0000263A0000}"/>
    <cellStyle name="20% - uthevingsfarge 5 6 3 2 2" xfId="43055" xr:uid="{00000000-0005-0000-0000-0000273A0000}"/>
    <cellStyle name="20% - uthevingsfarge 5 6 3 3" xfId="43056" xr:uid="{00000000-0005-0000-0000-0000283A0000}"/>
    <cellStyle name="20% - uthevingsfarge 5 6 3_3. Chng in credit spreads" xfId="43057" xr:uid="{00000000-0005-0000-0000-0000293A0000}"/>
    <cellStyle name="20% - uthevingsfarge 5 6 4" xfId="14977" xr:uid="{00000000-0005-0000-0000-00002A3A0000}"/>
    <cellStyle name="20% - uthevingsfarge 5 6 4 2" xfId="43058" xr:uid="{00000000-0005-0000-0000-00002B3A0000}"/>
    <cellStyle name="20% - uthevingsfarge 5 6 5" xfId="14978" xr:uid="{00000000-0005-0000-0000-00002C3A0000}"/>
    <cellStyle name="20% - uthevingsfarge 5 6 6" xfId="38039" xr:uid="{00000000-0005-0000-0000-00002D3A0000}"/>
    <cellStyle name="20% - uthevingsfarge 5 6 7" xfId="43059" xr:uid="{00000000-0005-0000-0000-00002E3A0000}"/>
    <cellStyle name="20% - uthevingsfarge 5 6 8" xfId="43060" xr:uid="{00000000-0005-0000-0000-00002F3A0000}"/>
    <cellStyle name="20% - uthevingsfarge 5 6 9" xfId="43061" xr:uid="{00000000-0005-0000-0000-0000303A0000}"/>
    <cellStyle name="20% - uthevingsfarge 5 6_3. Chng in credit spreads" xfId="43062" xr:uid="{00000000-0005-0000-0000-0000313A0000}"/>
    <cellStyle name="20% - uthevingsfarge 5 60" xfId="14979" xr:uid="{00000000-0005-0000-0000-0000323A0000}"/>
    <cellStyle name="20% - uthevingsfarge 5 60 2" xfId="14980" xr:uid="{00000000-0005-0000-0000-0000333A0000}"/>
    <cellStyle name="20% - uthevingsfarge 5 60 2 2" xfId="35010" xr:uid="{00000000-0005-0000-0000-0000343A0000}"/>
    <cellStyle name="20% - uthevingsfarge 5 60 3" xfId="14981" xr:uid="{00000000-0005-0000-0000-0000353A0000}"/>
    <cellStyle name="20% - uthevingsfarge 5 60 4" xfId="34774" xr:uid="{00000000-0005-0000-0000-0000363A0000}"/>
    <cellStyle name="20% - uthevingsfarge 5 60_43 Manuell" xfId="54445" xr:uid="{206CE88D-5EF6-4629-8A7B-185F1FE25A1D}"/>
    <cellStyle name="20% - uthevingsfarge 5 61" xfId="14982" xr:uid="{00000000-0005-0000-0000-0000383A0000}"/>
    <cellStyle name="20% - uthevingsfarge 5 61 2" xfId="14983" xr:uid="{00000000-0005-0000-0000-0000393A0000}"/>
    <cellStyle name="20% - uthevingsfarge 5 61 2 2" xfId="35031" xr:uid="{00000000-0005-0000-0000-00003A3A0000}"/>
    <cellStyle name="20% - uthevingsfarge 5 61 3" xfId="14984" xr:uid="{00000000-0005-0000-0000-00003B3A0000}"/>
    <cellStyle name="20% - uthevingsfarge 5 61 4" xfId="34800" xr:uid="{00000000-0005-0000-0000-00003C3A0000}"/>
    <cellStyle name="20% - uthevingsfarge 5 61_43 Manuell" xfId="54446" xr:uid="{F2D92FE8-EE49-404B-A43D-4212E5C75ECE}"/>
    <cellStyle name="20% - uthevingsfarge 5 62" xfId="14985" xr:uid="{00000000-0005-0000-0000-00003E3A0000}"/>
    <cellStyle name="20% - uthevingsfarge 5 62 2" xfId="14986" xr:uid="{00000000-0005-0000-0000-00003F3A0000}"/>
    <cellStyle name="20% - uthevingsfarge 5 62 2 2" xfId="35005" xr:uid="{00000000-0005-0000-0000-0000403A0000}"/>
    <cellStyle name="20% - uthevingsfarge 5 62 3" xfId="34764" xr:uid="{00000000-0005-0000-0000-0000413A0000}"/>
    <cellStyle name="20% - uthevingsfarge 5 62_43 Manuell" xfId="54447" xr:uid="{8A4CA3BD-2AF6-4C9D-929E-9AF1E35B3E3B}"/>
    <cellStyle name="20% - uthevingsfarge 5 63" xfId="14987" xr:uid="{00000000-0005-0000-0000-0000433A0000}"/>
    <cellStyle name="20% - uthevingsfarge 5 63 2" xfId="34984" xr:uid="{00000000-0005-0000-0000-0000443A0000}"/>
    <cellStyle name="20% - uthevingsfarge 5 64" xfId="14988" xr:uid="{00000000-0005-0000-0000-0000453A0000}"/>
    <cellStyle name="20% - uthevingsfarge 5 64 2" xfId="35063" xr:uid="{00000000-0005-0000-0000-0000463A0000}"/>
    <cellStyle name="20% - uthevingsfarge 5 65" xfId="14989" xr:uid="{00000000-0005-0000-0000-0000473A0000}"/>
    <cellStyle name="20% - uthevingsfarge 5 65 2" xfId="34954" xr:uid="{00000000-0005-0000-0000-0000483A0000}"/>
    <cellStyle name="20% - uthevingsfarge 5 66" xfId="14990" xr:uid="{00000000-0005-0000-0000-0000493A0000}"/>
    <cellStyle name="20% - uthevingsfarge 5 66 2" xfId="35049" xr:uid="{00000000-0005-0000-0000-00004A3A0000}"/>
    <cellStyle name="20% - uthevingsfarge 5 67" xfId="35042" xr:uid="{00000000-0005-0000-0000-00004B3A0000}"/>
    <cellStyle name="20% - uthevingsfarge 5 68" xfId="43063" xr:uid="{00000000-0005-0000-0000-00004C3A0000}"/>
    <cellStyle name="20% - uthevingsfarge 5 69" xfId="43064"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8042" xr:uid="{00000000-0005-0000-0000-0000513A0000}"/>
    <cellStyle name="20% - uthevingsfarge 5 7 2 4" xfId="43065" xr:uid="{00000000-0005-0000-0000-0000523A0000}"/>
    <cellStyle name="20% - uthevingsfarge 5 7 2_4 manuell" xfId="53056" xr:uid="{DD40A732-BC2F-4BEC-B436-EDF3DDAD0BAE}"/>
    <cellStyle name="20% - uthevingsfarge 5 7 3" xfId="3705" xr:uid="{00000000-0005-0000-0000-0000543A0000}"/>
    <cellStyle name="20% - uthevingsfarge 5 7 3 2" xfId="14991" xr:uid="{00000000-0005-0000-0000-0000553A0000}"/>
    <cellStyle name="20% - uthevingsfarge 5 7 3_43 Manuell" xfId="54448" xr:uid="{B18B7249-FFA1-418B-80FF-D07B84E32829}"/>
    <cellStyle name="20% - uthevingsfarge 5 7 4" xfId="14992" xr:uid="{00000000-0005-0000-0000-0000573A0000}"/>
    <cellStyle name="20% - uthevingsfarge 5 7 5" xfId="14993" xr:uid="{00000000-0005-0000-0000-0000583A0000}"/>
    <cellStyle name="20% - uthevingsfarge 5 7 6" xfId="38041" xr:uid="{00000000-0005-0000-0000-0000593A0000}"/>
    <cellStyle name="20% - uthevingsfarge 5 7 7" xfId="43066" xr:uid="{00000000-0005-0000-0000-00005A3A0000}"/>
    <cellStyle name="20% - uthevingsfarge 5 7 8" xfId="43067" xr:uid="{00000000-0005-0000-0000-00005B3A0000}"/>
    <cellStyle name="20% - uthevingsfarge 5 7_3. Chng in credit spreads" xfId="43068" xr:uid="{00000000-0005-0000-0000-00005C3A0000}"/>
    <cellStyle name="20% - uthevingsfarge 5 70" xfId="43069" xr:uid="{00000000-0005-0000-0000-00005D3A0000}"/>
    <cellStyle name="20% - uthevingsfarge 5 71" xfId="43070" xr:uid="{00000000-0005-0000-0000-00005E3A0000}"/>
    <cellStyle name="20% - uthevingsfarge 5 72" xfId="43071" xr:uid="{00000000-0005-0000-0000-00005F3A0000}"/>
    <cellStyle name="20% - uthevingsfarge 5 73" xfId="43072" xr:uid="{00000000-0005-0000-0000-0000603A0000}"/>
    <cellStyle name="20% - uthevingsfarge 5 74" xfId="43073"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8044" xr:uid="{00000000-0005-0000-0000-0000653A0000}"/>
    <cellStyle name="20% - uthevingsfarge 5 8 2 4" xfId="43074" xr:uid="{00000000-0005-0000-0000-0000663A0000}"/>
    <cellStyle name="20% - uthevingsfarge 5 8 2_4 manuell" xfId="53057" xr:uid="{B8994567-4594-4167-B5BE-22B848376E6C}"/>
    <cellStyle name="20% - uthevingsfarge 5 8 3" xfId="3709" xr:uid="{00000000-0005-0000-0000-0000683A0000}"/>
    <cellStyle name="20% - uthevingsfarge 5 8 4" xfId="38043" xr:uid="{00000000-0005-0000-0000-0000693A0000}"/>
    <cellStyle name="20% - uthevingsfarge 5 8 5" xfId="43075" xr:uid="{00000000-0005-0000-0000-00006A3A0000}"/>
    <cellStyle name="20% - uthevingsfarge 5 8_3. Chng in credit spreads" xfId="43076"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8046" xr:uid="{00000000-0005-0000-0000-00006F3A0000}"/>
    <cellStyle name="20% - uthevingsfarge 5 9 2_4 manuell" xfId="53058" xr:uid="{1B3A7C1A-5B29-4ACF-AA89-70BA987B8277}"/>
    <cellStyle name="20% - uthevingsfarge 5 9 3" xfId="3713" xr:uid="{00000000-0005-0000-0000-0000713A0000}"/>
    <cellStyle name="20% - uthevingsfarge 5 9 4" xfId="38045" xr:uid="{00000000-0005-0000-0000-0000723A0000}"/>
    <cellStyle name="20% - uthevingsfarge 5 9 5" xfId="43077" xr:uid="{00000000-0005-0000-0000-0000733A0000}"/>
    <cellStyle name="20% - uthevingsfarge 5 9_4 manuell" xfId="53059" xr:uid="{3E88446C-EB3F-4BFB-B82E-9814A6A7E1BB}"/>
    <cellStyle name="20% - uthevingsfarge 5_4 manuell" xfId="53060" xr:uid="{75638F5B-105B-4A5B-A31E-80281983F137}"/>
    <cellStyle name="20% - uthevingsfarge 6" xfId="34649"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8049" xr:uid="{00000000-0005-0000-0000-00007A3A0000}"/>
    <cellStyle name="20% - uthevingsfarge 6 10 2 2_CC1" xfId="53061" xr:uid="{79F1FCD1-20E1-4EB6-B3E2-3F684B466B95}"/>
    <cellStyle name="20% - uthevingsfarge 6 10 2 3" xfId="38050" xr:uid="{00000000-0005-0000-0000-00007B3A0000}"/>
    <cellStyle name="20% - uthevingsfarge 6 10 2 4" xfId="38051" xr:uid="{00000000-0005-0000-0000-00007C3A0000}"/>
    <cellStyle name="20% - uthevingsfarge 6 10 2 5" xfId="38052" xr:uid="{00000000-0005-0000-0000-00007D3A0000}"/>
    <cellStyle name="20% - uthevingsfarge 6 10 2 6" xfId="38048" xr:uid="{00000000-0005-0000-0000-00007E3A0000}"/>
    <cellStyle name="20% - uthevingsfarge 6 10 2_4 manuell" xfId="53062" xr:uid="{ABE6EBBC-6A13-44D3-B2C3-6449751C0005}"/>
    <cellStyle name="20% - uthevingsfarge 6 10 3" xfId="3717" xr:uid="{00000000-0005-0000-0000-0000803A0000}"/>
    <cellStyle name="20% - uthevingsfarge 6 10 3 2" xfId="38053" xr:uid="{00000000-0005-0000-0000-0000813A0000}"/>
    <cellStyle name="20% - uthevingsfarge 6 10 3_CC1" xfId="53063" xr:uid="{74BCAF79-A369-4CC8-90DF-F7A00DB8AD04}"/>
    <cellStyle name="20% - uthevingsfarge 6 10 4" xfId="38054" xr:uid="{00000000-0005-0000-0000-0000823A0000}"/>
    <cellStyle name="20% - uthevingsfarge 6 10 5" xfId="38055" xr:uid="{00000000-0005-0000-0000-0000833A0000}"/>
    <cellStyle name="20% - uthevingsfarge 6 10 6" xfId="38056" xr:uid="{00000000-0005-0000-0000-0000843A0000}"/>
    <cellStyle name="20% - uthevingsfarge 6 10 7" xfId="38047" xr:uid="{00000000-0005-0000-0000-0000853A0000}"/>
    <cellStyle name="20% - uthevingsfarge 6 10_4 manuell" xfId="53064"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8059" xr:uid="{00000000-0005-0000-0000-00008A3A0000}"/>
    <cellStyle name="20% - uthevingsfarge 6 11 2 2_CC1" xfId="53065" xr:uid="{C1C2AE99-3DAE-435F-8CE1-FE189C9C96B7}"/>
    <cellStyle name="20% - uthevingsfarge 6 11 2 3" xfId="38060" xr:uid="{00000000-0005-0000-0000-00008B3A0000}"/>
    <cellStyle name="20% - uthevingsfarge 6 11 2 4" xfId="38061" xr:uid="{00000000-0005-0000-0000-00008C3A0000}"/>
    <cellStyle name="20% - uthevingsfarge 6 11 2 5" xfId="38062" xr:uid="{00000000-0005-0000-0000-00008D3A0000}"/>
    <cellStyle name="20% - uthevingsfarge 6 11 2 6" xfId="38058" xr:uid="{00000000-0005-0000-0000-00008E3A0000}"/>
    <cellStyle name="20% - uthevingsfarge 6 11 2_4 manuell" xfId="53066" xr:uid="{FD123B70-BEBF-4120-B02A-371C97CE6418}"/>
    <cellStyle name="20% - uthevingsfarge 6 11 3" xfId="3721" xr:uid="{00000000-0005-0000-0000-0000903A0000}"/>
    <cellStyle name="20% - uthevingsfarge 6 11 3 2" xfId="38063" xr:uid="{00000000-0005-0000-0000-0000913A0000}"/>
    <cellStyle name="20% - uthevingsfarge 6 11 3_CC1" xfId="53067" xr:uid="{C339F0CC-D261-4EDB-9F38-A845384A12BB}"/>
    <cellStyle name="20% - uthevingsfarge 6 11 4" xfId="38064" xr:uid="{00000000-0005-0000-0000-0000923A0000}"/>
    <cellStyle name="20% - uthevingsfarge 6 11 5" xfId="38065" xr:uid="{00000000-0005-0000-0000-0000933A0000}"/>
    <cellStyle name="20% - uthevingsfarge 6 11 6" xfId="38066" xr:uid="{00000000-0005-0000-0000-0000943A0000}"/>
    <cellStyle name="20% - uthevingsfarge 6 11 7" xfId="38057" xr:uid="{00000000-0005-0000-0000-0000953A0000}"/>
    <cellStyle name="20% - uthevingsfarge 6 11_4 manuell" xfId="53068"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8069" xr:uid="{00000000-0005-0000-0000-00009A3A0000}"/>
    <cellStyle name="20% - uthevingsfarge 6 12 2 2_CC1" xfId="53069" xr:uid="{1C6EED08-B143-4D7D-81B9-752B1CF574DD}"/>
    <cellStyle name="20% - uthevingsfarge 6 12 2 3" xfId="38070" xr:uid="{00000000-0005-0000-0000-00009B3A0000}"/>
    <cellStyle name="20% - uthevingsfarge 6 12 2 4" xfId="38071" xr:uid="{00000000-0005-0000-0000-00009C3A0000}"/>
    <cellStyle name="20% - uthevingsfarge 6 12 2 5" xfId="38072" xr:uid="{00000000-0005-0000-0000-00009D3A0000}"/>
    <cellStyle name="20% - uthevingsfarge 6 12 2 6" xfId="38068" xr:uid="{00000000-0005-0000-0000-00009E3A0000}"/>
    <cellStyle name="20% - uthevingsfarge 6 12 2_4 manuell" xfId="53070" xr:uid="{CDD1D1CD-F8AF-4C27-93F2-388157592442}"/>
    <cellStyle name="20% - uthevingsfarge 6 12 3" xfId="3725" xr:uid="{00000000-0005-0000-0000-0000A03A0000}"/>
    <cellStyle name="20% - uthevingsfarge 6 12 3 2" xfId="38073" xr:uid="{00000000-0005-0000-0000-0000A13A0000}"/>
    <cellStyle name="20% - uthevingsfarge 6 12 3_CC1" xfId="53071" xr:uid="{119BF059-7E48-4338-9B38-DB3EC50E7DB0}"/>
    <cellStyle name="20% - uthevingsfarge 6 12 4" xfId="38074" xr:uid="{00000000-0005-0000-0000-0000A23A0000}"/>
    <cellStyle name="20% - uthevingsfarge 6 12 5" xfId="38075" xr:uid="{00000000-0005-0000-0000-0000A33A0000}"/>
    <cellStyle name="20% - uthevingsfarge 6 12 6" xfId="38076" xr:uid="{00000000-0005-0000-0000-0000A43A0000}"/>
    <cellStyle name="20% - uthevingsfarge 6 12 7" xfId="38067" xr:uid="{00000000-0005-0000-0000-0000A53A0000}"/>
    <cellStyle name="20% - uthevingsfarge 6 12_4 manuell" xfId="53072"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8079" xr:uid="{00000000-0005-0000-0000-0000AA3A0000}"/>
    <cellStyle name="20% - uthevingsfarge 6 13 2 2_CC1" xfId="53073" xr:uid="{D7F56CA6-29DB-41CB-9750-CF8FC3158EA8}"/>
    <cellStyle name="20% - uthevingsfarge 6 13 2 3" xfId="38080" xr:uid="{00000000-0005-0000-0000-0000AB3A0000}"/>
    <cellStyle name="20% - uthevingsfarge 6 13 2 4" xfId="38081" xr:uid="{00000000-0005-0000-0000-0000AC3A0000}"/>
    <cellStyle name="20% - uthevingsfarge 6 13 2 5" xfId="38082" xr:uid="{00000000-0005-0000-0000-0000AD3A0000}"/>
    <cellStyle name="20% - uthevingsfarge 6 13 2 6" xfId="38078" xr:uid="{00000000-0005-0000-0000-0000AE3A0000}"/>
    <cellStyle name="20% - uthevingsfarge 6 13 2_4 manuell" xfId="53074" xr:uid="{37263A43-0E9B-47FA-8A4C-A1B27353FED9}"/>
    <cellStyle name="20% - uthevingsfarge 6 13 3" xfId="3729" xr:uid="{00000000-0005-0000-0000-0000B03A0000}"/>
    <cellStyle name="20% - uthevingsfarge 6 13 3 2" xfId="38083" xr:uid="{00000000-0005-0000-0000-0000B13A0000}"/>
    <cellStyle name="20% - uthevingsfarge 6 13 3_CC1" xfId="53075" xr:uid="{1C3DE82D-89B7-4C34-975D-822BEF7A4BB5}"/>
    <cellStyle name="20% - uthevingsfarge 6 13 4" xfId="38084" xr:uid="{00000000-0005-0000-0000-0000B23A0000}"/>
    <cellStyle name="20% - uthevingsfarge 6 13 5" xfId="38085" xr:uid="{00000000-0005-0000-0000-0000B33A0000}"/>
    <cellStyle name="20% - uthevingsfarge 6 13 6" xfId="38086" xr:uid="{00000000-0005-0000-0000-0000B43A0000}"/>
    <cellStyle name="20% - uthevingsfarge 6 13 7" xfId="38077" xr:uid="{00000000-0005-0000-0000-0000B53A0000}"/>
    <cellStyle name="20% - uthevingsfarge 6 13_4 manuell" xfId="53076"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8089" xr:uid="{00000000-0005-0000-0000-0000BA3A0000}"/>
    <cellStyle name="20% - uthevingsfarge 6 14 2 2_CC1" xfId="53077" xr:uid="{0D51F2BF-5CF2-4C0B-8240-B8286FECBB45}"/>
    <cellStyle name="20% - uthevingsfarge 6 14 2 3" xfId="38090" xr:uid="{00000000-0005-0000-0000-0000BB3A0000}"/>
    <cellStyle name="20% - uthevingsfarge 6 14 2 4" xfId="38091" xr:uid="{00000000-0005-0000-0000-0000BC3A0000}"/>
    <cellStyle name="20% - uthevingsfarge 6 14 2 5" xfId="38092" xr:uid="{00000000-0005-0000-0000-0000BD3A0000}"/>
    <cellStyle name="20% - uthevingsfarge 6 14 2 6" xfId="38088" xr:uid="{00000000-0005-0000-0000-0000BE3A0000}"/>
    <cellStyle name="20% - uthevingsfarge 6 14 2_4 manuell" xfId="53078" xr:uid="{E6CBC452-212C-474E-B577-171FABC8B442}"/>
    <cellStyle name="20% - uthevingsfarge 6 14 3" xfId="3733" xr:uid="{00000000-0005-0000-0000-0000C03A0000}"/>
    <cellStyle name="20% - uthevingsfarge 6 14 3 2" xfId="38093" xr:uid="{00000000-0005-0000-0000-0000C13A0000}"/>
    <cellStyle name="20% - uthevingsfarge 6 14 3_CC1" xfId="53079" xr:uid="{1BE4C077-0DE1-4CA0-8F38-1FCF697DC9EE}"/>
    <cellStyle name="20% - uthevingsfarge 6 14 4" xfId="38094" xr:uid="{00000000-0005-0000-0000-0000C23A0000}"/>
    <cellStyle name="20% - uthevingsfarge 6 14 5" xfId="38095" xr:uid="{00000000-0005-0000-0000-0000C33A0000}"/>
    <cellStyle name="20% - uthevingsfarge 6 14 6" xfId="38096" xr:uid="{00000000-0005-0000-0000-0000C43A0000}"/>
    <cellStyle name="20% - uthevingsfarge 6 14 7" xfId="38087" xr:uid="{00000000-0005-0000-0000-0000C53A0000}"/>
    <cellStyle name="20% - uthevingsfarge 6 14_4 manuell" xfId="53080"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8099" xr:uid="{00000000-0005-0000-0000-0000CA3A0000}"/>
    <cellStyle name="20% - uthevingsfarge 6 15 2 2_CC1" xfId="53081" xr:uid="{AD5E843C-407C-4E54-A4CC-699715FA3393}"/>
    <cellStyle name="20% - uthevingsfarge 6 15 2 3" xfId="38100" xr:uid="{00000000-0005-0000-0000-0000CB3A0000}"/>
    <cellStyle name="20% - uthevingsfarge 6 15 2 4" xfId="38101" xr:uid="{00000000-0005-0000-0000-0000CC3A0000}"/>
    <cellStyle name="20% - uthevingsfarge 6 15 2 5" xfId="38102" xr:uid="{00000000-0005-0000-0000-0000CD3A0000}"/>
    <cellStyle name="20% - uthevingsfarge 6 15 2 6" xfId="38098" xr:uid="{00000000-0005-0000-0000-0000CE3A0000}"/>
    <cellStyle name="20% - uthevingsfarge 6 15 2_4 manuell" xfId="53082" xr:uid="{43D43113-C5C8-4F11-B045-747769FB0194}"/>
    <cellStyle name="20% - uthevingsfarge 6 15 3" xfId="3737" xr:uid="{00000000-0005-0000-0000-0000D03A0000}"/>
    <cellStyle name="20% - uthevingsfarge 6 15 3 2" xfId="38103" xr:uid="{00000000-0005-0000-0000-0000D13A0000}"/>
    <cellStyle name="20% - uthevingsfarge 6 15 3_CC1" xfId="53083" xr:uid="{0035D6A8-F05F-477B-9DAA-E83DDA841F94}"/>
    <cellStyle name="20% - uthevingsfarge 6 15 4" xfId="38104" xr:uid="{00000000-0005-0000-0000-0000D23A0000}"/>
    <cellStyle name="20% - uthevingsfarge 6 15 5" xfId="38105" xr:uid="{00000000-0005-0000-0000-0000D33A0000}"/>
    <cellStyle name="20% - uthevingsfarge 6 15 6" xfId="38106" xr:uid="{00000000-0005-0000-0000-0000D43A0000}"/>
    <cellStyle name="20% - uthevingsfarge 6 15 7" xfId="38097" xr:uid="{00000000-0005-0000-0000-0000D53A0000}"/>
    <cellStyle name="20% - uthevingsfarge 6 15_4 manuell" xfId="53084"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8109" xr:uid="{00000000-0005-0000-0000-0000DA3A0000}"/>
    <cellStyle name="20% - uthevingsfarge 6 16 2 2_CC1" xfId="53085" xr:uid="{20EAA283-AA13-4092-9B1F-8C7A1926862D}"/>
    <cellStyle name="20% - uthevingsfarge 6 16 2 3" xfId="38110" xr:uid="{00000000-0005-0000-0000-0000DB3A0000}"/>
    <cellStyle name="20% - uthevingsfarge 6 16 2 4" xfId="38111" xr:uid="{00000000-0005-0000-0000-0000DC3A0000}"/>
    <cellStyle name="20% - uthevingsfarge 6 16 2 5" xfId="38112" xr:uid="{00000000-0005-0000-0000-0000DD3A0000}"/>
    <cellStyle name="20% - uthevingsfarge 6 16 2 6" xfId="38108" xr:uid="{00000000-0005-0000-0000-0000DE3A0000}"/>
    <cellStyle name="20% - uthevingsfarge 6 16 2_4 manuell" xfId="53086" xr:uid="{BE67AF65-9E9B-4056-99DA-0F56CECF16D3}"/>
    <cellStyle name="20% - uthevingsfarge 6 16 3" xfId="3741" xr:uid="{00000000-0005-0000-0000-0000E03A0000}"/>
    <cellStyle name="20% - uthevingsfarge 6 16 3 2" xfId="38113" xr:uid="{00000000-0005-0000-0000-0000E13A0000}"/>
    <cellStyle name="20% - uthevingsfarge 6 16 3_CC1" xfId="53087" xr:uid="{498DCC88-3D3A-4868-B66C-FAA1D0CB55E1}"/>
    <cellStyle name="20% - uthevingsfarge 6 16 4" xfId="38114" xr:uid="{00000000-0005-0000-0000-0000E23A0000}"/>
    <cellStyle name="20% - uthevingsfarge 6 16 5" xfId="38115" xr:uid="{00000000-0005-0000-0000-0000E33A0000}"/>
    <cellStyle name="20% - uthevingsfarge 6 16 6" xfId="38116" xr:uid="{00000000-0005-0000-0000-0000E43A0000}"/>
    <cellStyle name="20% - uthevingsfarge 6 16 7" xfId="38107" xr:uid="{00000000-0005-0000-0000-0000E53A0000}"/>
    <cellStyle name="20% - uthevingsfarge 6 16_4 manuell" xfId="53088"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8119" xr:uid="{00000000-0005-0000-0000-0000EA3A0000}"/>
    <cellStyle name="20% - uthevingsfarge 6 17 2 2_CC1" xfId="53089" xr:uid="{5753F78E-A15F-4AFD-9F0C-77A62674D151}"/>
    <cellStyle name="20% - uthevingsfarge 6 17 2 3" xfId="38120" xr:uid="{00000000-0005-0000-0000-0000EB3A0000}"/>
    <cellStyle name="20% - uthevingsfarge 6 17 2 4" xfId="38121" xr:uid="{00000000-0005-0000-0000-0000EC3A0000}"/>
    <cellStyle name="20% - uthevingsfarge 6 17 2 5" xfId="38122" xr:uid="{00000000-0005-0000-0000-0000ED3A0000}"/>
    <cellStyle name="20% - uthevingsfarge 6 17 2 6" xfId="38118" xr:uid="{00000000-0005-0000-0000-0000EE3A0000}"/>
    <cellStyle name="20% - uthevingsfarge 6 17 2_4 manuell" xfId="53090" xr:uid="{888C2643-6D18-41F1-93B5-84E529258659}"/>
    <cellStyle name="20% - uthevingsfarge 6 17 3" xfId="3745" xr:uid="{00000000-0005-0000-0000-0000F03A0000}"/>
    <cellStyle name="20% - uthevingsfarge 6 17 3 2" xfId="38123" xr:uid="{00000000-0005-0000-0000-0000F13A0000}"/>
    <cellStyle name="20% - uthevingsfarge 6 17 3_CC1" xfId="53091" xr:uid="{F1DD84A2-85C2-404D-AC78-6F4ED41776C0}"/>
    <cellStyle name="20% - uthevingsfarge 6 17 4" xfId="38124" xr:uid="{00000000-0005-0000-0000-0000F23A0000}"/>
    <cellStyle name="20% - uthevingsfarge 6 17 5" xfId="38125" xr:uid="{00000000-0005-0000-0000-0000F33A0000}"/>
    <cellStyle name="20% - uthevingsfarge 6 17 6" xfId="38126" xr:uid="{00000000-0005-0000-0000-0000F43A0000}"/>
    <cellStyle name="20% - uthevingsfarge 6 17 7" xfId="38117" xr:uid="{00000000-0005-0000-0000-0000F53A0000}"/>
    <cellStyle name="20% - uthevingsfarge 6 17_4 manuell" xfId="53092"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8129" xr:uid="{00000000-0005-0000-0000-0000FA3A0000}"/>
    <cellStyle name="20% - uthevingsfarge 6 18 2 2_CC1" xfId="53093" xr:uid="{F629F718-1E0D-4305-8C21-9E98F6F250B8}"/>
    <cellStyle name="20% - uthevingsfarge 6 18 2 3" xfId="38130" xr:uid="{00000000-0005-0000-0000-0000FB3A0000}"/>
    <cellStyle name="20% - uthevingsfarge 6 18 2 4" xfId="38131" xr:uid="{00000000-0005-0000-0000-0000FC3A0000}"/>
    <cellStyle name="20% - uthevingsfarge 6 18 2 5" xfId="38132" xr:uid="{00000000-0005-0000-0000-0000FD3A0000}"/>
    <cellStyle name="20% - uthevingsfarge 6 18 2 6" xfId="38128" xr:uid="{00000000-0005-0000-0000-0000FE3A0000}"/>
    <cellStyle name="20% - uthevingsfarge 6 18 2_4 manuell" xfId="53094" xr:uid="{7DC22A5F-7EF0-476D-A65B-0BC70620A93E}"/>
    <cellStyle name="20% - uthevingsfarge 6 18 3" xfId="3749" xr:uid="{00000000-0005-0000-0000-0000003B0000}"/>
    <cellStyle name="20% - uthevingsfarge 6 18 3 2" xfId="38133" xr:uid="{00000000-0005-0000-0000-0000013B0000}"/>
    <cellStyle name="20% - uthevingsfarge 6 18 3_CC1" xfId="53095" xr:uid="{81875665-6B77-4337-94D8-1356D5999122}"/>
    <cellStyle name="20% - uthevingsfarge 6 18 4" xfId="38134" xr:uid="{00000000-0005-0000-0000-0000023B0000}"/>
    <cellStyle name="20% - uthevingsfarge 6 18 5" xfId="38135" xr:uid="{00000000-0005-0000-0000-0000033B0000}"/>
    <cellStyle name="20% - uthevingsfarge 6 18 6" xfId="38136" xr:uid="{00000000-0005-0000-0000-0000043B0000}"/>
    <cellStyle name="20% - uthevingsfarge 6 18 7" xfId="38127" xr:uid="{00000000-0005-0000-0000-0000053B0000}"/>
    <cellStyle name="20% - uthevingsfarge 6 18_4 manuell" xfId="53096"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8139" xr:uid="{00000000-0005-0000-0000-00000A3B0000}"/>
    <cellStyle name="20% - uthevingsfarge 6 19 2 2_CC1" xfId="53097" xr:uid="{6F0E49DE-191F-4314-BC85-D19C64892988}"/>
    <cellStyle name="20% - uthevingsfarge 6 19 2 3" xfId="38140" xr:uid="{00000000-0005-0000-0000-00000B3B0000}"/>
    <cellStyle name="20% - uthevingsfarge 6 19 2 4" xfId="38141" xr:uid="{00000000-0005-0000-0000-00000C3B0000}"/>
    <cellStyle name="20% - uthevingsfarge 6 19 2 5" xfId="38142" xr:uid="{00000000-0005-0000-0000-00000D3B0000}"/>
    <cellStyle name="20% - uthevingsfarge 6 19 2 6" xfId="38138" xr:uid="{00000000-0005-0000-0000-00000E3B0000}"/>
    <cellStyle name="20% - uthevingsfarge 6 19 2_4 manuell" xfId="53098" xr:uid="{27163164-A8C7-44F6-B1FA-7782EE2DDD4C}"/>
    <cellStyle name="20% - uthevingsfarge 6 19 3" xfId="3753" xr:uid="{00000000-0005-0000-0000-0000103B0000}"/>
    <cellStyle name="20% - uthevingsfarge 6 19 3 2" xfId="38143" xr:uid="{00000000-0005-0000-0000-0000113B0000}"/>
    <cellStyle name="20% - uthevingsfarge 6 19 3_CC1" xfId="53099" xr:uid="{3813D40A-722E-42D0-8165-CFBC4B8078F4}"/>
    <cellStyle name="20% - uthevingsfarge 6 19 4" xfId="38144" xr:uid="{00000000-0005-0000-0000-0000123B0000}"/>
    <cellStyle name="20% - uthevingsfarge 6 19 5" xfId="38145" xr:uid="{00000000-0005-0000-0000-0000133B0000}"/>
    <cellStyle name="20% - uthevingsfarge 6 19 6" xfId="38146" xr:uid="{00000000-0005-0000-0000-0000143B0000}"/>
    <cellStyle name="20% - uthevingsfarge 6 19 7" xfId="38137" xr:uid="{00000000-0005-0000-0000-0000153B0000}"/>
    <cellStyle name="20% - uthevingsfarge 6 19_4 manuell" xfId="53100" xr:uid="{0F70C982-3B40-45A1-A122-99987865744C}"/>
    <cellStyle name="20% - uthevingsfarge 6 2" xfId="3754" xr:uid="{00000000-0005-0000-0000-0000173B0000}"/>
    <cellStyle name="20% - uthevingsfarge 6 2 10" xfId="14994" xr:uid="{00000000-0005-0000-0000-0000183B0000}"/>
    <cellStyle name="20% - uthevingsfarge 6 2 10 2" xfId="14995" xr:uid="{00000000-0005-0000-0000-0000193B0000}"/>
    <cellStyle name="20% - uthevingsfarge 6 2 10 3" xfId="14996" xr:uid="{00000000-0005-0000-0000-00001A3B0000}"/>
    <cellStyle name="20% - uthevingsfarge 6 2 10_43 Manuell" xfId="54449" xr:uid="{F68C5EB9-0BC7-4BAD-B768-DAF8CAD165DA}"/>
    <cellStyle name="20% - uthevingsfarge 6 2 11" xfId="14997" xr:uid="{00000000-0005-0000-0000-00001C3B0000}"/>
    <cellStyle name="20% - uthevingsfarge 6 2 12" xfId="14998" xr:uid="{00000000-0005-0000-0000-00001D3B0000}"/>
    <cellStyle name="20% - uthevingsfarge 6 2 13" xfId="43078" xr:uid="{00000000-0005-0000-0000-00001E3B0000}"/>
    <cellStyle name="20% - uthevingsfarge 6 2 14" xfId="43079" xr:uid="{00000000-0005-0000-0000-00001F3B0000}"/>
    <cellStyle name="20% - uthevingsfarge 6 2 15" xfId="43080" xr:uid="{00000000-0005-0000-0000-0000203B0000}"/>
    <cellStyle name="20% - uthevingsfarge 6 2 16" xfId="43081" xr:uid="{00000000-0005-0000-0000-0000213B0000}"/>
    <cellStyle name="20% - uthevingsfarge 6 2 2" xfId="3755" xr:uid="{00000000-0005-0000-0000-0000223B0000}"/>
    <cellStyle name="20% - uthevingsfarge 6 2 2 10" xfId="43082" xr:uid="{00000000-0005-0000-0000-0000233B0000}"/>
    <cellStyle name="20% - uthevingsfarge 6 2 2 11" xfId="43083" xr:uid="{00000000-0005-0000-0000-0000243B0000}"/>
    <cellStyle name="20% - uthevingsfarge 6 2 2 2" xfId="3756" xr:uid="{00000000-0005-0000-0000-0000253B0000}"/>
    <cellStyle name="20% - uthevingsfarge 6 2 2 2 10" xfId="43084" xr:uid="{00000000-0005-0000-0000-0000263B0000}"/>
    <cellStyle name="20% - uthevingsfarge 6 2 2 2 2" xfId="14999" xr:uid="{00000000-0005-0000-0000-0000273B0000}"/>
    <cellStyle name="20% - uthevingsfarge 6 2 2 2 2 2" xfId="15000" xr:uid="{00000000-0005-0000-0000-0000283B0000}"/>
    <cellStyle name="20% - uthevingsfarge 6 2 2 2 2 2 2" xfId="43085" xr:uid="{00000000-0005-0000-0000-0000293B0000}"/>
    <cellStyle name="20% - uthevingsfarge 6 2 2 2 2 2 2 2" xfId="43086" xr:uid="{00000000-0005-0000-0000-00002A3B0000}"/>
    <cellStyle name="20% - uthevingsfarge 6 2 2 2 2 2 3" xfId="43087" xr:uid="{00000000-0005-0000-0000-00002B3B0000}"/>
    <cellStyle name="20% - uthevingsfarge 6 2 2 2 2 2_3. Chng in credit spreads" xfId="43088" xr:uid="{00000000-0005-0000-0000-00002C3B0000}"/>
    <cellStyle name="20% - uthevingsfarge 6 2 2 2 2 3" xfId="15001" xr:uid="{00000000-0005-0000-0000-00002D3B0000}"/>
    <cellStyle name="20% - uthevingsfarge 6 2 2 2 2 3 2" xfId="43089" xr:uid="{00000000-0005-0000-0000-00002E3B0000}"/>
    <cellStyle name="20% - uthevingsfarge 6 2 2 2 2 4" xfId="43090" xr:uid="{00000000-0005-0000-0000-00002F3B0000}"/>
    <cellStyle name="20% - uthevingsfarge 6 2 2 2 2 5" xfId="43091" xr:uid="{00000000-0005-0000-0000-0000303B0000}"/>
    <cellStyle name="20% - uthevingsfarge 6 2 2 2 2 6" xfId="43092" xr:uid="{00000000-0005-0000-0000-0000313B0000}"/>
    <cellStyle name="20% - uthevingsfarge 6 2 2 2 2_3. Chng in credit spreads" xfId="43093" xr:uid="{00000000-0005-0000-0000-0000323B0000}"/>
    <cellStyle name="20% - uthevingsfarge 6 2 2 2 3" xfId="15002" xr:uid="{00000000-0005-0000-0000-0000333B0000}"/>
    <cellStyle name="20% - uthevingsfarge 6 2 2 2 3 2" xfId="15003" xr:uid="{00000000-0005-0000-0000-0000343B0000}"/>
    <cellStyle name="20% - uthevingsfarge 6 2 2 2 3 2 2" xfId="43094" xr:uid="{00000000-0005-0000-0000-0000353B0000}"/>
    <cellStyle name="20% - uthevingsfarge 6 2 2 2 3 2 2 2" xfId="43095" xr:uid="{00000000-0005-0000-0000-0000363B0000}"/>
    <cellStyle name="20% - uthevingsfarge 6 2 2 2 3 2 3" xfId="43096" xr:uid="{00000000-0005-0000-0000-0000373B0000}"/>
    <cellStyle name="20% - uthevingsfarge 6 2 2 2 3 2_3. Chng in credit spreads" xfId="43097" xr:uid="{00000000-0005-0000-0000-0000383B0000}"/>
    <cellStyle name="20% - uthevingsfarge 6 2 2 2 3 3" xfId="15004" xr:uid="{00000000-0005-0000-0000-0000393B0000}"/>
    <cellStyle name="20% - uthevingsfarge 6 2 2 2 3 3 2" xfId="43098" xr:uid="{00000000-0005-0000-0000-00003A3B0000}"/>
    <cellStyle name="20% - uthevingsfarge 6 2 2 2 3 4" xfId="43099" xr:uid="{00000000-0005-0000-0000-00003B3B0000}"/>
    <cellStyle name="20% - uthevingsfarge 6 2 2 2 3 5" xfId="43100" xr:uid="{00000000-0005-0000-0000-00003C3B0000}"/>
    <cellStyle name="20% - uthevingsfarge 6 2 2 2 3 6" xfId="43101" xr:uid="{00000000-0005-0000-0000-00003D3B0000}"/>
    <cellStyle name="20% - uthevingsfarge 6 2 2 2 3_3. Chng in credit spreads" xfId="43102" xr:uid="{00000000-0005-0000-0000-00003E3B0000}"/>
    <cellStyle name="20% - uthevingsfarge 6 2 2 2 4" xfId="15005" xr:uid="{00000000-0005-0000-0000-00003F3B0000}"/>
    <cellStyle name="20% - uthevingsfarge 6 2 2 2 4 2" xfId="15006" xr:uid="{00000000-0005-0000-0000-0000403B0000}"/>
    <cellStyle name="20% - uthevingsfarge 6 2 2 2 4 2 2" xfId="43103" xr:uid="{00000000-0005-0000-0000-0000413B0000}"/>
    <cellStyle name="20% - uthevingsfarge 6 2 2 2 4 3" xfId="15007" xr:uid="{00000000-0005-0000-0000-0000423B0000}"/>
    <cellStyle name="20% - uthevingsfarge 6 2 2 2 4 4" xfId="43104" xr:uid="{00000000-0005-0000-0000-0000433B0000}"/>
    <cellStyle name="20% - uthevingsfarge 6 2 2 2 4 5" xfId="43105" xr:uid="{00000000-0005-0000-0000-0000443B0000}"/>
    <cellStyle name="20% - uthevingsfarge 6 2 2 2 4 6" xfId="43106" xr:uid="{00000000-0005-0000-0000-0000453B0000}"/>
    <cellStyle name="20% - uthevingsfarge 6 2 2 2 4_3. Chng in credit spreads" xfId="43107" xr:uid="{00000000-0005-0000-0000-0000463B0000}"/>
    <cellStyle name="20% - uthevingsfarge 6 2 2 2 5" xfId="15008" xr:uid="{00000000-0005-0000-0000-0000473B0000}"/>
    <cellStyle name="20% - uthevingsfarge 6 2 2 2 5 2" xfId="15009" xr:uid="{00000000-0005-0000-0000-0000483B0000}"/>
    <cellStyle name="20% - uthevingsfarge 6 2 2 2 5 2 2" xfId="43108" xr:uid="{00000000-0005-0000-0000-0000493B0000}"/>
    <cellStyle name="20% - uthevingsfarge 6 2 2 2 5 3" xfId="15010" xr:uid="{00000000-0005-0000-0000-00004A3B0000}"/>
    <cellStyle name="20% - uthevingsfarge 6 2 2 2 5 4" xfId="43109" xr:uid="{00000000-0005-0000-0000-00004B3B0000}"/>
    <cellStyle name="20% - uthevingsfarge 6 2 2 2 5 5" xfId="43110" xr:uid="{00000000-0005-0000-0000-00004C3B0000}"/>
    <cellStyle name="20% - uthevingsfarge 6 2 2 2 5_3. Chng in credit spreads" xfId="43111" xr:uid="{00000000-0005-0000-0000-00004D3B0000}"/>
    <cellStyle name="20% - uthevingsfarge 6 2 2 2 6" xfId="15011" xr:uid="{00000000-0005-0000-0000-00004E3B0000}"/>
    <cellStyle name="20% - uthevingsfarge 6 2 2 2 6 2" xfId="43112" xr:uid="{00000000-0005-0000-0000-00004F3B0000}"/>
    <cellStyle name="20% - uthevingsfarge 6 2 2 2 7" xfId="15012" xr:uid="{00000000-0005-0000-0000-0000503B0000}"/>
    <cellStyle name="20% - uthevingsfarge 6 2 2 2 8" xfId="38148" xr:uid="{00000000-0005-0000-0000-0000513B0000}"/>
    <cellStyle name="20% - uthevingsfarge 6 2 2 2 9" xfId="43113" xr:uid="{00000000-0005-0000-0000-0000523B0000}"/>
    <cellStyle name="20% - uthevingsfarge 6 2 2 2_3. Chng in credit spreads" xfId="43114" xr:uid="{00000000-0005-0000-0000-0000533B0000}"/>
    <cellStyle name="20% - uthevingsfarge 6 2 2 3" xfId="15013" xr:uid="{00000000-0005-0000-0000-0000543B0000}"/>
    <cellStyle name="20% - uthevingsfarge 6 2 2 3 2" xfId="15014" xr:uid="{00000000-0005-0000-0000-0000553B0000}"/>
    <cellStyle name="20% - uthevingsfarge 6 2 2 3 2 2" xfId="43115" xr:uid="{00000000-0005-0000-0000-0000563B0000}"/>
    <cellStyle name="20% - uthevingsfarge 6 2 2 3 2 2 2" xfId="43116" xr:uid="{00000000-0005-0000-0000-0000573B0000}"/>
    <cellStyle name="20% - uthevingsfarge 6 2 2 3 2 3" xfId="43117" xr:uid="{00000000-0005-0000-0000-0000583B0000}"/>
    <cellStyle name="20% - uthevingsfarge 6 2 2 3 2_3. Chng in credit spreads" xfId="43118" xr:uid="{00000000-0005-0000-0000-0000593B0000}"/>
    <cellStyle name="20% - uthevingsfarge 6 2 2 3 3" xfId="15015" xr:uid="{00000000-0005-0000-0000-00005A3B0000}"/>
    <cellStyle name="20% - uthevingsfarge 6 2 2 3 3 2" xfId="43119" xr:uid="{00000000-0005-0000-0000-00005B3B0000}"/>
    <cellStyle name="20% - uthevingsfarge 6 2 2 3 4" xfId="38149" xr:uid="{00000000-0005-0000-0000-00005C3B0000}"/>
    <cellStyle name="20% - uthevingsfarge 6 2 2 3 5" xfId="43120" xr:uid="{00000000-0005-0000-0000-00005D3B0000}"/>
    <cellStyle name="20% - uthevingsfarge 6 2 2 3 6" xfId="43121" xr:uid="{00000000-0005-0000-0000-00005E3B0000}"/>
    <cellStyle name="20% - uthevingsfarge 6 2 2 3_3. Chng in credit spreads" xfId="43122" xr:uid="{00000000-0005-0000-0000-00005F3B0000}"/>
    <cellStyle name="20% - uthevingsfarge 6 2 2 4" xfId="15016" xr:uid="{00000000-0005-0000-0000-0000603B0000}"/>
    <cellStyle name="20% - uthevingsfarge 6 2 2 4 2" xfId="15017" xr:uid="{00000000-0005-0000-0000-0000613B0000}"/>
    <cellStyle name="20% - uthevingsfarge 6 2 2 4 2 2" xfId="43123" xr:uid="{00000000-0005-0000-0000-0000623B0000}"/>
    <cellStyle name="20% - uthevingsfarge 6 2 2 4 2 2 2" xfId="43124" xr:uid="{00000000-0005-0000-0000-0000633B0000}"/>
    <cellStyle name="20% - uthevingsfarge 6 2 2 4 2 3" xfId="43125" xr:uid="{00000000-0005-0000-0000-0000643B0000}"/>
    <cellStyle name="20% - uthevingsfarge 6 2 2 4 2_3. Chng in credit spreads" xfId="43126" xr:uid="{00000000-0005-0000-0000-0000653B0000}"/>
    <cellStyle name="20% - uthevingsfarge 6 2 2 4 3" xfId="15018" xr:uid="{00000000-0005-0000-0000-0000663B0000}"/>
    <cellStyle name="20% - uthevingsfarge 6 2 2 4 3 2" xfId="43127" xr:uid="{00000000-0005-0000-0000-0000673B0000}"/>
    <cellStyle name="20% - uthevingsfarge 6 2 2 4 4" xfId="38150" xr:uid="{00000000-0005-0000-0000-0000683B0000}"/>
    <cellStyle name="20% - uthevingsfarge 6 2 2 4 5" xfId="43128" xr:uid="{00000000-0005-0000-0000-0000693B0000}"/>
    <cellStyle name="20% - uthevingsfarge 6 2 2 4 6" xfId="43129" xr:uid="{00000000-0005-0000-0000-00006A3B0000}"/>
    <cellStyle name="20% - uthevingsfarge 6 2 2 4_3. Chng in credit spreads" xfId="43130" xr:uid="{00000000-0005-0000-0000-00006B3B0000}"/>
    <cellStyle name="20% - uthevingsfarge 6 2 2 5" xfId="15019" xr:uid="{00000000-0005-0000-0000-00006C3B0000}"/>
    <cellStyle name="20% - uthevingsfarge 6 2 2 5 2" xfId="15020" xr:uid="{00000000-0005-0000-0000-00006D3B0000}"/>
    <cellStyle name="20% - uthevingsfarge 6 2 2 5 2 2" xfId="43131" xr:uid="{00000000-0005-0000-0000-00006E3B0000}"/>
    <cellStyle name="20% - uthevingsfarge 6 2 2 5 2 2 2" xfId="43132" xr:uid="{00000000-0005-0000-0000-00006F3B0000}"/>
    <cellStyle name="20% - uthevingsfarge 6 2 2 5 2 3" xfId="43133" xr:uid="{00000000-0005-0000-0000-0000703B0000}"/>
    <cellStyle name="20% - uthevingsfarge 6 2 2 5 2_3. Chng in credit spreads" xfId="43134" xr:uid="{00000000-0005-0000-0000-0000713B0000}"/>
    <cellStyle name="20% - uthevingsfarge 6 2 2 5 3" xfId="15021" xr:uid="{00000000-0005-0000-0000-0000723B0000}"/>
    <cellStyle name="20% - uthevingsfarge 6 2 2 5 3 2" xfId="43135" xr:uid="{00000000-0005-0000-0000-0000733B0000}"/>
    <cellStyle name="20% - uthevingsfarge 6 2 2 5 4" xfId="38151" xr:uid="{00000000-0005-0000-0000-0000743B0000}"/>
    <cellStyle name="20% - uthevingsfarge 6 2 2 5 5" xfId="43136" xr:uid="{00000000-0005-0000-0000-0000753B0000}"/>
    <cellStyle name="20% - uthevingsfarge 6 2 2 5 6" xfId="43137" xr:uid="{00000000-0005-0000-0000-0000763B0000}"/>
    <cellStyle name="20% - uthevingsfarge 6 2 2 5_3. Chng in credit spreads" xfId="43138" xr:uid="{00000000-0005-0000-0000-0000773B0000}"/>
    <cellStyle name="20% - uthevingsfarge 6 2 2 6" xfId="15022" xr:uid="{00000000-0005-0000-0000-0000783B0000}"/>
    <cellStyle name="20% - uthevingsfarge 6 2 2 6 2" xfId="15023" xr:uid="{00000000-0005-0000-0000-0000793B0000}"/>
    <cellStyle name="20% - uthevingsfarge 6 2 2 6 2 2" xfId="43139" xr:uid="{00000000-0005-0000-0000-00007A3B0000}"/>
    <cellStyle name="20% - uthevingsfarge 6 2 2 6 3" xfId="15024" xr:uid="{00000000-0005-0000-0000-00007B3B0000}"/>
    <cellStyle name="20% - uthevingsfarge 6 2 2 6 4" xfId="43140" xr:uid="{00000000-0005-0000-0000-00007C3B0000}"/>
    <cellStyle name="20% - uthevingsfarge 6 2 2 6 5" xfId="43141" xr:uid="{00000000-0005-0000-0000-00007D3B0000}"/>
    <cellStyle name="20% - uthevingsfarge 6 2 2 6 6" xfId="43142" xr:uid="{00000000-0005-0000-0000-00007E3B0000}"/>
    <cellStyle name="20% - uthevingsfarge 6 2 2 6_3. Chng in credit spreads" xfId="43143" xr:uid="{00000000-0005-0000-0000-00007F3B0000}"/>
    <cellStyle name="20% - uthevingsfarge 6 2 2 7" xfId="15025" xr:uid="{00000000-0005-0000-0000-0000803B0000}"/>
    <cellStyle name="20% - uthevingsfarge 6 2 2 7 2" xfId="43144" xr:uid="{00000000-0005-0000-0000-0000813B0000}"/>
    <cellStyle name="20% - uthevingsfarge 6 2 2 8" xfId="38147" xr:uid="{00000000-0005-0000-0000-0000823B0000}"/>
    <cellStyle name="20% - uthevingsfarge 6 2 2 9" xfId="43145" xr:uid="{00000000-0005-0000-0000-0000833B0000}"/>
    <cellStyle name="20% - uthevingsfarge 6 2 2_3. Chng in credit spreads" xfId="43146" xr:uid="{00000000-0005-0000-0000-0000843B0000}"/>
    <cellStyle name="20% - uthevingsfarge 6 2 3" xfId="12442" xr:uid="{00000000-0005-0000-0000-0000853B0000}"/>
    <cellStyle name="20% - uthevingsfarge 6 2 3 10" xfId="43147" xr:uid="{00000000-0005-0000-0000-0000863B0000}"/>
    <cellStyle name="20% - uthevingsfarge 6 2 3 2" xfId="15026" xr:uid="{00000000-0005-0000-0000-0000873B0000}"/>
    <cellStyle name="20% - uthevingsfarge 6 2 3 2 2" xfId="15027" xr:uid="{00000000-0005-0000-0000-0000883B0000}"/>
    <cellStyle name="20% - uthevingsfarge 6 2 3 2 2 2" xfId="43148" xr:uid="{00000000-0005-0000-0000-0000893B0000}"/>
    <cellStyle name="20% - uthevingsfarge 6 2 3 2 2 2 2" xfId="43149" xr:uid="{00000000-0005-0000-0000-00008A3B0000}"/>
    <cellStyle name="20% - uthevingsfarge 6 2 3 2 2 3" xfId="43150" xr:uid="{00000000-0005-0000-0000-00008B3B0000}"/>
    <cellStyle name="20% - uthevingsfarge 6 2 3 2 2_3. Chng in credit spreads" xfId="43151" xr:uid="{00000000-0005-0000-0000-00008C3B0000}"/>
    <cellStyle name="20% - uthevingsfarge 6 2 3 2 3" xfId="15028" xr:uid="{00000000-0005-0000-0000-00008D3B0000}"/>
    <cellStyle name="20% - uthevingsfarge 6 2 3 2 3 2" xfId="43152" xr:uid="{00000000-0005-0000-0000-00008E3B0000}"/>
    <cellStyle name="20% - uthevingsfarge 6 2 3 2 3 2 2" xfId="43153" xr:uid="{00000000-0005-0000-0000-00008F3B0000}"/>
    <cellStyle name="20% - uthevingsfarge 6 2 3 2 3 3" xfId="43154" xr:uid="{00000000-0005-0000-0000-0000903B0000}"/>
    <cellStyle name="20% - uthevingsfarge 6 2 3 2 3_3. Chng in credit spreads" xfId="43155" xr:uid="{00000000-0005-0000-0000-0000913B0000}"/>
    <cellStyle name="20% - uthevingsfarge 6 2 3 2 4" xfId="43156" xr:uid="{00000000-0005-0000-0000-0000923B0000}"/>
    <cellStyle name="20% - uthevingsfarge 6 2 3 2 4 2" xfId="43157" xr:uid="{00000000-0005-0000-0000-0000933B0000}"/>
    <cellStyle name="20% - uthevingsfarge 6 2 3 2 4 2 2" xfId="43158" xr:uid="{00000000-0005-0000-0000-0000943B0000}"/>
    <cellStyle name="20% - uthevingsfarge 6 2 3 2 4 3" xfId="43159" xr:uid="{00000000-0005-0000-0000-0000953B0000}"/>
    <cellStyle name="20% - uthevingsfarge 6 2 3 2 4_3. Chng in credit spreads" xfId="43160" xr:uid="{00000000-0005-0000-0000-0000963B0000}"/>
    <cellStyle name="20% - uthevingsfarge 6 2 3 2 5" xfId="43161" xr:uid="{00000000-0005-0000-0000-0000973B0000}"/>
    <cellStyle name="20% - uthevingsfarge 6 2 3 2 5 2" xfId="43162" xr:uid="{00000000-0005-0000-0000-0000983B0000}"/>
    <cellStyle name="20% - uthevingsfarge 6 2 3 2 6" xfId="43163" xr:uid="{00000000-0005-0000-0000-0000993B0000}"/>
    <cellStyle name="20% - uthevingsfarge 6 2 3 2_3. Chng in credit spreads" xfId="43164" xr:uid="{00000000-0005-0000-0000-00009A3B0000}"/>
    <cellStyle name="20% - uthevingsfarge 6 2 3 3" xfId="15029" xr:uid="{00000000-0005-0000-0000-00009B3B0000}"/>
    <cellStyle name="20% - uthevingsfarge 6 2 3 3 2" xfId="15030" xr:uid="{00000000-0005-0000-0000-00009C3B0000}"/>
    <cellStyle name="20% - uthevingsfarge 6 2 3 3 2 2" xfId="43165" xr:uid="{00000000-0005-0000-0000-00009D3B0000}"/>
    <cellStyle name="20% - uthevingsfarge 6 2 3 3 2 2 2" xfId="43166" xr:uid="{00000000-0005-0000-0000-00009E3B0000}"/>
    <cellStyle name="20% - uthevingsfarge 6 2 3 3 2 3" xfId="43167" xr:uid="{00000000-0005-0000-0000-00009F3B0000}"/>
    <cellStyle name="20% - uthevingsfarge 6 2 3 3 2_3. Chng in credit spreads" xfId="43168" xr:uid="{00000000-0005-0000-0000-0000A03B0000}"/>
    <cellStyle name="20% - uthevingsfarge 6 2 3 3 3" xfId="15031" xr:uid="{00000000-0005-0000-0000-0000A13B0000}"/>
    <cellStyle name="20% - uthevingsfarge 6 2 3 3 3 2" xfId="43169" xr:uid="{00000000-0005-0000-0000-0000A23B0000}"/>
    <cellStyle name="20% - uthevingsfarge 6 2 3 3 4" xfId="43170" xr:uid="{00000000-0005-0000-0000-0000A33B0000}"/>
    <cellStyle name="20% - uthevingsfarge 6 2 3 3 5" xfId="43171" xr:uid="{00000000-0005-0000-0000-0000A43B0000}"/>
    <cellStyle name="20% - uthevingsfarge 6 2 3 3 6" xfId="43172" xr:uid="{00000000-0005-0000-0000-0000A53B0000}"/>
    <cellStyle name="20% - uthevingsfarge 6 2 3 3_3. Chng in credit spreads" xfId="43173" xr:uid="{00000000-0005-0000-0000-0000A63B0000}"/>
    <cellStyle name="20% - uthevingsfarge 6 2 3 4" xfId="15032" xr:uid="{00000000-0005-0000-0000-0000A73B0000}"/>
    <cellStyle name="20% - uthevingsfarge 6 2 3 4 2" xfId="15033" xr:uid="{00000000-0005-0000-0000-0000A83B0000}"/>
    <cellStyle name="20% - uthevingsfarge 6 2 3 4 2 2" xfId="43174" xr:uid="{00000000-0005-0000-0000-0000A93B0000}"/>
    <cellStyle name="20% - uthevingsfarge 6 2 3 4 3" xfId="15034" xr:uid="{00000000-0005-0000-0000-0000AA3B0000}"/>
    <cellStyle name="20% - uthevingsfarge 6 2 3 4 4" xfId="43175" xr:uid="{00000000-0005-0000-0000-0000AB3B0000}"/>
    <cellStyle name="20% - uthevingsfarge 6 2 3 4 5" xfId="43176" xr:uid="{00000000-0005-0000-0000-0000AC3B0000}"/>
    <cellStyle name="20% - uthevingsfarge 6 2 3 4 6" xfId="43177" xr:uid="{00000000-0005-0000-0000-0000AD3B0000}"/>
    <cellStyle name="20% - uthevingsfarge 6 2 3 4_3. Chng in credit spreads" xfId="43178" xr:uid="{00000000-0005-0000-0000-0000AE3B0000}"/>
    <cellStyle name="20% - uthevingsfarge 6 2 3 5" xfId="15035" xr:uid="{00000000-0005-0000-0000-0000AF3B0000}"/>
    <cellStyle name="20% - uthevingsfarge 6 2 3 5 2" xfId="15036" xr:uid="{00000000-0005-0000-0000-0000B03B0000}"/>
    <cellStyle name="20% - uthevingsfarge 6 2 3 5 2 2" xfId="43179" xr:uid="{00000000-0005-0000-0000-0000B13B0000}"/>
    <cellStyle name="20% - uthevingsfarge 6 2 3 5 3" xfId="15037" xr:uid="{00000000-0005-0000-0000-0000B23B0000}"/>
    <cellStyle name="20% - uthevingsfarge 6 2 3 5 4" xfId="43180" xr:uid="{00000000-0005-0000-0000-0000B33B0000}"/>
    <cellStyle name="20% - uthevingsfarge 6 2 3 5 5" xfId="43181" xr:uid="{00000000-0005-0000-0000-0000B43B0000}"/>
    <cellStyle name="20% - uthevingsfarge 6 2 3 5 6" xfId="43182" xr:uid="{00000000-0005-0000-0000-0000B53B0000}"/>
    <cellStyle name="20% - uthevingsfarge 6 2 3 5_3. Chng in credit spreads" xfId="43183" xr:uid="{00000000-0005-0000-0000-0000B63B0000}"/>
    <cellStyle name="20% - uthevingsfarge 6 2 3 6" xfId="15038" xr:uid="{00000000-0005-0000-0000-0000B73B0000}"/>
    <cellStyle name="20% - uthevingsfarge 6 2 3 6 2" xfId="43184" xr:uid="{00000000-0005-0000-0000-0000B83B0000}"/>
    <cellStyle name="20% - uthevingsfarge 6 2 3 6 2 2" xfId="43185" xr:uid="{00000000-0005-0000-0000-0000B93B0000}"/>
    <cellStyle name="20% - uthevingsfarge 6 2 3 6 3" xfId="43186" xr:uid="{00000000-0005-0000-0000-0000BA3B0000}"/>
    <cellStyle name="20% - uthevingsfarge 6 2 3 6_3. Chng in credit spreads" xfId="43187" xr:uid="{00000000-0005-0000-0000-0000BB3B0000}"/>
    <cellStyle name="20% - uthevingsfarge 6 2 3 7" xfId="15039" xr:uid="{00000000-0005-0000-0000-0000BC3B0000}"/>
    <cellStyle name="20% - uthevingsfarge 6 2 3 7 2" xfId="43188" xr:uid="{00000000-0005-0000-0000-0000BD3B0000}"/>
    <cellStyle name="20% - uthevingsfarge 6 2 3 8" xfId="38152" xr:uid="{00000000-0005-0000-0000-0000BE3B0000}"/>
    <cellStyle name="20% - uthevingsfarge 6 2 3 9" xfId="43189" xr:uid="{00000000-0005-0000-0000-0000BF3B0000}"/>
    <cellStyle name="20% - uthevingsfarge 6 2 3_3. Chng in credit spreads" xfId="43190" xr:uid="{00000000-0005-0000-0000-0000C03B0000}"/>
    <cellStyle name="20% - uthevingsfarge 6 2 4" xfId="15040" xr:uid="{00000000-0005-0000-0000-0000C13B0000}"/>
    <cellStyle name="20% - uthevingsfarge 6 2 4 2" xfId="15041" xr:uid="{00000000-0005-0000-0000-0000C23B0000}"/>
    <cellStyle name="20% - uthevingsfarge 6 2 4 2 2" xfId="15042" xr:uid="{00000000-0005-0000-0000-0000C33B0000}"/>
    <cellStyle name="20% - uthevingsfarge 6 2 4 2 2 2" xfId="43191" xr:uid="{00000000-0005-0000-0000-0000C43B0000}"/>
    <cellStyle name="20% - uthevingsfarge 6 2 4 2 3" xfId="43192" xr:uid="{00000000-0005-0000-0000-0000C53B0000}"/>
    <cellStyle name="20% - uthevingsfarge 6 2 4 2_3. Chng in credit spreads" xfId="43193" xr:uid="{00000000-0005-0000-0000-0000C63B0000}"/>
    <cellStyle name="20% - uthevingsfarge 6 2 4 3" xfId="15043" xr:uid="{00000000-0005-0000-0000-0000C73B0000}"/>
    <cellStyle name="20% - uthevingsfarge 6 2 4 3 2" xfId="43194" xr:uid="{00000000-0005-0000-0000-0000C83B0000}"/>
    <cellStyle name="20% - uthevingsfarge 6 2 4 3 2 2" xfId="43195" xr:uid="{00000000-0005-0000-0000-0000C93B0000}"/>
    <cellStyle name="20% - uthevingsfarge 6 2 4 3 3" xfId="43196" xr:uid="{00000000-0005-0000-0000-0000CA3B0000}"/>
    <cellStyle name="20% - uthevingsfarge 6 2 4 3_3. Chng in credit spreads" xfId="43197" xr:uid="{00000000-0005-0000-0000-0000CB3B0000}"/>
    <cellStyle name="20% - uthevingsfarge 6 2 4 4" xfId="15044" xr:uid="{00000000-0005-0000-0000-0000CC3B0000}"/>
    <cellStyle name="20% - uthevingsfarge 6 2 4 4 2" xfId="43198" xr:uid="{00000000-0005-0000-0000-0000CD3B0000}"/>
    <cellStyle name="20% - uthevingsfarge 6 2 4 4 2 2" xfId="43199" xr:uid="{00000000-0005-0000-0000-0000CE3B0000}"/>
    <cellStyle name="20% - uthevingsfarge 6 2 4 4 3" xfId="43200" xr:uid="{00000000-0005-0000-0000-0000CF3B0000}"/>
    <cellStyle name="20% - uthevingsfarge 6 2 4 4_3. Chng in credit spreads" xfId="43201" xr:uid="{00000000-0005-0000-0000-0000D03B0000}"/>
    <cellStyle name="20% - uthevingsfarge 6 2 4 5" xfId="38153" xr:uid="{00000000-0005-0000-0000-0000D13B0000}"/>
    <cellStyle name="20% - uthevingsfarge 6 2 4 5 2" xfId="43202" xr:uid="{00000000-0005-0000-0000-0000D23B0000}"/>
    <cellStyle name="20% - uthevingsfarge 6 2 4 6" xfId="43203" xr:uid="{00000000-0005-0000-0000-0000D33B0000}"/>
    <cellStyle name="20% - uthevingsfarge 6 2 4 7" xfId="43204" xr:uid="{00000000-0005-0000-0000-0000D43B0000}"/>
    <cellStyle name="20% - uthevingsfarge 6 2 4_3. Chng in credit spreads" xfId="43205" xr:uid="{00000000-0005-0000-0000-0000D53B0000}"/>
    <cellStyle name="20% - uthevingsfarge 6 2 5" xfId="15045" xr:uid="{00000000-0005-0000-0000-0000D63B0000}"/>
    <cellStyle name="20% - uthevingsfarge 6 2 5 2" xfId="15046" xr:uid="{00000000-0005-0000-0000-0000D73B0000}"/>
    <cellStyle name="20% - uthevingsfarge 6 2 5 2 2" xfId="15047" xr:uid="{00000000-0005-0000-0000-0000D83B0000}"/>
    <cellStyle name="20% - uthevingsfarge 6 2 5 2 2 2" xfId="43206" xr:uid="{00000000-0005-0000-0000-0000D93B0000}"/>
    <cellStyle name="20% - uthevingsfarge 6 2 5 2 3" xfId="43207" xr:uid="{00000000-0005-0000-0000-0000DA3B0000}"/>
    <cellStyle name="20% - uthevingsfarge 6 2 5 2_3. Chng in credit spreads" xfId="43208" xr:uid="{00000000-0005-0000-0000-0000DB3B0000}"/>
    <cellStyle name="20% - uthevingsfarge 6 2 5 3" xfId="15048" xr:uid="{00000000-0005-0000-0000-0000DC3B0000}"/>
    <cellStyle name="20% - uthevingsfarge 6 2 5 3 2" xfId="43209" xr:uid="{00000000-0005-0000-0000-0000DD3B0000}"/>
    <cellStyle name="20% - uthevingsfarge 6 2 5 4" xfId="15049" xr:uid="{00000000-0005-0000-0000-0000DE3B0000}"/>
    <cellStyle name="20% - uthevingsfarge 6 2 5 5" xfId="38154" xr:uid="{00000000-0005-0000-0000-0000DF3B0000}"/>
    <cellStyle name="20% - uthevingsfarge 6 2 5 6" xfId="43210" xr:uid="{00000000-0005-0000-0000-0000E03B0000}"/>
    <cellStyle name="20% - uthevingsfarge 6 2 5 7" xfId="43211" xr:uid="{00000000-0005-0000-0000-0000E13B0000}"/>
    <cellStyle name="20% - uthevingsfarge 6 2 5_3. Chng in credit spreads" xfId="43212" xr:uid="{00000000-0005-0000-0000-0000E23B0000}"/>
    <cellStyle name="20% - uthevingsfarge 6 2 6" xfId="15050" xr:uid="{00000000-0005-0000-0000-0000E33B0000}"/>
    <cellStyle name="20% - uthevingsfarge 6 2 6 2" xfId="15051" xr:uid="{00000000-0005-0000-0000-0000E43B0000}"/>
    <cellStyle name="20% - uthevingsfarge 6 2 6 2 2" xfId="15052" xr:uid="{00000000-0005-0000-0000-0000E53B0000}"/>
    <cellStyle name="20% - uthevingsfarge 6 2 6 2 2 2" xfId="43213" xr:uid="{00000000-0005-0000-0000-0000E63B0000}"/>
    <cellStyle name="20% - uthevingsfarge 6 2 6 2 3" xfId="43214" xr:uid="{00000000-0005-0000-0000-0000E73B0000}"/>
    <cellStyle name="20% - uthevingsfarge 6 2 6 2_3. Chng in credit spreads" xfId="43215" xr:uid="{00000000-0005-0000-0000-0000E83B0000}"/>
    <cellStyle name="20% - uthevingsfarge 6 2 6 3" xfId="15053" xr:uid="{00000000-0005-0000-0000-0000E93B0000}"/>
    <cellStyle name="20% - uthevingsfarge 6 2 6 3 2" xfId="43216" xr:uid="{00000000-0005-0000-0000-0000EA3B0000}"/>
    <cellStyle name="20% - uthevingsfarge 6 2 6 4" xfId="15054" xr:uid="{00000000-0005-0000-0000-0000EB3B0000}"/>
    <cellStyle name="20% - uthevingsfarge 6 2 6 5" xfId="38155" xr:uid="{00000000-0005-0000-0000-0000EC3B0000}"/>
    <cellStyle name="20% - uthevingsfarge 6 2 6 6" xfId="43217" xr:uid="{00000000-0005-0000-0000-0000ED3B0000}"/>
    <cellStyle name="20% - uthevingsfarge 6 2 6 7" xfId="43218" xr:uid="{00000000-0005-0000-0000-0000EE3B0000}"/>
    <cellStyle name="20% - uthevingsfarge 6 2 6_3. Chng in credit spreads" xfId="43219" xr:uid="{00000000-0005-0000-0000-0000EF3B0000}"/>
    <cellStyle name="20% - uthevingsfarge 6 2 7" xfId="15055" xr:uid="{00000000-0005-0000-0000-0000F03B0000}"/>
    <cellStyle name="20% - uthevingsfarge 6 2 7 2" xfId="15056" xr:uid="{00000000-0005-0000-0000-0000F13B0000}"/>
    <cellStyle name="20% - uthevingsfarge 6 2 7 2 2" xfId="15057" xr:uid="{00000000-0005-0000-0000-0000F23B0000}"/>
    <cellStyle name="20% - uthevingsfarge 6 2 7 2 3" xfId="43220" xr:uid="{00000000-0005-0000-0000-0000F33B0000}"/>
    <cellStyle name="20% - uthevingsfarge 6 2 7 2_43 Manuell" xfId="54450" xr:uid="{8061D805-2169-4398-B3C8-48A0068653CD}"/>
    <cellStyle name="20% - uthevingsfarge 6 2 7 3" xfId="15058" xr:uid="{00000000-0005-0000-0000-0000F53B0000}"/>
    <cellStyle name="20% - uthevingsfarge 6 2 7 4" xfId="15059" xr:uid="{00000000-0005-0000-0000-0000F63B0000}"/>
    <cellStyle name="20% - uthevingsfarge 6 2 7 5" xfId="43221" xr:uid="{00000000-0005-0000-0000-0000F73B0000}"/>
    <cellStyle name="20% - uthevingsfarge 6 2 7 6" xfId="43222" xr:uid="{00000000-0005-0000-0000-0000F83B0000}"/>
    <cellStyle name="20% - uthevingsfarge 6 2 7_3. Chng in credit spreads" xfId="43223" xr:uid="{00000000-0005-0000-0000-0000F93B0000}"/>
    <cellStyle name="20% - uthevingsfarge 6 2 8" xfId="15060" xr:uid="{00000000-0005-0000-0000-0000FA3B0000}"/>
    <cellStyle name="20% - uthevingsfarge 6 2 8 2" xfId="15061" xr:uid="{00000000-0005-0000-0000-0000FB3B0000}"/>
    <cellStyle name="20% - uthevingsfarge 6 2 8 2 2" xfId="43224" xr:uid="{00000000-0005-0000-0000-0000FC3B0000}"/>
    <cellStyle name="20% - uthevingsfarge 6 2 8 3" xfId="15062" xr:uid="{00000000-0005-0000-0000-0000FD3B0000}"/>
    <cellStyle name="20% - uthevingsfarge 6 2 8 4" xfId="43225" xr:uid="{00000000-0005-0000-0000-0000FE3B0000}"/>
    <cellStyle name="20% - uthevingsfarge 6 2 8_3. Chng in credit spreads" xfId="43226" xr:uid="{00000000-0005-0000-0000-0000FF3B0000}"/>
    <cellStyle name="20% - uthevingsfarge 6 2 9" xfId="15063" xr:uid="{00000000-0005-0000-0000-0000003C0000}"/>
    <cellStyle name="20% - uthevingsfarge 6 2 9 2" xfId="15064" xr:uid="{00000000-0005-0000-0000-0000013C0000}"/>
    <cellStyle name="20% - uthevingsfarge 6 2 9 3" xfId="15065" xr:uid="{00000000-0005-0000-0000-0000023C0000}"/>
    <cellStyle name="20% - uthevingsfarge 6 2 9_43 Manuell" xfId="54451" xr:uid="{9D302AC4-2416-43A1-84C6-DD6D1DB11E77}"/>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8158" xr:uid="{00000000-0005-0000-0000-0000083C0000}"/>
    <cellStyle name="20% - uthevingsfarge 6 20 2 2_CC1" xfId="53101" xr:uid="{AAAFDCA7-E700-4E06-8374-C8313D996CA4}"/>
    <cellStyle name="20% - uthevingsfarge 6 20 2 3" xfId="38159" xr:uid="{00000000-0005-0000-0000-0000093C0000}"/>
    <cellStyle name="20% - uthevingsfarge 6 20 2 4" xfId="38160" xr:uid="{00000000-0005-0000-0000-00000A3C0000}"/>
    <cellStyle name="20% - uthevingsfarge 6 20 2 5" xfId="38161" xr:uid="{00000000-0005-0000-0000-00000B3C0000}"/>
    <cellStyle name="20% - uthevingsfarge 6 20 2 6" xfId="38157" xr:uid="{00000000-0005-0000-0000-00000C3C0000}"/>
    <cellStyle name="20% - uthevingsfarge 6 20 2_4 manuell" xfId="53102" xr:uid="{4ED6147B-91CF-4498-8188-8CAC14CB85E3}"/>
    <cellStyle name="20% - uthevingsfarge 6 20 3" xfId="3761" xr:uid="{00000000-0005-0000-0000-00000E3C0000}"/>
    <cellStyle name="20% - uthevingsfarge 6 20 3 2" xfId="38162" xr:uid="{00000000-0005-0000-0000-00000F3C0000}"/>
    <cellStyle name="20% - uthevingsfarge 6 20 3_CC1" xfId="53103" xr:uid="{22B87D90-6720-4BEC-B229-E859818A08EC}"/>
    <cellStyle name="20% - uthevingsfarge 6 20 4" xfId="38163" xr:uid="{00000000-0005-0000-0000-0000103C0000}"/>
    <cellStyle name="20% - uthevingsfarge 6 20 5" xfId="38164" xr:uid="{00000000-0005-0000-0000-0000113C0000}"/>
    <cellStyle name="20% - uthevingsfarge 6 20 6" xfId="38165" xr:uid="{00000000-0005-0000-0000-0000123C0000}"/>
    <cellStyle name="20% - uthevingsfarge 6 20 7" xfId="38156" xr:uid="{00000000-0005-0000-0000-0000133C0000}"/>
    <cellStyle name="20% - uthevingsfarge 6 20_4 manuell" xfId="53104"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8168" xr:uid="{00000000-0005-0000-0000-0000183C0000}"/>
    <cellStyle name="20% - uthevingsfarge 6 21 2 2_CC1" xfId="53105" xr:uid="{43C6650C-1270-4395-97BD-DCF3D84F777E}"/>
    <cellStyle name="20% - uthevingsfarge 6 21 2 3" xfId="38169" xr:uid="{00000000-0005-0000-0000-0000193C0000}"/>
    <cellStyle name="20% - uthevingsfarge 6 21 2 4" xfId="38170" xr:uid="{00000000-0005-0000-0000-00001A3C0000}"/>
    <cellStyle name="20% - uthevingsfarge 6 21 2 5" xfId="38171" xr:uid="{00000000-0005-0000-0000-00001B3C0000}"/>
    <cellStyle name="20% - uthevingsfarge 6 21 2 6" xfId="38167" xr:uid="{00000000-0005-0000-0000-00001C3C0000}"/>
    <cellStyle name="20% - uthevingsfarge 6 21 2_4 manuell" xfId="53106" xr:uid="{CF5E48E8-B886-4678-A8D3-2586790BA75F}"/>
    <cellStyle name="20% - uthevingsfarge 6 21 3" xfId="3765" xr:uid="{00000000-0005-0000-0000-00001E3C0000}"/>
    <cellStyle name="20% - uthevingsfarge 6 21 3 2" xfId="38172" xr:uid="{00000000-0005-0000-0000-00001F3C0000}"/>
    <cellStyle name="20% - uthevingsfarge 6 21 3_CC1" xfId="53107" xr:uid="{8F5BAB64-32CF-4921-BBA7-CA287C1FE5F6}"/>
    <cellStyle name="20% - uthevingsfarge 6 21 4" xfId="38173" xr:uid="{00000000-0005-0000-0000-0000203C0000}"/>
    <cellStyle name="20% - uthevingsfarge 6 21 5" xfId="38174" xr:uid="{00000000-0005-0000-0000-0000213C0000}"/>
    <cellStyle name="20% - uthevingsfarge 6 21 6" xfId="38175" xr:uid="{00000000-0005-0000-0000-0000223C0000}"/>
    <cellStyle name="20% - uthevingsfarge 6 21 7" xfId="38166" xr:uid="{00000000-0005-0000-0000-0000233C0000}"/>
    <cellStyle name="20% - uthevingsfarge 6 21_4 manuell" xfId="53108"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8178" xr:uid="{00000000-0005-0000-0000-0000283C0000}"/>
    <cellStyle name="20% - uthevingsfarge 6 22 2 2_CC1" xfId="53109" xr:uid="{93634E8A-F07F-4E05-B4CA-276448C548B5}"/>
    <cellStyle name="20% - uthevingsfarge 6 22 2 3" xfId="38179" xr:uid="{00000000-0005-0000-0000-0000293C0000}"/>
    <cellStyle name="20% - uthevingsfarge 6 22 2 4" xfId="38180" xr:uid="{00000000-0005-0000-0000-00002A3C0000}"/>
    <cellStyle name="20% - uthevingsfarge 6 22 2 5" xfId="38181" xr:uid="{00000000-0005-0000-0000-00002B3C0000}"/>
    <cellStyle name="20% - uthevingsfarge 6 22 2 6" xfId="38177" xr:uid="{00000000-0005-0000-0000-00002C3C0000}"/>
    <cellStyle name="20% - uthevingsfarge 6 22 2_4 manuell" xfId="53110" xr:uid="{D8779D2D-5908-4B42-B057-CD89D8E063F7}"/>
    <cellStyle name="20% - uthevingsfarge 6 22 3" xfId="3769" xr:uid="{00000000-0005-0000-0000-00002E3C0000}"/>
    <cellStyle name="20% - uthevingsfarge 6 22 3 2" xfId="38182" xr:uid="{00000000-0005-0000-0000-00002F3C0000}"/>
    <cellStyle name="20% - uthevingsfarge 6 22 3_CC1" xfId="53111" xr:uid="{F6B85D49-7615-4933-8C21-29478A4AF310}"/>
    <cellStyle name="20% - uthevingsfarge 6 22 4" xfId="38183" xr:uid="{00000000-0005-0000-0000-0000303C0000}"/>
    <cellStyle name="20% - uthevingsfarge 6 22 5" xfId="38184" xr:uid="{00000000-0005-0000-0000-0000313C0000}"/>
    <cellStyle name="20% - uthevingsfarge 6 22 6" xfId="38185" xr:uid="{00000000-0005-0000-0000-0000323C0000}"/>
    <cellStyle name="20% - uthevingsfarge 6 22 7" xfId="38176" xr:uid="{00000000-0005-0000-0000-0000333C0000}"/>
    <cellStyle name="20% - uthevingsfarge 6 22_4 manuell" xfId="53112"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8188" xr:uid="{00000000-0005-0000-0000-0000383C0000}"/>
    <cellStyle name="20% - uthevingsfarge 6 23 2 2_CC1" xfId="53113" xr:uid="{AC46AF4D-474A-4574-B30D-76B643DBAA23}"/>
    <cellStyle name="20% - uthevingsfarge 6 23 2 3" xfId="38189" xr:uid="{00000000-0005-0000-0000-0000393C0000}"/>
    <cellStyle name="20% - uthevingsfarge 6 23 2 4" xfId="38190" xr:uid="{00000000-0005-0000-0000-00003A3C0000}"/>
    <cellStyle name="20% - uthevingsfarge 6 23 2 5" xfId="38191" xr:uid="{00000000-0005-0000-0000-00003B3C0000}"/>
    <cellStyle name="20% - uthevingsfarge 6 23 2 6" xfId="38187" xr:uid="{00000000-0005-0000-0000-00003C3C0000}"/>
    <cellStyle name="20% - uthevingsfarge 6 23 2_4 manuell" xfId="53114" xr:uid="{EADA8EB9-62C2-40C8-A5BA-958DC038613B}"/>
    <cellStyle name="20% - uthevingsfarge 6 23 3" xfId="3773" xr:uid="{00000000-0005-0000-0000-00003E3C0000}"/>
    <cellStyle name="20% - uthevingsfarge 6 23 3 2" xfId="38192" xr:uid="{00000000-0005-0000-0000-00003F3C0000}"/>
    <cellStyle name="20% - uthevingsfarge 6 23 3_CC1" xfId="53115" xr:uid="{B946A828-E2DA-4F97-B947-E17491F25325}"/>
    <cellStyle name="20% - uthevingsfarge 6 23 4" xfId="38193" xr:uid="{00000000-0005-0000-0000-0000403C0000}"/>
    <cellStyle name="20% - uthevingsfarge 6 23 5" xfId="38194" xr:uid="{00000000-0005-0000-0000-0000413C0000}"/>
    <cellStyle name="20% - uthevingsfarge 6 23 6" xfId="38195" xr:uid="{00000000-0005-0000-0000-0000423C0000}"/>
    <cellStyle name="20% - uthevingsfarge 6 23 7" xfId="38186" xr:uid="{00000000-0005-0000-0000-0000433C0000}"/>
    <cellStyle name="20% - uthevingsfarge 6 23_4 manuell" xfId="53116"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8198" xr:uid="{00000000-0005-0000-0000-0000483C0000}"/>
    <cellStyle name="20% - uthevingsfarge 6 24 2 2_CC1" xfId="53117" xr:uid="{FE3F76D7-C720-44A6-9FF5-128D07D1FC08}"/>
    <cellStyle name="20% - uthevingsfarge 6 24 2 3" xfId="38199" xr:uid="{00000000-0005-0000-0000-0000493C0000}"/>
    <cellStyle name="20% - uthevingsfarge 6 24 2 4" xfId="38200" xr:uid="{00000000-0005-0000-0000-00004A3C0000}"/>
    <cellStyle name="20% - uthevingsfarge 6 24 2 5" xfId="38201" xr:uid="{00000000-0005-0000-0000-00004B3C0000}"/>
    <cellStyle name="20% - uthevingsfarge 6 24 2 6" xfId="38197" xr:uid="{00000000-0005-0000-0000-00004C3C0000}"/>
    <cellStyle name="20% - uthevingsfarge 6 24 2_4 manuell" xfId="53118" xr:uid="{CF89F979-7C27-47CF-AA91-8B4E9FC3C931}"/>
    <cellStyle name="20% - uthevingsfarge 6 24 3" xfId="3777" xr:uid="{00000000-0005-0000-0000-00004E3C0000}"/>
    <cellStyle name="20% - uthevingsfarge 6 24 3 2" xfId="38202" xr:uid="{00000000-0005-0000-0000-00004F3C0000}"/>
    <cellStyle name="20% - uthevingsfarge 6 24 3_CC1" xfId="53119" xr:uid="{114889C2-43E7-4EE4-82D1-BD59855C372E}"/>
    <cellStyle name="20% - uthevingsfarge 6 24 4" xfId="38203" xr:uid="{00000000-0005-0000-0000-0000503C0000}"/>
    <cellStyle name="20% - uthevingsfarge 6 24 5" xfId="38204" xr:uid="{00000000-0005-0000-0000-0000513C0000}"/>
    <cellStyle name="20% - uthevingsfarge 6 24 6" xfId="38205" xr:uid="{00000000-0005-0000-0000-0000523C0000}"/>
    <cellStyle name="20% - uthevingsfarge 6 24 7" xfId="38196" xr:uid="{00000000-0005-0000-0000-0000533C0000}"/>
    <cellStyle name="20% - uthevingsfarge 6 24_4 manuell" xfId="53120"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8208" xr:uid="{00000000-0005-0000-0000-0000583C0000}"/>
    <cellStyle name="20% - uthevingsfarge 6 25 2 2_CC1" xfId="53121" xr:uid="{7D9B96E6-5B30-4FD6-8C91-36BF87D3FDBB}"/>
    <cellStyle name="20% - uthevingsfarge 6 25 2 3" xfId="38209" xr:uid="{00000000-0005-0000-0000-0000593C0000}"/>
    <cellStyle name="20% - uthevingsfarge 6 25 2 4" xfId="38210" xr:uid="{00000000-0005-0000-0000-00005A3C0000}"/>
    <cellStyle name="20% - uthevingsfarge 6 25 2 5" xfId="38211" xr:uid="{00000000-0005-0000-0000-00005B3C0000}"/>
    <cellStyle name="20% - uthevingsfarge 6 25 2 6" xfId="38207" xr:uid="{00000000-0005-0000-0000-00005C3C0000}"/>
    <cellStyle name="20% - uthevingsfarge 6 25 2_4 manuell" xfId="53122" xr:uid="{38F2D9C5-CE73-49D4-ADFF-D5178E991015}"/>
    <cellStyle name="20% - uthevingsfarge 6 25 3" xfId="3781" xr:uid="{00000000-0005-0000-0000-00005E3C0000}"/>
    <cellStyle name="20% - uthevingsfarge 6 25 3 2" xfId="38212" xr:uid="{00000000-0005-0000-0000-00005F3C0000}"/>
    <cellStyle name="20% - uthevingsfarge 6 25 3_CC1" xfId="53123" xr:uid="{F878AD3B-C001-4156-8461-541514D93347}"/>
    <cellStyle name="20% - uthevingsfarge 6 25 4" xfId="38213" xr:uid="{00000000-0005-0000-0000-0000603C0000}"/>
    <cellStyle name="20% - uthevingsfarge 6 25 5" xfId="38214" xr:uid="{00000000-0005-0000-0000-0000613C0000}"/>
    <cellStyle name="20% - uthevingsfarge 6 25 6" xfId="38215" xr:uid="{00000000-0005-0000-0000-0000623C0000}"/>
    <cellStyle name="20% - uthevingsfarge 6 25 7" xfId="38206" xr:uid="{00000000-0005-0000-0000-0000633C0000}"/>
    <cellStyle name="20% - uthevingsfarge 6 25_4 manuell" xfId="53124"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8218" xr:uid="{00000000-0005-0000-0000-0000683C0000}"/>
    <cellStyle name="20% - uthevingsfarge 6 26 2 2_CC1" xfId="53125" xr:uid="{E4BBB135-3735-4503-B8E2-F38846995F6D}"/>
    <cellStyle name="20% - uthevingsfarge 6 26 2 3" xfId="38219" xr:uid="{00000000-0005-0000-0000-0000693C0000}"/>
    <cellStyle name="20% - uthevingsfarge 6 26 2 4" xfId="38220" xr:uid="{00000000-0005-0000-0000-00006A3C0000}"/>
    <cellStyle name="20% - uthevingsfarge 6 26 2 5" xfId="38221" xr:uid="{00000000-0005-0000-0000-00006B3C0000}"/>
    <cellStyle name="20% - uthevingsfarge 6 26 2 6" xfId="38217" xr:uid="{00000000-0005-0000-0000-00006C3C0000}"/>
    <cellStyle name="20% - uthevingsfarge 6 26 2_4 manuell" xfId="53126" xr:uid="{943D47A3-651F-475D-AE30-383AF21B0C6D}"/>
    <cellStyle name="20% - uthevingsfarge 6 26 3" xfId="3785" xr:uid="{00000000-0005-0000-0000-00006E3C0000}"/>
    <cellStyle name="20% - uthevingsfarge 6 26 3 2" xfId="38222" xr:uid="{00000000-0005-0000-0000-00006F3C0000}"/>
    <cellStyle name="20% - uthevingsfarge 6 26 3_CC1" xfId="53127" xr:uid="{17295827-5C6E-44C3-B219-BBF77CB28B76}"/>
    <cellStyle name="20% - uthevingsfarge 6 26 4" xfId="38223" xr:uid="{00000000-0005-0000-0000-0000703C0000}"/>
    <cellStyle name="20% - uthevingsfarge 6 26 5" xfId="38224" xr:uid="{00000000-0005-0000-0000-0000713C0000}"/>
    <cellStyle name="20% - uthevingsfarge 6 26 6" xfId="38225" xr:uid="{00000000-0005-0000-0000-0000723C0000}"/>
    <cellStyle name="20% - uthevingsfarge 6 26 7" xfId="38216" xr:uid="{00000000-0005-0000-0000-0000733C0000}"/>
    <cellStyle name="20% - uthevingsfarge 6 26_4 manuell" xfId="53128"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8228" xr:uid="{00000000-0005-0000-0000-0000783C0000}"/>
    <cellStyle name="20% - uthevingsfarge 6 27 2 2_CC1" xfId="53129" xr:uid="{8B7108A3-E446-4D26-9F99-7588157D9BFE}"/>
    <cellStyle name="20% - uthevingsfarge 6 27 2 3" xfId="38229" xr:uid="{00000000-0005-0000-0000-0000793C0000}"/>
    <cellStyle name="20% - uthevingsfarge 6 27 2 4" xfId="38230" xr:uid="{00000000-0005-0000-0000-00007A3C0000}"/>
    <cellStyle name="20% - uthevingsfarge 6 27 2 5" xfId="38231" xr:uid="{00000000-0005-0000-0000-00007B3C0000}"/>
    <cellStyle name="20% - uthevingsfarge 6 27 2 6" xfId="38227" xr:uid="{00000000-0005-0000-0000-00007C3C0000}"/>
    <cellStyle name="20% - uthevingsfarge 6 27 2_4 manuell" xfId="53130" xr:uid="{9E71F081-4DFA-46C9-931C-1ADC65B3EF62}"/>
    <cellStyle name="20% - uthevingsfarge 6 27 3" xfId="3789" xr:uid="{00000000-0005-0000-0000-00007E3C0000}"/>
    <cellStyle name="20% - uthevingsfarge 6 27 3 2" xfId="38232" xr:uid="{00000000-0005-0000-0000-00007F3C0000}"/>
    <cellStyle name="20% - uthevingsfarge 6 27 3_CC1" xfId="53131" xr:uid="{EB99E4E3-E6DC-459A-B3A7-A3E267232DBF}"/>
    <cellStyle name="20% - uthevingsfarge 6 27 4" xfId="38233" xr:uid="{00000000-0005-0000-0000-0000803C0000}"/>
    <cellStyle name="20% - uthevingsfarge 6 27 5" xfId="38234" xr:uid="{00000000-0005-0000-0000-0000813C0000}"/>
    <cellStyle name="20% - uthevingsfarge 6 27 6" xfId="38235" xr:uid="{00000000-0005-0000-0000-0000823C0000}"/>
    <cellStyle name="20% - uthevingsfarge 6 27 7" xfId="38226" xr:uid="{00000000-0005-0000-0000-0000833C0000}"/>
    <cellStyle name="20% - uthevingsfarge 6 27_4 manuell" xfId="53132"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8238" xr:uid="{00000000-0005-0000-0000-0000883C0000}"/>
    <cellStyle name="20% - uthevingsfarge 6 28 2 2_CC1" xfId="53133" xr:uid="{2DC043EB-2EBE-4C9C-B200-948656AB9591}"/>
    <cellStyle name="20% - uthevingsfarge 6 28 2 3" xfId="38239" xr:uid="{00000000-0005-0000-0000-0000893C0000}"/>
    <cellStyle name="20% - uthevingsfarge 6 28 2 4" xfId="38240" xr:uid="{00000000-0005-0000-0000-00008A3C0000}"/>
    <cellStyle name="20% - uthevingsfarge 6 28 2 5" xfId="38241" xr:uid="{00000000-0005-0000-0000-00008B3C0000}"/>
    <cellStyle name="20% - uthevingsfarge 6 28 2 6" xfId="38237" xr:uid="{00000000-0005-0000-0000-00008C3C0000}"/>
    <cellStyle name="20% - uthevingsfarge 6 28 2_4 manuell" xfId="53134" xr:uid="{81F10280-B6B5-4D0C-A5CA-7D5AE2D26D57}"/>
    <cellStyle name="20% - uthevingsfarge 6 28 3" xfId="3793" xr:uid="{00000000-0005-0000-0000-00008E3C0000}"/>
    <cellStyle name="20% - uthevingsfarge 6 28 3 2" xfId="38242" xr:uid="{00000000-0005-0000-0000-00008F3C0000}"/>
    <cellStyle name="20% - uthevingsfarge 6 28 3_CC1" xfId="53135" xr:uid="{76DAE184-4BFD-456B-AD63-BC529103DA3C}"/>
    <cellStyle name="20% - uthevingsfarge 6 28 4" xfId="38243" xr:uid="{00000000-0005-0000-0000-0000903C0000}"/>
    <cellStyle name="20% - uthevingsfarge 6 28 5" xfId="38244" xr:uid="{00000000-0005-0000-0000-0000913C0000}"/>
    <cellStyle name="20% - uthevingsfarge 6 28 6" xfId="38245" xr:uid="{00000000-0005-0000-0000-0000923C0000}"/>
    <cellStyle name="20% - uthevingsfarge 6 28 7" xfId="38236" xr:uid="{00000000-0005-0000-0000-0000933C0000}"/>
    <cellStyle name="20% - uthevingsfarge 6 28_4 manuell" xfId="53136"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8248" xr:uid="{00000000-0005-0000-0000-0000983C0000}"/>
    <cellStyle name="20% - uthevingsfarge 6 29 2 2_CC1" xfId="53137" xr:uid="{92901F04-00D8-497A-9E1C-0E0079A6A256}"/>
    <cellStyle name="20% - uthevingsfarge 6 29 2 3" xfId="38249" xr:uid="{00000000-0005-0000-0000-0000993C0000}"/>
    <cellStyle name="20% - uthevingsfarge 6 29 2 4" xfId="38250" xr:uid="{00000000-0005-0000-0000-00009A3C0000}"/>
    <cellStyle name="20% - uthevingsfarge 6 29 2 5" xfId="38251" xr:uid="{00000000-0005-0000-0000-00009B3C0000}"/>
    <cellStyle name="20% - uthevingsfarge 6 29 2 6" xfId="38247" xr:uid="{00000000-0005-0000-0000-00009C3C0000}"/>
    <cellStyle name="20% - uthevingsfarge 6 29 2_4 manuell" xfId="53138" xr:uid="{CEBE8BC9-DB36-46C5-8002-99ADEF96018B}"/>
    <cellStyle name="20% - uthevingsfarge 6 29 3" xfId="3797" xr:uid="{00000000-0005-0000-0000-00009E3C0000}"/>
    <cellStyle name="20% - uthevingsfarge 6 29 3 2" xfId="38252" xr:uid="{00000000-0005-0000-0000-00009F3C0000}"/>
    <cellStyle name="20% - uthevingsfarge 6 29 3_CC1" xfId="53139" xr:uid="{2C5A343E-07A0-4437-9F95-9D8B64FC3DE4}"/>
    <cellStyle name="20% - uthevingsfarge 6 29 4" xfId="38253" xr:uid="{00000000-0005-0000-0000-0000A03C0000}"/>
    <cellStyle name="20% - uthevingsfarge 6 29 5" xfId="38254" xr:uid="{00000000-0005-0000-0000-0000A13C0000}"/>
    <cellStyle name="20% - uthevingsfarge 6 29 6" xfId="38255" xr:uid="{00000000-0005-0000-0000-0000A23C0000}"/>
    <cellStyle name="20% - uthevingsfarge 6 29 7" xfId="38246" xr:uid="{00000000-0005-0000-0000-0000A33C0000}"/>
    <cellStyle name="20% - uthevingsfarge 6 29_4 manuell" xfId="53140" xr:uid="{760472FE-B4FE-43CC-BE99-22AFEA98A324}"/>
    <cellStyle name="20% - uthevingsfarge 6 3" xfId="3798" xr:uid="{00000000-0005-0000-0000-0000A53C0000}"/>
    <cellStyle name="20% - uthevingsfarge 6 3 10" xfId="43227" xr:uid="{00000000-0005-0000-0000-0000A63C0000}"/>
    <cellStyle name="20% - uthevingsfarge 6 3 11" xfId="43228" xr:uid="{00000000-0005-0000-0000-0000A73C0000}"/>
    <cellStyle name="20% - uthevingsfarge 6 3 2" xfId="3799" xr:uid="{00000000-0005-0000-0000-0000A83C0000}"/>
    <cellStyle name="20% - uthevingsfarge 6 3 2 10" xfId="43229" xr:uid="{00000000-0005-0000-0000-0000A93C0000}"/>
    <cellStyle name="20% - uthevingsfarge 6 3 2 2" xfId="3800" xr:uid="{00000000-0005-0000-0000-0000AA3C0000}"/>
    <cellStyle name="20% - uthevingsfarge 6 3 2 2 2" xfId="15066" xr:uid="{00000000-0005-0000-0000-0000AB3C0000}"/>
    <cellStyle name="20% - uthevingsfarge 6 3 2 2 2 2" xfId="43230" xr:uid="{00000000-0005-0000-0000-0000AC3C0000}"/>
    <cellStyle name="20% - uthevingsfarge 6 3 2 2 2 2 2" xfId="43231" xr:uid="{00000000-0005-0000-0000-0000AD3C0000}"/>
    <cellStyle name="20% - uthevingsfarge 6 3 2 2 2 3" xfId="43232" xr:uid="{00000000-0005-0000-0000-0000AE3C0000}"/>
    <cellStyle name="20% - uthevingsfarge 6 3 2 2 2_3. Chng in credit spreads" xfId="43233" xr:uid="{00000000-0005-0000-0000-0000AF3C0000}"/>
    <cellStyle name="20% - uthevingsfarge 6 3 2 2 3" xfId="15067" xr:uid="{00000000-0005-0000-0000-0000B03C0000}"/>
    <cellStyle name="20% - uthevingsfarge 6 3 2 2 3 2" xfId="43234" xr:uid="{00000000-0005-0000-0000-0000B13C0000}"/>
    <cellStyle name="20% - uthevingsfarge 6 3 2 2 3 2 2" xfId="43235" xr:uid="{00000000-0005-0000-0000-0000B23C0000}"/>
    <cellStyle name="20% - uthevingsfarge 6 3 2 2 3 3" xfId="43236" xr:uid="{00000000-0005-0000-0000-0000B33C0000}"/>
    <cellStyle name="20% - uthevingsfarge 6 3 2 2 3_3. Chng in credit spreads" xfId="43237" xr:uid="{00000000-0005-0000-0000-0000B43C0000}"/>
    <cellStyle name="20% - uthevingsfarge 6 3 2 2 4" xfId="38258" xr:uid="{00000000-0005-0000-0000-0000B53C0000}"/>
    <cellStyle name="20% - uthevingsfarge 6 3 2 2 4 2" xfId="43238" xr:uid="{00000000-0005-0000-0000-0000B63C0000}"/>
    <cellStyle name="20% - uthevingsfarge 6 3 2 2 5" xfId="43239" xr:uid="{00000000-0005-0000-0000-0000B73C0000}"/>
    <cellStyle name="20% - uthevingsfarge 6 3 2 2 6" xfId="43240" xr:uid="{00000000-0005-0000-0000-0000B83C0000}"/>
    <cellStyle name="20% - uthevingsfarge 6 3 2 2_3. Chng in credit spreads" xfId="43241" xr:uid="{00000000-0005-0000-0000-0000B93C0000}"/>
    <cellStyle name="20% - uthevingsfarge 6 3 2 3" xfId="15068" xr:uid="{00000000-0005-0000-0000-0000BA3C0000}"/>
    <cellStyle name="20% - uthevingsfarge 6 3 2 3 2" xfId="15069" xr:uid="{00000000-0005-0000-0000-0000BB3C0000}"/>
    <cellStyle name="20% - uthevingsfarge 6 3 2 3 2 2" xfId="43242" xr:uid="{00000000-0005-0000-0000-0000BC3C0000}"/>
    <cellStyle name="20% - uthevingsfarge 6 3 2 3 3" xfId="15070" xr:uid="{00000000-0005-0000-0000-0000BD3C0000}"/>
    <cellStyle name="20% - uthevingsfarge 6 3 2 3 4" xfId="38259" xr:uid="{00000000-0005-0000-0000-0000BE3C0000}"/>
    <cellStyle name="20% - uthevingsfarge 6 3 2 3 5" xfId="43243" xr:uid="{00000000-0005-0000-0000-0000BF3C0000}"/>
    <cellStyle name="20% - uthevingsfarge 6 3 2 3 6" xfId="43244" xr:uid="{00000000-0005-0000-0000-0000C03C0000}"/>
    <cellStyle name="20% - uthevingsfarge 6 3 2 3_3. Chng in credit spreads" xfId="43245" xr:uid="{00000000-0005-0000-0000-0000C13C0000}"/>
    <cellStyle name="20% - uthevingsfarge 6 3 2 4" xfId="15071" xr:uid="{00000000-0005-0000-0000-0000C23C0000}"/>
    <cellStyle name="20% - uthevingsfarge 6 3 2 4 2" xfId="15072" xr:uid="{00000000-0005-0000-0000-0000C33C0000}"/>
    <cellStyle name="20% - uthevingsfarge 6 3 2 4 2 2" xfId="43246" xr:uid="{00000000-0005-0000-0000-0000C43C0000}"/>
    <cellStyle name="20% - uthevingsfarge 6 3 2 4 3" xfId="15073" xr:uid="{00000000-0005-0000-0000-0000C53C0000}"/>
    <cellStyle name="20% - uthevingsfarge 6 3 2 4 4" xfId="38260" xr:uid="{00000000-0005-0000-0000-0000C63C0000}"/>
    <cellStyle name="20% - uthevingsfarge 6 3 2 4 5" xfId="43247" xr:uid="{00000000-0005-0000-0000-0000C73C0000}"/>
    <cellStyle name="20% - uthevingsfarge 6 3 2 4 6" xfId="43248" xr:uid="{00000000-0005-0000-0000-0000C83C0000}"/>
    <cellStyle name="20% - uthevingsfarge 6 3 2 4_3. Chng in credit spreads" xfId="43249" xr:uid="{00000000-0005-0000-0000-0000C93C0000}"/>
    <cellStyle name="20% - uthevingsfarge 6 3 2 5" xfId="15074" xr:uid="{00000000-0005-0000-0000-0000CA3C0000}"/>
    <cellStyle name="20% - uthevingsfarge 6 3 2 5 2" xfId="15075" xr:uid="{00000000-0005-0000-0000-0000CB3C0000}"/>
    <cellStyle name="20% - uthevingsfarge 6 3 2 5 3" xfId="15076" xr:uid="{00000000-0005-0000-0000-0000CC3C0000}"/>
    <cellStyle name="20% - uthevingsfarge 6 3 2 5 4" xfId="38261" xr:uid="{00000000-0005-0000-0000-0000CD3C0000}"/>
    <cellStyle name="20% - uthevingsfarge 6 3 2 5 5" xfId="43250" xr:uid="{00000000-0005-0000-0000-0000CE3C0000}"/>
    <cellStyle name="20% - uthevingsfarge 6 3 2 5 6" xfId="43251" xr:uid="{00000000-0005-0000-0000-0000CF3C0000}"/>
    <cellStyle name="20% - uthevingsfarge 6 3 2 5_43 Manuell" xfId="54452" xr:uid="{E88A6932-0B81-446E-8D4E-4D220AC3F449}"/>
    <cellStyle name="20% - uthevingsfarge 6 3 2 6" xfId="15077" xr:uid="{00000000-0005-0000-0000-0000D13C0000}"/>
    <cellStyle name="20% - uthevingsfarge 6 3 2 6 2" xfId="15078" xr:uid="{00000000-0005-0000-0000-0000D23C0000}"/>
    <cellStyle name="20% - uthevingsfarge 6 3 2 6_43 Manuell" xfId="54453" xr:uid="{08E98259-A145-4FEE-8237-E16AFB5AF6B0}"/>
    <cellStyle name="20% - uthevingsfarge 6 3 2 7" xfId="15079" xr:uid="{00000000-0005-0000-0000-0000D43C0000}"/>
    <cellStyle name="20% - uthevingsfarge 6 3 2 8" xfId="38257" xr:uid="{00000000-0005-0000-0000-0000D53C0000}"/>
    <cellStyle name="20% - uthevingsfarge 6 3 2 9" xfId="43252" xr:uid="{00000000-0005-0000-0000-0000D63C0000}"/>
    <cellStyle name="20% - uthevingsfarge 6 3 2_3. Chng in credit spreads" xfId="43253" xr:uid="{00000000-0005-0000-0000-0000D73C0000}"/>
    <cellStyle name="20% - uthevingsfarge 6 3 3" xfId="3801" xr:uid="{00000000-0005-0000-0000-0000D83C0000}"/>
    <cellStyle name="20% - uthevingsfarge 6 3 3 2" xfId="15080" xr:uid="{00000000-0005-0000-0000-0000D93C0000}"/>
    <cellStyle name="20% - uthevingsfarge 6 3 3 2 2" xfId="43254" xr:uid="{00000000-0005-0000-0000-0000DA3C0000}"/>
    <cellStyle name="20% - uthevingsfarge 6 3 3 2 2 2" xfId="43255" xr:uid="{00000000-0005-0000-0000-0000DB3C0000}"/>
    <cellStyle name="20% - uthevingsfarge 6 3 3 2 2 2 2" xfId="43256" xr:uid="{00000000-0005-0000-0000-0000DC3C0000}"/>
    <cellStyle name="20% - uthevingsfarge 6 3 3 2 2 3" xfId="43257" xr:uid="{00000000-0005-0000-0000-0000DD3C0000}"/>
    <cellStyle name="20% - uthevingsfarge 6 3 3 2 2_3. Chng in credit spreads" xfId="43258" xr:uid="{00000000-0005-0000-0000-0000DE3C0000}"/>
    <cellStyle name="20% - uthevingsfarge 6 3 3 2 3" xfId="43259" xr:uid="{00000000-0005-0000-0000-0000DF3C0000}"/>
    <cellStyle name="20% - uthevingsfarge 6 3 3 2 3 2" xfId="43260" xr:uid="{00000000-0005-0000-0000-0000E03C0000}"/>
    <cellStyle name="20% - uthevingsfarge 6 3 3 2 3 2 2" xfId="43261" xr:uid="{00000000-0005-0000-0000-0000E13C0000}"/>
    <cellStyle name="20% - uthevingsfarge 6 3 3 2 3 3" xfId="43262" xr:uid="{00000000-0005-0000-0000-0000E23C0000}"/>
    <cellStyle name="20% - uthevingsfarge 6 3 3 2 3_3. Chng in credit spreads" xfId="43263" xr:uid="{00000000-0005-0000-0000-0000E33C0000}"/>
    <cellStyle name="20% - uthevingsfarge 6 3 3 2 4" xfId="43264" xr:uid="{00000000-0005-0000-0000-0000E43C0000}"/>
    <cellStyle name="20% - uthevingsfarge 6 3 3 2 4 2" xfId="43265" xr:uid="{00000000-0005-0000-0000-0000E53C0000}"/>
    <cellStyle name="20% - uthevingsfarge 6 3 3 2 5" xfId="43266" xr:uid="{00000000-0005-0000-0000-0000E63C0000}"/>
    <cellStyle name="20% - uthevingsfarge 6 3 3 2_3. Chng in credit spreads" xfId="43267" xr:uid="{00000000-0005-0000-0000-0000E73C0000}"/>
    <cellStyle name="20% - uthevingsfarge 6 3 3 3" xfId="15081" xr:uid="{00000000-0005-0000-0000-0000E83C0000}"/>
    <cellStyle name="20% - uthevingsfarge 6 3 3 3 2" xfId="43268" xr:uid="{00000000-0005-0000-0000-0000E93C0000}"/>
    <cellStyle name="20% - uthevingsfarge 6 3 3 3 2 2" xfId="43269" xr:uid="{00000000-0005-0000-0000-0000EA3C0000}"/>
    <cellStyle name="20% - uthevingsfarge 6 3 3 3 3" xfId="43270" xr:uid="{00000000-0005-0000-0000-0000EB3C0000}"/>
    <cellStyle name="20% - uthevingsfarge 6 3 3 3_3. Chng in credit spreads" xfId="43271" xr:uid="{00000000-0005-0000-0000-0000EC3C0000}"/>
    <cellStyle name="20% - uthevingsfarge 6 3 3 4" xfId="38262" xr:uid="{00000000-0005-0000-0000-0000ED3C0000}"/>
    <cellStyle name="20% - uthevingsfarge 6 3 3 4 2" xfId="43272" xr:uid="{00000000-0005-0000-0000-0000EE3C0000}"/>
    <cellStyle name="20% - uthevingsfarge 6 3 3 4 2 2" xfId="43273" xr:uid="{00000000-0005-0000-0000-0000EF3C0000}"/>
    <cellStyle name="20% - uthevingsfarge 6 3 3 4 3" xfId="43274" xr:uid="{00000000-0005-0000-0000-0000F03C0000}"/>
    <cellStyle name="20% - uthevingsfarge 6 3 3 4_3. Chng in credit spreads" xfId="43275" xr:uid="{00000000-0005-0000-0000-0000F13C0000}"/>
    <cellStyle name="20% - uthevingsfarge 6 3 3 5" xfId="43276" xr:uid="{00000000-0005-0000-0000-0000F23C0000}"/>
    <cellStyle name="20% - uthevingsfarge 6 3 3 5 2" xfId="43277" xr:uid="{00000000-0005-0000-0000-0000F33C0000}"/>
    <cellStyle name="20% - uthevingsfarge 6 3 3 6" xfId="43278" xr:uid="{00000000-0005-0000-0000-0000F43C0000}"/>
    <cellStyle name="20% - uthevingsfarge 6 3 3_3. Chng in credit spreads" xfId="43279" xr:uid="{00000000-0005-0000-0000-0000F53C0000}"/>
    <cellStyle name="20% - uthevingsfarge 6 3 4" xfId="15082" xr:uid="{00000000-0005-0000-0000-0000F63C0000}"/>
    <cellStyle name="20% - uthevingsfarge 6 3 4 2" xfId="15083" xr:uid="{00000000-0005-0000-0000-0000F73C0000}"/>
    <cellStyle name="20% - uthevingsfarge 6 3 4 2 2" xfId="43280" xr:uid="{00000000-0005-0000-0000-0000F83C0000}"/>
    <cellStyle name="20% - uthevingsfarge 6 3 4 2 2 2" xfId="43281" xr:uid="{00000000-0005-0000-0000-0000F93C0000}"/>
    <cellStyle name="20% - uthevingsfarge 6 3 4 2 3" xfId="43282" xr:uid="{00000000-0005-0000-0000-0000FA3C0000}"/>
    <cellStyle name="20% - uthevingsfarge 6 3 4 2_3. Chng in credit spreads" xfId="43283" xr:uid="{00000000-0005-0000-0000-0000FB3C0000}"/>
    <cellStyle name="20% - uthevingsfarge 6 3 4 3" xfId="15084" xr:uid="{00000000-0005-0000-0000-0000FC3C0000}"/>
    <cellStyle name="20% - uthevingsfarge 6 3 4 3 2" xfId="43284" xr:uid="{00000000-0005-0000-0000-0000FD3C0000}"/>
    <cellStyle name="20% - uthevingsfarge 6 3 4 3 2 2" xfId="43285" xr:uid="{00000000-0005-0000-0000-0000FE3C0000}"/>
    <cellStyle name="20% - uthevingsfarge 6 3 4 3 3" xfId="43286" xr:uid="{00000000-0005-0000-0000-0000FF3C0000}"/>
    <cellStyle name="20% - uthevingsfarge 6 3 4 3_3. Chng in credit spreads" xfId="43287" xr:uid="{00000000-0005-0000-0000-0000003D0000}"/>
    <cellStyle name="20% - uthevingsfarge 6 3 4 4" xfId="38263" xr:uid="{00000000-0005-0000-0000-0000013D0000}"/>
    <cellStyle name="20% - uthevingsfarge 6 3 4 4 2" xfId="43288" xr:uid="{00000000-0005-0000-0000-0000023D0000}"/>
    <cellStyle name="20% - uthevingsfarge 6 3 4 5" xfId="43289" xr:uid="{00000000-0005-0000-0000-0000033D0000}"/>
    <cellStyle name="20% - uthevingsfarge 6 3 4 6" xfId="43290" xr:uid="{00000000-0005-0000-0000-0000043D0000}"/>
    <cellStyle name="20% - uthevingsfarge 6 3 4_3. Chng in credit spreads" xfId="43291" xr:uid="{00000000-0005-0000-0000-0000053D0000}"/>
    <cellStyle name="20% - uthevingsfarge 6 3 5" xfId="15085" xr:uid="{00000000-0005-0000-0000-0000063D0000}"/>
    <cellStyle name="20% - uthevingsfarge 6 3 5 2" xfId="15086" xr:uid="{00000000-0005-0000-0000-0000073D0000}"/>
    <cellStyle name="20% - uthevingsfarge 6 3 5 2 2" xfId="43292" xr:uid="{00000000-0005-0000-0000-0000083D0000}"/>
    <cellStyle name="20% - uthevingsfarge 6 3 5 3" xfId="15087" xr:uid="{00000000-0005-0000-0000-0000093D0000}"/>
    <cellStyle name="20% - uthevingsfarge 6 3 5 4" xfId="38264" xr:uid="{00000000-0005-0000-0000-00000A3D0000}"/>
    <cellStyle name="20% - uthevingsfarge 6 3 5 5" xfId="43293" xr:uid="{00000000-0005-0000-0000-00000B3D0000}"/>
    <cellStyle name="20% - uthevingsfarge 6 3 5 6" xfId="43294" xr:uid="{00000000-0005-0000-0000-00000C3D0000}"/>
    <cellStyle name="20% - uthevingsfarge 6 3 5_3. Chng in credit spreads" xfId="43295" xr:uid="{00000000-0005-0000-0000-00000D3D0000}"/>
    <cellStyle name="20% - uthevingsfarge 6 3 6" xfId="15088" xr:uid="{00000000-0005-0000-0000-00000E3D0000}"/>
    <cellStyle name="20% - uthevingsfarge 6 3 6 2" xfId="15089" xr:uid="{00000000-0005-0000-0000-00000F3D0000}"/>
    <cellStyle name="20% - uthevingsfarge 6 3 6 2 2" xfId="43296" xr:uid="{00000000-0005-0000-0000-0000103D0000}"/>
    <cellStyle name="20% - uthevingsfarge 6 3 6 3" xfId="15090" xr:uid="{00000000-0005-0000-0000-0000113D0000}"/>
    <cellStyle name="20% - uthevingsfarge 6 3 6 4" xfId="38265" xr:uid="{00000000-0005-0000-0000-0000123D0000}"/>
    <cellStyle name="20% - uthevingsfarge 6 3 6 5" xfId="43297" xr:uid="{00000000-0005-0000-0000-0000133D0000}"/>
    <cellStyle name="20% - uthevingsfarge 6 3 6 6" xfId="43298" xr:uid="{00000000-0005-0000-0000-0000143D0000}"/>
    <cellStyle name="20% - uthevingsfarge 6 3 6_3. Chng in credit spreads" xfId="43299" xr:uid="{00000000-0005-0000-0000-0000153D0000}"/>
    <cellStyle name="20% - uthevingsfarge 6 3 7" xfId="15091" xr:uid="{00000000-0005-0000-0000-0000163D0000}"/>
    <cellStyle name="20% - uthevingsfarge 6 3 7 2" xfId="15092" xr:uid="{00000000-0005-0000-0000-0000173D0000}"/>
    <cellStyle name="20% - uthevingsfarge 6 3 7 2 2" xfId="43300" xr:uid="{00000000-0005-0000-0000-0000183D0000}"/>
    <cellStyle name="20% - uthevingsfarge 6 3 7 3" xfId="43301" xr:uid="{00000000-0005-0000-0000-0000193D0000}"/>
    <cellStyle name="20% - uthevingsfarge 6 3 7_3. Chng in credit spreads" xfId="43302" xr:uid="{00000000-0005-0000-0000-00001A3D0000}"/>
    <cellStyle name="20% - uthevingsfarge 6 3 8" xfId="15093" xr:uid="{00000000-0005-0000-0000-00001B3D0000}"/>
    <cellStyle name="20% - uthevingsfarge 6 3 9" xfId="38256" xr:uid="{00000000-0005-0000-0000-00001C3D0000}"/>
    <cellStyle name="20% - uthevingsfarge 6 3_4 manuell" xfId="53141"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8268" xr:uid="{00000000-0005-0000-0000-0000213D0000}"/>
    <cellStyle name="20% - uthevingsfarge 6 30 2 2_CC1" xfId="53142" xr:uid="{2FF607C6-BB2E-4811-8B55-CE4EA95B1270}"/>
    <cellStyle name="20% - uthevingsfarge 6 30 2 3" xfId="38269" xr:uid="{00000000-0005-0000-0000-0000223D0000}"/>
    <cellStyle name="20% - uthevingsfarge 6 30 2 4" xfId="38270" xr:uid="{00000000-0005-0000-0000-0000233D0000}"/>
    <cellStyle name="20% - uthevingsfarge 6 30 2 5" xfId="38271" xr:uid="{00000000-0005-0000-0000-0000243D0000}"/>
    <cellStyle name="20% - uthevingsfarge 6 30 2 6" xfId="38267" xr:uid="{00000000-0005-0000-0000-0000253D0000}"/>
    <cellStyle name="20% - uthevingsfarge 6 30 2_4 manuell" xfId="53143" xr:uid="{FF585681-5D55-41DD-B515-25CE3EF2F009}"/>
    <cellStyle name="20% - uthevingsfarge 6 30 3" xfId="3805" xr:uid="{00000000-0005-0000-0000-0000273D0000}"/>
    <cellStyle name="20% - uthevingsfarge 6 30 3 2" xfId="38272" xr:uid="{00000000-0005-0000-0000-0000283D0000}"/>
    <cellStyle name="20% - uthevingsfarge 6 30 3_CC1" xfId="53144" xr:uid="{48145897-0968-4110-AC2E-BD940AD0AF0E}"/>
    <cellStyle name="20% - uthevingsfarge 6 30 4" xfId="38273" xr:uid="{00000000-0005-0000-0000-0000293D0000}"/>
    <cellStyle name="20% - uthevingsfarge 6 30 5" xfId="38274" xr:uid="{00000000-0005-0000-0000-00002A3D0000}"/>
    <cellStyle name="20% - uthevingsfarge 6 30 6" xfId="38275" xr:uid="{00000000-0005-0000-0000-00002B3D0000}"/>
    <cellStyle name="20% - uthevingsfarge 6 30 7" xfId="38266" xr:uid="{00000000-0005-0000-0000-00002C3D0000}"/>
    <cellStyle name="20% - uthevingsfarge 6 30_4 manuell" xfId="53145"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8278" xr:uid="{00000000-0005-0000-0000-0000313D0000}"/>
    <cellStyle name="20% - uthevingsfarge 6 31 2 2_CC1" xfId="53146" xr:uid="{5336DBC1-527B-463E-9972-8EF526DF3AD8}"/>
    <cellStyle name="20% - uthevingsfarge 6 31 2 3" xfId="38279" xr:uid="{00000000-0005-0000-0000-0000323D0000}"/>
    <cellStyle name="20% - uthevingsfarge 6 31 2 4" xfId="38280" xr:uid="{00000000-0005-0000-0000-0000333D0000}"/>
    <cellStyle name="20% - uthevingsfarge 6 31 2 5" xfId="38281" xr:uid="{00000000-0005-0000-0000-0000343D0000}"/>
    <cellStyle name="20% - uthevingsfarge 6 31 2 6" xfId="38277" xr:uid="{00000000-0005-0000-0000-0000353D0000}"/>
    <cellStyle name="20% - uthevingsfarge 6 31 2_4 manuell" xfId="53147" xr:uid="{0E465860-BEA9-4970-969A-EFC7B63C9113}"/>
    <cellStyle name="20% - uthevingsfarge 6 31 3" xfId="3809" xr:uid="{00000000-0005-0000-0000-0000373D0000}"/>
    <cellStyle name="20% - uthevingsfarge 6 31 3 2" xfId="38282" xr:uid="{00000000-0005-0000-0000-0000383D0000}"/>
    <cellStyle name="20% - uthevingsfarge 6 31 3_CC1" xfId="53148" xr:uid="{68E3D349-B2E1-4DF8-9AF9-17D387182A07}"/>
    <cellStyle name="20% - uthevingsfarge 6 31 4" xfId="38283" xr:uid="{00000000-0005-0000-0000-0000393D0000}"/>
    <cellStyle name="20% - uthevingsfarge 6 31 5" xfId="38284" xr:uid="{00000000-0005-0000-0000-00003A3D0000}"/>
    <cellStyle name="20% - uthevingsfarge 6 31 6" xfId="38285" xr:uid="{00000000-0005-0000-0000-00003B3D0000}"/>
    <cellStyle name="20% - uthevingsfarge 6 31 7" xfId="38276" xr:uid="{00000000-0005-0000-0000-00003C3D0000}"/>
    <cellStyle name="20% - uthevingsfarge 6 31_4 manuell" xfId="53149"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8288" xr:uid="{00000000-0005-0000-0000-0000413D0000}"/>
    <cellStyle name="20% - uthevingsfarge 6 32 2 2_CC1" xfId="53150" xr:uid="{2578C1D3-721A-41F3-8262-8878E0458663}"/>
    <cellStyle name="20% - uthevingsfarge 6 32 2 3" xfId="38289" xr:uid="{00000000-0005-0000-0000-0000423D0000}"/>
    <cellStyle name="20% - uthevingsfarge 6 32 2 4" xfId="38290" xr:uid="{00000000-0005-0000-0000-0000433D0000}"/>
    <cellStyle name="20% - uthevingsfarge 6 32 2 5" xfId="38291" xr:uid="{00000000-0005-0000-0000-0000443D0000}"/>
    <cellStyle name="20% - uthevingsfarge 6 32 2 6" xfId="38287" xr:uid="{00000000-0005-0000-0000-0000453D0000}"/>
    <cellStyle name="20% - uthevingsfarge 6 32 2_4 manuell" xfId="53151" xr:uid="{EFF4BD0D-6D17-43C3-A8E6-FBE713B52F23}"/>
    <cellStyle name="20% - uthevingsfarge 6 32 3" xfId="3813" xr:uid="{00000000-0005-0000-0000-0000473D0000}"/>
    <cellStyle name="20% - uthevingsfarge 6 32 3 2" xfId="38292" xr:uid="{00000000-0005-0000-0000-0000483D0000}"/>
    <cellStyle name="20% - uthevingsfarge 6 32 3_CC1" xfId="53152" xr:uid="{52E609C1-D906-42FC-BC13-0860D1485924}"/>
    <cellStyle name="20% - uthevingsfarge 6 32 4" xfId="38293" xr:uid="{00000000-0005-0000-0000-0000493D0000}"/>
    <cellStyle name="20% - uthevingsfarge 6 32 5" xfId="38294" xr:uid="{00000000-0005-0000-0000-00004A3D0000}"/>
    <cellStyle name="20% - uthevingsfarge 6 32 6" xfId="38295" xr:uid="{00000000-0005-0000-0000-00004B3D0000}"/>
    <cellStyle name="20% - uthevingsfarge 6 32 7" xfId="38286" xr:uid="{00000000-0005-0000-0000-00004C3D0000}"/>
    <cellStyle name="20% - uthevingsfarge 6 32_4 manuell" xfId="53153"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8298" xr:uid="{00000000-0005-0000-0000-0000513D0000}"/>
    <cellStyle name="20% - uthevingsfarge 6 33 2 2_CC1" xfId="53154" xr:uid="{73610AF2-922E-4DE3-B270-D18293B37D9D}"/>
    <cellStyle name="20% - uthevingsfarge 6 33 2 3" xfId="38299" xr:uid="{00000000-0005-0000-0000-0000523D0000}"/>
    <cellStyle name="20% - uthevingsfarge 6 33 2 4" xfId="38300" xr:uid="{00000000-0005-0000-0000-0000533D0000}"/>
    <cellStyle name="20% - uthevingsfarge 6 33 2 5" xfId="38301" xr:uid="{00000000-0005-0000-0000-0000543D0000}"/>
    <cellStyle name="20% - uthevingsfarge 6 33 2 6" xfId="38297" xr:uid="{00000000-0005-0000-0000-0000553D0000}"/>
    <cellStyle name="20% - uthevingsfarge 6 33 2_4 manuell" xfId="53155" xr:uid="{4F66679F-26CB-4F5B-80D5-68DA63157792}"/>
    <cellStyle name="20% - uthevingsfarge 6 33 3" xfId="3817" xr:uid="{00000000-0005-0000-0000-0000573D0000}"/>
    <cellStyle name="20% - uthevingsfarge 6 33 3 2" xfId="38302" xr:uid="{00000000-0005-0000-0000-0000583D0000}"/>
    <cellStyle name="20% - uthevingsfarge 6 33 3_CC1" xfId="53156" xr:uid="{9A6E01F6-C71A-4D4A-A03C-C69AE3F11B4B}"/>
    <cellStyle name="20% - uthevingsfarge 6 33 4" xfId="38303" xr:uid="{00000000-0005-0000-0000-0000593D0000}"/>
    <cellStyle name="20% - uthevingsfarge 6 33 5" xfId="38304" xr:uid="{00000000-0005-0000-0000-00005A3D0000}"/>
    <cellStyle name="20% - uthevingsfarge 6 33 6" xfId="38305" xr:uid="{00000000-0005-0000-0000-00005B3D0000}"/>
    <cellStyle name="20% - uthevingsfarge 6 33 7" xfId="38296" xr:uid="{00000000-0005-0000-0000-00005C3D0000}"/>
    <cellStyle name="20% - uthevingsfarge 6 33_4 manuell" xfId="53157"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8308" xr:uid="{00000000-0005-0000-0000-0000613D0000}"/>
    <cellStyle name="20% - uthevingsfarge 6 34 2 2_CC1" xfId="53158" xr:uid="{A81699C2-D7D6-40AF-9AAE-F09F62FF954A}"/>
    <cellStyle name="20% - uthevingsfarge 6 34 2 3" xfId="38309" xr:uid="{00000000-0005-0000-0000-0000623D0000}"/>
    <cellStyle name="20% - uthevingsfarge 6 34 2 4" xfId="38310" xr:uid="{00000000-0005-0000-0000-0000633D0000}"/>
    <cellStyle name="20% - uthevingsfarge 6 34 2 5" xfId="38311" xr:uid="{00000000-0005-0000-0000-0000643D0000}"/>
    <cellStyle name="20% - uthevingsfarge 6 34 2 6" xfId="38307" xr:uid="{00000000-0005-0000-0000-0000653D0000}"/>
    <cellStyle name="20% - uthevingsfarge 6 34 2_4 manuell" xfId="53159" xr:uid="{B822DD3C-4041-4B6F-AF9C-0BFF2BD24056}"/>
    <cellStyle name="20% - uthevingsfarge 6 34 3" xfId="3821" xr:uid="{00000000-0005-0000-0000-0000673D0000}"/>
    <cellStyle name="20% - uthevingsfarge 6 34 3 2" xfId="38312" xr:uid="{00000000-0005-0000-0000-0000683D0000}"/>
    <cellStyle name="20% - uthevingsfarge 6 34 3_CC1" xfId="53160" xr:uid="{102511DA-17F0-4594-9114-CEDD2CC7563C}"/>
    <cellStyle name="20% - uthevingsfarge 6 34 4" xfId="38313" xr:uid="{00000000-0005-0000-0000-0000693D0000}"/>
    <cellStyle name="20% - uthevingsfarge 6 34 5" xfId="38314" xr:uid="{00000000-0005-0000-0000-00006A3D0000}"/>
    <cellStyle name="20% - uthevingsfarge 6 34 6" xfId="38315" xr:uid="{00000000-0005-0000-0000-00006B3D0000}"/>
    <cellStyle name="20% - uthevingsfarge 6 34 7" xfId="38306" xr:uid="{00000000-0005-0000-0000-00006C3D0000}"/>
    <cellStyle name="20% - uthevingsfarge 6 34_4 manuell" xfId="53161"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8318" xr:uid="{00000000-0005-0000-0000-0000713D0000}"/>
    <cellStyle name="20% - uthevingsfarge 6 35 2 2_CC1" xfId="53162" xr:uid="{80826BB9-2DCD-4451-901A-924D868AED2F}"/>
    <cellStyle name="20% - uthevingsfarge 6 35 2 3" xfId="38319" xr:uid="{00000000-0005-0000-0000-0000723D0000}"/>
    <cellStyle name="20% - uthevingsfarge 6 35 2 4" xfId="38320" xr:uid="{00000000-0005-0000-0000-0000733D0000}"/>
    <cellStyle name="20% - uthevingsfarge 6 35 2 5" xfId="38317" xr:uid="{00000000-0005-0000-0000-0000743D0000}"/>
    <cellStyle name="20% - uthevingsfarge 6 35 2_4 manuell" xfId="53163" xr:uid="{68FF932C-CBC4-423B-AF5A-C0847A1D258D}"/>
    <cellStyle name="20% - uthevingsfarge 6 35 3" xfId="3825" xr:uid="{00000000-0005-0000-0000-0000763D0000}"/>
    <cellStyle name="20% - uthevingsfarge 6 35 4" xfId="38316" xr:uid="{00000000-0005-0000-0000-0000773D0000}"/>
    <cellStyle name="20% - uthevingsfarge 6 35_4 manuell" xfId="53164"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3303" xr:uid="{00000000-0005-0000-0000-00007C3D0000}"/>
    <cellStyle name="20% - uthevingsfarge 6 36 2_4 manuell" xfId="53165" xr:uid="{4D71B6C4-1699-4789-AF1C-8BE4C0761F03}"/>
    <cellStyle name="20% - uthevingsfarge 6 36 3" xfId="3829" xr:uid="{00000000-0005-0000-0000-00007E3D0000}"/>
    <cellStyle name="20% - uthevingsfarge 6 36 4" xfId="43304" xr:uid="{00000000-0005-0000-0000-00007F3D0000}"/>
    <cellStyle name="20% - uthevingsfarge 6 36_4 manuell" xfId="53166"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3305" xr:uid="{00000000-0005-0000-0000-0000843D0000}"/>
    <cellStyle name="20% - uthevingsfarge 6 37 2_4 manuell" xfId="53167" xr:uid="{B06DF1C1-A8E4-43C6-AD5D-678A66DFC9B7}"/>
    <cellStyle name="20% - uthevingsfarge 6 37 3" xfId="3833" xr:uid="{00000000-0005-0000-0000-0000863D0000}"/>
    <cellStyle name="20% - uthevingsfarge 6 37 4" xfId="43306" xr:uid="{00000000-0005-0000-0000-0000873D0000}"/>
    <cellStyle name="20% - uthevingsfarge 6 37_4 manuell" xfId="53168"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3307" xr:uid="{00000000-0005-0000-0000-00008C3D0000}"/>
    <cellStyle name="20% - uthevingsfarge 6 38 2_4 manuell" xfId="53169" xr:uid="{A4532F0B-1E75-454F-B697-2189B33ED24E}"/>
    <cellStyle name="20% - uthevingsfarge 6 38 3" xfId="3837" xr:uid="{00000000-0005-0000-0000-00008E3D0000}"/>
    <cellStyle name="20% - uthevingsfarge 6 38 4" xfId="43308" xr:uid="{00000000-0005-0000-0000-00008F3D0000}"/>
    <cellStyle name="20% - uthevingsfarge 6 38_4 manuell" xfId="53170"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3309" xr:uid="{00000000-0005-0000-0000-0000943D0000}"/>
    <cellStyle name="20% - uthevingsfarge 6 39 2_4 manuell" xfId="53171" xr:uid="{43EA7DEE-3D8D-4FB3-9939-EA22400DF187}"/>
    <cellStyle name="20% - uthevingsfarge 6 39 3" xfId="3841" xr:uid="{00000000-0005-0000-0000-0000963D0000}"/>
    <cellStyle name="20% - uthevingsfarge 6 39 4" xfId="43310" xr:uid="{00000000-0005-0000-0000-0000973D0000}"/>
    <cellStyle name="20% - uthevingsfarge 6 39_4 manuell" xfId="53172" xr:uid="{32B4819D-F743-4E39-B848-107A63294925}"/>
    <cellStyle name="20% - uthevingsfarge 6 4" xfId="3842" xr:uid="{00000000-0005-0000-0000-0000993D0000}"/>
    <cellStyle name="20% - uthevingsfarge 6 4 10" xfId="43311" xr:uid="{00000000-0005-0000-0000-00009A3D0000}"/>
    <cellStyle name="20% - uthevingsfarge 6 4 2" xfId="3843" xr:uid="{00000000-0005-0000-0000-00009B3D0000}"/>
    <cellStyle name="20% - uthevingsfarge 6 4 2 2" xfId="3844" xr:uid="{00000000-0005-0000-0000-00009C3D0000}"/>
    <cellStyle name="20% - uthevingsfarge 6 4 2 2 2" xfId="15094" xr:uid="{00000000-0005-0000-0000-00009D3D0000}"/>
    <cellStyle name="20% - uthevingsfarge 6 4 2 2 2 2" xfId="43312" xr:uid="{00000000-0005-0000-0000-00009E3D0000}"/>
    <cellStyle name="20% - uthevingsfarge 6 4 2 2 3" xfId="43313" xr:uid="{00000000-0005-0000-0000-00009F3D0000}"/>
    <cellStyle name="20% - uthevingsfarge 6 4 2 2_3. Chng in credit spreads" xfId="43314" xr:uid="{00000000-0005-0000-0000-0000A03D0000}"/>
    <cellStyle name="20% - uthevingsfarge 6 4 2 3" xfId="15095" xr:uid="{00000000-0005-0000-0000-0000A13D0000}"/>
    <cellStyle name="20% - uthevingsfarge 6 4 2 3 2" xfId="43315" xr:uid="{00000000-0005-0000-0000-0000A23D0000}"/>
    <cellStyle name="20% - uthevingsfarge 6 4 2 3 2 2" xfId="43316" xr:uid="{00000000-0005-0000-0000-0000A33D0000}"/>
    <cellStyle name="20% - uthevingsfarge 6 4 2 3 3" xfId="43317" xr:uid="{00000000-0005-0000-0000-0000A43D0000}"/>
    <cellStyle name="20% - uthevingsfarge 6 4 2 3_3. Chng in credit spreads" xfId="43318" xr:uid="{00000000-0005-0000-0000-0000A53D0000}"/>
    <cellStyle name="20% - uthevingsfarge 6 4 2 4" xfId="43319" xr:uid="{00000000-0005-0000-0000-0000A63D0000}"/>
    <cellStyle name="20% - uthevingsfarge 6 4 2 4 2" xfId="43320" xr:uid="{00000000-0005-0000-0000-0000A73D0000}"/>
    <cellStyle name="20% - uthevingsfarge 6 4 2 5" xfId="43321" xr:uid="{00000000-0005-0000-0000-0000A83D0000}"/>
    <cellStyle name="20% - uthevingsfarge 6 4 2 6" xfId="43322" xr:uid="{00000000-0005-0000-0000-0000A93D0000}"/>
    <cellStyle name="20% - uthevingsfarge 6 4 2 7" xfId="43323" xr:uid="{00000000-0005-0000-0000-0000AA3D0000}"/>
    <cellStyle name="20% - uthevingsfarge 6 4 2 8" xfId="43324" xr:uid="{00000000-0005-0000-0000-0000AB3D0000}"/>
    <cellStyle name="20% - uthevingsfarge 6 4 2_3. Chng in credit spreads" xfId="43325" xr:uid="{00000000-0005-0000-0000-0000AC3D0000}"/>
    <cellStyle name="20% - uthevingsfarge 6 4 3" xfId="3845" xr:uid="{00000000-0005-0000-0000-0000AD3D0000}"/>
    <cellStyle name="20% - uthevingsfarge 6 4 3 2" xfId="15096" xr:uid="{00000000-0005-0000-0000-0000AE3D0000}"/>
    <cellStyle name="20% - uthevingsfarge 6 4 3 2 2" xfId="43326" xr:uid="{00000000-0005-0000-0000-0000AF3D0000}"/>
    <cellStyle name="20% - uthevingsfarge 6 4 3 3" xfId="15097" xr:uid="{00000000-0005-0000-0000-0000B03D0000}"/>
    <cellStyle name="20% - uthevingsfarge 6 4 3 4" xfId="43327" xr:uid="{00000000-0005-0000-0000-0000B13D0000}"/>
    <cellStyle name="20% - uthevingsfarge 6 4 3 5" xfId="43328" xr:uid="{00000000-0005-0000-0000-0000B23D0000}"/>
    <cellStyle name="20% - uthevingsfarge 6 4 3 6" xfId="43329" xr:uid="{00000000-0005-0000-0000-0000B33D0000}"/>
    <cellStyle name="20% - uthevingsfarge 6 4 3_3. Chng in credit spreads" xfId="43330" xr:uid="{00000000-0005-0000-0000-0000B43D0000}"/>
    <cellStyle name="20% - uthevingsfarge 6 4 4" xfId="15098" xr:uid="{00000000-0005-0000-0000-0000B53D0000}"/>
    <cellStyle name="20% - uthevingsfarge 6 4 4 2" xfId="15099" xr:uid="{00000000-0005-0000-0000-0000B63D0000}"/>
    <cellStyle name="20% - uthevingsfarge 6 4 4 2 2" xfId="43331" xr:uid="{00000000-0005-0000-0000-0000B73D0000}"/>
    <cellStyle name="20% - uthevingsfarge 6 4 4 3" xfId="15100" xr:uid="{00000000-0005-0000-0000-0000B83D0000}"/>
    <cellStyle name="20% - uthevingsfarge 6 4 4 4" xfId="43332" xr:uid="{00000000-0005-0000-0000-0000B93D0000}"/>
    <cellStyle name="20% - uthevingsfarge 6 4 4 5" xfId="43333" xr:uid="{00000000-0005-0000-0000-0000BA3D0000}"/>
    <cellStyle name="20% - uthevingsfarge 6 4 4 6" xfId="43334" xr:uid="{00000000-0005-0000-0000-0000BB3D0000}"/>
    <cellStyle name="20% - uthevingsfarge 6 4 4_3. Chng in credit spreads" xfId="43335" xr:uid="{00000000-0005-0000-0000-0000BC3D0000}"/>
    <cellStyle name="20% - uthevingsfarge 6 4 5" xfId="15101" xr:uid="{00000000-0005-0000-0000-0000BD3D0000}"/>
    <cellStyle name="20% - uthevingsfarge 6 4 5 2" xfId="15102" xr:uid="{00000000-0005-0000-0000-0000BE3D0000}"/>
    <cellStyle name="20% - uthevingsfarge 6 4 5 3" xfId="15103" xr:uid="{00000000-0005-0000-0000-0000BF3D0000}"/>
    <cellStyle name="20% - uthevingsfarge 6 4 5 4" xfId="43336" xr:uid="{00000000-0005-0000-0000-0000C03D0000}"/>
    <cellStyle name="20% - uthevingsfarge 6 4 5 5" xfId="43337" xr:uid="{00000000-0005-0000-0000-0000C13D0000}"/>
    <cellStyle name="20% - uthevingsfarge 6 4 5 6" xfId="43338" xr:uid="{00000000-0005-0000-0000-0000C23D0000}"/>
    <cellStyle name="20% - uthevingsfarge 6 4 5_43 Manuell" xfId="54454" xr:uid="{FAAA1CC6-FC0C-4C9B-9FA2-E122DAEB60AA}"/>
    <cellStyle name="20% - uthevingsfarge 6 4 6" xfId="15104" xr:uid="{00000000-0005-0000-0000-0000C43D0000}"/>
    <cellStyle name="20% - uthevingsfarge 6 4 6 2" xfId="15105" xr:uid="{00000000-0005-0000-0000-0000C53D0000}"/>
    <cellStyle name="20% - uthevingsfarge 6 4 6_43 Manuell" xfId="54455" xr:uid="{9A1D41B7-6ECF-43C1-BEFD-3282638B5756}"/>
    <cellStyle name="20% - uthevingsfarge 6 4 7" xfId="15106" xr:uid="{00000000-0005-0000-0000-0000C73D0000}"/>
    <cellStyle name="20% - uthevingsfarge 6 4 8" xfId="38321" xr:uid="{00000000-0005-0000-0000-0000C83D0000}"/>
    <cellStyle name="20% - uthevingsfarge 6 4 9" xfId="43339" xr:uid="{00000000-0005-0000-0000-0000C93D0000}"/>
    <cellStyle name="20% - uthevingsfarge 6 4_3. Chng in credit spreads" xfId="43340"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3341" xr:uid="{00000000-0005-0000-0000-0000CE3D0000}"/>
    <cellStyle name="20% - uthevingsfarge 6 40 2_4 manuell" xfId="53173" xr:uid="{EAE52264-CB43-4708-9E9F-CBC91AB57889}"/>
    <cellStyle name="20% - uthevingsfarge 6 40 3" xfId="3849" xr:uid="{00000000-0005-0000-0000-0000D03D0000}"/>
    <cellStyle name="20% - uthevingsfarge 6 40 4" xfId="43342" xr:uid="{00000000-0005-0000-0000-0000D13D0000}"/>
    <cellStyle name="20% - uthevingsfarge 6 40_4 manuell" xfId="53174"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3343" xr:uid="{00000000-0005-0000-0000-0000D63D0000}"/>
    <cellStyle name="20% - uthevingsfarge 6 41 2_4 manuell" xfId="53175" xr:uid="{E3156995-E4A9-418B-800C-E75FAB653260}"/>
    <cellStyle name="20% - uthevingsfarge 6 41 3" xfId="3853" xr:uid="{00000000-0005-0000-0000-0000D83D0000}"/>
    <cellStyle name="20% - uthevingsfarge 6 41 4" xfId="43344" xr:uid="{00000000-0005-0000-0000-0000D93D0000}"/>
    <cellStyle name="20% - uthevingsfarge 6 41_4 manuell" xfId="53176"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3345" xr:uid="{00000000-0005-0000-0000-0000DE3D0000}"/>
    <cellStyle name="20% - uthevingsfarge 6 42 2_4 manuell" xfId="53177" xr:uid="{98E3C4DC-94CD-4113-AB8A-BAB695C6B7FF}"/>
    <cellStyle name="20% - uthevingsfarge 6 42 3" xfId="3857" xr:uid="{00000000-0005-0000-0000-0000E03D0000}"/>
    <cellStyle name="20% - uthevingsfarge 6 42 4" xfId="43346" xr:uid="{00000000-0005-0000-0000-0000E13D0000}"/>
    <cellStyle name="20% - uthevingsfarge 6 42_4 manuell" xfId="53178"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3347" xr:uid="{00000000-0005-0000-0000-0000E63D0000}"/>
    <cellStyle name="20% - uthevingsfarge 6 43 2_4 manuell" xfId="53179" xr:uid="{DBB5F4F2-616C-4DC7-B38E-97C03CE8DF1B}"/>
    <cellStyle name="20% - uthevingsfarge 6 43 3" xfId="3861" xr:uid="{00000000-0005-0000-0000-0000E83D0000}"/>
    <cellStyle name="20% - uthevingsfarge 6 43 4" xfId="43348" xr:uid="{00000000-0005-0000-0000-0000E93D0000}"/>
    <cellStyle name="20% - uthevingsfarge 6 43_4 manuell" xfId="53180"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3349" xr:uid="{00000000-0005-0000-0000-0000EE3D0000}"/>
    <cellStyle name="20% - uthevingsfarge 6 44 2_4 manuell" xfId="53181" xr:uid="{5F5C2655-7B64-4686-BC27-1B91B91923D6}"/>
    <cellStyle name="20% - uthevingsfarge 6 44 3" xfId="3865" xr:uid="{00000000-0005-0000-0000-0000F03D0000}"/>
    <cellStyle name="20% - uthevingsfarge 6 44 4" xfId="43350" xr:uid="{00000000-0005-0000-0000-0000F13D0000}"/>
    <cellStyle name="20% - uthevingsfarge 6 44_4 manuell" xfId="53182"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3351" xr:uid="{00000000-0005-0000-0000-0000F63D0000}"/>
    <cellStyle name="20% - uthevingsfarge 6 45 2_4 manuell" xfId="53183" xr:uid="{968A10E2-E3D6-4592-B45B-5B6736671FA9}"/>
    <cellStyle name="20% - uthevingsfarge 6 45 3" xfId="3869" xr:uid="{00000000-0005-0000-0000-0000F83D0000}"/>
    <cellStyle name="20% - uthevingsfarge 6 45 4" xfId="43352" xr:uid="{00000000-0005-0000-0000-0000F93D0000}"/>
    <cellStyle name="20% - uthevingsfarge 6 45_4 manuell" xfId="53184"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3353" xr:uid="{00000000-0005-0000-0000-0000FE3D0000}"/>
    <cellStyle name="20% - uthevingsfarge 6 46 2_4 manuell" xfId="53185" xr:uid="{0BE5513F-340D-4DB9-AF5F-4A7B5C957A60}"/>
    <cellStyle name="20% - uthevingsfarge 6 46 3" xfId="3873" xr:uid="{00000000-0005-0000-0000-0000003E0000}"/>
    <cellStyle name="20% - uthevingsfarge 6 46 4" xfId="43354" xr:uid="{00000000-0005-0000-0000-0000013E0000}"/>
    <cellStyle name="20% - uthevingsfarge 6 46_4 manuell" xfId="53186"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3355" xr:uid="{00000000-0005-0000-0000-0000063E0000}"/>
    <cellStyle name="20% - uthevingsfarge 6 47 2_4 manuell" xfId="53187" xr:uid="{F6440F9E-A207-4292-BADC-1F7C0E9A7425}"/>
    <cellStyle name="20% - uthevingsfarge 6 47 3" xfId="3877" xr:uid="{00000000-0005-0000-0000-0000083E0000}"/>
    <cellStyle name="20% - uthevingsfarge 6 47 4" xfId="43356" xr:uid="{00000000-0005-0000-0000-0000093E0000}"/>
    <cellStyle name="20% - uthevingsfarge 6 47_4 manuell" xfId="53188"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3357" xr:uid="{00000000-0005-0000-0000-00000E3E0000}"/>
    <cellStyle name="20% - uthevingsfarge 6 48 2_4 manuell" xfId="53189" xr:uid="{D4326921-ED8E-4A17-9752-B88BD8843187}"/>
    <cellStyle name="20% - uthevingsfarge 6 48 3" xfId="3881" xr:uid="{00000000-0005-0000-0000-0000103E0000}"/>
    <cellStyle name="20% - uthevingsfarge 6 48 4" xfId="43358" xr:uid="{00000000-0005-0000-0000-0000113E0000}"/>
    <cellStyle name="20% - uthevingsfarge 6 48_4 manuell" xfId="53190"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3359" xr:uid="{00000000-0005-0000-0000-0000163E0000}"/>
    <cellStyle name="20% - uthevingsfarge 6 49 2_4 manuell" xfId="53191" xr:uid="{7481C151-08D0-4316-A7B1-A91654A05823}"/>
    <cellStyle name="20% - uthevingsfarge 6 49 3" xfId="3885" xr:uid="{00000000-0005-0000-0000-0000183E0000}"/>
    <cellStyle name="20% - uthevingsfarge 6 49 4" xfId="43360" xr:uid="{00000000-0005-0000-0000-0000193E0000}"/>
    <cellStyle name="20% - uthevingsfarge 6 49_4 manuell" xfId="53192"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3361" xr:uid="{00000000-0005-0000-0000-00001E3E0000}"/>
    <cellStyle name="20% - uthevingsfarge 6 5 2 2 2 2" xfId="43362" xr:uid="{00000000-0005-0000-0000-00001F3E0000}"/>
    <cellStyle name="20% - uthevingsfarge 6 5 2 2 3" xfId="43363" xr:uid="{00000000-0005-0000-0000-0000203E0000}"/>
    <cellStyle name="20% - uthevingsfarge 6 5 2 2_3. Chng in credit spreads" xfId="43364" xr:uid="{00000000-0005-0000-0000-0000213E0000}"/>
    <cellStyle name="20% - uthevingsfarge 6 5 2 3" xfId="43365" xr:uid="{00000000-0005-0000-0000-0000223E0000}"/>
    <cellStyle name="20% - uthevingsfarge 6 5 2 3 2" xfId="43366" xr:uid="{00000000-0005-0000-0000-0000233E0000}"/>
    <cellStyle name="20% - uthevingsfarge 6 5 2 3 2 2" xfId="43367" xr:uid="{00000000-0005-0000-0000-0000243E0000}"/>
    <cellStyle name="20% - uthevingsfarge 6 5 2 3 3" xfId="43368" xr:uid="{00000000-0005-0000-0000-0000253E0000}"/>
    <cellStyle name="20% - uthevingsfarge 6 5 2 3_3. Chng in credit spreads" xfId="43369" xr:uid="{00000000-0005-0000-0000-0000263E0000}"/>
    <cellStyle name="20% - uthevingsfarge 6 5 2 4" xfId="43370" xr:uid="{00000000-0005-0000-0000-0000273E0000}"/>
    <cellStyle name="20% - uthevingsfarge 6 5 2 4 2" xfId="43371" xr:uid="{00000000-0005-0000-0000-0000283E0000}"/>
    <cellStyle name="20% - uthevingsfarge 6 5 2 5" xfId="43372" xr:uid="{00000000-0005-0000-0000-0000293E0000}"/>
    <cellStyle name="20% - uthevingsfarge 6 5 2_3. Chng in credit spreads" xfId="43373" xr:uid="{00000000-0005-0000-0000-00002A3E0000}"/>
    <cellStyle name="20% - uthevingsfarge 6 5 3" xfId="3889" xr:uid="{00000000-0005-0000-0000-00002B3E0000}"/>
    <cellStyle name="20% - uthevingsfarge 6 5 3 2" xfId="15107" xr:uid="{00000000-0005-0000-0000-00002C3E0000}"/>
    <cellStyle name="20% - uthevingsfarge 6 5 3 2 2" xfId="43374" xr:uid="{00000000-0005-0000-0000-00002D3E0000}"/>
    <cellStyle name="20% - uthevingsfarge 6 5 3 3" xfId="43375" xr:uid="{00000000-0005-0000-0000-00002E3E0000}"/>
    <cellStyle name="20% - uthevingsfarge 6 5 3_3. Chng in credit spreads" xfId="43376" xr:uid="{00000000-0005-0000-0000-00002F3E0000}"/>
    <cellStyle name="20% - uthevingsfarge 6 5 4" xfId="15108" xr:uid="{00000000-0005-0000-0000-0000303E0000}"/>
    <cellStyle name="20% - uthevingsfarge 6 5 4 2" xfId="43377" xr:uid="{00000000-0005-0000-0000-0000313E0000}"/>
    <cellStyle name="20% - uthevingsfarge 6 5 4 2 2" xfId="43378" xr:uid="{00000000-0005-0000-0000-0000323E0000}"/>
    <cellStyle name="20% - uthevingsfarge 6 5 4 3" xfId="43379" xr:uid="{00000000-0005-0000-0000-0000333E0000}"/>
    <cellStyle name="20% - uthevingsfarge 6 5 4_3. Chng in credit spreads" xfId="43380" xr:uid="{00000000-0005-0000-0000-0000343E0000}"/>
    <cellStyle name="20% - uthevingsfarge 6 5 5" xfId="15109" xr:uid="{00000000-0005-0000-0000-0000353E0000}"/>
    <cellStyle name="20% - uthevingsfarge 6 5 5 2" xfId="43381" xr:uid="{00000000-0005-0000-0000-0000363E0000}"/>
    <cellStyle name="20% - uthevingsfarge 6 5 6" xfId="38322" xr:uid="{00000000-0005-0000-0000-0000373E0000}"/>
    <cellStyle name="20% - uthevingsfarge 6 5 7" xfId="43382" xr:uid="{00000000-0005-0000-0000-0000383E0000}"/>
    <cellStyle name="20% - uthevingsfarge 6 5 8" xfId="43383" xr:uid="{00000000-0005-0000-0000-0000393E0000}"/>
    <cellStyle name="20% - uthevingsfarge 6 5 9" xfId="43384" xr:uid="{00000000-0005-0000-0000-00003A3E0000}"/>
    <cellStyle name="20% - uthevingsfarge 6 5_3. Chng in credit spreads" xfId="43385"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3386" xr:uid="{00000000-0005-0000-0000-00003F3E0000}"/>
    <cellStyle name="20% - uthevingsfarge 6 50 2_4 manuell" xfId="53193" xr:uid="{332E9343-3718-4697-A456-1DB58C2F6756}"/>
    <cellStyle name="20% - uthevingsfarge 6 50 3" xfId="3893" xr:uid="{00000000-0005-0000-0000-0000413E0000}"/>
    <cellStyle name="20% - uthevingsfarge 6 50 4" xfId="43387" xr:uid="{00000000-0005-0000-0000-0000423E0000}"/>
    <cellStyle name="20% - uthevingsfarge 6 50_4 manuell" xfId="53194"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3388" xr:uid="{00000000-0005-0000-0000-0000473E0000}"/>
    <cellStyle name="20% - uthevingsfarge 6 51 2_4 manuell" xfId="53195" xr:uid="{EBFC5E37-C4BF-4259-AB04-CB458747A136}"/>
    <cellStyle name="20% - uthevingsfarge 6 51 3" xfId="3897" xr:uid="{00000000-0005-0000-0000-0000493E0000}"/>
    <cellStyle name="20% - uthevingsfarge 6 51 4" xfId="43389" xr:uid="{00000000-0005-0000-0000-00004A3E0000}"/>
    <cellStyle name="20% - uthevingsfarge 6 51_4 manuell" xfId="53196"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3390" xr:uid="{00000000-0005-0000-0000-00004F3E0000}"/>
    <cellStyle name="20% - uthevingsfarge 6 52 2_4 manuell" xfId="53197" xr:uid="{6EFD042B-3DDD-4A77-8773-401FFDF09CE6}"/>
    <cellStyle name="20% - uthevingsfarge 6 52 3" xfId="3901" xr:uid="{00000000-0005-0000-0000-0000513E0000}"/>
    <cellStyle name="20% - uthevingsfarge 6 52 4" xfId="43391" xr:uid="{00000000-0005-0000-0000-0000523E0000}"/>
    <cellStyle name="20% - uthevingsfarge 6 52_4 manuell" xfId="53198"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3392" xr:uid="{00000000-0005-0000-0000-0000573E0000}"/>
    <cellStyle name="20% - uthevingsfarge 6 53 2_4 manuell" xfId="53199" xr:uid="{C24530A2-FFB0-4C28-87E7-FF3555AC7CC9}"/>
    <cellStyle name="20% - uthevingsfarge 6 53 3" xfId="3905" xr:uid="{00000000-0005-0000-0000-0000593E0000}"/>
    <cellStyle name="20% - uthevingsfarge 6 53 4" xfId="43393" xr:uid="{00000000-0005-0000-0000-00005A3E0000}"/>
    <cellStyle name="20% - uthevingsfarge 6 53_4 manuell" xfId="53200"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3394" xr:uid="{00000000-0005-0000-0000-00005F3E0000}"/>
    <cellStyle name="20% - uthevingsfarge 6 54 2_4 manuell" xfId="53201" xr:uid="{F9570E80-E463-45AB-88AA-7928B237725F}"/>
    <cellStyle name="20% - uthevingsfarge 6 54 3" xfId="3909" xr:uid="{00000000-0005-0000-0000-0000613E0000}"/>
    <cellStyle name="20% - uthevingsfarge 6 54 4" xfId="43395" xr:uid="{00000000-0005-0000-0000-0000623E0000}"/>
    <cellStyle name="20% - uthevingsfarge 6 54_4 manuell" xfId="53202"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3396" xr:uid="{00000000-0005-0000-0000-0000673E0000}"/>
    <cellStyle name="20% - uthevingsfarge 6 55 2_4 manuell" xfId="53203" xr:uid="{BF03DB68-FC4F-4214-98F0-A76E680B6EBD}"/>
    <cellStyle name="20% - uthevingsfarge 6 55 3" xfId="3913" xr:uid="{00000000-0005-0000-0000-0000693E0000}"/>
    <cellStyle name="20% - uthevingsfarge 6 55 4" xfId="43397" xr:uid="{00000000-0005-0000-0000-00006A3E0000}"/>
    <cellStyle name="20% - uthevingsfarge 6 55_4 manuell" xfId="53204"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3398" xr:uid="{00000000-0005-0000-0000-00006F3E0000}"/>
    <cellStyle name="20% - uthevingsfarge 6 56 2_4 manuell" xfId="53205" xr:uid="{86106EE8-396E-45CE-BCF1-BB4296CFECF2}"/>
    <cellStyle name="20% - uthevingsfarge 6 56 3" xfId="3917" xr:uid="{00000000-0005-0000-0000-0000713E0000}"/>
    <cellStyle name="20% - uthevingsfarge 6 56 4" xfId="43399" xr:uid="{00000000-0005-0000-0000-0000723E0000}"/>
    <cellStyle name="20% - uthevingsfarge 6 56_4 manuell" xfId="53206"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3400" xr:uid="{00000000-0005-0000-0000-0000773E0000}"/>
    <cellStyle name="20% - uthevingsfarge 6 57 2_4 manuell" xfId="53207" xr:uid="{CAC50D1F-2DE9-476D-A4F0-ED298B4501E7}"/>
    <cellStyle name="20% - uthevingsfarge 6 57 3" xfId="3921" xr:uid="{00000000-0005-0000-0000-0000793E0000}"/>
    <cellStyle name="20% - uthevingsfarge 6 57 4" xfId="43401" xr:uid="{00000000-0005-0000-0000-00007A3E0000}"/>
    <cellStyle name="20% - uthevingsfarge 6 57_4 manuell" xfId="53208"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3402" xr:uid="{00000000-0005-0000-0000-00007F3E0000}"/>
    <cellStyle name="20% - uthevingsfarge 6 58 2_4 manuell" xfId="53209" xr:uid="{78C189D8-D17D-47CA-A01D-FE4D20061082}"/>
    <cellStyle name="20% - uthevingsfarge 6 58 3" xfId="3925" xr:uid="{00000000-0005-0000-0000-0000813E0000}"/>
    <cellStyle name="20% - uthevingsfarge 6 58 4" xfId="43403" xr:uid="{00000000-0005-0000-0000-0000823E0000}"/>
    <cellStyle name="20% - uthevingsfarge 6 58_4 manuell" xfId="53210"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3404" xr:uid="{00000000-0005-0000-0000-0000873E0000}"/>
    <cellStyle name="20% - uthevingsfarge 6 59 2_4 manuell" xfId="53211" xr:uid="{5DB69921-B994-4690-9264-4E45A200F3ED}"/>
    <cellStyle name="20% - uthevingsfarge 6 59 3" xfId="3929" xr:uid="{00000000-0005-0000-0000-0000893E0000}"/>
    <cellStyle name="20% - uthevingsfarge 6 59 4" xfId="43405" xr:uid="{00000000-0005-0000-0000-00008A3E0000}"/>
    <cellStyle name="20% - uthevingsfarge 6 59_4 manuell" xfId="53212"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3406" xr:uid="{00000000-0005-0000-0000-00008F3E0000}"/>
    <cellStyle name="20% - uthevingsfarge 6 6 2 2_CC1" xfId="53213" xr:uid="{8E0863CC-221E-42A2-AD5C-879E4EC4DCAD}"/>
    <cellStyle name="20% - uthevingsfarge 6 6 2 3" xfId="43407" xr:uid="{00000000-0005-0000-0000-0000903E0000}"/>
    <cellStyle name="20% - uthevingsfarge 6 6 2 4" xfId="43408" xr:uid="{00000000-0005-0000-0000-0000913E0000}"/>
    <cellStyle name="20% - uthevingsfarge 6 6 2_3. Chng in credit spreads" xfId="43409" xr:uid="{00000000-0005-0000-0000-0000923E0000}"/>
    <cellStyle name="20% - uthevingsfarge 6 6 3" xfId="3933" xr:uid="{00000000-0005-0000-0000-0000933E0000}"/>
    <cellStyle name="20% - uthevingsfarge 6 6 3 2" xfId="15110" xr:uid="{00000000-0005-0000-0000-0000943E0000}"/>
    <cellStyle name="20% - uthevingsfarge 6 6 3 2 2" xfId="43410" xr:uid="{00000000-0005-0000-0000-0000953E0000}"/>
    <cellStyle name="20% - uthevingsfarge 6 6 3 3" xfId="43411" xr:uid="{00000000-0005-0000-0000-0000963E0000}"/>
    <cellStyle name="20% - uthevingsfarge 6 6 3_3. Chng in credit spreads" xfId="43412" xr:uid="{00000000-0005-0000-0000-0000973E0000}"/>
    <cellStyle name="20% - uthevingsfarge 6 6 4" xfId="15111" xr:uid="{00000000-0005-0000-0000-0000983E0000}"/>
    <cellStyle name="20% - uthevingsfarge 6 6 4 2" xfId="43413" xr:uid="{00000000-0005-0000-0000-0000993E0000}"/>
    <cellStyle name="20% - uthevingsfarge 6 6 5" xfId="15112" xr:uid="{00000000-0005-0000-0000-00009A3E0000}"/>
    <cellStyle name="20% - uthevingsfarge 6 6 6" xfId="38323" xr:uid="{00000000-0005-0000-0000-00009B3E0000}"/>
    <cellStyle name="20% - uthevingsfarge 6 6 7" xfId="43414" xr:uid="{00000000-0005-0000-0000-00009C3E0000}"/>
    <cellStyle name="20% - uthevingsfarge 6 6 8" xfId="43415" xr:uid="{00000000-0005-0000-0000-00009D3E0000}"/>
    <cellStyle name="20% - uthevingsfarge 6 6 9" xfId="43416" xr:uid="{00000000-0005-0000-0000-00009E3E0000}"/>
    <cellStyle name="20% - uthevingsfarge 6 6_3. Chng in credit spreads" xfId="43417" xr:uid="{00000000-0005-0000-0000-00009F3E0000}"/>
    <cellStyle name="20% - uthevingsfarge 6 60" xfId="15113" xr:uid="{00000000-0005-0000-0000-0000A03E0000}"/>
    <cellStyle name="20% - uthevingsfarge 6 60 2" xfId="15114" xr:uid="{00000000-0005-0000-0000-0000A13E0000}"/>
    <cellStyle name="20% - uthevingsfarge 6 60 2 2" xfId="35011" xr:uid="{00000000-0005-0000-0000-0000A23E0000}"/>
    <cellStyle name="20% - uthevingsfarge 6 60 3" xfId="15115" xr:uid="{00000000-0005-0000-0000-0000A33E0000}"/>
    <cellStyle name="20% - uthevingsfarge 6 60 4" xfId="34775" xr:uid="{00000000-0005-0000-0000-0000A43E0000}"/>
    <cellStyle name="20% - uthevingsfarge 6 60_43 Manuell" xfId="54456" xr:uid="{68372F92-5EEF-4E34-82B8-950B10169251}"/>
    <cellStyle name="20% - uthevingsfarge 6 61" xfId="15116" xr:uid="{00000000-0005-0000-0000-0000A63E0000}"/>
    <cellStyle name="20% - uthevingsfarge 6 61 2" xfId="15117" xr:uid="{00000000-0005-0000-0000-0000A73E0000}"/>
    <cellStyle name="20% - uthevingsfarge 6 61 2 2" xfId="35032" xr:uid="{00000000-0005-0000-0000-0000A83E0000}"/>
    <cellStyle name="20% - uthevingsfarge 6 61 3" xfId="15118" xr:uid="{00000000-0005-0000-0000-0000A93E0000}"/>
    <cellStyle name="20% - uthevingsfarge 6 61 4" xfId="34801" xr:uid="{00000000-0005-0000-0000-0000AA3E0000}"/>
    <cellStyle name="20% - uthevingsfarge 6 61_43 Manuell" xfId="54457" xr:uid="{58BE718B-1C81-440E-A2D9-30E20E709408}"/>
    <cellStyle name="20% - uthevingsfarge 6 62" xfId="15119" xr:uid="{00000000-0005-0000-0000-0000AC3E0000}"/>
    <cellStyle name="20% - uthevingsfarge 6 62 2" xfId="15120" xr:uid="{00000000-0005-0000-0000-0000AD3E0000}"/>
    <cellStyle name="20% - uthevingsfarge 6 62 2 2" xfId="35001" xr:uid="{00000000-0005-0000-0000-0000AE3E0000}"/>
    <cellStyle name="20% - uthevingsfarge 6 62 3" xfId="34705" xr:uid="{00000000-0005-0000-0000-0000AF3E0000}"/>
    <cellStyle name="20% - uthevingsfarge 6 62_43 Manuell" xfId="54458" xr:uid="{9A50049D-0FF4-4FFA-8876-3CB789362A30}"/>
    <cellStyle name="20% - uthevingsfarge 6 63" xfId="15121" xr:uid="{00000000-0005-0000-0000-0000B13E0000}"/>
    <cellStyle name="20% - uthevingsfarge 6 63 2" xfId="34985" xr:uid="{00000000-0005-0000-0000-0000B23E0000}"/>
    <cellStyle name="20% - uthevingsfarge 6 64" xfId="15122" xr:uid="{00000000-0005-0000-0000-0000B33E0000}"/>
    <cellStyle name="20% - uthevingsfarge 6 64 2" xfId="35064" xr:uid="{00000000-0005-0000-0000-0000B43E0000}"/>
    <cellStyle name="20% - uthevingsfarge 6 65" xfId="15123" xr:uid="{00000000-0005-0000-0000-0000B53E0000}"/>
    <cellStyle name="20% - uthevingsfarge 6 65 2" xfId="34955" xr:uid="{00000000-0005-0000-0000-0000B63E0000}"/>
    <cellStyle name="20% - uthevingsfarge 6 66" xfId="15124" xr:uid="{00000000-0005-0000-0000-0000B73E0000}"/>
    <cellStyle name="20% - uthevingsfarge 6 66 2" xfId="35050" xr:uid="{00000000-0005-0000-0000-0000B83E0000}"/>
    <cellStyle name="20% - uthevingsfarge 6 67" xfId="35041" xr:uid="{00000000-0005-0000-0000-0000B93E0000}"/>
    <cellStyle name="20% - uthevingsfarge 6 68" xfId="43418" xr:uid="{00000000-0005-0000-0000-0000BA3E0000}"/>
    <cellStyle name="20% - uthevingsfarge 6 69" xfId="43419"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3420" xr:uid="{00000000-0005-0000-0000-0000BF3E0000}"/>
    <cellStyle name="20% - uthevingsfarge 6 7 2 4" xfId="43421" xr:uid="{00000000-0005-0000-0000-0000C03E0000}"/>
    <cellStyle name="20% - uthevingsfarge 6 7 2_4 manuell" xfId="53214" xr:uid="{6784FA16-C634-44EF-ADCE-952DC57D8A4B}"/>
    <cellStyle name="20% - uthevingsfarge 6 7 3" xfId="3937" xr:uid="{00000000-0005-0000-0000-0000C23E0000}"/>
    <cellStyle name="20% - uthevingsfarge 6 7 3 2" xfId="15125" xr:uid="{00000000-0005-0000-0000-0000C33E0000}"/>
    <cellStyle name="20% - uthevingsfarge 6 7 3_43 Manuell" xfId="54459" xr:uid="{0AF76C8A-A2D1-4090-A9EE-B24D4AE3F705}"/>
    <cellStyle name="20% - uthevingsfarge 6 7 4" xfId="15126" xr:uid="{00000000-0005-0000-0000-0000C53E0000}"/>
    <cellStyle name="20% - uthevingsfarge 6 7 5" xfId="15127" xr:uid="{00000000-0005-0000-0000-0000C63E0000}"/>
    <cellStyle name="20% - uthevingsfarge 6 7 6" xfId="43422" xr:uid="{00000000-0005-0000-0000-0000C73E0000}"/>
    <cellStyle name="20% - uthevingsfarge 6 7 7" xfId="43423" xr:uid="{00000000-0005-0000-0000-0000C83E0000}"/>
    <cellStyle name="20% - uthevingsfarge 6 7 8" xfId="43424" xr:uid="{00000000-0005-0000-0000-0000C93E0000}"/>
    <cellStyle name="20% - uthevingsfarge 6 7_3. Chng in credit spreads" xfId="43425" xr:uid="{00000000-0005-0000-0000-0000CA3E0000}"/>
    <cellStyle name="20% - uthevingsfarge 6 70" xfId="43426" xr:uid="{00000000-0005-0000-0000-0000CB3E0000}"/>
    <cellStyle name="20% - uthevingsfarge 6 71" xfId="43427" xr:uid="{00000000-0005-0000-0000-0000CC3E0000}"/>
    <cellStyle name="20% - uthevingsfarge 6 72" xfId="43428" xr:uid="{00000000-0005-0000-0000-0000CD3E0000}"/>
    <cellStyle name="20% - uthevingsfarge 6 73" xfId="43429" xr:uid="{00000000-0005-0000-0000-0000CE3E0000}"/>
    <cellStyle name="20% - uthevingsfarge 6 74" xfId="43430"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3431" xr:uid="{00000000-0005-0000-0000-0000D33E0000}"/>
    <cellStyle name="20% - uthevingsfarge 6 8 2 4" xfId="43432" xr:uid="{00000000-0005-0000-0000-0000D43E0000}"/>
    <cellStyle name="20% - uthevingsfarge 6 8 2_4 manuell" xfId="53215" xr:uid="{D3AC830B-7414-4739-8C05-F90BB44C1A80}"/>
    <cellStyle name="20% - uthevingsfarge 6 8 3" xfId="3941" xr:uid="{00000000-0005-0000-0000-0000D63E0000}"/>
    <cellStyle name="20% - uthevingsfarge 6 8 4" xfId="43433" xr:uid="{00000000-0005-0000-0000-0000D73E0000}"/>
    <cellStyle name="20% - uthevingsfarge 6 8 5" xfId="43434" xr:uid="{00000000-0005-0000-0000-0000D83E0000}"/>
    <cellStyle name="20% - uthevingsfarge 6 8_3. Chng in credit spreads" xfId="43435"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3436" xr:uid="{00000000-0005-0000-0000-0000DD3E0000}"/>
    <cellStyle name="20% - uthevingsfarge 6 9 2_4 manuell" xfId="53216" xr:uid="{8AC9690A-AAB9-4243-82C9-CBF560816F4A}"/>
    <cellStyle name="20% - uthevingsfarge 6 9 3" xfId="3945" xr:uid="{00000000-0005-0000-0000-0000DF3E0000}"/>
    <cellStyle name="20% - uthevingsfarge 6 9 4" xfId="43437" xr:uid="{00000000-0005-0000-0000-0000E03E0000}"/>
    <cellStyle name="20% - uthevingsfarge 6 9 5" xfId="43438" xr:uid="{00000000-0005-0000-0000-0000E13E0000}"/>
    <cellStyle name="20% - uthevingsfarge 6 9_4 manuell" xfId="53217" xr:uid="{07655AEF-7CDB-4D5B-9DAD-86ABB02A33DC}"/>
    <cellStyle name="20% - uthevingsfarge 6_4 manuell" xfId="53218" xr:uid="{31C27D21-496B-423B-9933-88E78952AE74}"/>
    <cellStyle name="20% - Акцент1" xfId="15128" xr:uid="{00000000-0005-0000-0000-0000E43E0000}"/>
    <cellStyle name="20% - Акцент1 2" xfId="15129" xr:uid="{00000000-0005-0000-0000-0000E53E0000}"/>
    <cellStyle name="20% - Акцент1 3" xfId="15130" xr:uid="{00000000-0005-0000-0000-0000E63E0000}"/>
    <cellStyle name="20% - Акцент1_43 Manuell" xfId="54460" xr:uid="{A55FFD3D-B193-4B35-B25F-08BCB70877C1}"/>
    <cellStyle name="20% - Акцент2" xfId="15131" xr:uid="{00000000-0005-0000-0000-0000E83E0000}"/>
    <cellStyle name="20% - Акцент2 2" xfId="15132" xr:uid="{00000000-0005-0000-0000-0000E93E0000}"/>
    <cellStyle name="20% - Акцент2 3" xfId="15133" xr:uid="{00000000-0005-0000-0000-0000EA3E0000}"/>
    <cellStyle name="20% - Акцент2_43 Manuell" xfId="54461" xr:uid="{5E60CE6E-4C41-41D3-ABE5-3BC1F3788B7F}"/>
    <cellStyle name="20% - Акцент3" xfId="15134" xr:uid="{00000000-0005-0000-0000-0000EC3E0000}"/>
    <cellStyle name="20% - Акцент3 2" xfId="15135" xr:uid="{00000000-0005-0000-0000-0000ED3E0000}"/>
    <cellStyle name="20% - Акцент3 3" xfId="15136" xr:uid="{00000000-0005-0000-0000-0000EE3E0000}"/>
    <cellStyle name="20% - Акцент3_43 Manuell" xfId="54462" xr:uid="{DBDEAEF3-5321-43B2-BF09-FD4F607B5C83}"/>
    <cellStyle name="20% - Акцент4" xfId="15137" xr:uid="{00000000-0005-0000-0000-0000F03E0000}"/>
    <cellStyle name="20% - Акцент4 2" xfId="15138" xr:uid="{00000000-0005-0000-0000-0000F13E0000}"/>
    <cellStyle name="20% - Акцент4 3" xfId="15139" xr:uid="{00000000-0005-0000-0000-0000F23E0000}"/>
    <cellStyle name="20% - Акцент4_43 Manuell" xfId="54463" xr:uid="{4CFDDF50-A258-4558-8BC6-5248AED40D34}"/>
    <cellStyle name="20% - Акцент5" xfId="15140" xr:uid="{00000000-0005-0000-0000-0000F43E0000}"/>
    <cellStyle name="20% - Акцент5 2" xfId="15141" xr:uid="{00000000-0005-0000-0000-0000F53E0000}"/>
    <cellStyle name="20% - Акцент5 3" xfId="15142" xr:uid="{00000000-0005-0000-0000-0000F63E0000}"/>
    <cellStyle name="20% - Акцент5_43 Manuell" xfId="54464" xr:uid="{59825B0F-DA60-46F0-B339-8268088584F3}"/>
    <cellStyle name="20% - Акцент6" xfId="15143" xr:uid="{00000000-0005-0000-0000-0000F83E0000}"/>
    <cellStyle name="20% - Акцент6 2" xfId="15144" xr:uid="{00000000-0005-0000-0000-0000F93E0000}"/>
    <cellStyle name="20% - Акцент6 3" xfId="15145" xr:uid="{00000000-0005-0000-0000-0000FA3E0000}"/>
    <cellStyle name="20% - Акцент6_43 Manuell" xfId="54465" xr:uid="{6829A9AC-1AB9-46D9-82A0-85A5FFE8E819}"/>
    <cellStyle name="3 antraštė" xfId="3946" xr:uid="{00000000-0005-0000-0000-0000FC3E0000}"/>
    <cellStyle name="3 antraštė 2" xfId="15146" xr:uid="{00000000-0005-0000-0000-0000FD3E0000}"/>
    <cellStyle name="3 antraštė_43 Manuell" xfId="54466" xr:uid="{F3F65C9D-06F4-4DE6-8F31-7F4976F104CC}"/>
    <cellStyle name="4 antraštė" xfId="3947" xr:uid="{00000000-0005-0000-0000-0000FF3E0000}"/>
    <cellStyle name="4 antraštė 2" xfId="15147" xr:uid="{00000000-0005-0000-0000-0000003F0000}"/>
    <cellStyle name="4 antraštė_43 Manuell" xfId="54467" xr:uid="{DA88B46D-1ABF-4B4D-8513-BD02FEF4B330}"/>
    <cellStyle name="40 % - Markeringsfarve1" xfId="15148" xr:uid="{00000000-0005-0000-0000-0000023F0000}"/>
    <cellStyle name="40 % - Markeringsfarve1 2" xfId="15149" xr:uid="{00000000-0005-0000-0000-0000033F0000}"/>
    <cellStyle name="40 % - Markeringsfarve1 3" xfId="15150" xr:uid="{00000000-0005-0000-0000-0000043F0000}"/>
    <cellStyle name="40 % - Markeringsfarve1_43 Manuell" xfId="54468" xr:uid="{A15E9919-B056-4DC6-82C9-5043A0DC28D4}"/>
    <cellStyle name="40 % - Markeringsfarve2" xfId="15151" xr:uid="{00000000-0005-0000-0000-0000063F0000}"/>
    <cellStyle name="40 % - Markeringsfarve2 2" xfId="15152" xr:uid="{00000000-0005-0000-0000-0000073F0000}"/>
    <cellStyle name="40 % - Markeringsfarve2 3" xfId="15153" xr:uid="{00000000-0005-0000-0000-0000083F0000}"/>
    <cellStyle name="40 % - Markeringsfarve2_43 Manuell" xfId="54469" xr:uid="{B0B51360-93B4-4D8D-BB07-96CAA016C8E6}"/>
    <cellStyle name="40 % - Markeringsfarve3" xfId="15154" xr:uid="{00000000-0005-0000-0000-00000A3F0000}"/>
    <cellStyle name="40 % - Markeringsfarve3 2" xfId="15155" xr:uid="{00000000-0005-0000-0000-00000B3F0000}"/>
    <cellStyle name="40 % - Markeringsfarve3 3" xfId="15156" xr:uid="{00000000-0005-0000-0000-00000C3F0000}"/>
    <cellStyle name="40 % - Markeringsfarve3_43 Manuell" xfId="54470" xr:uid="{03BEAD9A-024B-450E-A775-031F28502642}"/>
    <cellStyle name="40 % - Markeringsfarve4" xfId="15157" xr:uid="{00000000-0005-0000-0000-00000E3F0000}"/>
    <cellStyle name="40 % - Markeringsfarve4 2" xfId="15158" xr:uid="{00000000-0005-0000-0000-00000F3F0000}"/>
    <cellStyle name="40 % - Markeringsfarve4 3" xfId="15159" xr:uid="{00000000-0005-0000-0000-0000103F0000}"/>
    <cellStyle name="40 % - Markeringsfarve4_43 Manuell" xfId="54471" xr:uid="{6A98BE8E-B9B1-468E-A93A-5867064535A8}"/>
    <cellStyle name="40 % - Markeringsfarve5" xfId="15160" xr:uid="{00000000-0005-0000-0000-0000123F0000}"/>
    <cellStyle name="40 % - Markeringsfarve5 2" xfId="15161" xr:uid="{00000000-0005-0000-0000-0000133F0000}"/>
    <cellStyle name="40 % - Markeringsfarve5 3" xfId="15162" xr:uid="{00000000-0005-0000-0000-0000143F0000}"/>
    <cellStyle name="40 % - Markeringsfarve5_43 Manuell" xfId="54472" xr:uid="{1BABD1FC-A0A7-4F45-9201-0148CA215FDB}"/>
    <cellStyle name="40 % - Markeringsfarve6" xfId="15163" xr:uid="{00000000-0005-0000-0000-0000163F0000}"/>
    <cellStyle name="40 % - Markeringsfarve6 2" xfId="15164" xr:uid="{00000000-0005-0000-0000-0000173F0000}"/>
    <cellStyle name="40 % - Markeringsfarve6 3" xfId="15165" xr:uid="{00000000-0005-0000-0000-0000183F0000}"/>
    <cellStyle name="40 % - Markeringsfarve6_43 Manuell" xfId="54473" xr:uid="{C7E5C63F-B79E-4986-A977-94F97FE17249}"/>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166" xr:uid="{00000000-0005-0000-0000-00001D3F0000}"/>
    <cellStyle name="40% - 1. jelölőszín 2 2 3" xfId="43439" xr:uid="{00000000-0005-0000-0000-00001E3F0000}"/>
    <cellStyle name="40% - 1. jelölőszín 2 2_4 manuell" xfId="53219" xr:uid="{D420C193-080D-4DE4-9CB5-4CD5BFCABEBC}"/>
    <cellStyle name="40% - 1. jelölőszín 2 3" xfId="3951" xr:uid="{00000000-0005-0000-0000-0000203F0000}"/>
    <cellStyle name="40% - 1. jelölőszín 2 3 2" xfId="15167" xr:uid="{00000000-0005-0000-0000-0000213F0000}"/>
    <cellStyle name="40% - 1. jelölőszín 2 3 3" xfId="43440" xr:uid="{00000000-0005-0000-0000-0000223F0000}"/>
    <cellStyle name="40% - 1. jelölőszín 2 3_4 manuell" xfId="53220" xr:uid="{1D94126D-FC58-4BC7-AA23-40C697CEE1BF}"/>
    <cellStyle name="40% - 1. jelölőszín 2 4" xfId="15168" xr:uid="{00000000-0005-0000-0000-0000243F0000}"/>
    <cellStyle name="40% - 1. jelölőszín 2 5" xfId="43441" xr:uid="{00000000-0005-0000-0000-0000253F0000}"/>
    <cellStyle name="40% - 1. jelölőszín 2_4 manuell" xfId="53221" xr:uid="{51E5BFAB-02E4-4906-AD41-1F52EC7BE09E}"/>
    <cellStyle name="40% - 1. jelölőszín 3" xfId="3952" xr:uid="{00000000-0005-0000-0000-0000273F0000}"/>
    <cellStyle name="40% - 1. jelölőszín 3 2" xfId="15169" xr:uid="{00000000-0005-0000-0000-0000283F0000}"/>
    <cellStyle name="40% - 1. jelölőszín 3 3" xfId="43442" xr:uid="{00000000-0005-0000-0000-0000293F0000}"/>
    <cellStyle name="40% - 1. jelölőszín 3_4 manuell" xfId="53222" xr:uid="{D45C983C-A95D-43CA-BCDE-D6BCA5487875}"/>
    <cellStyle name="40% - 1. jelölőszín 4" xfId="3953" xr:uid="{00000000-0005-0000-0000-00002B3F0000}"/>
    <cellStyle name="40% - 1. jelölőszín 4 2" xfId="15170" xr:uid="{00000000-0005-0000-0000-00002C3F0000}"/>
    <cellStyle name="40% - 1. jelölőszín 4 3" xfId="43443" xr:uid="{00000000-0005-0000-0000-00002D3F0000}"/>
    <cellStyle name="40% - 1. jelölőszín 4_4 manuell" xfId="53223" xr:uid="{9F2E4234-894D-4EE9-A7CE-BAE76087A0A4}"/>
    <cellStyle name="40% - 1. jelölőszín 5" xfId="15171" xr:uid="{00000000-0005-0000-0000-00002F3F0000}"/>
    <cellStyle name="40% - 1. jelölőszín 6" xfId="43444"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172" xr:uid="{00000000-0005-0000-0000-0000353F0000}"/>
    <cellStyle name="40% - 2. jelölőszín 2 2 3" xfId="43445" xr:uid="{00000000-0005-0000-0000-0000363F0000}"/>
    <cellStyle name="40% - 2. jelölőszín 2 2_4 manuell" xfId="53224" xr:uid="{503995A0-303A-499D-9126-7D42DDC1AD3E}"/>
    <cellStyle name="40% - 2. jelölőszín 2 3" xfId="3958" xr:uid="{00000000-0005-0000-0000-0000383F0000}"/>
    <cellStyle name="40% - 2. jelölőszín 2 3 2" xfId="15173" xr:uid="{00000000-0005-0000-0000-0000393F0000}"/>
    <cellStyle name="40% - 2. jelölőszín 2 3 3" xfId="43446" xr:uid="{00000000-0005-0000-0000-00003A3F0000}"/>
    <cellStyle name="40% - 2. jelölőszín 2 3_4 manuell" xfId="53225" xr:uid="{FD6EE167-9099-4D89-B0BE-BC3712BD3566}"/>
    <cellStyle name="40% - 2. jelölőszín 2 4" xfId="15174" xr:uid="{00000000-0005-0000-0000-00003C3F0000}"/>
    <cellStyle name="40% - 2. jelölőszín 2 5" xfId="43447" xr:uid="{00000000-0005-0000-0000-00003D3F0000}"/>
    <cellStyle name="40% - 2. jelölőszín 2_4 manuell" xfId="53226" xr:uid="{2D2B6F29-A294-4B3E-8409-2C80F51F1AA2}"/>
    <cellStyle name="40% - 2. jelölőszín 3" xfId="3959" xr:uid="{00000000-0005-0000-0000-00003F3F0000}"/>
    <cellStyle name="40% - 2. jelölőszín 3 2" xfId="15175" xr:uid="{00000000-0005-0000-0000-0000403F0000}"/>
    <cellStyle name="40% - 2. jelölőszín 3 3" xfId="43448" xr:uid="{00000000-0005-0000-0000-0000413F0000}"/>
    <cellStyle name="40% - 2. jelölőszín 3_4 manuell" xfId="53227" xr:uid="{5C775092-798E-4958-A067-73C41C4720E9}"/>
    <cellStyle name="40% - 2. jelölőszín 4" xfId="3960" xr:uid="{00000000-0005-0000-0000-0000433F0000}"/>
    <cellStyle name="40% - 2. jelölőszín 4 2" xfId="15176" xr:uid="{00000000-0005-0000-0000-0000443F0000}"/>
    <cellStyle name="40% - 2. jelölőszín 4 3" xfId="43449" xr:uid="{00000000-0005-0000-0000-0000453F0000}"/>
    <cellStyle name="40% - 2. jelölőszín 4_4 manuell" xfId="53228" xr:uid="{59B7650F-72EE-4EC0-8F70-74605B314886}"/>
    <cellStyle name="40% - 2. jelölőszín 5" xfId="15177" xr:uid="{00000000-0005-0000-0000-0000473F0000}"/>
    <cellStyle name="40% - 2. jelölőszín 6" xfId="43450"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178" xr:uid="{00000000-0005-0000-0000-00004D3F0000}"/>
    <cellStyle name="40% - 3. jelölőszín 2 2 3" xfId="43451" xr:uid="{00000000-0005-0000-0000-00004E3F0000}"/>
    <cellStyle name="40% - 3. jelölőszín 2 2_4 manuell" xfId="53229" xr:uid="{DC3150D7-DF6A-452E-B9A0-64BCF2A7DBB4}"/>
    <cellStyle name="40% - 3. jelölőszín 2 3" xfId="3965" xr:uid="{00000000-0005-0000-0000-0000503F0000}"/>
    <cellStyle name="40% - 3. jelölőszín 2 3 2" xfId="15179" xr:uid="{00000000-0005-0000-0000-0000513F0000}"/>
    <cellStyle name="40% - 3. jelölőszín 2 3 3" xfId="43452" xr:uid="{00000000-0005-0000-0000-0000523F0000}"/>
    <cellStyle name="40% - 3. jelölőszín 2 3_4 manuell" xfId="53230" xr:uid="{F95CF898-4070-4465-9403-7CD4CCF72D30}"/>
    <cellStyle name="40% - 3. jelölőszín 2 4" xfId="15180" xr:uid="{00000000-0005-0000-0000-0000543F0000}"/>
    <cellStyle name="40% - 3. jelölőszín 2 5" xfId="43453" xr:uid="{00000000-0005-0000-0000-0000553F0000}"/>
    <cellStyle name="40% - 3. jelölőszín 2_4 manuell" xfId="53231" xr:uid="{A425C8DE-DC8D-43F1-8225-F7CD3D9B69CD}"/>
    <cellStyle name="40% - 3. jelölőszín 3" xfId="3966" xr:uid="{00000000-0005-0000-0000-0000573F0000}"/>
    <cellStyle name="40% - 3. jelölőszín 3 2" xfId="15181" xr:uid="{00000000-0005-0000-0000-0000583F0000}"/>
    <cellStyle name="40% - 3. jelölőszín 3 3" xfId="43454" xr:uid="{00000000-0005-0000-0000-0000593F0000}"/>
    <cellStyle name="40% - 3. jelölőszín 3_4 manuell" xfId="53232" xr:uid="{B2B4D83E-A2E4-4D4B-89D2-FF272ED06C7B}"/>
    <cellStyle name="40% - 3. jelölőszín 4" xfId="3967" xr:uid="{00000000-0005-0000-0000-00005B3F0000}"/>
    <cellStyle name="40% - 3. jelölőszín 4 2" xfId="15182" xr:uid="{00000000-0005-0000-0000-00005C3F0000}"/>
    <cellStyle name="40% - 3. jelölőszín 4 3" xfId="43455" xr:uid="{00000000-0005-0000-0000-00005D3F0000}"/>
    <cellStyle name="40% - 3. jelölőszín 4_4 manuell" xfId="53233" xr:uid="{66150C89-633C-49FA-BB7D-0D2891356EC4}"/>
    <cellStyle name="40% - 3. jelölőszín 5" xfId="15183" xr:uid="{00000000-0005-0000-0000-00005F3F0000}"/>
    <cellStyle name="40% - 3. jelölőszín 6" xfId="43456"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184" xr:uid="{00000000-0005-0000-0000-0000653F0000}"/>
    <cellStyle name="40% - 4. jelölőszín 2 2 3" xfId="43457" xr:uid="{00000000-0005-0000-0000-0000663F0000}"/>
    <cellStyle name="40% - 4. jelölőszín 2 2_4 manuell" xfId="53234" xr:uid="{B9CDDCDE-F6B1-4674-AECB-802931948FF1}"/>
    <cellStyle name="40% - 4. jelölőszín 2 3" xfId="3972" xr:uid="{00000000-0005-0000-0000-0000683F0000}"/>
    <cellStyle name="40% - 4. jelölőszín 2 3 2" xfId="15185" xr:uid="{00000000-0005-0000-0000-0000693F0000}"/>
    <cellStyle name="40% - 4. jelölőszín 2 3 3" xfId="43458" xr:uid="{00000000-0005-0000-0000-00006A3F0000}"/>
    <cellStyle name="40% - 4. jelölőszín 2 3_4 manuell" xfId="53235" xr:uid="{86A9443D-81CA-4461-88B2-029874DE7213}"/>
    <cellStyle name="40% - 4. jelölőszín 2 4" xfId="15186" xr:uid="{00000000-0005-0000-0000-00006C3F0000}"/>
    <cellStyle name="40% - 4. jelölőszín 2 5" xfId="43459" xr:uid="{00000000-0005-0000-0000-00006D3F0000}"/>
    <cellStyle name="40% - 4. jelölőszín 2_4 manuell" xfId="53236" xr:uid="{0B5E8B43-8D30-4BE1-958D-9796D8120DB5}"/>
    <cellStyle name="40% - 4. jelölőszín 3" xfId="3973" xr:uid="{00000000-0005-0000-0000-00006F3F0000}"/>
    <cellStyle name="40% - 4. jelölőszín 3 2" xfId="15187" xr:uid="{00000000-0005-0000-0000-0000703F0000}"/>
    <cellStyle name="40% - 4. jelölőszín 3 3" xfId="43460" xr:uid="{00000000-0005-0000-0000-0000713F0000}"/>
    <cellStyle name="40% - 4. jelölőszín 3_4 manuell" xfId="53237" xr:uid="{E00EAD19-6904-40B2-A5D9-76C50A5D8E16}"/>
    <cellStyle name="40% - 4. jelölőszín 4" xfId="3974" xr:uid="{00000000-0005-0000-0000-0000733F0000}"/>
    <cellStyle name="40% - 4. jelölőszín 4 2" xfId="15188" xr:uid="{00000000-0005-0000-0000-0000743F0000}"/>
    <cellStyle name="40% - 4. jelölőszín 4 3" xfId="43461" xr:uid="{00000000-0005-0000-0000-0000753F0000}"/>
    <cellStyle name="40% - 4. jelölőszín 4_4 manuell" xfId="53238" xr:uid="{F15332DF-9752-45C6-B857-E14116EC419F}"/>
    <cellStyle name="40% - 4. jelölőszín 5" xfId="15189" xr:uid="{00000000-0005-0000-0000-0000773F0000}"/>
    <cellStyle name="40% - 4. jelölőszín 6" xfId="43462"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190" xr:uid="{00000000-0005-0000-0000-00007D3F0000}"/>
    <cellStyle name="40% - 5. jelölőszín 2 2 3" xfId="43463" xr:uid="{00000000-0005-0000-0000-00007E3F0000}"/>
    <cellStyle name="40% - 5. jelölőszín 2 2_4 manuell" xfId="53239" xr:uid="{FA882E83-85D5-42F2-91DB-ED82014E2E6C}"/>
    <cellStyle name="40% - 5. jelölőszín 2 3" xfId="3979" xr:uid="{00000000-0005-0000-0000-0000803F0000}"/>
    <cellStyle name="40% - 5. jelölőszín 2 3 2" xfId="15191" xr:uid="{00000000-0005-0000-0000-0000813F0000}"/>
    <cellStyle name="40% - 5. jelölőszín 2 3 3" xfId="43464" xr:uid="{00000000-0005-0000-0000-0000823F0000}"/>
    <cellStyle name="40% - 5. jelölőszín 2 3_4 manuell" xfId="53240" xr:uid="{A2F0F554-E350-447E-A86F-76188DD4E803}"/>
    <cellStyle name="40% - 5. jelölőszín 2 4" xfId="15192" xr:uid="{00000000-0005-0000-0000-0000843F0000}"/>
    <cellStyle name="40% - 5. jelölőszín 2 5" xfId="43465" xr:uid="{00000000-0005-0000-0000-0000853F0000}"/>
    <cellStyle name="40% - 5. jelölőszín 2_4 manuell" xfId="53241" xr:uid="{23AC50A5-568C-4901-AE9D-768E0172C9E0}"/>
    <cellStyle name="40% - 5. jelölőszín 3" xfId="3980" xr:uid="{00000000-0005-0000-0000-0000873F0000}"/>
    <cellStyle name="40% - 5. jelölőszín 3 2" xfId="15193" xr:uid="{00000000-0005-0000-0000-0000883F0000}"/>
    <cellStyle name="40% - 5. jelölőszín 3 3" xfId="43466" xr:uid="{00000000-0005-0000-0000-0000893F0000}"/>
    <cellStyle name="40% - 5. jelölőszín 3_4 manuell" xfId="53242" xr:uid="{4BE3A89B-F432-4F86-A355-15AD8291FBF3}"/>
    <cellStyle name="40% - 5. jelölőszín 4" xfId="3981" xr:uid="{00000000-0005-0000-0000-00008B3F0000}"/>
    <cellStyle name="40% - 5. jelölőszín 4 2" xfId="15194" xr:uid="{00000000-0005-0000-0000-00008C3F0000}"/>
    <cellStyle name="40% - 5. jelölőszín 4 3" xfId="43467" xr:uid="{00000000-0005-0000-0000-00008D3F0000}"/>
    <cellStyle name="40% - 5. jelölőszín 4_4 manuell" xfId="53243" xr:uid="{3C3482A5-0BA2-40FD-803B-41656B07B588}"/>
    <cellStyle name="40% - 5. jelölőszín 5" xfId="15195" xr:uid="{00000000-0005-0000-0000-00008F3F0000}"/>
    <cellStyle name="40% - 5. jelölőszín 6" xfId="43468"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196" xr:uid="{00000000-0005-0000-0000-0000953F0000}"/>
    <cellStyle name="40% - 6. jelölőszín 2 2 3" xfId="43469" xr:uid="{00000000-0005-0000-0000-0000963F0000}"/>
    <cellStyle name="40% - 6. jelölőszín 2 2_4 manuell" xfId="53244" xr:uid="{2DE9936D-3E11-4844-A333-68C1E8E7D8C5}"/>
    <cellStyle name="40% - 6. jelölőszín 2 3" xfId="3986" xr:uid="{00000000-0005-0000-0000-0000983F0000}"/>
    <cellStyle name="40% - 6. jelölőszín 2 3 2" xfId="15197" xr:uid="{00000000-0005-0000-0000-0000993F0000}"/>
    <cellStyle name="40% - 6. jelölőszín 2 3 3" xfId="43470" xr:uid="{00000000-0005-0000-0000-00009A3F0000}"/>
    <cellStyle name="40% - 6. jelölőszín 2 3_4 manuell" xfId="53245" xr:uid="{AA013330-1ABE-4E67-9F61-DC97FBE82793}"/>
    <cellStyle name="40% - 6. jelölőszín 2 4" xfId="15198" xr:uid="{00000000-0005-0000-0000-00009C3F0000}"/>
    <cellStyle name="40% - 6. jelölőszín 2 5" xfId="43471" xr:uid="{00000000-0005-0000-0000-00009D3F0000}"/>
    <cellStyle name="40% - 6. jelölőszín 2_4 manuell" xfId="53246" xr:uid="{AD316F6E-9394-4EAC-BECC-1B28986B6DCA}"/>
    <cellStyle name="40% - 6. jelölőszín 3" xfId="3987" xr:uid="{00000000-0005-0000-0000-00009F3F0000}"/>
    <cellStyle name="40% - 6. jelölőszín 3 2" xfId="15199" xr:uid="{00000000-0005-0000-0000-0000A03F0000}"/>
    <cellStyle name="40% - 6. jelölőszín 3 3" xfId="43472" xr:uid="{00000000-0005-0000-0000-0000A13F0000}"/>
    <cellStyle name="40% - 6. jelölőszín 3_4 manuell" xfId="53247" xr:uid="{C19A32F8-FE2D-4FB9-92FC-F84103B65338}"/>
    <cellStyle name="40% - 6. jelölőszín 4" xfId="3988" xr:uid="{00000000-0005-0000-0000-0000A33F0000}"/>
    <cellStyle name="40% - 6. jelölőszín 4 2" xfId="15200" xr:uid="{00000000-0005-0000-0000-0000A43F0000}"/>
    <cellStyle name="40% - 6. jelölőszín 4 3" xfId="43473" xr:uid="{00000000-0005-0000-0000-0000A53F0000}"/>
    <cellStyle name="40% - 6. jelölőszín 4_4 manuell" xfId="53248" xr:uid="{8FBD3579-50D9-44BD-8A9E-A6368F44A5AE}"/>
    <cellStyle name="40% - 6. jelölőszín 5" xfId="15201" xr:uid="{00000000-0005-0000-0000-0000A73F0000}"/>
    <cellStyle name="40% - 6. jelölőszín 6" xfId="43474"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202" xr:uid="{00000000-0005-0000-0000-0000AC3F0000}"/>
    <cellStyle name="40% - Accent1 10 3" xfId="15203" xr:uid="{00000000-0005-0000-0000-0000AD3F0000}"/>
    <cellStyle name="40% - Accent1 10_43 Manuell" xfId="54474" xr:uid="{C86F5D01-E159-4EE4-B5B8-92AC6D110DE7}"/>
    <cellStyle name="40% - Accent1 11" xfId="3992" xr:uid="{00000000-0005-0000-0000-0000AF3F0000}"/>
    <cellStyle name="40% - Accent1 11 2" xfId="15204" xr:uid="{00000000-0005-0000-0000-0000B03F0000}"/>
    <cellStyle name="40% - Accent1 11 3" xfId="15205" xr:uid="{00000000-0005-0000-0000-0000B13F0000}"/>
    <cellStyle name="40% - Accent1 11_43 Manuell" xfId="54475" xr:uid="{1804EA24-0CE4-4F69-880C-891A457D96B0}"/>
    <cellStyle name="40% - Accent1 12" xfId="3993" xr:uid="{00000000-0005-0000-0000-0000B33F0000}"/>
    <cellStyle name="40% - Accent1 12 2" xfId="15206" xr:uid="{00000000-0005-0000-0000-0000B43F0000}"/>
    <cellStyle name="40% - Accent1 12 3" xfId="15207" xr:uid="{00000000-0005-0000-0000-0000B53F0000}"/>
    <cellStyle name="40% - Accent1 12_43 Manuell" xfId="54476" xr:uid="{414F304B-AF6B-4F06-8A98-3AA2B044E3CC}"/>
    <cellStyle name="40% - Accent1 13" xfId="15208" xr:uid="{00000000-0005-0000-0000-0000B73F0000}"/>
    <cellStyle name="40% - Accent1 13 2" xfId="15209" xr:uid="{00000000-0005-0000-0000-0000B83F0000}"/>
    <cellStyle name="40% - Accent1 13 3" xfId="15210" xr:uid="{00000000-0005-0000-0000-0000B93F0000}"/>
    <cellStyle name="40% - Accent1 13_43 Manuell" xfId="54477" xr:uid="{7FC7E510-22E7-45B9-903C-DEE572103FFD}"/>
    <cellStyle name="40% - Accent1 14" xfId="15211" xr:uid="{00000000-0005-0000-0000-0000BB3F0000}"/>
    <cellStyle name="40% - Accent1 14 2" xfId="15212" xr:uid="{00000000-0005-0000-0000-0000BC3F0000}"/>
    <cellStyle name="40% - Accent1 14 3" xfId="15213" xr:uid="{00000000-0005-0000-0000-0000BD3F0000}"/>
    <cellStyle name="40% - Accent1 14_43 Manuell" xfId="54478" xr:uid="{F7CA0991-8AB6-40BD-B769-BE3E54928509}"/>
    <cellStyle name="40% - Accent1 15" xfId="15214" xr:uid="{00000000-0005-0000-0000-0000BF3F0000}"/>
    <cellStyle name="40% - Accent1 16" xfId="15215" xr:uid="{00000000-0005-0000-0000-0000C03F0000}"/>
    <cellStyle name="40% - Accent1 17" xfId="38324" xr:uid="{00000000-0005-0000-0000-0000C13F0000}"/>
    <cellStyle name="40% - Accent1 18" xfId="43475" xr:uid="{00000000-0005-0000-0000-0000C23F0000}"/>
    <cellStyle name="40% - Accent1 19" xfId="43476"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216" xr:uid="{00000000-0005-0000-0000-0000C73F0000}"/>
    <cellStyle name="40% - Accent1 2 2 2 3" xfId="15217" xr:uid="{00000000-0005-0000-0000-0000C83F0000}"/>
    <cellStyle name="40% - Accent1 2 2 2_43 Manuell" xfId="54479" xr:uid="{B877B6BA-F0F7-4C73-84CE-AE4AB235B5A9}"/>
    <cellStyle name="40% - Accent1 2 2 3" xfId="15218" xr:uid="{00000000-0005-0000-0000-0000CA3F0000}"/>
    <cellStyle name="40% - Accent1 2 2 3 2" xfId="15219" xr:uid="{00000000-0005-0000-0000-0000CB3F0000}"/>
    <cellStyle name="40% - Accent1 2 2 3 3" xfId="15220" xr:uid="{00000000-0005-0000-0000-0000CC3F0000}"/>
    <cellStyle name="40% - Accent1 2 2 3_43 Manuell" xfId="54480" xr:uid="{0B99AD2E-6171-41BA-A3D7-711C91284A83}"/>
    <cellStyle name="40% - Accent1 2 2 4" xfId="15221" xr:uid="{00000000-0005-0000-0000-0000CE3F0000}"/>
    <cellStyle name="40% - Accent1 2 2 4 2" xfId="15222" xr:uid="{00000000-0005-0000-0000-0000CF3F0000}"/>
    <cellStyle name="40% - Accent1 2 2 4 3" xfId="15223" xr:uid="{00000000-0005-0000-0000-0000D03F0000}"/>
    <cellStyle name="40% - Accent1 2 2 4_43 Manuell" xfId="54481" xr:uid="{0581D4E0-CB8A-419E-9898-6A4EDB5AC738}"/>
    <cellStyle name="40% - Accent1 2 2 5" xfId="15224" xr:uid="{00000000-0005-0000-0000-0000D23F0000}"/>
    <cellStyle name="40% - Accent1 2 2 5 2" xfId="15225" xr:uid="{00000000-0005-0000-0000-0000D33F0000}"/>
    <cellStyle name="40% - Accent1 2 2 5 3" xfId="15226" xr:uid="{00000000-0005-0000-0000-0000D43F0000}"/>
    <cellStyle name="40% - Accent1 2 2 5_43 Manuell" xfId="54482" xr:uid="{C7AA8893-A626-4955-B03E-61E34402DE86}"/>
    <cellStyle name="40% - Accent1 2 2 6" xfId="15227" xr:uid="{00000000-0005-0000-0000-0000D63F0000}"/>
    <cellStyle name="40% - Accent1 2 2 6 2" xfId="15228" xr:uid="{00000000-0005-0000-0000-0000D73F0000}"/>
    <cellStyle name="40% - Accent1 2 2 6 3" xfId="15229" xr:uid="{00000000-0005-0000-0000-0000D83F0000}"/>
    <cellStyle name="40% - Accent1 2 2 6_43 Manuell" xfId="54483" xr:uid="{6FFBE075-05ED-4205-B60A-5B6D260A5775}"/>
    <cellStyle name="40% - Accent1 2 2 7" xfId="15230" xr:uid="{00000000-0005-0000-0000-0000DA3F0000}"/>
    <cellStyle name="40% - Accent1 2 2 8" xfId="43477" xr:uid="{00000000-0005-0000-0000-0000DB3F0000}"/>
    <cellStyle name="40% - Accent1 2 2_43 Manuell" xfId="54484" xr:uid="{48AE626C-A3B6-4EC9-95A0-C10AD9CCE896}"/>
    <cellStyle name="40% - Accent1 2 3" xfId="3997" xr:uid="{00000000-0005-0000-0000-0000DD3F0000}"/>
    <cellStyle name="40% - Accent1 2 3 2" xfId="3998" xr:uid="{00000000-0005-0000-0000-0000DE3F0000}"/>
    <cellStyle name="40% - Accent1 2 3 2 2" xfId="15231" xr:uid="{00000000-0005-0000-0000-0000DF3F0000}"/>
    <cellStyle name="40% - Accent1 2 3 2 3" xfId="15232" xr:uid="{00000000-0005-0000-0000-0000E03F0000}"/>
    <cellStyle name="40% - Accent1 2 3 2 4" xfId="43478" xr:uid="{00000000-0005-0000-0000-0000E13F0000}"/>
    <cellStyle name="40% - Accent1 2 3 2_43 Manuell" xfId="54485" xr:uid="{DD9DD6C9-8EFE-46D6-9109-987167A91CF9}"/>
    <cellStyle name="40% - Accent1 2 3 3" xfId="15233" xr:uid="{00000000-0005-0000-0000-0000E33F0000}"/>
    <cellStyle name="40% - Accent1 2 3 3 2" xfId="43479" xr:uid="{00000000-0005-0000-0000-0000E43F0000}"/>
    <cellStyle name="40% - Accent1 2 3 4" xfId="43480" xr:uid="{00000000-0005-0000-0000-0000E53F0000}"/>
    <cellStyle name="40% - Accent1 2 3 5" xfId="43481" xr:uid="{00000000-0005-0000-0000-0000E63F0000}"/>
    <cellStyle name="40% - Accent1 2 3 6" xfId="43482" xr:uid="{00000000-0005-0000-0000-0000E73F0000}"/>
    <cellStyle name="40% - Accent1 2 3_43 Manuell" xfId="54486" xr:uid="{593C2443-BDB2-4450-AE0B-E2C1DDB756D5}"/>
    <cellStyle name="40% - Accent1 2 4" xfId="3999" xr:uid="{00000000-0005-0000-0000-0000E93F0000}"/>
    <cellStyle name="40% - Accent1 2 4 2" xfId="15234" xr:uid="{00000000-0005-0000-0000-0000EA3F0000}"/>
    <cellStyle name="40% - Accent1 2 4 2 2" xfId="15235" xr:uid="{00000000-0005-0000-0000-0000EB3F0000}"/>
    <cellStyle name="40% - Accent1 2 4 2 3" xfId="15236" xr:uid="{00000000-0005-0000-0000-0000EC3F0000}"/>
    <cellStyle name="40% - Accent1 2 4 2_43 Manuell" xfId="54487" xr:uid="{74AB09A4-A348-4B26-9B81-37E8B9D47321}"/>
    <cellStyle name="40% - Accent1 2 4 3" xfId="15237" xr:uid="{00000000-0005-0000-0000-0000EE3F0000}"/>
    <cellStyle name="40% - Accent1 2 4 4" xfId="15238" xr:uid="{00000000-0005-0000-0000-0000EF3F0000}"/>
    <cellStyle name="40% - Accent1 2 4 5" xfId="43483" xr:uid="{00000000-0005-0000-0000-0000F03F0000}"/>
    <cellStyle name="40% - Accent1 2 4_43 Manuell" xfId="54488" xr:uid="{EB0A31B1-F2CE-4DDD-B38C-7A94600A7EC9}"/>
    <cellStyle name="40% - Accent1 2 5" xfId="15239" xr:uid="{00000000-0005-0000-0000-0000F23F0000}"/>
    <cellStyle name="40% - Accent1 2 5 2" xfId="15240" xr:uid="{00000000-0005-0000-0000-0000F33F0000}"/>
    <cellStyle name="40% - Accent1 2 5 3" xfId="15241" xr:uid="{00000000-0005-0000-0000-0000F43F0000}"/>
    <cellStyle name="40% - Accent1 2 5_43 Manuell" xfId="54489" xr:uid="{65E204B8-74B3-4A3E-BE85-05FB0641C241}"/>
    <cellStyle name="40% - Accent1 2 6" xfId="15242" xr:uid="{00000000-0005-0000-0000-0000F63F0000}"/>
    <cellStyle name="40% - Accent1 2 6 2" xfId="15243" xr:uid="{00000000-0005-0000-0000-0000F73F0000}"/>
    <cellStyle name="40% - Accent1 2 6 3" xfId="15244" xr:uid="{00000000-0005-0000-0000-0000F83F0000}"/>
    <cellStyle name="40% - Accent1 2 6_43 Manuell" xfId="54490" xr:uid="{75F7BF03-85FC-4275-B9AA-DED2D436EE85}"/>
    <cellStyle name="40% - Accent1 2 7" xfId="15245" xr:uid="{00000000-0005-0000-0000-0000FA3F0000}"/>
    <cellStyle name="40% - Accent1 2 7 2" xfId="15246" xr:uid="{00000000-0005-0000-0000-0000FB3F0000}"/>
    <cellStyle name="40% - Accent1 2 7 3" xfId="15247" xr:uid="{00000000-0005-0000-0000-0000FC3F0000}"/>
    <cellStyle name="40% - Accent1 2 7_43 Manuell" xfId="54491" xr:uid="{9CCCE4CF-C159-4EAC-82B6-01F75BEC97FB}"/>
    <cellStyle name="40% - Accent1 2 8" xfId="15248" xr:uid="{00000000-0005-0000-0000-0000FE3F0000}"/>
    <cellStyle name="40% - Accent1 2 9" xfId="43484" xr:uid="{00000000-0005-0000-0000-0000FF3F0000}"/>
    <cellStyle name="40% - Accent1 2_4 manuell" xfId="53249" xr:uid="{10AA14F5-CA99-4E91-813F-728CD42E0606}"/>
    <cellStyle name="40% - Accent1 3" xfId="4000" xr:uid="{00000000-0005-0000-0000-000001400000}"/>
    <cellStyle name="40% - Accent1 3 10" xfId="15249" xr:uid="{00000000-0005-0000-0000-000002400000}"/>
    <cellStyle name="40% - Accent1 3 10 2" xfId="15250" xr:uid="{00000000-0005-0000-0000-000003400000}"/>
    <cellStyle name="40% - Accent1 3 10 3" xfId="15251" xr:uid="{00000000-0005-0000-0000-000004400000}"/>
    <cellStyle name="40% - Accent1 3 10_43 Manuell" xfId="54492" xr:uid="{86C966C7-07AF-4FC4-8FAE-EFD3B4AC9543}"/>
    <cellStyle name="40% - Accent1 3 11" xfId="15252" xr:uid="{00000000-0005-0000-0000-000006400000}"/>
    <cellStyle name="40% - Accent1 3 11 2" xfId="15253" xr:uid="{00000000-0005-0000-0000-000007400000}"/>
    <cellStyle name="40% - Accent1 3 11 3" xfId="15254" xr:uid="{00000000-0005-0000-0000-000008400000}"/>
    <cellStyle name="40% - Accent1 3 11_43 Manuell" xfId="54493" xr:uid="{FA99635D-6767-4571-9D7E-3D68E21C060B}"/>
    <cellStyle name="40% - Accent1 3 12" xfId="15255" xr:uid="{00000000-0005-0000-0000-00000A400000}"/>
    <cellStyle name="40% - Accent1 3 12 2" xfId="15256" xr:uid="{00000000-0005-0000-0000-00000B400000}"/>
    <cellStyle name="40% - Accent1 3 12 3" xfId="15257" xr:uid="{00000000-0005-0000-0000-00000C400000}"/>
    <cellStyle name="40% - Accent1 3 12_43 Manuell" xfId="54494" xr:uid="{5953EC79-CC0B-4D1F-9703-29BAA18C5392}"/>
    <cellStyle name="40% - Accent1 3 13" xfId="15258" xr:uid="{00000000-0005-0000-0000-00000E400000}"/>
    <cellStyle name="40% - Accent1 3 14" xfId="43485" xr:uid="{00000000-0005-0000-0000-00000F400000}"/>
    <cellStyle name="40% - Accent1 3 2" xfId="15259" xr:uid="{00000000-0005-0000-0000-000010400000}"/>
    <cellStyle name="40% - Accent1 3 2 10" xfId="15260" xr:uid="{00000000-0005-0000-0000-000011400000}"/>
    <cellStyle name="40% - Accent1 3 2 10 2" xfId="15261" xr:uid="{00000000-0005-0000-0000-000012400000}"/>
    <cellStyle name="40% - Accent1 3 2 10 3" xfId="15262" xr:uid="{00000000-0005-0000-0000-000013400000}"/>
    <cellStyle name="40% - Accent1 3 2 10_43 Manuell" xfId="54495" xr:uid="{E9CFEE1A-0168-4249-A8C3-5138BB5A3B75}"/>
    <cellStyle name="40% - Accent1 3 2 11" xfId="15263" xr:uid="{00000000-0005-0000-0000-000015400000}"/>
    <cellStyle name="40% - Accent1 3 2 12" xfId="15264" xr:uid="{00000000-0005-0000-0000-000016400000}"/>
    <cellStyle name="40% - Accent1 3 2 2" xfId="15265" xr:uid="{00000000-0005-0000-0000-000017400000}"/>
    <cellStyle name="40% - Accent1 3 2 2 10" xfId="15266" xr:uid="{00000000-0005-0000-0000-000018400000}"/>
    <cellStyle name="40% - Accent1 3 2 2 11" xfId="15267" xr:uid="{00000000-0005-0000-0000-000019400000}"/>
    <cellStyle name="40% - Accent1 3 2 2 2" xfId="15268" xr:uid="{00000000-0005-0000-0000-00001A400000}"/>
    <cellStyle name="40% - Accent1 3 2 2 2 2" xfId="15269" xr:uid="{00000000-0005-0000-0000-00001B400000}"/>
    <cellStyle name="40% - Accent1 3 2 2 2 2 2" xfId="15270" xr:uid="{00000000-0005-0000-0000-00001C400000}"/>
    <cellStyle name="40% - Accent1 3 2 2 2 2 3" xfId="15271" xr:uid="{00000000-0005-0000-0000-00001D400000}"/>
    <cellStyle name="40% - Accent1 3 2 2 2 2_43 Manuell" xfId="54496" xr:uid="{A821FC0B-7FA5-4B6D-915D-C75B452F121B}"/>
    <cellStyle name="40% - Accent1 3 2 2 2 3" xfId="15272" xr:uid="{00000000-0005-0000-0000-00001F400000}"/>
    <cellStyle name="40% - Accent1 3 2 2 2 3 2" xfId="15273" xr:uid="{00000000-0005-0000-0000-000020400000}"/>
    <cellStyle name="40% - Accent1 3 2 2 2 3 3" xfId="15274" xr:uid="{00000000-0005-0000-0000-000021400000}"/>
    <cellStyle name="40% - Accent1 3 2 2 2 3_43 Manuell" xfId="54497" xr:uid="{9ED861F8-5941-4F6D-BC76-E0E5949C39DA}"/>
    <cellStyle name="40% - Accent1 3 2 2 2 4" xfId="15275" xr:uid="{00000000-0005-0000-0000-000023400000}"/>
    <cellStyle name="40% - Accent1 3 2 2 2 5" xfId="15276" xr:uid="{00000000-0005-0000-0000-000024400000}"/>
    <cellStyle name="40% - Accent1 3 2 2 2_43 Manuell" xfId="54498" xr:uid="{8891F67A-3AEB-4EE2-B68D-DCE526FC8E0D}"/>
    <cellStyle name="40% - Accent1 3 2 2 3" xfId="15277" xr:uid="{00000000-0005-0000-0000-000026400000}"/>
    <cellStyle name="40% - Accent1 3 2 2 3 2" xfId="15278" xr:uid="{00000000-0005-0000-0000-000027400000}"/>
    <cellStyle name="40% - Accent1 3 2 2 3 3" xfId="15279" xr:uid="{00000000-0005-0000-0000-000028400000}"/>
    <cellStyle name="40% - Accent1 3 2 2 3_43 Manuell" xfId="54499" xr:uid="{DDCB89F7-A0FC-4676-B4AB-688223E76B4C}"/>
    <cellStyle name="40% - Accent1 3 2 2 4" xfId="15280" xr:uid="{00000000-0005-0000-0000-00002A400000}"/>
    <cellStyle name="40% - Accent1 3 2 2 4 2" xfId="15281" xr:uid="{00000000-0005-0000-0000-00002B400000}"/>
    <cellStyle name="40% - Accent1 3 2 2 4 3" xfId="15282" xr:uid="{00000000-0005-0000-0000-00002C400000}"/>
    <cellStyle name="40% - Accent1 3 2 2 4_43 Manuell" xfId="54500" xr:uid="{9E73C6E4-2EFD-446F-8AEE-FC0FA670C066}"/>
    <cellStyle name="40% - Accent1 3 2 2 5" xfId="15283" xr:uid="{00000000-0005-0000-0000-00002E400000}"/>
    <cellStyle name="40% - Accent1 3 2 2 5 2" xfId="15284" xr:uid="{00000000-0005-0000-0000-00002F400000}"/>
    <cellStyle name="40% - Accent1 3 2 2 5 3" xfId="15285" xr:uid="{00000000-0005-0000-0000-000030400000}"/>
    <cellStyle name="40% - Accent1 3 2 2 5_43 Manuell" xfId="54501" xr:uid="{37258EFD-3AA7-44E4-B29A-9BF3B8EEF767}"/>
    <cellStyle name="40% - Accent1 3 2 2 6" xfId="15286" xr:uid="{00000000-0005-0000-0000-000032400000}"/>
    <cellStyle name="40% - Accent1 3 2 2 6 2" xfId="15287" xr:uid="{00000000-0005-0000-0000-000033400000}"/>
    <cellStyle name="40% - Accent1 3 2 2 6 3" xfId="15288" xr:uid="{00000000-0005-0000-0000-000034400000}"/>
    <cellStyle name="40% - Accent1 3 2 2 6_43 Manuell" xfId="54502" xr:uid="{9B93E032-18B8-4E63-B157-D54D6E5D9063}"/>
    <cellStyle name="40% - Accent1 3 2 2 7" xfId="15289" xr:uid="{00000000-0005-0000-0000-000036400000}"/>
    <cellStyle name="40% - Accent1 3 2 2 7 2" xfId="15290" xr:uid="{00000000-0005-0000-0000-000037400000}"/>
    <cellStyle name="40% - Accent1 3 2 2 7 3" xfId="15291" xr:uid="{00000000-0005-0000-0000-000038400000}"/>
    <cellStyle name="40% - Accent1 3 2 2 7_43 Manuell" xfId="54503" xr:uid="{B07D7496-EAC9-4906-9EAC-37E73BEA1D0F}"/>
    <cellStyle name="40% - Accent1 3 2 2 8" xfId="15292" xr:uid="{00000000-0005-0000-0000-00003A400000}"/>
    <cellStyle name="40% - Accent1 3 2 2 8 2" xfId="15293" xr:uid="{00000000-0005-0000-0000-00003B400000}"/>
    <cellStyle name="40% - Accent1 3 2 2 8 3" xfId="15294" xr:uid="{00000000-0005-0000-0000-00003C400000}"/>
    <cellStyle name="40% - Accent1 3 2 2 8_43 Manuell" xfId="54504" xr:uid="{68AD05C8-48E8-42FE-BCD8-A9596842FBB8}"/>
    <cellStyle name="40% - Accent1 3 2 2 9" xfId="15295" xr:uid="{00000000-0005-0000-0000-00003E400000}"/>
    <cellStyle name="40% - Accent1 3 2 2 9 2" xfId="15296" xr:uid="{00000000-0005-0000-0000-00003F400000}"/>
    <cellStyle name="40% - Accent1 3 2 2 9 3" xfId="15297" xr:uid="{00000000-0005-0000-0000-000040400000}"/>
    <cellStyle name="40% - Accent1 3 2 2 9_43 Manuell" xfId="54505" xr:uid="{914AF09D-18F7-4F4B-970B-7F317C9ED0AC}"/>
    <cellStyle name="40% - Accent1 3 2 2_43 Manuell" xfId="54506" xr:uid="{075348F9-1588-4661-BE33-5AF051C116E8}"/>
    <cellStyle name="40% - Accent1 3 2 3" xfId="15298" xr:uid="{00000000-0005-0000-0000-000043400000}"/>
    <cellStyle name="40% - Accent1 3 2 3 2" xfId="15299" xr:uid="{00000000-0005-0000-0000-000044400000}"/>
    <cellStyle name="40% - Accent1 3 2 3 2 2" xfId="15300" xr:uid="{00000000-0005-0000-0000-000045400000}"/>
    <cellStyle name="40% - Accent1 3 2 3 2 3" xfId="15301" xr:uid="{00000000-0005-0000-0000-000046400000}"/>
    <cellStyle name="40% - Accent1 3 2 3 2_43 Manuell" xfId="54507" xr:uid="{E4AF1C6D-7190-40E2-824C-610B86E0D0CF}"/>
    <cellStyle name="40% - Accent1 3 2 3 3" xfId="15302" xr:uid="{00000000-0005-0000-0000-000048400000}"/>
    <cellStyle name="40% - Accent1 3 2 3 3 2" xfId="15303" xr:uid="{00000000-0005-0000-0000-000049400000}"/>
    <cellStyle name="40% - Accent1 3 2 3 3 3" xfId="15304" xr:uid="{00000000-0005-0000-0000-00004A400000}"/>
    <cellStyle name="40% - Accent1 3 2 3 3_43 Manuell" xfId="54508" xr:uid="{612C4A14-AE9F-47B9-A099-21BAADE2F0D3}"/>
    <cellStyle name="40% - Accent1 3 2 3 4" xfId="15305" xr:uid="{00000000-0005-0000-0000-00004C400000}"/>
    <cellStyle name="40% - Accent1 3 2 3 5" xfId="15306" xr:uid="{00000000-0005-0000-0000-00004D400000}"/>
    <cellStyle name="40% - Accent1 3 2 3_43 Manuell" xfId="54509" xr:uid="{9A03CC1E-F870-48CD-9CDE-B14943382A26}"/>
    <cellStyle name="40% - Accent1 3 2 4" xfId="15307" xr:uid="{00000000-0005-0000-0000-00004F400000}"/>
    <cellStyle name="40% - Accent1 3 2 4 2" xfId="15308" xr:uid="{00000000-0005-0000-0000-000050400000}"/>
    <cellStyle name="40% - Accent1 3 2 4 3" xfId="15309" xr:uid="{00000000-0005-0000-0000-000051400000}"/>
    <cellStyle name="40% - Accent1 3 2 4_43 Manuell" xfId="54510" xr:uid="{F1A04D02-FDDD-4818-AA1F-E42BF04D3CE8}"/>
    <cellStyle name="40% - Accent1 3 2 5" xfId="15310" xr:uid="{00000000-0005-0000-0000-000053400000}"/>
    <cellStyle name="40% - Accent1 3 2 5 2" xfId="15311" xr:uid="{00000000-0005-0000-0000-000054400000}"/>
    <cellStyle name="40% - Accent1 3 2 5 3" xfId="15312" xr:uid="{00000000-0005-0000-0000-000055400000}"/>
    <cellStyle name="40% - Accent1 3 2 5_43 Manuell" xfId="54511" xr:uid="{52174752-DA28-42BF-9B9A-3198A27E7240}"/>
    <cellStyle name="40% - Accent1 3 2 6" xfId="15313" xr:uid="{00000000-0005-0000-0000-000057400000}"/>
    <cellStyle name="40% - Accent1 3 2 6 2" xfId="15314" xr:uid="{00000000-0005-0000-0000-000058400000}"/>
    <cellStyle name="40% - Accent1 3 2 6 3" xfId="15315" xr:uid="{00000000-0005-0000-0000-000059400000}"/>
    <cellStyle name="40% - Accent1 3 2 6_43 Manuell" xfId="54512" xr:uid="{7E81DFAB-EA8A-44B0-9E3D-AB4731F83C67}"/>
    <cellStyle name="40% - Accent1 3 2 7" xfId="15316" xr:uid="{00000000-0005-0000-0000-00005B400000}"/>
    <cellStyle name="40% - Accent1 3 2 7 2" xfId="15317" xr:uid="{00000000-0005-0000-0000-00005C400000}"/>
    <cellStyle name="40% - Accent1 3 2 7 3" xfId="15318" xr:uid="{00000000-0005-0000-0000-00005D400000}"/>
    <cellStyle name="40% - Accent1 3 2 7_43 Manuell" xfId="54513" xr:uid="{3D868EFE-BE08-4324-83B8-7F9558CB4F98}"/>
    <cellStyle name="40% - Accent1 3 2 8" xfId="15319" xr:uid="{00000000-0005-0000-0000-00005F400000}"/>
    <cellStyle name="40% - Accent1 3 2 8 2" xfId="15320" xr:uid="{00000000-0005-0000-0000-000060400000}"/>
    <cellStyle name="40% - Accent1 3 2 8 3" xfId="15321" xr:uid="{00000000-0005-0000-0000-000061400000}"/>
    <cellStyle name="40% - Accent1 3 2 8_43 Manuell" xfId="54514" xr:uid="{6121FA73-5341-4EC2-9487-DE51AA08A698}"/>
    <cellStyle name="40% - Accent1 3 2 9" xfId="15322" xr:uid="{00000000-0005-0000-0000-000063400000}"/>
    <cellStyle name="40% - Accent1 3 2 9 2" xfId="15323" xr:uid="{00000000-0005-0000-0000-000064400000}"/>
    <cellStyle name="40% - Accent1 3 2 9 3" xfId="15324" xr:uid="{00000000-0005-0000-0000-000065400000}"/>
    <cellStyle name="40% - Accent1 3 2 9_43 Manuell" xfId="54515" xr:uid="{2B3E65B0-CAC2-4008-9EC6-1AB29F6FB101}"/>
    <cellStyle name="40% - Accent1 3 2_43 Manuell" xfId="54516" xr:uid="{88E0FD10-99E8-4F7A-AFE9-05ECF0105B64}"/>
    <cellStyle name="40% - Accent1 3 3" xfId="15325" xr:uid="{00000000-0005-0000-0000-000068400000}"/>
    <cellStyle name="40% - Accent1 3 3 10" xfId="15326" xr:uid="{00000000-0005-0000-0000-000069400000}"/>
    <cellStyle name="40% - Accent1 3 3 11" xfId="15327" xr:uid="{00000000-0005-0000-0000-00006A400000}"/>
    <cellStyle name="40% - Accent1 3 3 2" xfId="15328" xr:uid="{00000000-0005-0000-0000-00006B400000}"/>
    <cellStyle name="40% - Accent1 3 3 2 2" xfId="15329" xr:uid="{00000000-0005-0000-0000-00006C400000}"/>
    <cellStyle name="40% - Accent1 3 3 2 2 2" xfId="15330" xr:uid="{00000000-0005-0000-0000-00006D400000}"/>
    <cellStyle name="40% - Accent1 3 3 2 2 3" xfId="15331" xr:uid="{00000000-0005-0000-0000-00006E400000}"/>
    <cellStyle name="40% - Accent1 3 3 2 2_43 Manuell" xfId="54517" xr:uid="{1F5C8288-E8C4-4204-91C1-B421AD1643B6}"/>
    <cellStyle name="40% - Accent1 3 3 2 3" xfId="15332" xr:uid="{00000000-0005-0000-0000-000070400000}"/>
    <cellStyle name="40% - Accent1 3 3 2 3 2" xfId="15333" xr:uid="{00000000-0005-0000-0000-000071400000}"/>
    <cellStyle name="40% - Accent1 3 3 2 3 3" xfId="15334" xr:uid="{00000000-0005-0000-0000-000072400000}"/>
    <cellStyle name="40% - Accent1 3 3 2 3_43 Manuell" xfId="54518" xr:uid="{F7FF2431-18A2-4CFB-BC77-1A6A555456F6}"/>
    <cellStyle name="40% - Accent1 3 3 2 4" xfId="15335" xr:uid="{00000000-0005-0000-0000-000074400000}"/>
    <cellStyle name="40% - Accent1 3 3 2 5" xfId="15336" xr:uid="{00000000-0005-0000-0000-000075400000}"/>
    <cellStyle name="40% - Accent1 3 3 2_43 Manuell" xfId="54519" xr:uid="{D98C7A29-1F35-4C06-92F9-AE85A1A57892}"/>
    <cellStyle name="40% - Accent1 3 3 3" xfId="15337" xr:uid="{00000000-0005-0000-0000-000077400000}"/>
    <cellStyle name="40% - Accent1 3 3 3 2" xfId="15338" xr:uid="{00000000-0005-0000-0000-000078400000}"/>
    <cellStyle name="40% - Accent1 3 3 3 3" xfId="15339" xr:uid="{00000000-0005-0000-0000-000079400000}"/>
    <cellStyle name="40% - Accent1 3 3 3_43 Manuell" xfId="54520" xr:uid="{FA83DC3A-3280-4E78-BE4C-B4821F7726A0}"/>
    <cellStyle name="40% - Accent1 3 3 4" xfId="15340" xr:uid="{00000000-0005-0000-0000-00007B400000}"/>
    <cellStyle name="40% - Accent1 3 3 4 2" xfId="15341" xr:uid="{00000000-0005-0000-0000-00007C400000}"/>
    <cellStyle name="40% - Accent1 3 3 4 3" xfId="15342" xr:uid="{00000000-0005-0000-0000-00007D400000}"/>
    <cellStyle name="40% - Accent1 3 3 4_43 Manuell" xfId="54521" xr:uid="{967C53A2-C1A5-40B0-8F0F-3CE991A1AD8B}"/>
    <cellStyle name="40% - Accent1 3 3 5" xfId="15343" xr:uid="{00000000-0005-0000-0000-00007F400000}"/>
    <cellStyle name="40% - Accent1 3 3 5 2" xfId="15344" xr:uid="{00000000-0005-0000-0000-000080400000}"/>
    <cellStyle name="40% - Accent1 3 3 5 3" xfId="15345" xr:uid="{00000000-0005-0000-0000-000081400000}"/>
    <cellStyle name="40% - Accent1 3 3 5_43 Manuell" xfId="54522" xr:uid="{3C92E71D-BA27-49AE-B368-3F9035439149}"/>
    <cellStyle name="40% - Accent1 3 3 6" xfId="15346" xr:uid="{00000000-0005-0000-0000-000083400000}"/>
    <cellStyle name="40% - Accent1 3 3 6 2" xfId="15347" xr:uid="{00000000-0005-0000-0000-000084400000}"/>
    <cellStyle name="40% - Accent1 3 3 6 3" xfId="15348" xr:uid="{00000000-0005-0000-0000-000085400000}"/>
    <cellStyle name="40% - Accent1 3 3 6_43 Manuell" xfId="54523" xr:uid="{07A2F47C-E96D-412A-9216-AEED007A6C9F}"/>
    <cellStyle name="40% - Accent1 3 3 7" xfId="15349" xr:uid="{00000000-0005-0000-0000-000087400000}"/>
    <cellStyle name="40% - Accent1 3 3 7 2" xfId="15350" xr:uid="{00000000-0005-0000-0000-000088400000}"/>
    <cellStyle name="40% - Accent1 3 3 7 3" xfId="15351" xr:uid="{00000000-0005-0000-0000-000089400000}"/>
    <cellStyle name="40% - Accent1 3 3 7_43 Manuell" xfId="54524" xr:uid="{6A133410-DC75-49A3-82CC-D692E258F5B9}"/>
    <cellStyle name="40% - Accent1 3 3 8" xfId="15352" xr:uid="{00000000-0005-0000-0000-00008B400000}"/>
    <cellStyle name="40% - Accent1 3 3 8 2" xfId="15353" xr:uid="{00000000-0005-0000-0000-00008C400000}"/>
    <cellStyle name="40% - Accent1 3 3 8 3" xfId="15354" xr:uid="{00000000-0005-0000-0000-00008D400000}"/>
    <cellStyle name="40% - Accent1 3 3 8_43 Manuell" xfId="54525" xr:uid="{D1B760A9-301D-4FB5-8405-C84BD42FFD04}"/>
    <cellStyle name="40% - Accent1 3 3 9" xfId="15355" xr:uid="{00000000-0005-0000-0000-00008F400000}"/>
    <cellStyle name="40% - Accent1 3 3 9 2" xfId="15356" xr:uid="{00000000-0005-0000-0000-000090400000}"/>
    <cellStyle name="40% - Accent1 3 3 9 3" xfId="15357" xr:uid="{00000000-0005-0000-0000-000091400000}"/>
    <cellStyle name="40% - Accent1 3 3 9_43 Manuell" xfId="54526" xr:uid="{6E52718D-9BE9-4F17-A57E-063D73C627BB}"/>
    <cellStyle name="40% - Accent1 3 3_43 Manuell" xfId="54527" xr:uid="{E406BE25-B74E-4A2D-B991-3642363AFB16}"/>
    <cellStyle name="40% - Accent1 3 4" xfId="15358" xr:uid="{00000000-0005-0000-0000-000094400000}"/>
    <cellStyle name="40% - Accent1 3 4 2" xfId="15359" xr:uid="{00000000-0005-0000-0000-000095400000}"/>
    <cellStyle name="40% - Accent1 3 4 2 2" xfId="15360" xr:uid="{00000000-0005-0000-0000-000096400000}"/>
    <cellStyle name="40% - Accent1 3 4 2 3" xfId="15361" xr:uid="{00000000-0005-0000-0000-000097400000}"/>
    <cellStyle name="40% - Accent1 3 4 2_43 Manuell" xfId="54528" xr:uid="{AFD3A7A9-144F-4F97-9EB3-7BB45EDC0806}"/>
    <cellStyle name="40% - Accent1 3 4 3" xfId="15362" xr:uid="{00000000-0005-0000-0000-000099400000}"/>
    <cellStyle name="40% - Accent1 3 4 3 2" xfId="15363" xr:uid="{00000000-0005-0000-0000-00009A400000}"/>
    <cellStyle name="40% - Accent1 3 4 3 3" xfId="15364" xr:uid="{00000000-0005-0000-0000-00009B400000}"/>
    <cellStyle name="40% - Accent1 3 4 3_43 Manuell" xfId="54529" xr:uid="{6D366DE7-6F19-44F7-AE26-4566196FB0BD}"/>
    <cellStyle name="40% - Accent1 3 4 4" xfId="15365" xr:uid="{00000000-0005-0000-0000-00009D400000}"/>
    <cellStyle name="40% - Accent1 3 4 5" xfId="15366" xr:uid="{00000000-0005-0000-0000-00009E400000}"/>
    <cellStyle name="40% - Accent1 3 4_43 Manuell" xfId="54530" xr:uid="{ED7CE4A5-6644-4830-A347-748EC887F565}"/>
    <cellStyle name="40% - Accent1 3 5" xfId="15367" xr:uid="{00000000-0005-0000-0000-0000A0400000}"/>
    <cellStyle name="40% - Accent1 3 5 2" xfId="15368" xr:uid="{00000000-0005-0000-0000-0000A1400000}"/>
    <cellStyle name="40% - Accent1 3 5 2 2" xfId="15369" xr:uid="{00000000-0005-0000-0000-0000A2400000}"/>
    <cellStyle name="40% - Accent1 3 5 2 3" xfId="15370" xr:uid="{00000000-0005-0000-0000-0000A3400000}"/>
    <cellStyle name="40% - Accent1 3 5 2_43 Manuell" xfId="54531" xr:uid="{8758B1D6-99E4-4A6F-9581-5562458B8EC2}"/>
    <cellStyle name="40% - Accent1 3 5 3" xfId="15371" xr:uid="{00000000-0005-0000-0000-0000A5400000}"/>
    <cellStyle name="40% - Accent1 3 5 3 2" xfId="15372" xr:uid="{00000000-0005-0000-0000-0000A6400000}"/>
    <cellStyle name="40% - Accent1 3 5 3 3" xfId="15373" xr:uid="{00000000-0005-0000-0000-0000A7400000}"/>
    <cellStyle name="40% - Accent1 3 5 3_43 Manuell" xfId="54532" xr:uid="{F7E39537-2E68-497D-8147-7DDC82174735}"/>
    <cellStyle name="40% - Accent1 3 5 4" xfId="15374" xr:uid="{00000000-0005-0000-0000-0000A9400000}"/>
    <cellStyle name="40% - Accent1 3 5 5" xfId="15375" xr:uid="{00000000-0005-0000-0000-0000AA400000}"/>
    <cellStyle name="40% - Accent1 3 5_43 Manuell" xfId="54533" xr:uid="{75532F18-E218-44B4-BF40-A21E17A5C216}"/>
    <cellStyle name="40% - Accent1 3 6" xfId="15376" xr:uid="{00000000-0005-0000-0000-0000AC400000}"/>
    <cellStyle name="40% - Accent1 3 6 2" xfId="15377" xr:uid="{00000000-0005-0000-0000-0000AD400000}"/>
    <cellStyle name="40% - Accent1 3 6 3" xfId="15378" xr:uid="{00000000-0005-0000-0000-0000AE400000}"/>
    <cellStyle name="40% - Accent1 3 6_43 Manuell" xfId="54534" xr:uid="{228D6529-9377-499F-860D-5AAEED563A7D}"/>
    <cellStyle name="40% - Accent1 3 7" xfId="15379" xr:uid="{00000000-0005-0000-0000-0000B0400000}"/>
    <cellStyle name="40% - Accent1 3 7 2" xfId="15380" xr:uid="{00000000-0005-0000-0000-0000B1400000}"/>
    <cellStyle name="40% - Accent1 3 7 3" xfId="15381" xr:uid="{00000000-0005-0000-0000-0000B2400000}"/>
    <cellStyle name="40% - Accent1 3 7_43 Manuell" xfId="54535" xr:uid="{127DF1C7-9221-409D-AA63-6D01C8FB1534}"/>
    <cellStyle name="40% - Accent1 3 8" xfId="15382" xr:uid="{00000000-0005-0000-0000-0000B4400000}"/>
    <cellStyle name="40% - Accent1 3 8 2" xfId="15383" xr:uid="{00000000-0005-0000-0000-0000B5400000}"/>
    <cellStyle name="40% - Accent1 3 8 3" xfId="15384" xr:uid="{00000000-0005-0000-0000-0000B6400000}"/>
    <cellStyle name="40% - Accent1 3 8_43 Manuell" xfId="54536" xr:uid="{3C5AC608-05D1-4824-9631-DB89653C8BEB}"/>
    <cellStyle name="40% - Accent1 3 9" xfId="15385" xr:uid="{00000000-0005-0000-0000-0000B8400000}"/>
    <cellStyle name="40% - Accent1 3 9 2" xfId="15386" xr:uid="{00000000-0005-0000-0000-0000B9400000}"/>
    <cellStyle name="40% - Accent1 3 9 3" xfId="15387" xr:uid="{00000000-0005-0000-0000-0000BA400000}"/>
    <cellStyle name="40% - Accent1 3 9_43 Manuell" xfId="54537" xr:uid="{36A7FF1D-42F1-4158-866E-2E25A8B9E948}"/>
    <cellStyle name="40% - Accent1 3_4 manuell" xfId="53250" xr:uid="{A5693C0E-4A26-4E96-9D99-36DB4C093337}"/>
    <cellStyle name="40% - Accent1 4" xfId="4001" xr:uid="{00000000-0005-0000-0000-0000BD400000}"/>
    <cellStyle name="40% - Accent1 4 10" xfId="15388" xr:uid="{00000000-0005-0000-0000-0000BE400000}"/>
    <cellStyle name="40% - Accent1 4 10 2" xfId="15389" xr:uid="{00000000-0005-0000-0000-0000BF400000}"/>
    <cellStyle name="40% - Accent1 4 10 3" xfId="15390" xr:uid="{00000000-0005-0000-0000-0000C0400000}"/>
    <cellStyle name="40% - Accent1 4 10_43 Manuell" xfId="54538" xr:uid="{3DB831DD-4CC3-4AF5-802A-6342B244E10B}"/>
    <cellStyle name="40% - Accent1 4 11" xfId="15391" xr:uid="{00000000-0005-0000-0000-0000C2400000}"/>
    <cellStyle name="40% - Accent1 4 11 2" xfId="15392" xr:uid="{00000000-0005-0000-0000-0000C3400000}"/>
    <cellStyle name="40% - Accent1 4 11 3" xfId="15393" xr:uid="{00000000-0005-0000-0000-0000C4400000}"/>
    <cellStyle name="40% - Accent1 4 11_43 Manuell" xfId="54539" xr:uid="{C9C0409F-029C-4C2C-9174-10499F782DDB}"/>
    <cellStyle name="40% - Accent1 4 12" xfId="15394" xr:uid="{00000000-0005-0000-0000-0000C6400000}"/>
    <cellStyle name="40% - Accent1 4 2" xfId="15395" xr:uid="{00000000-0005-0000-0000-0000C7400000}"/>
    <cellStyle name="40% - Accent1 4 2 10" xfId="15396" xr:uid="{00000000-0005-0000-0000-0000C8400000}"/>
    <cellStyle name="40% - Accent1 4 2 11" xfId="15397" xr:uid="{00000000-0005-0000-0000-0000C9400000}"/>
    <cellStyle name="40% - Accent1 4 2 2" xfId="15398" xr:uid="{00000000-0005-0000-0000-0000CA400000}"/>
    <cellStyle name="40% - Accent1 4 2 2 2" xfId="15399" xr:uid="{00000000-0005-0000-0000-0000CB400000}"/>
    <cellStyle name="40% - Accent1 4 2 2 2 2" xfId="15400" xr:uid="{00000000-0005-0000-0000-0000CC400000}"/>
    <cellStyle name="40% - Accent1 4 2 2 2 3" xfId="15401" xr:uid="{00000000-0005-0000-0000-0000CD400000}"/>
    <cellStyle name="40% - Accent1 4 2 2 2_43 Manuell" xfId="54540" xr:uid="{727EDA22-BC0B-4883-9324-AFB075C1783E}"/>
    <cellStyle name="40% - Accent1 4 2 2 3" xfId="15402" xr:uid="{00000000-0005-0000-0000-0000CF400000}"/>
    <cellStyle name="40% - Accent1 4 2 2 3 2" xfId="15403" xr:uid="{00000000-0005-0000-0000-0000D0400000}"/>
    <cellStyle name="40% - Accent1 4 2 2 3 3" xfId="15404" xr:uid="{00000000-0005-0000-0000-0000D1400000}"/>
    <cellStyle name="40% - Accent1 4 2 2 3_43 Manuell" xfId="54541" xr:uid="{FAB6AA36-BAF0-4B8E-A5E1-924264884E8E}"/>
    <cellStyle name="40% - Accent1 4 2 2 4" xfId="15405" xr:uid="{00000000-0005-0000-0000-0000D3400000}"/>
    <cellStyle name="40% - Accent1 4 2 2 5" xfId="15406" xr:uid="{00000000-0005-0000-0000-0000D4400000}"/>
    <cellStyle name="40% - Accent1 4 2 2_43 Manuell" xfId="54542" xr:uid="{D633C328-0E29-44CA-9CE5-F1321C2488E6}"/>
    <cellStyle name="40% - Accent1 4 2 3" xfId="15407" xr:uid="{00000000-0005-0000-0000-0000D6400000}"/>
    <cellStyle name="40% - Accent1 4 2 3 2" xfId="15408" xr:uid="{00000000-0005-0000-0000-0000D7400000}"/>
    <cellStyle name="40% - Accent1 4 2 3 3" xfId="15409" xr:uid="{00000000-0005-0000-0000-0000D8400000}"/>
    <cellStyle name="40% - Accent1 4 2 3_43 Manuell" xfId="54543" xr:uid="{2E8D73C6-F4EF-4FF5-89D3-10FE4511D37E}"/>
    <cellStyle name="40% - Accent1 4 2 4" xfId="15410" xr:uid="{00000000-0005-0000-0000-0000DA400000}"/>
    <cellStyle name="40% - Accent1 4 2 4 2" xfId="15411" xr:uid="{00000000-0005-0000-0000-0000DB400000}"/>
    <cellStyle name="40% - Accent1 4 2 4 3" xfId="15412" xr:uid="{00000000-0005-0000-0000-0000DC400000}"/>
    <cellStyle name="40% - Accent1 4 2 4_43 Manuell" xfId="54544" xr:uid="{6EBC160B-0367-4DA1-A70D-14ED0D4BD6C0}"/>
    <cellStyle name="40% - Accent1 4 2 5" xfId="15413" xr:uid="{00000000-0005-0000-0000-0000DE400000}"/>
    <cellStyle name="40% - Accent1 4 2 5 2" xfId="15414" xr:uid="{00000000-0005-0000-0000-0000DF400000}"/>
    <cellStyle name="40% - Accent1 4 2 5 3" xfId="15415" xr:uid="{00000000-0005-0000-0000-0000E0400000}"/>
    <cellStyle name="40% - Accent1 4 2 5_43 Manuell" xfId="54545" xr:uid="{181A2F66-E684-4E71-B7C1-C6BDC0D01732}"/>
    <cellStyle name="40% - Accent1 4 2 6" xfId="15416" xr:uid="{00000000-0005-0000-0000-0000E2400000}"/>
    <cellStyle name="40% - Accent1 4 2 6 2" xfId="15417" xr:uid="{00000000-0005-0000-0000-0000E3400000}"/>
    <cellStyle name="40% - Accent1 4 2 6 3" xfId="15418" xr:uid="{00000000-0005-0000-0000-0000E4400000}"/>
    <cellStyle name="40% - Accent1 4 2 6_43 Manuell" xfId="54546" xr:uid="{86C95A2E-8478-4B84-8CBA-3C5B99386240}"/>
    <cellStyle name="40% - Accent1 4 2 7" xfId="15419" xr:uid="{00000000-0005-0000-0000-0000E6400000}"/>
    <cellStyle name="40% - Accent1 4 2 7 2" xfId="15420" xr:uid="{00000000-0005-0000-0000-0000E7400000}"/>
    <cellStyle name="40% - Accent1 4 2 7 3" xfId="15421" xr:uid="{00000000-0005-0000-0000-0000E8400000}"/>
    <cellStyle name="40% - Accent1 4 2 7_43 Manuell" xfId="54547" xr:uid="{0880CE33-5F22-4CA2-8F2A-4EF28B369630}"/>
    <cellStyle name="40% - Accent1 4 2 8" xfId="15422" xr:uid="{00000000-0005-0000-0000-0000EA400000}"/>
    <cellStyle name="40% - Accent1 4 2 8 2" xfId="15423" xr:uid="{00000000-0005-0000-0000-0000EB400000}"/>
    <cellStyle name="40% - Accent1 4 2 8 3" xfId="15424" xr:uid="{00000000-0005-0000-0000-0000EC400000}"/>
    <cellStyle name="40% - Accent1 4 2 8_43 Manuell" xfId="54548" xr:uid="{F11E2BF8-0D9A-49DB-9CBB-5E0F076D9483}"/>
    <cellStyle name="40% - Accent1 4 2 9" xfId="15425" xr:uid="{00000000-0005-0000-0000-0000EE400000}"/>
    <cellStyle name="40% - Accent1 4 2 9 2" xfId="15426" xr:uid="{00000000-0005-0000-0000-0000EF400000}"/>
    <cellStyle name="40% - Accent1 4 2 9 3" xfId="15427" xr:uid="{00000000-0005-0000-0000-0000F0400000}"/>
    <cellStyle name="40% - Accent1 4 2 9_43 Manuell" xfId="54549" xr:uid="{3160868C-D2B9-4EFA-A4B1-C48E7C1BB998}"/>
    <cellStyle name="40% - Accent1 4 2_43 Manuell" xfId="54550" xr:uid="{240EEF02-68A8-407C-9AD4-33BF470594C1}"/>
    <cellStyle name="40% - Accent1 4 3" xfId="15428" xr:uid="{00000000-0005-0000-0000-0000F3400000}"/>
    <cellStyle name="40% - Accent1 4 3 2" xfId="15429" xr:uid="{00000000-0005-0000-0000-0000F4400000}"/>
    <cellStyle name="40% - Accent1 4 3 2 2" xfId="15430" xr:uid="{00000000-0005-0000-0000-0000F5400000}"/>
    <cellStyle name="40% - Accent1 4 3 2 3" xfId="15431" xr:uid="{00000000-0005-0000-0000-0000F6400000}"/>
    <cellStyle name="40% - Accent1 4 3 2_43 Manuell" xfId="54551" xr:uid="{D186B956-8A35-4CAF-910D-9FAF578768E6}"/>
    <cellStyle name="40% - Accent1 4 3 3" xfId="15432" xr:uid="{00000000-0005-0000-0000-0000F8400000}"/>
    <cellStyle name="40% - Accent1 4 3 3 2" xfId="15433" xr:uid="{00000000-0005-0000-0000-0000F9400000}"/>
    <cellStyle name="40% - Accent1 4 3 3 3" xfId="15434" xr:uid="{00000000-0005-0000-0000-0000FA400000}"/>
    <cellStyle name="40% - Accent1 4 3 3_43 Manuell" xfId="54552" xr:uid="{0B9534FD-0976-451B-9891-F1953FD9F0FD}"/>
    <cellStyle name="40% - Accent1 4 3 4" xfId="15435" xr:uid="{00000000-0005-0000-0000-0000FC400000}"/>
    <cellStyle name="40% - Accent1 4 3 5" xfId="15436" xr:uid="{00000000-0005-0000-0000-0000FD400000}"/>
    <cellStyle name="40% - Accent1 4 3_43 Manuell" xfId="54553" xr:uid="{229DA511-E983-4F6F-A2E2-15F8894A35F7}"/>
    <cellStyle name="40% - Accent1 4 4" xfId="15437" xr:uid="{00000000-0005-0000-0000-0000FF400000}"/>
    <cellStyle name="40% - Accent1 4 4 2" xfId="15438" xr:uid="{00000000-0005-0000-0000-000000410000}"/>
    <cellStyle name="40% - Accent1 4 4 2 2" xfId="15439" xr:uid="{00000000-0005-0000-0000-000001410000}"/>
    <cellStyle name="40% - Accent1 4 4 2 3" xfId="15440" xr:uid="{00000000-0005-0000-0000-000002410000}"/>
    <cellStyle name="40% - Accent1 4 4 2_43 Manuell" xfId="54554" xr:uid="{CC278FBE-7566-4CD8-B970-F4E516CFD787}"/>
    <cellStyle name="40% - Accent1 4 4 3" xfId="15441" xr:uid="{00000000-0005-0000-0000-000004410000}"/>
    <cellStyle name="40% - Accent1 4 4 3 2" xfId="15442" xr:uid="{00000000-0005-0000-0000-000005410000}"/>
    <cellStyle name="40% - Accent1 4 4 3 3" xfId="15443" xr:uid="{00000000-0005-0000-0000-000006410000}"/>
    <cellStyle name="40% - Accent1 4 4 3_43 Manuell" xfId="54555" xr:uid="{2480A464-B06E-49CF-AB78-5DBC3E12FF11}"/>
    <cellStyle name="40% - Accent1 4 4 4" xfId="15444" xr:uid="{00000000-0005-0000-0000-000008410000}"/>
    <cellStyle name="40% - Accent1 4 4 5" xfId="15445" xr:uid="{00000000-0005-0000-0000-000009410000}"/>
    <cellStyle name="40% - Accent1 4 4_43 Manuell" xfId="54556" xr:uid="{670C01BB-4655-46D8-A0D2-531039C41391}"/>
    <cellStyle name="40% - Accent1 4 5" xfId="15446" xr:uid="{00000000-0005-0000-0000-00000B410000}"/>
    <cellStyle name="40% - Accent1 4 5 2" xfId="15447" xr:uid="{00000000-0005-0000-0000-00000C410000}"/>
    <cellStyle name="40% - Accent1 4 5 3" xfId="15448" xr:uid="{00000000-0005-0000-0000-00000D410000}"/>
    <cellStyle name="40% - Accent1 4 5_43 Manuell" xfId="54557" xr:uid="{20D3EAEA-5C08-448F-B812-0FA4107E9C4B}"/>
    <cellStyle name="40% - Accent1 4 6" xfId="15449" xr:uid="{00000000-0005-0000-0000-00000F410000}"/>
    <cellStyle name="40% - Accent1 4 6 2" xfId="15450" xr:uid="{00000000-0005-0000-0000-000010410000}"/>
    <cellStyle name="40% - Accent1 4 6 3" xfId="15451" xr:uid="{00000000-0005-0000-0000-000011410000}"/>
    <cellStyle name="40% - Accent1 4 6_43 Manuell" xfId="54558" xr:uid="{97FA6549-81ED-410F-BEA7-E949AF5EC227}"/>
    <cellStyle name="40% - Accent1 4 7" xfId="15452" xr:uid="{00000000-0005-0000-0000-000013410000}"/>
    <cellStyle name="40% - Accent1 4 7 2" xfId="15453" xr:uid="{00000000-0005-0000-0000-000014410000}"/>
    <cellStyle name="40% - Accent1 4 7 3" xfId="15454" xr:uid="{00000000-0005-0000-0000-000015410000}"/>
    <cellStyle name="40% - Accent1 4 7_43 Manuell" xfId="54559" xr:uid="{A498A63B-0DE0-4A59-A013-07961A23B658}"/>
    <cellStyle name="40% - Accent1 4 8" xfId="15455" xr:uid="{00000000-0005-0000-0000-000017410000}"/>
    <cellStyle name="40% - Accent1 4 8 2" xfId="15456" xr:uid="{00000000-0005-0000-0000-000018410000}"/>
    <cellStyle name="40% - Accent1 4 8 3" xfId="15457" xr:uid="{00000000-0005-0000-0000-000019410000}"/>
    <cellStyle name="40% - Accent1 4 8_43 Manuell" xfId="54560" xr:uid="{25C5893E-4C79-433B-BC89-3F6F1D9F4E53}"/>
    <cellStyle name="40% - Accent1 4 9" xfId="15458" xr:uid="{00000000-0005-0000-0000-00001B410000}"/>
    <cellStyle name="40% - Accent1 4 9 2" xfId="15459" xr:uid="{00000000-0005-0000-0000-00001C410000}"/>
    <cellStyle name="40% - Accent1 4 9 3" xfId="15460" xr:uid="{00000000-0005-0000-0000-00001D410000}"/>
    <cellStyle name="40% - Accent1 4 9_43 Manuell" xfId="54561" xr:uid="{E9E3008A-56BA-4A03-88FE-00620103808F}"/>
    <cellStyle name="40% - Accent1 4_43 Manuell" xfId="54562" xr:uid="{1996EF79-DD5E-49FE-9642-9556AFDDA606}"/>
    <cellStyle name="40% - Accent1 5" xfId="4002" xr:uid="{00000000-0005-0000-0000-000020410000}"/>
    <cellStyle name="40% - Accent1 5 10" xfId="15461" xr:uid="{00000000-0005-0000-0000-000021410000}"/>
    <cellStyle name="40% - Accent1 5 10 2" xfId="15462" xr:uid="{00000000-0005-0000-0000-000022410000}"/>
    <cellStyle name="40% - Accent1 5 10 3" xfId="15463" xr:uid="{00000000-0005-0000-0000-000023410000}"/>
    <cellStyle name="40% - Accent1 5 10_43 Manuell" xfId="54563" xr:uid="{9998F5B0-B0BD-4522-8DA9-E7965E7C76A5}"/>
    <cellStyle name="40% - Accent1 5 11" xfId="15464" xr:uid="{00000000-0005-0000-0000-000025410000}"/>
    <cellStyle name="40% - Accent1 5 11 2" xfId="15465" xr:uid="{00000000-0005-0000-0000-000026410000}"/>
    <cellStyle name="40% - Accent1 5 11 3" xfId="15466" xr:uid="{00000000-0005-0000-0000-000027410000}"/>
    <cellStyle name="40% - Accent1 5 11_43 Manuell" xfId="54564" xr:uid="{3E45620C-C255-43EC-BE10-56B107451465}"/>
    <cellStyle name="40% - Accent1 5 12" xfId="15467" xr:uid="{00000000-0005-0000-0000-000029410000}"/>
    <cellStyle name="40% - Accent1 5 2" xfId="15468" xr:uid="{00000000-0005-0000-0000-00002A410000}"/>
    <cellStyle name="40% - Accent1 5 2 10" xfId="15469" xr:uid="{00000000-0005-0000-0000-00002B410000}"/>
    <cellStyle name="40% - Accent1 5 2 11" xfId="15470" xr:uid="{00000000-0005-0000-0000-00002C410000}"/>
    <cellStyle name="40% - Accent1 5 2 2" xfId="15471" xr:uid="{00000000-0005-0000-0000-00002D410000}"/>
    <cellStyle name="40% - Accent1 5 2 2 2" xfId="15472" xr:uid="{00000000-0005-0000-0000-00002E410000}"/>
    <cellStyle name="40% - Accent1 5 2 2 2 2" xfId="15473" xr:uid="{00000000-0005-0000-0000-00002F410000}"/>
    <cellStyle name="40% - Accent1 5 2 2 2 3" xfId="15474" xr:uid="{00000000-0005-0000-0000-000030410000}"/>
    <cellStyle name="40% - Accent1 5 2 2 2_43 Manuell" xfId="54565" xr:uid="{46A34FF3-04A6-4371-B603-E5723E54B2B3}"/>
    <cellStyle name="40% - Accent1 5 2 2 3" xfId="15475" xr:uid="{00000000-0005-0000-0000-000032410000}"/>
    <cellStyle name="40% - Accent1 5 2 2 3 2" xfId="15476" xr:uid="{00000000-0005-0000-0000-000033410000}"/>
    <cellStyle name="40% - Accent1 5 2 2 3 3" xfId="15477" xr:uid="{00000000-0005-0000-0000-000034410000}"/>
    <cellStyle name="40% - Accent1 5 2 2 3_43 Manuell" xfId="54566" xr:uid="{1376FAC8-D64A-4D5A-8C21-405B2F65F234}"/>
    <cellStyle name="40% - Accent1 5 2 2 4" xfId="15478" xr:uid="{00000000-0005-0000-0000-000036410000}"/>
    <cellStyle name="40% - Accent1 5 2 2 5" xfId="15479" xr:uid="{00000000-0005-0000-0000-000037410000}"/>
    <cellStyle name="40% - Accent1 5 2 2_43 Manuell" xfId="54567" xr:uid="{725BBABA-2AFB-45F7-A332-2B8901AFD913}"/>
    <cellStyle name="40% - Accent1 5 2 3" xfId="15480" xr:uid="{00000000-0005-0000-0000-000039410000}"/>
    <cellStyle name="40% - Accent1 5 2 3 2" xfId="15481" xr:uid="{00000000-0005-0000-0000-00003A410000}"/>
    <cellStyle name="40% - Accent1 5 2 3 3" xfId="15482" xr:uid="{00000000-0005-0000-0000-00003B410000}"/>
    <cellStyle name="40% - Accent1 5 2 3_43 Manuell" xfId="54568" xr:uid="{0F0A4421-A885-4CAB-9687-46946F77EBF4}"/>
    <cellStyle name="40% - Accent1 5 2 4" xfId="15483" xr:uid="{00000000-0005-0000-0000-00003D410000}"/>
    <cellStyle name="40% - Accent1 5 2 4 2" xfId="15484" xr:uid="{00000000-0005-0000-0000-00003E410000}"/>
    <cellStyle name="40% - Accent1 5 2 4 3" xfId="15485" xr:uid="{00000000-0005-0000-0000-00003F410000}"/>
    <cellStyle name="40% - Accent1 5 2 4_43 Manuell" xfId="54569" xr:uid="{EB607A7B-F55E-435D-8F47-B70A40831AEF}"/>
    <cellStyle name="40% - Accent1 5 2 5" xfId="15486" xr:uid="{00000000-0005-0000-0000-000041410000}"/>
    <cellStyle name="40% - Accent1 5 2 5 2" xfId="15487" xr:uid="{00000000-0005-0000-0000-000042410000}"/>
    <cellStyle name="40% - Accent1 5 2 5 3" xfId="15488" xr:uid="{00000000-0005-0000-0000-000043410000}"/>
    <cellStyle name="40% - Accent1 5 2 5_43 Manuell" xfId="54570" xr:uid="{EE8BE467-105C-45B7-A13C-6531231233E9}"/>
    <cellStyle name="40% - Accent1 5 2 6" xfId="15489" xr:uid="{00000000-0005-0000-0000-000045410000}"/>
    <cellStyle name="40% - Accent1 5 2 6 2" xfId="15490" xr:uid="{00000000-0005-0000-0000-000046410000}"/>
    <cellStyle name="40% - Accent1 5 2 6 3" xfId="15491" xr:uid="{00000000-0005-0000-0000-000047410000}"/>
    <cellStyle name="40% - Accent1 5 2 6_43 Manuell" xfId="54571" xr:uid="{8A0D2CD4-9D2E-44CA-BA8B-614EEB637F56}"/>
    <cellStyle name="40% - Accent1 5 2 7" xfId="15492" xr:uid="{00000000-0005-0000-0000-000049410000}"/>
    <cellStyle name="40% - Accent1 5 2 7 2" xfId="15493" xr:uid="{00000000-0005-0000-0000-00004A410000}"/>
    <cellStyle name="40% - Accent1 5 2 7 3" xfId="15494" xr:uid="{00000000-0005-0000-0000-00004B410000}"/>
    <cellStyle name="40% - Accent1 5 2 7_43 Manuell" xfId="54572" xr:uid="{8F167AE2-55FE-4FC5-8D42-BBA4D9C07C38}"/>
    <cellStyle name="40% - Accent1 5 2 8" xfId="15495" xr:uid="{00000000-0005-0000-0000-00004D410000}"/>
    <cellStyle name="40% - Accent1 5 2 8 2" xfId="15496" xr:uid="{00000000-0005-0000-0000-00004E410000}"/>
    <cellStyle name="40% - Accent1 5 2 8 3" xfId="15497" xr:uid="{00000000-0005-0000-0000-00004F410000}"/>
    <cellStyle name="40% - Accent1 5 2 8_43 Manuell" xfId="54573" xr:uid="{DB0C3C1E-2BA3-41BF-BE90-FE5C8A169E1E}"/>
    <cellStyle name="40% - Accent1 5 2 9" xfId="15498" xr:uid="{00000000-0005-0000-0000-000051410000}"/>
    <cellStyle name="40% - Accent1 5 2 9 2" xfId="15499" xr:uid="{00000000-0005-0000-0000-000052410000}"/>
    <cellStyle name="40% - Accent1 5 2 9 3" xfId="15500" xr:uid="{00000000-0005-0000-0000-000053410000}"/>
    <cellStyle name="40% - Accent1 5 2 9_43 Manuell" xfId="54574" xr:uid="{BC8D7469-DCE5-43DE-A780-3AA635EA6749}"/>
    <cellStyle name="40% - Accent1 5 2_43 Manuell" xfId="54575" xr:uid="{82E168C6-D155-46A4-A127-E7DCDD300D6B}"/>
    <cellStyle name="40% - Accent1 5 3" xfId="15501" xr:uid="{00000000-0005-0000-0000-000056410000}"/>
    <cellStyle name="40% - Accent1 5 3 2" xfId="15502" xr:uid="{00000000-0005-0000-0000-000057410000}"/>
    <cellStyle name="40% - Accent1 5 3 2 2" xfId="15503" xr:uid="{00000000-0005-0000-0000-000058410000}"/>
    <cellStyle name="40% - Accent1 5 3 2 3" xfId="15504" xr:uid="{00000000-0005-0000-0000-000059410000}"/>
    <cellStyle name="40% - Accent1 5 3 2_43 Manuell" xfId="54576" xr:uid="{2CF8E6DF-96F9-498E-B965-ADF447D6E582}"/>
    <cellStyle name="40% - Accent1 5 3 3" xfId="15505" xr:uid="{00000000-0005-0000-0000-00005B410000}"/>
    <cellStyle name="40% - Accent1 5 3 3 2" xfId="15506" xr:uid="{00000000-0005-0000-0000-00005C410000}"/>
    <cellStyle name="40% - Accent1 5 3 3 3" xfId="15507" xr:uid="{00000000-0005-0000-0000-00005D410000}"/>
    <cellStyle name="40% - Accent1 5 3 3_43 Manuell" xfId="54577" xr:uid="{5DE89556-4E11-4B1B-8DE6-ED25BC52168C}"/>
    <cellStyle name="40% - Accent1 5 3 4" xfId="15508" xr:uid="{00000000-0005-0000-0000-00005F410000}"/>
    <cellStyle name="40% - Accent1 5 3 5" xfId="15509" xr:uid="{00000000-0005-0000-0000-000060410000}"/>
    <cellStyle name="40% - Accent1 5 3_43 Manuell" xfId="54578" xr:uid="{2E5CD56B-E211-44CC-85F7-EF398CFB43A7}"/>
    <cellStyle name="40% - Accent1 5 4" xfId="15510" xr:uid="{00000000-0005-0000-0000-000062410000}"/>
    <cellStyle name="40% - Accent1 5 4 2" xfId="15511" xr:uid="{00000000-0005-0000-0000-000063410000}"/>
    <cellStyle name="40% - Accent1 5 4 3" xfId="15512" xr:uid="{00000000-0005-0000-0000-000064410000}"/>
    <cellStyle name="40% - Accent1 5 4_43 Manuell" xfId="54579" xr:uid="{7DD5BABF-1C0B-4AFC-A5D6-B184385EA999}"/>
    <cellStyle name="40% - Accent1 5 5" xfId="15513" xr:uid="{00000000-0005-0000-0000-000066410000}"/>
    <cellStyle name="40% - Accent1 5 5 2" xfId="15514" xr:uid="{00000000-0005-0000-0000-000067410000}"/>
    <cellStyle name="40% - Accent1 5 5 3" xfId="15515" xr:uid="{00000000-0005-0000-0000-000068410000}"/>
    <cellStyle name="40% - Accent1 5 5_43 Manuell" xfId="54580" xr:uid="{E97CE303-FB62-4D05-B7F4-43F003B106FC}"/>
    <cellStyle name="40% - Accent1 5 6" xfId="15516" xr:uid="{00000000-0005-0000-0000-00006A410000}"/>
    <cellStyle name="40% - Accent1 5 6 2" xfId="15517" xr:uid="{00000000-0005-0000-0000-00006B410000}"/>
    <cellStyle name="40% - Accent1 5 6 3" xfId="15518" xr:uid="{00000000-0005-0000-0000-00006C410000}"/>
    <cellStyle name="40% - Accent1 5 6_43 Manuell" xfId="54581" xr:uid="{CB697AD3-CEEC-41F3-9ACF-24BC2EB8490B}"/>
    <cellStyle name="40% - Accent1 5 7" xfId="15519" xr:uid="{00000000-0005-0000-0000-00006E410000}"/>
    <cellStyle name="40% - Accent1 5 7 2" xfId="15520" xr:uid="{00000000-0005-0000-0000-00006F410000}"/>
    <cellStyle name="40% - Accent1 5 7 3" xfId="15521" xr:uid="{00000000-0005-0000-0000-000070410000}"/>
    <cellStyle name="40% - Accent1 5 7_43 Manuell" xfId="54582" xr:uid="{B20CB36D-9F2E-48B3-A803-ACE77DA335A0}"/>
    <cellStyle name="40% - Accent1 5 8" xfId="15522" xr:uid="{00000000-0005-0000-0000-000072410000}"/>
    <cellStyle name="40% - Accent1 5 8 2" xfId="15523" xr:uid="{00000000-0005-0000-0000-000073410000}"/>
    <cellStyle name="40% - Accent1 5 8 3" xfId="15524" xr:uid="{00000000-0005-0000-0000-000074410000}"/>
    <cellStyle name="40% - Accent1 5 8_43 Manuell" xfId="54583" xr:uid="{A70BB300-A496-45D8-A291-4B0A1D6F4E9F}"/>
    <cellStyle name="40% - Accent1 5 9" xfId="15525" xr:uid="{00000000-0005-0000-0000-000076410000}"/>
    <cellStyle name="40% - Accent1 5 9 2" xfId="15526" xr:uid="{00000000-0005-0000-0000-000077410000}"/>
    <cellStyle name="40% - Accent1 5 9 3" xfId="15527" xr:uid="{00000000-0005-0000-0000-000078410000}"/>
    <cellStyle name="40% - Accent1 5 9_43 Manuell" xfId="54584" xr:uid="{091B3CFE-CF5B-4052-9425-406D6C6BF7A8}"/>
    <cellStyle name="40% - Accent1 5_43 Manuell" xfId="54585" xr:uid="{C19DAC68-4A95-4EAB-98E5-8B59F6499F0F}"/>
    <cellStyle name="40% - Accent1 6" xfId="4003" xr:uid="{00000000-0005-0000-0000-00007B410000}"/>
    <cellStyle name="40% - Accent1 6 10" xfId="15528" xr:uid="{00000000-0005-0000-0000-00007C410000}"/>
    <cellStyle name="40% - Accent1 6 10 2" xfId="15529" xr:uid="{00000000-0005-0000-0000-00007D410000}"/>
    <cellStyle name="40% - Accent1 6 10 3" xfId="15530" xr:uid="{00000000-0005-0000-0000-00007E410000}"/>
    <cellStyle name="40% - Accent1 6 10_43 Manuell" xfId="54586" xr:uid="{AAC31171-F47D-450C-B304-66B4ED83CFDD}"/>
    <cellStyle name="40% - Accent1 6 11" xfId="15531" xr:uid="{00000000-0005-0000-0000-000080410000}"/>
    <cellStyle name="40% - Accent1 6 11 2" xfId="15532" xr:uid="{00000000-0005-0000-0000-000081410000}"/>
    <cellStyle name="40% - Accent1 6 11 3" xfId="15533" xr:uid="{00000000-0005-0000-0000-000082410000}"/>
    <cellStyle name="40% - Accent1 6 11_43 Manuell" xfId="54587" xr:uid="{163A7139-FCA2-4C5C-A854-D613D692EDD8}"/>
    <cellStyle name="40% - Accent1 6 12" xfId="15534" xr:uid="{00000000-0005-0000-0000-000084410000}"/>
    <cellStyle name="40% - Accent1 6 2" xfId="15535" xr:uid="{00000000-0005-0000-0000-000085410000}"/>
    <cellStyle name="40% - Accent1 6 2 10" xfId="15536" xr:uid="{00000000-0005-0000-0000-000086410000}"/>
    <cellStyle name="40% - Accent1 6 2 11" xfId="15537" xr:uid="{00000000-0005-0000-0000-000087410000}"/>
    <cellStyle name="40% - Accent1 6 2 2" xfId="15538" xr:uid="{00000000-0005-0000-0000-000088410000}"/>
    <cellStyle name="40% - Accent1 6 2 2 2" xfId="15539" xr:uid="{00000000-0005-0000-0000-000089410000}"/>
    <cellStyle name="40% - Accent1 6 2 2 2 2" xfId="15540" xr:uid="{00000000-0005-0000-0000-00008A410000}"/>
    <cellStyle name="40% - Accent1 6 2 2 2 3" xfId="15541" xr:uid="{00000000-0005-0000-0000-00008B410000}"/>
    <cellStyle name="40% - Accent1 6 2 2 2_43 Manuell" xfId="54588" xr:uid="{BAADB3F3-BC4E-48D7-AFDA-73D3FD021115}"/>
    <cellStyle name="40% - Accent1 6 2 2 3" xfId="15542" xr:uid="{00000000-0005-0000-0000-00008D410000}"/>
    <cellStyle name="40% - Accent1 6 2 2 3 2" xfId="15543" xr:uid="{00000000-0005-0000-0000-00008E410000}"/>
    <cellStyle name="40% - Accent1 6 2 2 3 3" xfId="15544" xr:uid="{00000000-0005-0000-0000-00008F410000}"/>
    <cellStyle name="40% - Accent1 6 2 2 3_43 Manuell" xfId="54589" xr:uid="{8F1EA1EB-5F11-4EE2-821E-FD390D7F596E}"/>
    <cellStyle name="40% - Accent1 6 2 2 4" xfId="15545" xr:uid="{00000000-0005-0000-0000-000091410000}"/>
    <cellStyle name="40% - Accent1 6 2 2 5" xfId="15546" xr:uid="{00000000-0005-0000-0000-000092410000}"/>
    <cellStyle name="40% - Accent1 6 2 2_43 Manuell" xfId="54590" xr:uid="{A546E2FA-8692-4F7B-9020-9860FBB469D9}"/>
    <cellStyle name="40% - Accent1 6 2 3" xfId="15547" xr:uid="{00000000-0005-0000-0000-000094410000}"/>
    <cellStyle name="40% - Accent1 6 2 3 2" xfId="15548" xr:uid="{00000000-0005-0000-0000-000095410000}"/>
    <cellStyle name="40% - Accent1 6 2 3 3" xfId="15549" xr:uid="{00000000-0005-0000-0000-000096410000}"/>
    <cellStyle name="40% - Accent1 6 2 3_43 Manuell" xfId="54591" xr:uid="{C2B88082-4726-491C-9FE5-6F77B2CC5EAD}"/>
    <cellStyle name="40% - Accent1 6 2 4" xfId="15550" xr:uid="{00000000-0005-0000-0000-000098410000}"/>
    <cellStyle name="40% - Accent1 6 2 4 2" xfId="15551" xr:uid="{00000000-0005-0000-0000-000099410000}"/>
    <cellStyle name="40% - Accent1 6 2 4 3" xfId="15552" xr:uid="{00000000-0005-0000-0000-00009A410000}"/>
    <cellStyle name="40% - Accent1 6 2 4_43 Manuell" xfId="54592" xr:uid="{CE29D285-80F0-4A37-9DDD-77EA72B9689D}"/>
    <cellStyle name="40% - Accent1 6 2 5" xfId="15553" xr:uid="{00000000-0005-0000-0000-00009C410000}"/>
    <cellStyle name="40% - Accent1 6 2 5 2" xfId="15554" xr:uid="{00000000-0005-0000-0000-00009D410000}"/>
    <cellStyle name="40% - Accent1 6 2 5 3" xfId="15555" xr:uid="{00000000-0005-0000-0000-00009E410000}"/>
    <cellStyle name="40% - Accent1 6 2 5_43 Manuell" xfId="54593" xr:uid="{8C29F033-DB98-4B1C-BC53-B9C7C0308DDA}"/>
    <cellStyle name="40% - Accent1 6 2 6" xfId="15556" xr:uid="{00000000-0005-0000-0000-0000A0410000}"/>
    <cellStyle name="40% - Accent1 6 2 6 2" xfId="15557" xr:uid="{00000000-0005-0000-0000-0000A1410000}"/>
    <cellStyle name="40% - Accent1 6 2 6 3" xfId="15558" xr:uid="{00000000-0005-0000-0000-0000A2410000}"/>
    <cellStyle name="40% - Accent1 6 2 6_43 Manuell" xfId="54594" xr:uid="{16718E58-7EF2-48D4-9EBF-DD246AB79A9D}"/>
    <cellStyle name="40% - Accent1 6 2 7" xfId="15559" xr:uid="{00000000-0005-0000-0000-0000A4410000}"/>
    <cellStyle name="40% - Accent1 6 2 7 2" xfId="15560" xr:uid="{00000000-0005-0000-0000-0000A5410000}"/>
    <cellStyle name="40% - Accent1 6 2 7 3" xfId="15561" xr:uid="{00000000-0005-0000-0000-0000A6410000}"/>
    <cellStyle name="40% - Accent1 6 2 7_43 Manuell" xfId="54595" xr:uid="{87B87975-1A36-42B1-A446-7EA453439D2F}"/>
    <cellStyle name="40% - Accent1 6 2 8" xfId="15562" xr:uid="{00000000-0005-0000-0000-0000A8410000}"/>
    <cellStyle name="40% - Accent1 6 2 8 2" xfId="15563" xr:uid="{00000000-0005-0000-0000-0000A9410000}"/>
    <cellStyle name="40% - Accent1 6 2 8 3" xfId="15564" xr:uid="{00000000-0005-0000-0000-0000AA410000}"/>
    <cellStyle name="40% - Accent1 6 2 8_43 Manuell" xfId="54596" xr:uid="{01B262B8-A969-4A17-ACAC-65DD6B3920B0}"/>
    <cellStyle name="40% - Accent1 6 2 9" xfId="15565" xr:uid="{00000000-0005-0000-0000-0000AC410000}"/>
    <cellStyle name="40% - Accent1 6 2 9 2" xfId="15566" xr:uid="{00000000-0005-0000-0000-0000AD410000}"/>
    <cellStyle name="40% - Accent1 6 2 9 3" xfId="15567" xr:uid="{00000000-0005-0000-0000-0000AE410000}"/>
    <cellStyle name="40% - Accent1 6 2 9_43 Manuell" xfId="54597" xr:uid="{F3965DC7-1561-44D9-9C6E-AA96C43B3B87}"/>
    <cellStyle name="40% - Accent1 6 2_43 Manuell" xfId="54598" xr:uid="{A8C17967-A2B7-4D4C-A550-6C92B1FD3FB8}"/>
    <cellStyle name="40% - Accent1 6 3" xfId="15568" xr:uid="{00000000-0005-0000-0000-0000B1410000}"/>
    <cellStyle name="40% - Accent1 6 3 2" xfId="15569" xr:uid="{00000000-0005-0000-0000-0000B2410000}"/>
    <cellStyle name="40% - Accent1 6 3 2 2" xfId="15570" xr:uid="{00000000-0005-0000-0000-0000B3410000}"/>
    <cellStyle name="40% - Accent1 6 3 2 3" xfId="15571" xr:uid="{00000000-0005-0000-0000-0000B4410000}"/>
    <cellStyle name="40% - Accent1 6 3 2_43 Manuell" xfId="54599" xr:uid="{841885A3-5FC9-4B3A-9073-4080D227050B}"/>
    <cellStyle name="40% - Accent1 6 3 3" xfId="15572" xr:uid="{00000000-0005-0000-0000-0000B6410000}"/>
    <cellStyle name="40% - Accent1 6 3 3 2" xfId="15573" xr:uid="{00000000-0005-0000-0000-0000B7410000}"/>
    <cellStyle name="40% - Accent1 6 3 3 3" xfId="15574" xr:uid="{00000000-0005-0000-0000-0000B8410000}"/>
    <cellStyle name="40% - Accent1 6 3 3_43 Manuell" xfId="54600" xr:uid="{A9505BCE-6BCB-4BFE-AD8D-798C143F4EE3}"/>
    <cellStyle name="40% - Accent1 6 3 4" xfId="15575" xr:uid="{00000000-0005-0000-0000-0000BA410000}"/>
    <cellStyle name="40% - Accent1 6 3 5" xfId="15576" xr:uid="{00000000-0005-0000-0000-0000BB410000}"/>
    <cellStyle name="40% - Accent1 6 3_43 Manuell" xfId="54601" xr:uid="{FC7C29AC-116E-46F6-929A-10BED9662AF6}"/>
    <cellStyle name="40% - Accent1 6 4" xfId="15577" xr:uid="{00000000-0005-0000-0000-0000BD410000}"/>
    <cellStyle name="40% - Accent1 6 4 2" xfId="15578" xr:uid="{00000000-0005-0000-0000-0000BE410000}"/>
    <cellStyle name="40% - Accent1 6 4 3" xfId="15579" xr:uid="{00000000-0005-0000-0000-0000BF410000}"/>
    <cellStyle name="40% - Accent1 6 4_43 Manuell" xfId="54602" xr:uid="{DA32CF43-ABD4-4092-BF78-879303C11D13}"/>
    <cellStyle name="40% - Accent1 6 5" xfId="15580" xr:uid="{00000000-0005-0000-0000-0000C1410000}"/>
    <cellStyle name="40% - Accent1 6 5 2" xfId="15581" xr:uid="{00000000-0005-0000-0000-0000C2410000}"/>
    <cellStyle name="40% - Accent1 6 5 3" xfId="15582" xr:uid="{00000000-0005-0000-0000-0000C3410000}"/>
    <cellStyle name="40% - Accent1 6 5_43 Manuell" xfId="54603" xr:uid="{0CC2EA35-058F-410F-AAE2-E4FCC047AFF3}"/>
    <cellStyle name="40% - Accent1 6 6" xfId="15583" xr:uid="{00000000-0005-0000-0000-0000C5410000}"/>
    <cellStyle name="40% - Accent1 6 6 2" xfId="15584" xr:uid="{00000000-0005-0000-0000-0000C6410000}"/>
    <cellStyle name="40% - Accent1 6 6 3" xfId="15585" xr:uid="{00000000-0005-0000-0000-0000C7410000}"/>
    <cellStyle name="40% - Accent1 6 6_43 Manuell" xfId="54604" xr:uid="{AA590D1F-FF06-4C3C-97DE-56242F5BCF49}"/>
    <cellStyle name="40% - Accent1 6 7" xfId="15586" xr:uid="{00000000-0005-0000-0000-0000C9410000}"/>
    <cellStyle name="40% - Accent1 6 7 2" xfId="15587" xr:uid="{00000000-0005-0000-0000-0000CA410000}"/>
    <cellStyle name="40% - Accent1 6 7 3" xfId="15588" xr:uid="{00000000-0005-0000-0000-0000CB410000}"/>
    <cellStyle name="40% - Accent1 6 7_43 Manuell" xfId="54605" xr:uid="{F1B81887-6539-4554-8017-F35A8F9F758A}"/>
    <cellStyle name="40% - Accent1 6 8" xfId="15589" xr:uid="{00000000-0005-0000-0000-0000CD410000}"/>
    <cellStyle name="40% - Accent1 6 8 2" xfId="15590" xr:uid="{00000000-0005-0000-0000-0000CE410000}"/>
    <cellStyle name="40% - Accent1 6 8 3" xfId="15591" xr:uid="{00000000-0005-0000-0000-0000CF410000}"/>
    <cellStyle name="40% - Accent1 6 8_43 Manuell" xfId="54606" xr:uid="{2859A6C7-5122-43A7-8CF1-997C14301FE3}"/>
    <cellStyle name="40% - Accent1 6 9" xfId="15592" xr:uid="{00000000-0005-0000-0000-0000D1410000}"/>
    <cellStyle name="40% - Accent1 6 9 2" xfId="15593" xr:uid="{00000000-0005-0000-0000-0000D2410000}"/>
    <cellStyle name="40% - Accent1 6 9 3" xfId="15594" xr:uid="{00000000-0005-0000-0000-0000D3410000}"/>
    <cellStyle name="40% - Accent1 6 9_43 Manuell" xfId="54607" xr:uid="{CB34BC98-4865-42EE-BC6D-FC5F8AAA97A4}"/>
    <cellStyle name="40% - Accent1 6_43 Manuell" xfId="54608" xr:uid="{70421F70-B2E9-4546-A5B3-CCAA09EA9B2D}"/>
    <cellStyle name="40% - Accent1 7" xfId="4004" xr:uid="{00000000-0005-0000-0000-0000D6410000}"/>
    <cellStyle name="40% - Accent1 7 10" xfId="15595" xr:uid="{00000000-0005-0000-0000-0000D7410000}"/>
    <cellStyle name="40% - Accent1 7 10 2" xfId="15596" xr:uid="{00000000-0005-0000-0000-0000D8410000}"/>
    <cellStyle name="40% - Accent1 7 10 3" xfId="15597" xr:uid="{00000000-0005-0000-0000-0000D9410000}"/>
    <cellStyle name="40% - Accent1 7 10_43 Manuell" xfId="54609" xr:uid="{C3F94530-4BD7-401F-9EC2-F0F34AEF2FAC}"/>
    <cellStyle name="40% - Accent1 7 11" xfId="15598" xr:uid="{00000000-0005-0000-0000-0000DB410000}"/>
    <cellStyle name="40% - Accent1 7 2" xfId="15599" xr:uid="{00000000-0005-0000-0000-0000DC410000}"/>
    <cellStyle name="40% - Accent1 7 2 2" xfId="15600" xr:uid="{00000000-0005-0000-0000-0000DD410000}"/>
    <cellStyle name="40% - Accent1 7 2 2 2" xfId="15601" xr:uid="{00000000-0005-0000-0000-0000DE410000}"/>
    <cellStyle name="40% - Accent1 7 2 2 3" xfId="15602" xr:uid="{00000000-0005-0000-0000-0000DF410000}"/>
    <cellStyle name="40% - Accent1 7 2 2_43 Manuell" xfId="54610" xr:uid="{4925D6E9-29BF-42AF-BC36-69364CBD7121}"/>
    <cellStyle name="40% - Accent1 7 2 3" xfId="15603" xr:uid="{00000000-0005-0000-0000-0000E1410000}"/>
    <cellStyle name="40% - Accent1 7 2 3 2" xfId="15604" xr:uid="{00000000-0005-0000-0000-0000E2410000}"/>
    <cellStyle name="40% - Accent1 7 2 3 3" xfId="15605" xr:uid="{00000000-0005-0000-0000-0000E3410000}"/>
    <cellStyle name="40% - Accent1 7 2 3_43 Manuell" xfId="54611" xr:uid="{E156B447-07FB-4FCC-B426-AA5DD7A368A0}"/>
    <cellStyle name="40% - Accent1 7 2 4" xfId="15606" xr:uid="{00000000-0005-0000-0000-0000E5410000}"/>
    <cellStyle name="40% - Accent1 7 2 5" xfId="15607" xr:uid="{00000000-0005-0000-0000-0000E6410000}"/>
    <cellStyle name="40% - Accent1 7 2_43 Manuell" xfId="54612" xr:uid="{DF540B1A-DF54-466D-97D8-66FA1F0AF46D}"/>
    <cellStyle name="40% - Accent1 7 3" xfId="15608" xr:uid="{00000000-0005-0000-0000-0000E8410000}"/>
    <cellStyle name="40% - Accent1 7 3 2" xfId="15609" xr:uid="{00000000-0005-0000-0000-0000E9410000}"/>
    <cellStyle name="40% - Accent1 7 3 3" xfId="15610" xr:uid="{00000000-0005-0000-0000-0000EA410000}"/>
    <cellStyle name="40% - Accent1 7 3_43 Manuell" xfId="54613" xr:uid="{38AA413D-1B3C-4555-BE9B-318EE4C7AC37}"/>
    <cellStyle name="40% - Accent1 7 4" xfId="15611" xr:uid="{00000000-0005-0000-0000-0000EC410000}"/>
    <cellStyle name="40% - Accent1 7 4 2" xfId="15612" xr:uid="{00000000-0005-0000-0000-0000ED410000}"/>
    <cellStyle name="40% - Accent1 7 4 3" xfId="15613" xr:uid="{00000000-0005-0000-0000-0000EE410000}"/>
    <cellStyle name="40% - Accent1 7 4_43 Manuell" xfId="54614" xr:uid="{8643C3F2-ABA8-48EC-8DAB-445E8CB06375}"/>
    <cellStyle name="40% - Accent1 7 5" xfId="15614" xr:uid="{00000000-0005-0000-0000-0000F0410000}"/>
    <cellStyle name="40% - Accent1 7 5 2" xfId="15615" xr:uid="{00000000-0005-0000-0000-0000F1410000}"/>
    <cellStyle name="40% - Accent1 7 5 3" xfId="15616" xr:uid="{00000000-0005-0000-0000-0000F2410000}"/>
    <cellStyle name="40% - Accent1 7 5_43 Manuell" xfId="54615" xr:uid="{EA3B8193-5E53-4A3C-B36A-C32A69062B7A}"/>
    <cellStyle name="40% - Accent1 7 6" xfId="15617" xr:uid="{00000000-0005-0000-0000-0000F4410000}"/>
    <cellStyle name="40% - Accent1 7 6 2" xfId="15618" xr:uid="{00000000-0005-0000-0000-0000F5410000}"/>
    <cellStyle name="40% - Accent1 7 6 3" xfId="15619" xr:uid="{00000000-0005-0000-0000-0000F6410000}"/>
    <cellStyle name="40% - Accent1 7 6_43 Manuell" xfId="54616" xr:uid="{E1740A43-EA71-4D0C-9371-C004108701A6}"/>
    <cellStyle name="40% - Accent1 7 7" xfId="15620" xr:uid="{00000000-0005-0000-0000-0000F8410000}"/>
    <cellStyle name="40% - Accent1 7 7 2" xfId="15621" xr:uid="{00000000-0005-0000-0000-0000F9410000}"/>
    <cellStyle name="40% - Accent1 7 7 3" xfId="15622" xr:uid="{00000000-0005-0000-0000-0000FA410000}"/>
    <cellStyle name="40% - Accent1 7 7_43 Manuell" xfId="54617" xr:uid="{6E07A9C1-6FE8-40E2-9CC1-4A3B22558A56}"/>
    <cellStyle name="40% - Accent1 7 8" xfId="15623" xr:uid="{00000000-0005-0000-0000-0000FC410000}"/>
    <cellStyle name="40% - Accent1 7 8 2" xfId="15624" xr:uid="{00000000-0005-0000-0000-0000FD410000}"/>
    <cellStyle name="40% - Accent1 7 8 3" xfId="15625" xr:uid="{00000000-0005-0000-0000-0000FE410000}"/>
    <cellStyle name="40% - Accent1 7 8_43 Manuell" xfId="54618" xr:uid="{E5D61A6D-E314-494A-82D6-596123268D64}"/>
    <cellStyle name="40% - Accent1 7 9" xfId="15626" xr:uid="{00000000-0005-0000-0000-000000420000}"/>
    <cellStyle name="40% - Accent1 7 9 2" xfId="15627" xr:uid="{00000000-0005-0000-0000-000001420000}"/>
    <cellStyle name="40% - Accent1 7 9 3" xfId="15628" xr:uid="{00000000-0005-0000-0000-000002420000}"/>
    <cellStyle name="40% - Accent1 7 9_43 Manuell" xfId="54619" xr:uid="{C07949C1-0E31-457C-B825-34031B20DCA4}"/>
    <cellStyle name="40% - Accent1 7_43 Manuell" xfId="54620" xr:uid="{EF806F4C-35BF-4EFD-9456-6AFBB76930CC}"/>
    <cellStyle name="40% - Accent1 8" xfId="4005" xr:uid="{00000000-0005-0000-0000-000005420000}"/>
    <cellStyle name="40% - Accent1 8 10" xfId="15629" xr:uid="{00000000-0005-0000-0000-000006420000}"/>
    <cellStyle name="40% - Accent1 8 10 2" xfId="15630" xr:uid="{00000000-0005-0000-0000-000007420000}"/>
    <cellStyle name="40% - Accent1 8 10 3" xfId="15631" xr:uid="{00000000-0005-0000-0000-000008420000}"/>
    <cellStyle name="40% - Accent1 8 10_43 Manuell" xfId="54621" xr:uid="{D5649456-5ACA-4D9B-845C-A2687402606C}"/>
    <cellStyle name="40% - Accent1 8 11" xfId="15632" xr:uid="{00000000-0005-0000-0000-00000A420000}"/>
    <cellStyle name="40% - Accent1 8 2" xfId="15633" xr:uid="{00000000-0005-0000-0000-00000B420000}"/>
    <cellStyle name="40% - Accent1 8 2 2" xfId="15634" xr:uid="{00000000-0005-0000-0000-00000C420000}"/>
    <cellStyle name="40% - Accent1 8 2 2 2" xfId="15635" xr:uid="{00000000-0005-0000-0000-00000D420000}"/>
    <cellStyle name="40% - Accent1 8 2 2 3" xfId="15636" xr:uid="{00000000-0005-0000-0000-00000E420000}"/>
    <cellStyle name="40% - Accent1 8 2 2_43 Manuell" xfId="54622" xr:uid="{B2F4B116-4E03-47B8-A234-C9621A21D539}"/>
    <cellStyle name="40% - Accent1 8 2 3" xfId="15637" xr:uid="{00000000-0005-0000-0000-000010420000}"/>
    <cellStyle name="40% - Accent1 8 2 3 2" xfId="15638" xr:uid="{00000000-0005-0000-0000-000011420000}"/>
    <cellStyle name="40% - Accent1 8 2 3 3" xfId="15639" xr:uid="{00000000-0005-0000-0000-000012420000}"/>
    <cellStyle name="40% - Accent1 8 2 3_43 Manuell" xfId="54623" xr:uid="{DBA47913-08CC-49CD-8035-A9E08DE9DC69}"/>
    <cellStyle name="40% - Accent1 8 2 4" xfId="15640" xr:uid="{00000000-0005-0000-0000-000014420000}"/>
    <cellStyle name="40% - Accent1 8 2 5" xfId="15641" xr:uid="{00000000-0005-0000-0000-000015420000}"/>
    <cellStyle name="40% - Accent1 8 2_43 Manuell" xfId="54624" xr:uid="{6C269EE8-821E-4DDC-8B35-BF4F625AEF9B}"/>
    <cellStyle name="40% - Accent1 8 3" xfId="15642" xr:uid="{00000000-0005-0000-0000-000017420000}"/>
    <cellStyle name="40% - Accent1 8 3 2" xfId="15643" xr:uid="{00000000-0005-0000-0000-000018420000}"/>
    <cellStyle name="40% - Accent1 8 3 3" xfId="15644" xr:uid="{00000000-0005-0000-0000-000019420000}"/>
    <cellStyle name="40% - Accent1 8 3_43 Manuell" xfId="54625" xr:uid="{3EAF2725-5957-47E9-9B3C-57C3427DA8CB}"/>
    <cellStyle name="40% - Accent1 8 4" xfId="15645" xr:uid="{00000000-0005-0000-0000-00001B420000}"/>
    <cellStyle name="40% - Accent1 8 4 2" xfId="15646" xr:uid="{00000000-0005-0000-0000-00001C420000}"/>
    <cellStyle name="40% - Accent1 8 4 3" xfId="15647" xr:uid="{00000000-0005-0000-0000-00001D420000}"/>
    <cellStyle name="40% - Accent1 8 4_43 Manuell" xfId="54626" xr:uid="{2A5B74C3-3EF9-4B55-9014-B0F11B68B034}"/>
    <cellStyle name="40% - Accent1 8 5" xfId="15648" xr:uid="{00000000-0005-0000-0000-00001F420000}"/>
    <cellStyle name="40% - Accent1 8 5 2" xfId="15649" xr:uid="{00000000-0005-0000-0000-000020420000}"/>
    <cellStyle name="40% - Accent1 8 5 3" xfId="15650" xr:uid="{00000000-0005-0000-0000-000021420000}"/>
    <cellStyle name="40% - Accent1 8 5_43 Manuell" xfId="54627" xr:uid="{1475A97A-9E61-423B-95F3-A7A337D4471E}"/>
    <cellStyle name="40% - Accent1 8 6" xfId="15651" xr:uid="{00000000-0005-0000-0000-000023420000}"/>
    <cellStyle name="40% - Accent1 8 6 2" xfId="15652" xr:uid="{00000000-0005-0000-0000-000024420000}"/>
    <cellStyle name="40% - Accent1 8 6 3" xfId="15653" xr:uid="{00000000-0005-0000-0000-000025420000}"/>
    <cellStyle name="40% - Accent1 8 6_43 Manuell" xfId="54628" xr:uid="{A7871DE8-7095-4864-B6A5-2D1531855C99}"/>
    <cellStyle name="40% - Accent1 8 7" xfId="15654" xr:uid="{00000000-0005-0000-0000-000027420000}"/>
    <cellStyle name="40% - Accent1 8 7 2" xfId="15655" xr:uid="{00000000-0005-0000-0000-000028420000}"/>
    <cellStyle name="40% - Accent1 8 7 3" xfId="15656" xr:uid="{00000000-0005-0000-0000-000029420000}"/>
    <cellStyle name="40% - Accent1 8 7_43 Manuell" xfId="54629" xr:uid="{40E8D754-CE74-4EE3-9226-77BEBAF19441}"/>
    <cellStyle name="40% - Accent1 8 8" xfId="15657" xr:uid="{00000000-0005-0000-0000-00002B420000}"/>
    <cellStyle name="40% - Accent1 8 8 2" xfId="15658" xr:uid="{00000000-0005-0000-0000-00002C420000}"/>
    <cellStyle name="40% - Accent1 8 8 3" xfId="15659" xr:uid="{00000000-0005-0000-0000-00002D420000}"/>
    <cellStyle name="40% - Accent1 8 8_43 Manuell" xfId="54630" xr:uid="{F68B032E-5A1A-4723-88FE-5164067A59E0}"/>
    <cellStyle name="40% - Accent1 8 9" xfId="15660" xr:uid="{00000000-0005-0000-0000-00002F420000}"/>
    <cellStyle name="40% - Accent1 8 9 2" xfId="15661" xr:uid="{00000000-0005-0000-0000-000030420000}"/>
    <cellStyle name="40% - Accent1 8 9 3" xfId="15662" xr:uid="{00000000-0005-0000-0000-000031420000}"/>
    <cellStyle name="40% - Accent1 8 9_43 Manuell" xfId="54631" xr:uid="{B5981E42-2C3F-44D2-AEBC-7486313F5199}"/>
    <cellStyle name="40% - Accent1 8_43 Manuell" xfId="54632" xr:uid="{FF7F13B4-0036-40CA-966E-88468939EEDC}"/>
    <cellStyle name="40% - Accent1 9" xfId="4006" xr:uid="{00000000-0005-0000-0000-000034420000}"/>
    <cellStyle name="40% - Accent1 9 2" xfId="15663" xr:uid="{00000000-0005-0000-0000-000035420000}"/>
    <cellStyle name="40% - Accent1 9 2 2" xfId="15664" xr:uid="{00000000-0005-0000-0000-000036420000}"/>
    <cellStyle name="40% - Accent1 9 2 3" xfId="15665" xr:uid="{00000000-0005-0000-0000-000037420000}"/>
    <cellStyle name="40% - Accent1 9 2_43 Manuell" xfId="54633" xr:uid="{F928E1D7-34AD-4CB0-95F8-44600E682523}"/>
    <cellStyle name="40% - Accent1 9 3" xfId="15666" xr:uid="{00000000-0005-0000-0000-000039420000}"/>
    <cellStyle name="40% - Accent1 9_43 Manuell" xfId="54634" xr:uid="{68D701E7-9801-4728-9079-45847A8740A5}"/>
    <cellStyle name="40% - Accent1_10" xfId="4007" xr:uid="{00000000-0005-0000-0000-00003B420000}"/>
    <cellStyle name="40% - Accent2" xfId="4008" xr:uid="{00000000-0005-0000-0000-00003C420000}"/>
    <cellStyle name="40% - Accent2 10" xfId="4009" xr:uid="{00000000-0005-0000-0000-00003D420000}"/>
    <cellStyle name="40% - Accent2 10 2" xfId="15667" xr:uid="{00000000-0005-0000-0000-00003E420000}"/>
    <cellStyle name="40% - Accent2 10 3" xfId="15668" xr:uid="{00000000-0005-0000-0000-00003F420000}"/>
    <cellStyle name="40% - Accent2 10_43 Manuell" xfId="54635" xr:uid="{1F1EAE69-5679-481F-B104-8F169FA2BB24}"/>
    <cellStyle name="40% - Accent2 11" xfId="4010" xr:uid="{00000000-0005-0000-0000-000041420000}"/>
    <cellStyle name="40% - Accent2 12" xfId="4011" xr:uid="{00000000-0005-0000-0000-000042420000}"/>
    <cellStyle name="40% - Accent2 13" xfId="38325" xr:uid="{00000000-0005-0000-0000-000043420000}"/>
    <cellStyle name="40% - Accent2 14" xfId="43486" xr:uid="{00000000-0005-0000-0000-000044420000}"/>
    <cellStyle name="40% - Accent2 15" xfId="43487" xr:uid="{00000000-0005-0000-0000-000045420000}"/>
    <cellStyle name="40% - Accent2 16" xfId="43488"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5669" xr:uid="{00000000-0005-0000-0000-00004A420000}"/>
    <cellStyle name="40% - Accent2 2 2 2 3" xfId="15670" xr:uid="{00000000-0005-0000-0000-00004B420000}"/>
    <cellStyle name="40% - Accent2 2 2 2_43 Manuell" xfId="54636" xr:uid="{C52BB349-C5B9-4E84-B777-CA571A54AD13}"/>
    <cellStyle name="40% - Accent2 2 2 3" xfId="15671" xr:uid="{00000000-0005-0000-0000-00004D420000}"/>
    <cellStyle name="40% - Accent2 2 2 4" xfId="43489" xr:uid="{00000000-0005-0000-0000-00004E420000}"/>
    <cellStyle name="40% - Accent2 2 2_43 Manuell" xfId="54637" xr:uid="{3EAB2BEA-DBDB-444C-9169-3D84B68CD586}"/>
    <cellStyle name="40% - Accent2 2 3" xfId="4015" xr:uid="{00000000-0005-0000-0000-000050420000}"/>
    <cellStyle name="40% - Accent2 2 3 2" xfId="4016" xr:uid="{00000000-0005-0000-0000-000051420000}"/>
    <cellStyle name="40% - Accent2 2 3 2 2" xfId="15672" xr:uid="{00000000-0005-0000-0000-000052420000}"/>
    <cellStyle name="40% - Accent2 2 3 2 3" xfId="15673" xr:uid="{00000000-0005-0000-0000-000053420000}"/>
    <cellStyle name="40% - Accent2 2 3 2_43 Manuell" xfId="54638" xr:uid="{51896ED1-1F96-46ED-BB83-6787057E8CA7}"/>
    <cellStyle name="40% - Accent2 2 3 3" xfId="15674" xr:uid="{00000000-0005-0000-0000-000055420000}"/>
    <cellStyle name="40% - Accent2 2 3_43 Manuell" xfId="54639" xr:uid="{22374935-A073-4A54-899F-3835B617FD14}"/>
    <cellStyle name="40% - Accent2 2 4" xfId="4017" xr:uid="{00000000-0005-0000-0000-000057420000}"/>
    <cellStyle name="40% - Accent2 2 4 2" xfId="15675" xr:uid="{00000000-0005-0000-0000-000058420000}"/>
    <cellStyle name="40% - Accent2 2 4 3" xfId="15676" xr:uid="{00000000-0005-0000-0000-000059420000}"/>
    <cellStyle name="40% - Accent2 2 4_43 Manuell" xfId="54640" xr:uid="{0D93D4AC-0C9A-4266-88B8-312CDAFD7265}"/>
    <cellStyle name="40% - Accent2 2 5" xfId="15677" xr:uid="{00000000-0005-0000-0000-00005B420000}"/>
    <cellStyle name="40% - Accent2 2 6" xfId="43490" xr:uid="{00000000-0005-0000-0000-00005C420000}"/>
    <cellStyle name="40% - Accent2 2_4 manuell" xfId="53251" xr:uid="{9B5388C1-0D62-4736-BA49-92B77BEA125D}"/>
    <cellStyle name="40% - Accent2 3" xfId="4018" xr:uid="{00000000-0005-0000-0000-00005E420000}"/>
    <cellStyle name="40% - Accent2 3 2" xfId="15678" xr:uid="{00000000-0005-0000-0000-00005F420000}"/>
    <cellStyle name="40% - Accent2 3 2 2" xfId="15679" xr:uid="{00000000-0005-0000-0000-000060420000}"/>
    <cellStyle name="40% - Accent2 3 2 3" xfId="15680" xr:uid="{00000000-0005-0000-0000-000061420000}"/>
    <cellStyle name="40% - Accent2 3 2_43 Manuell" xfId="54641" xr:uid="{7F4A7761-7EB5-4EB3-A9D7-8587FB0A9822}"/>
    <cellStyle name="40% - Accent2 3 3" xfId="15681" xr:uid="{00000000-0005-0000-0000-000063420000}"/>
    <cellStyle name="40% - Accent2 3 4" xfId="43491" xr:uid="{00000000-0005-0000-0000-000064420000}"/>
    <cellStyle name="40% - Accent2 3_4 manuell" xfId="53252" xr:uid="{CD564540-2F6F-4825-9044-0EE2E5E31EA4}"/>
    <cellStyle name="40% - Accent2 4" xfId="4019" xr:uid="{00000000-0005-0000-0000-000066420000}"/>
    <cellStyle name="40% - Accent2 4 2" xfId="15682" xr:uid="{00000000-0005-0000-0000-000067420000}"/>
    <cellStyle name="40% - Accent2 4 2 2" xfId="15683" xr:uid="{00000000-0005-0000-0000-000068420000}"/>
    <cellStyle name="40% - Accent2 4 2 3" xfId="15684" xr:uid="{00000000-0005-0000-0000-000069420000}"/>
    <cellStyle name="40% - Accent2 4 2_43 Manuell" xfId="54642" xr:uid="{6C3FD026-AB10-4148-8FC3-26643D33E809}"/>
    <cellStyle name="40% - Accent2 4 3" xfId="15685" xr:uid="{00000000-0005-0000-0000-00006B420000}"/>
    <cellStyle name="40% - Accent2 4 3 2" xfId="15686" xr:uid="{00000000-0005-0000-0000-00006C420000}"/>
    <cellStyle name="40% - Accent2 4 3 3" xfId="15687" xr:uid="{00000000-0005-0000-0000-00006D420000}"/>
    <cellStyle name="40% - Accent2 4 3_43 Manuell" xfId="54643" xr:uid="{348E644C-1923-459B-83AA-7C9B94772C7F}"/>
    <cellStyle name="40% - Accent2 4 4" xfId="15688" xr:uid="{00000000-0005-0000-0000-00006F420000}"/>
    <cellStyle name="40% - Accent2 4 4 2" xfId="15689" xr:uid="{00000000-0005-0000-0000-000070420000}"/>
    <cellStyle name="40% - Accent2 4 4 3" xfId="15690" xr:uid="{00000000-0005-0000-0000-000071420000}"/>
    <cellStyle name="40% - Accent2 4 4_43 Manuell" xfId="54644" xr:uid="{0E32C39B-20F6-4456-A355-C49B38B51E75}"/>
    <cellStyle name="40% - Accent2 4 5" xfId="15691" xr:uid="{00000000-0005-0000-0000-000073420000}"/>
    <cellStyle name="40% - Accent2 4_43 Manuell" xfId="54645" xr:uid="{D7127DF9-788A-441A-BA45-82C4E0E5A6C8}"/>
    <cellStyle name="40% - Accent2 5" xfId="4020" xr:uid="{00000000-0005-0000-0000-000075420000}"/>
    <cellStyle name="40% - Accent2 5 2" xfId="15692" xr:uid="{00000000-0005-0000-0000-000076420000}"/>
    <cellStyle name="40% - Accent2 5_43 Manuell" xfId="54646" xr:uid="{D72960B9-8E6F-401C-8DF1-6B124AAA8861}"/>
    <cellStyle name="40% - Accent2 6" xfId="4021" xr:uid="{00000000-0005-0000-0000-000078420000}"/>
    <cellStyle name="40% - Accent2 6 2" xfId="15693" xr:uid="{00000000-0005-0000-0000-000079420000}"/>
    <cellStyle name="40% - Accent2 6_43 Manuell" xfId="54647" xr:uid="{33183FC2-57FF-4BE9-96CD-69CAB25701AB}"/>
    <cellStyle name="40% - Accent2 7" xfId="4022" xr:uid="{00000000-0005-0000-0000-00007B420000}"/>
    <cellStyle name="40% - Accent2 7 2" xfId="15694" xr:uid="{00000000-0005-0000-0000-00007C420000}"/>
    <cellStyle name="40% - Accent2 7 2 2" xfId="15695" xr:uid="{00000000-0005-0000-0000-00007D420000}"/>
    <cellStyle name="40% - Accent2 7 2 3" xfId="15696" xr:uid="{00000000-0005-0000-0000-00007E420000}"/>
    <cellStyle name="40% - Accent2 7 2_43 Manuell" xfId="54648" xr:uid="{F8C96E72-5352-4954-8D4C-33B00EFB446F}"/>
    <cellStyle name="40% - Accent2 7 3" xfId="15697" xr:uid="{00000000-0005-0000-0000-000080420000}"/>
    <cellStyle name="40% - Accent2 7_43 Manuell" xfId="54649" xr:uid="{301D4858-D474-4D40-9FA1-02B7B4E95470}"/>
    <cellStyle name="40% - Accent2 8" xfId="4023" xr:uid="{00000000-0005-0000-0000-000082420000}"/>
    <cellStyle name="40% - Accent2 8 2" xfId="15698" xr:uid="{00000000-0005-0000-0000-000083420000}"/>
    <cellStyle name="40% - Accent2 8 2 2" xfId="15699" xr:uid="{00000000-0005-0000-0000-000084420000}"/>
    <cellStyle name="40% - Accent2 8 2 3" xfId="15700" xr:uid="{00000000-0005-0000-0000-000085420000}"/>
    <cellStyle name="40% - Accent2 8 2_43 Manuell" xfId="54650" xr:uid="{C68729D9-66FE-4E84-9A3A-8F6628E8951C}"/>
    <cellStyle name="40% - Accent2 8 3" xfId="15701" xr:uid="{00000000-0005-0000-0000-000087420000}"/>
    <cellStyle name="40% - Accent2 8_43 Manuell" xfId="54651" xr:uid="{92CFF6F8-5301-40FE-9E61-DC5E6C044C09}"/>
    <cellStyle name="40% - Accent2 9" xfId="4024" xr:uid="{00000000-0005-0000-0000-000089420000}"/>
    <cellStyle name="40% - Accent2 9 2" xfId="15702" xr:uid="{00000000-0005-0000-0000-00008A420000}"/>
    <cellStyle name="40% - Accent2 9 2 2" xfId="15703" xr:uid="{00000000-0005-0000-0000-00008B420000}"/>
    <cellStyle name="40% - Accent2 9 2 3" xfId="15704" xr:uid="{00000000-0005-0000-0000-00008C420000}"/>
    <cellStyle name="40% - Accent2 9 2_43 Manuell" xfId="54652" xr:uid="{4980C3CA-AE6E-4C41-919F-067BC02481DA}"/>
    <cellStyle name="40% - Accent2 9 3" xfId="15705" xr:uid="{00000000-0005-0000-0000-00008E420000}"/>
    <cellStyle name="40% - Accent2 9_43 Manuell" xfId="54653" xr:uid="{9824F870-46AD-4F11-9329-7B84315CB59C}"/>
    <cellStyle name="40% - Accent2_10" xfId="4025" xr:uid="{00000000-0005-0000-0000-000090420000}"/>
    <cellStyle name="40% - Accent3" xfId="4026" xr:uid="{00000000-0005-0000-0000-000091420000}"/>
    <cellStyle name="40% - Accent3 10" xfId="4027" xr:uid="{00000000-0005-0000-0000-000092420000}"/>
    <cellStyle name="40% - Accent3 10 2" xfId="15706" xr:uid="{00000000-0005-0000-0000-000093420000}"/>
    <cellStyle name="40% - Accent3 10 2 2" xfId="15707" xr:uid="{00000000-0005-0000-0000-000094420000}"/>
    <cellStyle name="40% - Accent3 10 2 3" xfId="15708" xr:uid="{00000000-0005-0000-0000-000095420000}"/>
    <cellStyle name="40% - Accent3 10 2_43 Manuell" xfId="54654" xr:uid="{87B629BF-8006-441E-885B-80820670B498}"/>
    <cellStyle name="40% - Accent3 10 3" xfId="15709" xr:uid="{00000000-0005-0000-0000-000097420000}"/>
    <cellStyle name="40% - Accent3 10 4" xfId="15710" xr:uid="{00000000-0005-0000-0000-000098420000}"/>
    <cellStyle name="40% - Accent3 10_43 Manuell" xfId="54655" xr:uid="{02E15ADF-1E70-4875-9786-C985B2E830DE}"/>
    <cellStyle name="40% - Accent3 11" xfId="4028" xr:uid="{00000000-0005-0000-0000-00009A420000}"/>
    <cellStyle name="40% - Accent3 11 2" xfId="15711" xr:uid="{00000000-0005-0000-0000-00009B420000}"/>
    <cellStyle name="40% - Accent3 11 2 2" xfId="15712" xr:uid="{00000000-0005-0000-0000-00009C420000}"/>
    <cellStyle name="40% - Accent3 11 2 3" xfId="15713" xr:uid="{00000000-0005-0000-0000-00009D420000}"/>
    <cellStyle name="40% - Accent3 11 2_43 Manuell" xfId="54656" xr:uid="{62A598F4-B516-44CE-90E1-302C2CAF4EBB}"/>
    <cellStyle name="40% - Accent3 11 3" xfId="15714" xr:uid="{00000000-0005-0000-0000-00009F420000}"/>
    <cellStyle name="40% - Accent3 11 4" xfId="15715" xr:uid="{00000000-0005-0000-0000-0000A0420000}"/>
    <cellStyle name="40% - Accent3 11_43 Manuell" xfId="54657" xr:uid="{2F0B40EB-E2D3-4016-872C-75349A606C97}"/>
    <cellStyle name="40% - Accent3 12" xfId="4029" xr:uid="{00000000-0005-0000-0000-0000A2420000}"/>
    <cellStyle name="40% - Accent3 12 2" xfId="15716" xr:uid="{00000000-0005-0000-0000-0000A3420000}"/>
    <cellStyle name="40% - Accent3 12 2 2" xfId="15717" xr:uid="{00000000-0005-0000-0000-0000A4420000}"/>
    <cellStyle name="40% - Accent3 12 2 3" xfId="15718" xr:uid="{00000000-0005-0000-0000-0000A5420000}"/>
    <cellStyle name="40% - Accent3 12 2_43 Manuell" xfId="54658" xr:uid="{860A0CFE-7D6E-4785-88BE-991662526ADA}"/>
    <cellStyle name="40% - Accent3 12 3" xfId="15719" xr:uid="{00000000-0005-0000-0000-0000A7420000}"/>
    <cellStyle name="40% - Accent3 12 4" xfId="15720" xr:uid="{00000000-0005-0000-0000-0000A8420000}"/>
    <cellStyle name="40% - Accent3 12_43 Manuell" xfId="54659" xr:uid="{59BF6AC4-D7F2-41E1-B27F-8D47FE25B9A2}"/>
    <cellStyle name="40% - Accent3 13" xfId="15721" xr:uid="{00000000-0005-0000-0000-0000AA420000}"/>
    <cellStyle name="40% - Accent3 13 2" xfId="15722" xr:uid="{00000000-0005-0000-0000-0000AB420000}"/>
    <cellStyle name="40% - Accent3 13 3" xfId="15723" xr:uid="{00000000-0005-0000-0000-0000AC420000}"/>
    <cellStyle name="40% - Accent3 13_43 Manuell" xfId="54660" xr:uid="{4FD8F8E1-B099-4C3E-B902-BA6BEA6B7CE4}"/>
    <cellStyle name="40% - Accent3 14" xfId="15724" xr:uid="{00000000-0005-0000-0000-0000AE420000}"/>
    <cellStyle name="40% - Accent3 14 2" xfId="15725" xr:uid="{00000000-0005-0000-0000-0000AF420000}"/>
    <cellStyle name="40% - Accent3 14 3" xfId="15726" xr:uid="{00000000-0005-0000-0000-0000B0420000}"/>
    <cellStyle name="40% - Accent3 14_43 Manuell" xfId="54661" xr:uid="{7F389B89-51F9-4C99-8EFE-32346CC91F2F}"/>
    <cellStyle name="40% - Accent3 15" xfId="15727" xr:uid="{00000000-0005-0000-0000-0000B2420000}"/>
    <cellStyle name="40% - Accent3 15 2" xfId="15728" xr:uid="{00000000-0005-0000-0000-0000B3420000}"/>
    <cellStyle name="40% - Accent3 15 3" xfId="15729" xr:uid="{00000000-0005-0000-0000-0000B4420000}"/>
    <cellStyle name="40% - Accent3 15_43 Manuell" xfId="54662" xr:uid="{C7EFABA9-7864-4A5C-9878-B54AF032FBF0}"/>
    <cellStyle name="40% - Accent3 16" xfId="15730" xr:uid="{00000000-0005-0000-0000-0000B6420000}"/>
    <cellStyle name="40% - Accent3 17" xfId="15731" xr:uid="{00000000-0005-0000-0000-0000B7420000}"/>
    <cellStyle name="40% - Accent3 18" xfId="38326" xr:uid="{00000000-0005-0000-0000-0000B8420000}"/>
    <cellStyle name="40% - Accent3 19" xfId="43492"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5732" xr:uid="{00000000-0005-0000-0000-0000BD420000}"/>
    <cellStyle name="40% - Accent3 2 2 2 3" xfId="15733" xr:uid="{00000000-0005-0000-0000-0000BE420000}"/>
    <cellStyle name="40% - Accent3 2 2 2_43 Manuell" xfId="54663" xr:uid="{CBF740CC-45DC-4E96-AB7B-BB77F6BE6206}"/>
    <cellStyle name="40% - Accent3 2 2 3" xfId="15734" xr:uid="{00000000-0005-0000-0000-0000C0420000}"/>
    <cellStyle name="40% - Accent3 2 2 4" xfId="43493" xr:uid="{00000000-0005-0000-0000-0000C1420000}"/>
    <cellStyle name="40% - Accent3 2 2_43 Manuell" xfId="54664" xr:uid="{136689B0-E005-419A-8A05-F8F18AAA5DCB}"/>
    <cellStyle name="40% - Accent3 2 3" xfId="4033" xr:uid="{00000000-0005-0000-0000-0000C3420000}"/>
    <cellStyle name="40% - Accent3 2 3 2" xfId="4034" xr:uid="{00000000-0005-0000-0000-0000C4420000}"/>
    <cellStyle name="40% - Accent3 2 3 2 2" xfId="15735" xr:uid="{00000000-0005-0000-0000-0000C5420000}"/>
    <cellStyle name="40% - Accent3 2 3 2 3" xfId="15736" xr:uid="{00000000-0005-0000-0000-0000C6420000}"/>
    <cellStyle name="40% - Accent3 2 3 2 4" xfId="43494" xr:uid="{00000000-0005-0000-0000-0000C7420000}"/>
    <cellStyle name="40% - Accent3 2 3 2_43 Manuell" xfId="54665" xr:uid="{23D81C10-4839-4B89-AB36-F8E1EFC8E026}"/>
    <cellStyle name="40% - Accent3 2 3 3" xfId="15737" xr:uid="{00000000-0005-0000-0000-0000C9420000}"/>
    <cellStyle name="40% - Accent3 2 3 3 2" xfId="43495" xr:uid="{00000000-0005-0000-0000-0000CA420000}"/>
    <cellStyle name="40% - Accent3 2 3 4" xfId="43496" xr:uid="{00000000-0005-0000-0000-0000CB420000}"/>
    <cellStyle name="40% - Accent3 2 3 5" xfId="43497" xr:uid="{00000000-0005-0000-0000-0000CC420000}"/>
    <cellStyle name="40% - Accent3 2 3 6" xfId="43498" xr:uid="{00000000-0005-0000-0000-0000CD420000}"/>
    <cellStyle name="40% - Accent3 2 3_43 Manuell" xfId="54666" xr:uid="{852E99DC-060F-4C7D-9481-E250E68ED455}"/>
    <cellStyle name="40% - Accent3 2 4" xfId="4035" xr:uid="{00000000-0005-0000-0000-0000CF420000}"/>
    <cellStyle name="40% - Accent3 2 4 2" xfId="15738" xr:uid="{00000000-0005-0000-0000-0000D0420000}"/>
    <cellStyle name="40% - Accent3 2 4 2 2" xfId="15739" xr:uid="{00000000-0005-0000-0000-0000D1420000}"/>
    <cellStyle name="40% - Accent3 2 4 2 3" xfId="15740" xr:uid="{00000000-0005-0000-0000-0000D2420000}"/>
    <cellStyle name="40% - Accent3 2 4 2_43 Manuell" xfId="54667" xr:uid="{7FE4ECBD-58D9-487B-90EA-C82914D1CB61}"/>
    <cellStyle name="40% - Accent3 2 4 3" xfId="15741" xr:uid="{00000000-0005-0000-0000-0000D4420000}"/>
    <cellStyle name="40% - Accent3 2 4 4" xfId="15742" xr:uid="{00000000-0005-0000-0000-0000D5420000}"/>
    <cellStyle name="40% - Accent3 2 4 5" xfId="43499" xr:uid="{00000000-0005-0000-0000-0000D6420000}"/>
    <cellStyle name="40% - Accent3 2 4_43 Manuell" xfId="54668" xr:uid="{8A125F2F-3FCC-4CBD-8EE5-50381786D244}"/>
    <cellStyle name="40% - Accent3 2 5" xfId="15743" xr:uid="{00000000-0005-0000-0000-0000D8420000}"/>
    <cellStyle name="40% - Accent3 2 5 2" xfId="15744" xr:uid="{00000000-0005-0000-0000-0000D9420000}"/>
    <cellStyle name="40% - Accent3 2 5 3" xfId="15745" xr:uid="{00000000-0005-0000-0000-0000DA420000}"/>
    <cellStyle name="40% - Accent3 2 5_43 Manuell" xfId="54669" xr:uid="{A71CDA1F-7E40-4027-B9E6-2F2BA01234E2}"/>
    <cellStyle name="40% - Accent3 2 6" xfId="15746" xr:uid="{00000000-0005-0000-0000-0000DC420000}"/>
    <cellStyle name="40% - Accent3 2 6 2" xfId="15747" xr:uid="{00000000-0005-0000-0000-0000DD420000}"/>
    <cellStyle name="40% - Accent3 2 6 3" xfId="15748" xr:uid="{00000000-0005-0000-0000-0000DE420000}"/>
    <cellStyle name="40% - Accent3 2 6_43 Manuell" xfId="54670" xr:uid="{B58984F9-DD26-42B1-9DAE-E1B400A7D4E8}"/>
    <cellStyle name="40% - Accent3 2 7" xfId="15749" xr:uid="{00000000-0005-0000-0000-0000E0420000}"/>
    <cellStyle name="40% - Accent3 2 7 2" xfId="15750" xr:uid="{00000000-0005-0000-0000-0000E1420000}"/>
    <cellStyle name="40% - Accent3 2 7 3" xfId="15751" xr:uid="{00000000-0005-0000-0000-0000E2420000}"/>
    <cellStyle name="40% - Accent3 2 7_43 Manuell" xfId="54671" xr:uid="{A9AB8070-3396-4C8C-933C-63AB8F3C86E3}"/>
    <cellStyle name="40% - Accent3 2 8" xfId="15752" xr:uid="{00000000-0005-0000-0000-0000E4420000}"/>
    <cellStyle name="40% - Accent3 2 9" xfId="43500" xr:uid="{00000000-0005-0000-0000-0000E5420000}"/>
    <cellStyle name="40% - Accent3 2_4 manuell" xfId="53253" xr:uid="{775B86C6-8D0D-443C-8BA2-3EF6F9CA3D9A}"/>
    <cellStyle name="40% - Accent3 20" xfId="43501" xr:uid="{00000000-0005-0000-0000-0000E7420000}"/>
    <cellStyle name="40% - Accent3 3" xfId="4036" xr:uid="{00000000-0005-0000-0000-0000E8420000}"/>
    <cellStyle name="40% - Accent3 3 2" xfId="15753" xr:uid="{00000000-0005-0000-0000-0000E9420000}"/>
    <cellStyle name="40% - Accent3 3 2 2" xfId="15754" xr:uid="{00000000-0005-0000-0000-0000EA420000}"/>
    <cellStyle name="40% - Accent3 3 2 3" xfId="15755" xr:uid="{00000000-0005-0000-0000-0000EB420000}"/>
    <cellStyle name="40% - Accent3 3 2_43 Manuell" xfId="54672" xr:uid="{EE129A56-7269-4851-92C7-1A2FB2B07652}"/>
    <cellStyle name="40% - Accent3 3 3" xfId="15756" xr:uid="{00000000-0005-0000-0000-0000ED420000}"/>
    <cellStyle name="40% - Accent3 3 4" xfId="43502" xr:uid="{00000000-0005-0000-0000-0000EE420000}"/>
    <cellStyle name="40% - Accent3 3_4 manuell" xfId="53254" xr:uid="{9E396CA7-8B30-41D8-9994-809D58D7AFBE}"/>
    <cellStyle name="40% - Accent3 4" xfId="4037" xr:uid="{00000000-0005-0000-0000-0000F0420000}"/>
    <cellStyle name="40% - Accent3 4 2" xfId="15757" xr:uid="{00000000-0005-0000-0000-0000F1420000}"/>
    <cellStyle name="40% - Accent3 4 2 2" xfId="15758" xr:uid="{00000000-0005-0000-0000-0000F2420000}"/>
    <cellStyle name="40% - Accent3 4 2 3" xfId="15759" xr:uid="{00000000-0005-0000-0000-0000F3420000}"/>
    <cellStyle name="40% - Accent3 4 2_43 Manuell" xfId="54673" xr:uid="{EC49B4EB-64F8-4E39-93CD-E34C24B0EFF3}"/>
    <cellStyle name="40% - Accent3 4 3" xfId="15760" xr:uid="{00000000-0005-0000-0000-0000F5420000}"/>
    <cellStyle name="40% - Accent3 4 3 2" xfId="15761" xr:uid="{00000000-0005-0000-0000-0000F6420000}"/>
    <cellStyle name="40% - Accent3 4 3 3" xfId="15762" xr:uid="{00000000-0005-0000-0000-0000F7420000}"/>
    <cellStyle name="40% - Accent3 4 3_43 Manuell" xfId="54674" xr:uid="{70092BEA-88CF-4480-B748-6A3EBC92BA1B}"/>
    <cellStyle name="40% - Accent3 4 4" xfId="15763" xr:uid="{00000000-0005-0000-0000-0000F9420000}"/>
    <cellStyle name="40% - Accent3 4 4 2" xfId="15764" xr:uid="{00000000-0005-0000-0000-0000FA420000}"/>
    <cellStyle name="40% - Accent3 4 4 3" xfId="15765" xr:uid="{00000000-0005-0000-0000-0000FB420000}"/>
    <cellStyle name="40% - Accent3 4 4_43 Manuell" xfId="54675" xr:uid="{B8961F6A-CC6B-4A67-9B7C-77DD6834CC2C}"/>
    <cellStyle name="40% - Accent3 4 5" xfId="15766" xr:uid="{00000000-0005-0000-0000-0000FD420000}"/>
    <cellStyle name="40% - Accent3 4_43 Manuell" xfId="54676" xr:uid="{C68FC6D8-5F2A-4BBA-9619-7A9B5037D612}"/>
    <cellStyle name="40% - Accent3 5" xfId="4038" xr:uid="{00000000-0005-0000-0000-0000FF420000}"/>
    <cellStyle name="40% - Accent3 5 2" xfId="15767" xr:uid="{00000000-0005-0000-0000-000000430000}"/>
    <cellStyle name="40% - Accent3 5 2 2" xfId="15768" xr:uid="{00000000-0005-0000-0000-000001430000}"/>
    <cellStyle name="40% - Accent3 5 2 3" xfId="15769" xr:uid="{00000000-0005-0000-0000-000002430000}"/>
    <cellStyle name="40% - Accent3 5 2_43 Manuell" xfId="54677" xr:uid="{E76898B3-C93D-4F81-8626-121B1FF90ED7}"/>
    <cellStyle name="40% - Accent3 5 3" xfId="15770" xr:uid="{00000000-0005-0000-0000-000004430000}"/>
    <cellStyle name="40% - Accent3 5_43 Manuell" xfId="54678" xr:uid="{6768F2AA-0E14-435B-908B-15DC1D8B2615}"/>
    <cellStyle name="40% - Accent3 6" xfId="4039" xr:uid="{00000000-0005-0000-0000-000006430000}"/>
    <cellStyle name="40% - Accent3 6 2" xfId="15771" xr:uid="{00000000-0005-0000-0000-000007430000}"/>
    <cellStyle name="40% - Accent3 6 2 2" xfId="15772" xr:uid="{00000000-0005-0000-0000-000008430000}"/>
    <cellStyle name="40% - Accent3 6 2 3" xfId="15773" xr:uid="{00000000-0005-0000-0000-000009430000}"/>
    <cellStyle name="40% - Accent3 6 2_43 Manuell" xfId="54679" xr:uid="{4C136CC2-E75D-4A25-B55B-051AEC9728C6}"/>
    <cellStyle name="40% - Accent3 6 3" xfId="15774" xr:uid="{00000000-0005-0000-0000-00000B430000}"/>
    <cellStyle name="40% - Accent3 6_43 Manuell" xfId="54680" xr:uid="{7B748D7D-C466-4BC1-8202-C15D704D12BD}"/>
    <cellStyle name="40% - Accent3 7" xfId="4040" xr:uid="{00000000-0005-0000-0000-00000D430000}"/>
    <cellStyle name="40% - Accent3 7 2" xfId="15775" xr:uid="{00000000-0005-0000-0000-00000E430000}"/>
    <cellStyle name="40% - Accent3 7 2 2" xfId="15776" xr:uid="{00000000-0005-0000-0000-00000F430000}"/>
    <cellStyle name="40% - Accent3 7 2 3" xfId="15777" xr:uid="{00000000-0005-0000-0000-000010430000}"/>
    <cellStyle name="40% - Accent3 7 2_43 Manuell" xfId="54681" xr:uid="{DD3DD7EC-C00B-4BC4-B29F-04EA0FA9EDE4}"/>
    <cellStyle name="40% - Accent3 7 3" xfId="15778" xr:uid="{00000000-0005-0000-0000-000012430000}"/>
    <cellStyle name="40% - Accent3 7 3 2" xfId="15779" xr:uid="{00000000-0005-0000-0000-000013430000}"/>
    <cellStyle name="40% - Accent3 7 3 3" xfId="15780" xr:uid="{00000000-0005-0000-0000-000014430000}"/>
    <cellStyle name="40% - Accent3 7 3_43 Manuell" xfId="54682" xr:uid="{6E7C290A-C902-4CF4-8A39-5AF23F2D01BF}"/>
    <cellStyle name="40% - Accent3 7 4" xfId="15781" xr:uid="{00000000-0005-0000-0000-000016430000}"/>
    <cellStyle name="40% - Accent3 7_43 Manuell" xfId="54683" xr:uid="{2A7334CE-0D84-42CE-B6A9-CAD77F7D1F52}"/>
    <cellStyle name="40% - Accent3 8" xfId="4041" xr:uid="{00000000-0005-0000-0000-000018430000}"/>
    <cellStyle name="40% - Accent3 8 2" xfId="15782" xr:uid="{00000000-0005-0000-0000-000019430000}"/>
    <cellStyle name="40% - Accent3 8 2 2" xfId="15783" xr:uid="{00000000-0005-0000-0000-00001A430000}"/>
    <cellStyle name="40% - Accent3 8 2 3" xfId="15784" xr:uid="{00000000-0005-0000-0000-00001B430000}"/>
    <cellStyle name="40% - Accent3 8 2_43 Manuell" xfId="54684" xr:uid="{E7EB4C41-F2B7-4209-B854-8443E02B23FD}"/>
    <cellStyle name="40% - Accent3 8 3" xfId="15785" xr:uid="{00000000-0005-0000-0000-00001D430000}"/>
    <cellStyle name="40% - Accent3 8 3 2" xfId="15786" xr:uid="{00000000-0005-0000-0000-00001E430000}"/>
    <cellStyle name="40% - Accent3 8 3 3" xfId="15787" xr:uid="{00000000-0005-0000-0000-00001F430000}"/>
    <cellStyle name="40% - Accent3 8 3_43 Manuell" xfId="54685" xr:uid="{591095C6-CC07-41B5-9457-A30322A6DA22}"/>
    <cellStyle name="40% - Accent3 8 4" xfId="15788" xr:uid="{00000000-0005-0000-0000-000021430000}"/>
    <cellStyle name="40% - Accent3 8_43 Manuell" xfId="54686" xr:uid="{DFB35802-5D65-491A-92FD-6969A230C15E}"/>
    <cellStyle name="40% - Accent3 9" xfId="4042" xr:uid="{00000000-0005-0000-0000-000023430000}"/>
    <cellStyle name="40% - Accent3 9 2" xfId="15789" xr:uid="{00000000-0005-0000-0000-000024430000}"/>
    <cellStyle name="40% - Accent3 9 2 2" xfId="15790" xr:uid="{00000000-0005-0000-0000-000025430000}"/>
    <cellStyle name="40% - Accent3 9 2 3" xfId="15791" xr:uid="{00000000-0005-0000-0000-000026430000}"/>
    <cellStyle name="40% - Accent3 9 2_43 Manuell" xfId="54687" xr:uid="{FFED451C-B1D9-40A1-AF6B-8F63EDC46F1C}"/>
    <cellStyle name="40% - Accent3 9 3" xfId="15792" xr:uid="{00000000-0005-0000-0000-000028430000}"/>
    <cellStyle name="40% - Accent3 9 3 2" xfId="15793" xr:uid="{00000000-0005-0000-0000-000029430000}"/>
    <cellStyle name="40% - Accent3 9 3 3" xfId="15794" xr:uid="{00000000-0005-0000-0000-00002A430000}"/>
    <cellStyle name="40% - Accent3 9 3_43 Manuell" xfId="54688" xr:uid="{FED11455-7FDE-4D3E-BE74-ED467CFFA829}"/>
    <cellStyle name="40% - Accent3 9 4" xfId="15795" xr:uid="{00000000-0005-0000-0000-00002C430000}"/>
    <cellStyle name="40% - Accent3 9_43 Manuell" xfId="54689" xr:uid="{F24DA3BC-DE34-47A4-9401-3220D5693C90}"/>
    <cellStyle name="40% - Accent3_10" xfId="4043" xr:uid="{00000000-0005-0000-0000-00002E430000}"/>
    <cellStyle name="40% - Accent4" xfId="4044" xr:uid="{00000000-0005-0000-0000-00002F430000}"/>
    <cellStyle name="40% - Accent4 10" xfId="4045" xr:uid="{00000000-0005-0000-0000-000030430000}"/>
    <cellStyle name="40% - Accent4 10 2" xfId="15796" xr:uid="{00000000-0005-0000-0000-000031430000}"/>
    <cellStyle name="40% - Accent4 10 2 2" xfId="15797" xr:uid="{00000000-0005-0000-0000-000032430000}"/>
    <cellStyle name="40% - Accent4 10 2 3" xfId="15798" xr:uid="{00000000-0005-0000-0000-000033430000}"/>
    <cellStyle name="40% - Accent4 10 2_43 Manuell" xfId="54690" xr:uid="{92A17892-23C3-4CB8-B37B-78AD087AA097}"/>
    <cellStyle name="40% - Accent4 10 3" xfId="15799" xr:uid="{00000000-0005-0000-0000-000035430000}"/>
    <cellStyle name="40% - Accent4 10 4" xfId="15800" xr:uid="{00000000-0005-0000-0000-000036430000}"/>
    <cellStyle name="40% - Accent4 10_43 Manuell" xfId="54691" xr:uid="{4DB084C1-436B-4855-9CCA-009DD526661F}"/>
    <cellStyle name="40% - Accent4 11" xfId="4046" xr:uid="{00000000-0005-0000-0000-000038430000}"/>
    <cellStyle name="40% - Accent4 11 2" xfId="15801" xr:uid="{00000000-0005-0000-0000-000039430000}"/>
    <cellStyle name="40% - Accent4 11 2 2" xfId="15802" xr:uid="{00000000-0005-0000-0000-00003A430000}"/>
    <cellStyle name="40% - Accent4 11 2 3" xfId="15803" xr:uid="{00000000-0005-0000-0000-00003B430000}"/>
    <cellStyle name="40% - Accent4 11 2_43 Manuell" xfId="54692" xr:uid="{DB425B17-0276-44CD-BD2B-52DAF711ADD2}"/>
    <cellStyle name="40% - Accent4 11 3" xfId="15804" xr:uid="{00000000-0005-0000-0000-00003D430000}"/>
    <cellStyle name="40% - Accent4 11 4" xfId="15805" xr:uid="{00000000-0005-0000-0000-00003E430000}"/>
    <cellStyle name="40% - Accent4 11_43 Manuell" xfId="54693" xr:uid="{644F96FF-10AE-4F1C-9F6A-813BCE2E79DC}"/>
    <cellStyle name="40% - Accent4 12" xfId="4047" xr:uid="{00000000-0005-0000-0000-000040430000}"/>
    <cellStyle name="40% - Accent4 12 2" xfId="15806" xr:uid="{00000000-0005-0000-0000-000041430000}"/>
    <cellStyle name="40% - Accent4 12 2 2" xfId="15807" xr:uid="{00000000-0005-0000-0000-000042430000}"/>
    <cellStyle name="40% - Accent4 12 2 3" xfId="15808" xr:uid="{00000000-0005-0000-0000-000043430000}"/>
    <cellStyle name="40% - Accent4 12 2_43 Manuell" xfId="54694" xr:uid="{0640EA26-8F21-4EC9-876A-B7B00FE0AE20}"/>
    <cellStyle name="40% - Accent4 12 3" xfId="15809" xr:uid="{00000000-0005-0000-0000-000045430000}"/>
    <cellStyle name="40% - Accent4 12 4" xfId="15810" xr:uid="{00000000-0005-0000-0000-000046430000}"/>
    <cellStyle name="40% - Accent4 12_43 Manuell" xfId="54695" xr:uid="{F4C12125-2BBF-4846-89ED-014B3B353FC4}"/>
    <cellStyle name="40% - Accent4 13" xfId="15811" xr:uid="{00000000-0005-0000-0000-000048430000}"/>
    <cellStyle name="40% - Accent4 13 2" xfId="15812" xr:uid="{00000000-0005-0000-0000-000049430000}"/>
    <cellStyle name="40% - Accent4 13 3" xfId="15813" xr:uid="{00000000-0005-0000-0000-00004A430000}"/>
    <cellStyle name="40% - Accent4 13_43 Manuell" xfId="54696" xr:uid="{3B21F1A9-7759-4D97-B542-424A403C3D4E}"/>
    <cellStyle name="40% - Accent4 14" xfId="15814" xr:uid="{00000000-0005-0000-0000-00004C430000}"/>
    <cellStyle name="40% - Accent4 14 2" xfId="15815" xr:uid="{00000000-0005-0000-0000-00004D430000}"/>
    <cellStyle name="40% - Accent4 14 3" xfId="15816" xr:uid="{00000000-0005-0000-0000-00004E430000}"/>
    <cellStyle name="40% - Accent4 14_43 Manuell" xfId="54697" xr:uid="{533F26E3-CB47-4195-B8D6-40092C7E0D56}"/>
    <cellStyle name="40% - Accent4 15" xfId="15817" xr:uid="{00000000-0005-0000-0000-000050430000}"/>
    <cellStyle name="40% - Accent4 15 2" xfId="15818" xr:uid="{00000000-0005-0000-0000-000051430000}"/>
    <cellStyle name="40% - Accent4 15 3" xfId="15819" xr:uid="{00000000-0005-0000-0000-000052430000}"/>
    <cellStyle name="40% - Accent4 15_43 Manuell" xfId="54698" xr:uid="{B192410F-3F23-4454-A961-89FB42092F08}"/>
    <cellStyle name="40% - Accent4 16" xfId="15820" xr:uid="{00000000-0005-0000-0000-000054430000}"/>
    <cellStyle name="40% - Accent4 17" xfId="15821" xr:uid="{00000000-0005-0000-0000-000055430000}"/>
    <cellStyle name="40% - Accent4 18" xfId="38327" xr:uid="{00000000-0005-0000-0000-000056430000}"/>
    <cellStyle name="40% - Accent4 19" xfId="43503"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5822" xr:uid="{00000000-0005-0000-0000-00005B430000}"/>
    <cellStyle name="40% - Accent4 2 2 2 3" xfId="15823" xr:uid="{00000000-0005-0000-0000-00005C430000}"/>
    <cellStyle name="40% - Accent4 2 2 2_43 Manuell" xfId="54699" xr:uid="{BBD11035-CB6D-44FC-8C06-9B75454CBD9C}"/>
    <cellStyle name="40% - Accent4 2 2 3" xfId="15824" xr:uid="{00000000-0005-0000-0000-00005E430000}"/>
    <cellStyle name="40% - Accent4 2 2 3 2" xfId="15825" xr:uid="{00000000-0005-0000-0000-00005F430000}"/>
    <cellStyle name="40% - Accent4 2 2 3 3" xfId="15826" xr:uid="{00000000-0005-0000-0000-000060430000}"/>
    <cellStyle name="40% - Accent4 2 2 3_43 Manuell" xfId="54700" xr:uid="{1C291F31-1378-43E5-BE34-09B0D5FB8D23}"/>
    <cellStyle name="40% - Accent4 2 2 4" xfId="15827" xr:uid="{00000000-0005-0000-0000-000062430000}"/>
    <cellStyle name="40% - Accent4 2 2 4 2" xfId="15828" xr:uid="{00000000-0005-0000-0000-000063430000}"/>
    <cellStyle name="40% - Accent4 2 2 4 3" xfId="15829" xr:uid="{00000000-0005-0000-0000-000064430000}"/>
    <cellStyle name="40% - Accent4 2 2 4_43 Manuell" xfId="54701" xr:uid="{45EE02E1-E55A-4F66-95E4-DBCD132C4DBD}"/>
    <cellStyle name="40% - Accent4 2 2 5" xfId="15830" xr:uid="{00000000-0005-0000-0000-000066430000}"/>
    <cellStyle name="40% - Accent4 2 2 5 2" xfId="15831" xr:uid="{00000000-0005-0000-0000-000067430000}"/>
    <cellStyle name="40% - Accent4 2 2 5 3" xfId="15832" xr:uid="{00000000-0005-0000-0000-000068430000}"/>
    <cellStyle name="40% - Accent4 2 2 5_43 Manuell" xfId="54702" xr:uid="{197EF1DA-FBF8-4DD5-A687-2758160EA99B}"/>
    <cellStyle name="40% - Accent4 2 2 6" xfId="15833" xr:uid="{00000000-0005-0000-0000-00006A430000}"/>
    <cellStyle name="40% - Accent4 2 2 6 2" xfId="15834" xr:uid="{00000000-0005-0000-0000-00006B430000}"/>
    <cellStyle name="40% - Accent4 2 2 6 3" xfId="15835" xr:uid="{00000000-0005-0000-0000-00006C430000}"/>
    <cellStyle name="40% - Accent4 2 2 6_43 Manuell" xfId="54703" xr:uid="{B337A8CE-FBEB-4C67-B145-9C462053D417}"/>
    <cellStyle name="40% - Accent4 2 2 7" xfId="15836" xr:uid="{00000000-0005-0000-0000-00006E430000}"/>
    <cellStyle name="40% - Accent4 2 2 8" xfId="43504" xr:uid="{00000000-0005-0000-0000-00006F430000}"/>
    <cellStyle name="40% - Accent4 2 2_43 Manuell" xfId="54704" xr:uid="{658BBDAD-DC27-4FBA-9A48-2809729ED593}"/>
    <cellStyle name="40% - Accent4 2 3" xfId="4051" xr:uid="{00000000-0005-0000-0000-000071430000}"/>
    <cellStyle name="40% - Accent4 2 3 2" xfId="4052" xr:uid="{00000000-0005-0000-0000-000072430000}"/>
    <cellStyle name="40% - Accent4 2 3 2 2" xfId="15837" xr:uid="{00000000-0005-0000-0000-000073430000}"/>
    <cellStyle name="40% - Accent4 2 3 2 3" xfId="15838" xr:uid="{00000000-0005-0000-0000-000074430000}"/>
    <cellStyle name="40% - Accent4 2 3 2 4" xfId="43505" xr:uid="{00000000-0005-0000-0000-000075430000}"/>
    <cellStyle name="40% - Accent4 2 3 2_43 Manuell" xfId="54705" xr:uid="{D0D35318-E204-4679-9CF8-869ECDD979EF}"/>
    <cellStyle name="40% - Accent4 2 3 3" xfId="15839" xr:uid="{00000000-0005-0000-0000-000077430000}"/>
    <cellStyle name="40% - Accent4 2 3 3 2" xfId="43506" xr:uid="{00000000-0005-0000-0000-000078430000}"/>
    <cellStyle name="40% - Accent4 2 3 4" xfId="43507" xr:uid="{00000000-0005-0000-0000-000079430000}"/>
    <cellStyle name="40% - Accent4 2 3 5" xfId="43508" xr:uid="{00000000-0005-0000-0000-00007A430000}"/>
    <cellStyle name="40% - Accent4 2 3 6" xfId="43509" xr:uid="{00000000-0005-0000-0000-00007B430000}"/>
    <cellStyle name="40% - Accent4 2 3_43 Manuell" xfId="54706" xr:uid="{7ACAF509-75C5-4322-B675-E7975E13A6A7}"/>
    <cellStyle name="40% - Accent4 2 4" xfId="4053" xr:uid="{00000000-0005-0000-0000-00007D430000}"/>
    <cellStyle name="40% - Accent4 2 4 2" xfId="15840" xr:uid="{00000000-0005-0000-0000-00007E430000}"/>
    <cellStyle name="40% - Accent4 2 4 2 2" xfId="15841" xr:uid="{00000000-0005-0000-0000-00007F430000}"/>
    <cellStyle name="40% - Accent4 2 4 2 3" xfId="15842" xr:uid="{00000000-0005-0000-0000-000080430000}"/>
    <cellStyle name="40% - Accent4 2 4 2_43 Manuell" xfId="54707" xr:uid="{94D9BE5C-1976-4215-9DE3-A944A391FD13}"/>
    <cellStyle name="40% - Accent4 2 4 3" xfId="15843" xr:uid="{00000000-0005-0000-0000-000082430000}"/>
    <cellStyle name="40% - Accent4 2 4 4" xfId="15844" xr:uid="{00000000-0005-0000-0000-000083430000}"/>
    <cellStyle name="40% - Accent4 2 4 5" xfId="43510" xr:uid="{00000000-0005-0000-0000-000084430000}"/>
    <cellStyle name="40% - Accent4 2 4_43 Manuell" xfId="54708" xr:uid="{233F4E37-8C87-4E09-B0D7-DFE7628F7BAA}"/>
    <cellStyle name="40% - Accent4 2 5" xfId="15845" xr:uid="{00000000-0005-0000-0000-000086430000}"/>
    <cellStyle name="40% - Accent4 2 5 2" xfId="15846" xr:uid="{00000000-0005-0000-0000-000087430000}"/>
    <cellStyle name="40% - Accent4 2 5 3" xfId="15847" xr:uid="{00000000-0005-0000-0000-000088430000}"/>
    <cellStyle name="40% - Accent4 2 5_43 Manuell" xfId="54709" xr:uid="{DCA1C232-E73F-4B78-A11A-00F286E35992}"/>
    <cellStyle name="40% - Accent4 2 6" xfId="15848" xr:uid="{00000000-0005-0000-0000-00008A430000}"/>
    <cellStyle name="40% - Accent4 2 6 2" xfId="15849" xr:uid="{00000000-0005-0000-0000-00008B430000}"/>
    <cellStyle name="40% - Accent4 2 6 3" xfId="15850" xr:uid="{00000000-0005-0000-0000-00008C430000}"/>
    <cellStyle name="40% - Accent4 2 6_43 Manuell" xfId="54710" xr:uid="{4376828A-0147-4C48-AD97-AEBDD88AD0C7}"/>
    <cellStyle name="40% - Accent4 2 7" xfId="15851" xr:uid="{00000000-0005-0000-0000-00008E430000}"/>
    <cellStyle name="40% - Accent4 2 7 2" xfId="15852" xr:uid="{00000000-0005-0000-0000-00008F430000}"/>
    <cellStyle name="40% - Accent4 2 7 3" xfId="15853" xr:uid="{00000000-0005-0000-0000-000090430000}"/>
    <cellStyle name="40% - Accent4 2 7_43 Manuell" xfId="54711" xr:uid="{2BDC5B32-16B3-4B91-BECE-FFDDE2906D38}"/>
    <cellStyle name="40% - Accent4 2 8" xfId="15854" xr:uid="{00000000-0005-0000-0000-000092430000}"/>
    <cellStyle name="40% - Accent4 2 9" xfId="43511" xr:uid="{00000000-0005-0000-0000-000093430000}"/>
    <cellStyle name="40% - Accent4 2_4 manuell" xfId="53255" xr:uid="{4DFAF6D9-B33B-4250-918C-8749C69C98AF}"/>
    <cellStyle name="40% - Accent4 20" xfId="43512" xr:uid="{00000000-0005-0000-0000-000095430000}"/>
    <cellStyle name="40% - Accent4 3" xfId="4054" xr:uid="{00000000-0005-0000-0000-000096430000}"/>
    <cellStyle name="40% - Accent4 3 2" xfId="15855" xr:uid="{00000000-0005-0000-0000-000097430000}"/>
    <cellStyle name="40% - Accent4 3 2 2" xfId="15856" xr:uid="{00000000-0005-0000-0000-000098430000}"/>
    <cellStyle name="40% - Accent4 3 2 3" xfId="15857" xr:uid="{00000000-0005-0000-0000-000099430000}"/>
    <cellStyle name="40% - Accent4 3 2_43 Manuell" xfId="54712" xr:uid="{041100E5-5FB9-4522-821E-4D770BFE006D}"/>
    <cellStyle name="40% - Accent4 3 3" xfId="15858" xr:uid="{00000000-0005-0000-0000-00009B430000}"/>
    <cellStyle name="40% - Accent4 3 4" xfId="43513" xr:uid="{00000000-0005-0000-0000-00009C430000}"/>
    <cellStyle name="40% - Accent4 3_4 manuell" xfId="53256" xr:uid="{7698CC7D-CBC7-4E29-AB88-D060677AAED1}"/>
    <cellStyle name="40% - Accent4 4" xfId="4055" xr:uid="{00000000-0005-0000-0000-00009E430000}"/>
    <cellStyle name="40% - Accent4 4 2" xfId="15859" xr:uid="{00000000-0005-0000-0000-00009F430000}"/>
    <cellStyle name="40% - Accent4 4 2 2" xfId="15860" xr:uid="{00000000-0005-0000-0000-0000A0430000}"/>
    <cellStyle name="40% - Accent4 4 2 3" xfId="15861" xr:uid="{00000000-0005-0000-0000-0000A1430000}"/>
    <cellStyle name="40% - Accent4 4 2_43 Manuell" xfId="54713" xr:uid="{417ED20A-435E-47E2-90AE-0AFB944DCA42}"/>
    <cellStyle name="40% - Accent4 4 3" xfId="15862" xr:uid="{00000000-0005-0000-0000-0000A3430000}"/>
    <cellStyle name="40% - Accent4 4 3 2" xfId="15863" xr:uid="{00000000-0005-0000-0000-0000A4430000}"/>
    <cellStyle name="40% - Accent4 4 3 3" xfId="15864" xr:uid="{00000000-0005-0000-0000-0000A5430000}"/>
    <cellStyle name="40% - Accent4 4 3_43 Manuell" xfId="54714" xr:uid="{CE288FD5-861B-4E35-80CE-8F785459EFD9}"/>
    <cellStyle name="40% - Accent4 4 4" xfId="15865" xr:uid="{00000000-0005-0000-0000-0000A7430000}"/>
    <cellStyle name="40% - Accent4 4 4 2" xfId="15866" xr:uid="{00000000-0005-0000-0000-0000A8430000}"/>
    <cellStyle name="40% - Accent4 4 4 3" xfId="15867" xr:uid="{00000000-0005-0000-0000-0000A9430000}"/>
    <cellStyle name="40% - Accent4 4 4_43 Manuell" xfId="54715" xr:uid="{DA6EF940-F6AE-4A50-AF94-D9308B3427D1}"/>
    <cellStyle name="40% - Accent4 4 5" xfId="15868" xr:uid="{00000000-0005-0000-0000-0000AB430000}"/>
    <cellStyle name="40% - Accent4 4_43 Manuell" xfId="54716" xr:uid="{48001F93-2CB9-4303-A7C0-481B2B17D9CC}"/>
    <cellStyle name="40% - Accent4 5" xfId="4056" xr:uid="{00000000-0005-0000-0000-0000AD430000}"/>
    <cellStyle name="40% - Accent4 5 2" xfId="15869" xr:uid="{00000000-0005-0000-0000-0000AE430000}"/>
    <cellStyle name="40% - Accent4 5 2 2" xfId="15870" xr:uid="{00000000-0005-0000-0000-0000AF430000}"/>
    <cellStyle name="40% - Accent4 5 2 3" xfId="15871" xr:uid="{00000000-0005-0000-0000-0000B0430000}"/>
    <cellStyle name="40% - Accent4 5 2_43 Manuell" xfId="54717" xr:uid="{ED005A83-527F-4AAE-AFA7-C70F16C48D6F}"/>
    <cellStyle name="40% - Accent4 5 3" xfId="15872" xr:uid="{00000000-0005-0000-0000-0000B2430000}"/>
    <cellStyle name="40% - Accent4 5_43 Manuell" xfId="54718" xr:uid="{E210C9AD-D295-42D3-B929-FABDB0CE389F}"/>
    <cellStyle name="40% - Accent4 6" xfId="4057" xr:uid="{00000000-0005-0000-0000-0000B4430000}"/>
    <cellStyle name="40% - Accent4 6 2" xfId="15873" xr:uid="{00000000-0005-0000-0000-0000B5430000}"/>
    <cellStyle name="40% - Accent4 6 2 2" xfId="15874" xr:uid="{00000000-0005-0000-0000-0000B6430000}"/>
    <cellStyle name="40% - Accent4 6 2 3" xfId="15875" xr:uid="{00000000-0005-0000-0000-0000B7430000}"/>
    <cellStyle name="40% - Accent4 6 2_43 Manuell" xfId="54719" xr:uid="{34CAB376-2207-4670-8D39-A908363AA71F}"/>
    <cellStyle name="40% - Accent4 6 3" xfId="15876" xr:uid="{00000000-0005-0000-0000-0000B9430000}"/>
    <cellStyle name="40% - Accent4 6_43 Manuell" xfId="54720" xr:uid="{7AB8A75E-CBAB-4039-A0FB-385D040CD174}"/>
    <cellStyle name="40% - Accent4 7" xfId="4058" xr:uid="{00000000-0005-0000-0000-0000BB430000}"/>
    <cellStyle name="40% - Accent4 7 2" xfId="15877" xr:uid="{00000000-0005-0000-0000-0000BC430000}"/>
    <cellStyle name="40% - Accent4 7 2 2" xfId="15878" xr:uid="{00000000-0005-0000-0000-0000BD430000}"/>
    <cellStyle name="40% - Accent4 7 2 3" xfId="15879" xr:uid="{00000000-0005-0000-0000-0000BE430000}"/>
    <cellStyle name="40% - Accent4 7 2_43 Manuell" xfId="54721" xr:uid="{A1B3E204-B4F5-43CF-A73A-3EA256A74E26}"/>
    <cellStyle name="40% - Accent4 7 3" xfId="15880" xr:uid="{00000000-0005-0000-0000-0000C0430000}"/>
    <cellStyle name="40% - Accent4 7 3 2" xfId="15881" xr:uid="{00000000-0005-0000-0000-0000C1430000}"/>
    <cellStyle name="40% - Accent4 7 3 3" xfId="15882" xr:uid="{00000000-0005-0000-0000-0000C2430000}"/>
    <cellStyle name="40% - Accent4 7 3_43 Manuell" xfId="54722" xr:uid="{9C2D07BC-E342-4924-8A4D-6E026BA69865}"/>
    <cellStyle name="40% - Accent4 7 4" xfId="15883" xr:uid="{00000000-0005-0000-0000-0000C4430000}"/>
    <cellStyle name="40% - Accent4 7_43 Manuell" xfId="54723" xr:uid="{AC181B7C-4835-43C4-B952-A03C36385970}"/>
    <cellStyle name="40% - Accent4 8" xfId="4059" xr:uid="{00000000-0005-0000-0000-0000C6430000}"/>
    <cellStyle name="40% - Accent4 8 2" xfId="15884" xr:uid="{00000000-0005-0000-0000-0000C7430000}"/>
    <cellStyle name="40% - Accent4 8 2 2" xfId="15885" xr:uid="{00000000-0005-0000-0000-0000C8430000}"/>
    <cellStyle name="40% - Accent4 8 2 3" xfId="15886" xr:uid="{00000000-0005-0000-0000-0000C9430000}"/>
    <cellStyle name="40% - Accent4 8 2_43 Manuell" xfId="54724" xr:uid="{AE88A10D-6D4E-4E8B-9D0D-5F541A33FEB1}"/>
    <cellStyle name="40% - Accent4 8 3" xfId="15887" xr:uid="{00000000-0005-0000-0000-0000CB430000}"/>
    <cellStyle name="40% - Accent4 8 3 2" xfId="15888" xr:uid="{00000000-0005-0000-0000-0000CC430000}"/>
    <cellStyle name="40% - Accent4 8 3 3" xfId="15889" xr:uid="{00000000-0005-0000-0000-0000CD430000}"/>
    <cellStyle name="40% - Accent4 8 3_43 Manuell" xfId="54725" xr:uid="{D9563C72-AE27-4BA6-A108-0C4CDDDFB90C}"/>
    <cellStyle name="40% - Accent4 8 4" xfId="15890" xr:uid="{00000000-0005-0000-0000-0000CF430000}"/>
    <cellStyle name="40% - Accent4 8_43 Manuell" xfId="54726" xr:uid="{3984182F-FD81-49BB-85EC-FEA4638C80A2}"/>
    <cellStyle name="40% - Accent4 9" xfId="4060" xr:uid="{00000000-0005-0000-0000-0000D1430000}"/>
    <cellStyle name="40% - Accent4 9 2" xfId="15891" xr:uid="{00000000-0005-0000-0000-0000D2430000}"/>
    <cellStyle name="40% - Accent4 9 2 2" xfId="15892" xr:uid="{00000000-0005-0000-0000-0000D3430000}"/>
    <cellStyle name="40% - Accent4 9 2 3" xfId="15893" xr:uid="{00000000-0005-0000-0000-0000D4430000}"/>
    <cellStyle name="40% - Accent4 9 2_43 Manuell" xfId="54727" xr:uid="{A81BE4CF-7F7B-4B02-9331-DF26B7893D92}"/>
    <cellStyle name="40% - Accent4 9 3" xfId="15894" xr:uid="{00000000-0005-0000-0000-0000D6430000}"/>
    <cellStyle name="40% - Accent4 9 3 2" xfId="15895" xr:uid="{00000000-0005-0000-0000-0000D7430000}"/>
    <cellStyle name="40% - Accent4 9 3 3" xfId="15896" xr:uid="{00000000-0005-0000-0000-0000D8430000}"/>
    <cellStyle name="40% - Accent4 9 3_43 Manuell" xfId="54728" xr:uid="{8D855052-CD15-4FC5-8CED-E9E136C2EAE4}"/>
    <cellStyle name="40% - Accent4 9 4" xfId="15897" xr:uid="{00000000-0005-0000-0000-0000DA430000}"/>
    <cellStyle name="40% - Accent4 9_43 Manuell" xfId="54729" xr:uid="{87C17E36-554C-4345-85EB-EBAC6B884726}"/>
    <cellStyle name="40% - Accent4_10" xfId="4061" xr:uid="{00000000-0005-0000-0000-0000DC430000}"/>
    <cellStyle name="40% - Accent5" xfId="4062" xr:uid="{00000000-0005-0000-0000-0000DD430000}"/>
    <cellStyle name="40% - Accent5 10" xfId="4063" xr:uid="{00000000-0005-0000-0000-0000DE430000}"/>
    <cellStyle name="40% - Accent5 10 2" xfId="15898" xr:uid="{00000000-0005-0000-0000-0000DF430000}"/>
    <cellStyle name="40% - Accent5 10 3" xfId="15899" xr:uid="{00000000-0005-0000-0000-0000E0430000}"/>
    <cellStyle name="40% - Accent5 10_43 Manuell" xfId="54730" xr:uid="{F132D47F-3610-4292-B159-1FF1ADC02117}"/>
    <cellStyle name="40% - Accent5 11" xfId="4064" xr:uid="{00000000-0005-0000-0000-0000E2430000}"/>
    <cellStyle name="40% - Accent5 12" xfId="4065" xr:uid="{00000000-0005-0000-0000-0000E3430000}"/>
    <cellStyle name="40% - Accent5 13" xfId="38328" xr:uid="{00000000-0005-0000-0000-0000E4430000}"/>
    <cellStyle name="40% - Accent5 14" xfId="43514" xr:uid="{00000000-0005-0000-0000-0000E5430000}"/>
    <cellStyle name="40% - Accent5 15" xfId="43515" xr:uid="{00000000-0005-0000-0000-0000E6430000}"/>
    <cellStyle name="40% - Accent5 16" xfId="43516"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5900" xr:uid="{00000000-0005-0000-0000-0000EB430000}"/>
    <cellStyle name="40% - Accent5 2 2 2 3" xfId="15901" xr:uid="{00000000-0005-0000-0000-0000EC430000}"/>
    <cellStyle name="40% - Accent5 2 2 2_43 Manuell" xfId="54731" xr:uid="{ECF1EE5C-DED1-422C-AFEE-E501A30D462E}"/>
    <cellStyle name="40% - Accent5 2 2 3" xfId="15902" xr:uid="{00000000-0005-0000-0000-0000EE430000}"/>
    <cellStyle name="40% - Accent5 2 2 3 2" xfId="15903" xr:uid="{00000000-0005-0000-0000-0000EF430000}"/>
    <cellStyle name="40% - Accent5 2 2 3 3" xfId="15904" xr:uid="{00000000-0005-0000-0000-0000F0430000}"/>
    <cellStyle name="40% - Accent5 2 2 3_43 Manuell" xfId="54732" xr:uid="{CCA001D0-D950-4A92-99E8-02892E5A0290}"/>
    <cellStyle name="40% - Accent5 2 2 4" xfId="15905" xr:uid="{00000000-0005-0000-0000-0000F2430000}"/>
    <cellStyle name="40% - Accent5 2 2 4 2" xfId="15906" xr:uid="{00000000-0005-0000-0000-0000F3430000}"/>
    <cellStyle name="40% - Accent5 2 2 4 3" xfId="15907" xr:uid="{00000000-0005-0000-0000-0000F4430000}"/>
    <cellStyle name="40% - Accent5 2 2 4_43 Manuell" xfId="54733" xr:uid="{2B0F48A6-F9A8-4758-AD46-6BE4ADBE4F9D}"/>
    <cellStyle name="40% - Accent5 2 2 5" xfId="15908" xr:uid="{00000000-0005-0000-0000-0000F6430000}"/>
    <cellStyle name="40% - Accent5 2 2 5 2" xfId="15909" xr:uid="{00000000-0005-0000-0000-0000F7430000}"/>
    <cellStyle name="40% - Accent5 2 2 5 3" xfId="15910" xr:uid="{00000000-0005-0000-0000-0000F8430000}"/>
    <cellStyle name="40% - Accent5 2 2 5_43 Manuell" xfId="54734" xr:uid="{90D51A91-4677-42D7-8C4B-8E63591E7BD8}"/>
    <cellStyle name="40% - Accent5 2 2 6" xfId="15911" xr:uid="{00000000-0005-0000-0000-0000FA430000}"/>
    <cellStyle name="40% - Accent5 2 2 6 2" xfId="15912" xr:uid="{00000000-0005-0000-0000-0000FB430000}"/>
    <cellStyle name="40% - Accent5 2 2 6 3" xfId="15913" xr:uid="{00000000-0005-0000-0000-0000FC430000}"/>
    <cellStyle name="40% - Accent5 2 2 6_43 Manuell" xfId="54735" xr:uid="{1396BDBA-A123-43EF-BB89-C1A419E87CB4}"/>
    <cellStyle name="40% - Accent5 2 2 7" xfId="15914" xr:uid="{00000000-0005-0000-0000-0000FE430000}"/>
    <cellStyle name="40% - Accent5 2 2 8" xfId="43517" xr:uid="{00000000-0005-0000-0000-0000FF430000}"/>
    <cellStyle name="40% - Accent5 2 2_43 Manuell" xfId="54736" xr:uid="{330F72A4-F915-4554-802D-11260E44C5A8}"/>
    <cellStyle name="40% - Accent5 2 3" xfId="4069" xr:uid="{00000000-0005-0000-0000-000001440000}"/>
    <cellStyle name="40% - Accent5 2 3 2" xfId="4070" xr:uid="{00000000-0005-0000-0000-000002440000}"/>
    <cellStyle name="40% - Accent5 2 3 2 2" xfId="15915" xr:uid="{00000000-0005-0000-0000-000003440000}"/>
    <cellStyle name="40% - Accent5 2 3 2 3" xfId="15916" xr:uid="{00000000-0005-0000-0000-000004440000}"/>
    <cellStyle name="40% - Accent5 2 3 2_43 Manuell" xfId="54737" xr:uid="{2F99C442-5F72-406A-ABC7-381D180DF023}"/>
    <cellStyle name="40% - Accent5 2 3 3" xfId="15917" xr:uid="{00000000-0005-0000-0000-000006440000}"/>
    <cellStyle name="40% - Accent5 2 3_43 Manuell" xfId="54738" xr:uid="{BF6E3C9A-AB53-427C-9745-73ABB5BB90F7}"/>
    <cellStyle name="40% - Accent5 2 4" xfId="4071" xr:uid="{00000000-0005-0000-0000-000008440000}"/>
    <cellStyle name="40% - Accent5 2 4 2" xfId="15918" xr:uid="{00000000-0005-0000-0000-000009440000}"/>
    <cellStyle name="40% - Accent5 2 4 2 2" xfId="15919" xr:uid="{00000000-0005-0000-0000-00000A440000}"/>
    <cellStyle name="40% - Accent5 2 4 2 3" xfId="15920" xr:uid="{00000000-0005-0000-0000-00000B440000}"/>
    <cellStyle name="40% - Accent5 2 4 2_43 Manuell" xfId="54739" xr:uid="{5DB6DCF7-0085-4BF4-A4BB-78EE434B80E8}"/>
    <cellStyle name="40% - Accent5 2 4 3" xfId="15921" xr:uid="{00000000-0005-0000-0000-00000D440000}"/>
    <cellStyle name="40% - Accent5 2 4 4" xfId="15922" xr:uid="{00000000-0005-0000-0000-00000E440000}"/>
    <cellStyle name="40% - Accent5 2 4_43 Manuell" xfId="54740" xr:uid="{0375F496-176E-4B48-8CFE-CE8E595CB062}"/>
    <cellStyle name="40% - Accent5 2 5" xfId="15923" xr:uid="{00000000-0005-0000-0000-000010440000}"/>
    <cellStyle name="40% - Accent5 2 5 2" xfId="15924" xr:uid="{00000000-0005-0000-0000-000011440000}"/>
    <cellStyle name="40% - Accent5 2 5 3" xfId="15925" xr:uid="{00000000-0005-0000-0000-000012440000}"/>
    <cellStyle name="40% - Accent5 2 5_43 Manuell" xfId="54741" xr:uid="{7A30F587-A5DE-4359-834A-87BB8A633611}"/>
    <cellStyle name="40% - Accent5 2 6" xfId="15926" xr:uid="{00000000-0005-0000-0000-000014440000}"/>
    <cellStyle name="40% - Accent5 2 6 2" xfId="15927" xr:uid="{00000000-0005-0000-0000-000015440000}"/>
    <cellStyle name="40% - Accent5 2 6 3" xfId="15928" xr:uid="{00000000-0005-0000-0000-000016440000}"/>
    <cellStyle name="40% - Accent5 2 6_43 Manuell" xfId="54742" xr:uid="{57F3AD31-B125-4404-A09A-1F7613514E4C}"/>
    <cellStyle name="40% - Accent5 2 7" xfId="15929" xr:uid="{00000000-0005-0000-0000-000018440000}"/>
    <cellStyle name="40% - Accent5 2 7 2" xfId="15930" xr:uid="{00000000-0005-0000-0000-000019440000}"/>
    <cellStyle name="40% - Accent5 2 7 3" xfId="15931" xr:uid="{00000000-0005-0000-0000-00001A440000}"/>
    <cellStyle name="40% - Accent5 2 7_43 Manuell" xfId="54743" xr:uid="{B5EED048-84C7-4609-BE12-84ACFAB408BA}"/>
    <cellStyle name="40% - Accent5 2 8" xfId="15932" xr:uid="{00000000-0005-0000-0000-00001C440000}"/>
    <cellStyle name="40% - Accent5 2 9" xfId="43518" xr:uid="{00000000-0005-0000-0000-00001D440000}"/>
    <cellStyle name="40% - Accent5 2_4 manuell" xfId="53257" xr:uid="{6FEFE342-EC99-45F1-A936-9F12B2E390CB}"/>
    <cellStyle name="40% - Accent5 3" xfId="4072" xr:uid="{00000000-0005-0000-0000-00001F440000}"/>
    <cellStyle name="40% - Accent5 3 2" xfId="15933" xr:uid="{00000000-0005-0000-0000-000020440000}"/>
    <cellStyle name="40% - Accent5 3 2 2" xfId="15934" xr:uid="{00000000-0005-0000-0000-000021440000}"/>
    <cellStyle name="40% - Accent5 3 2 3" xfId="15935" xr:uid="{00000000-0005-0000-0000-000022440000}"/>
    <cellStyle name="40% - Accent5 3 2_43 Manuell" xfId="54744" xr:uid="{E8236FF0-FDDF-4B63-B9C2-7259DE657FC9}"/>
    <cellStyle name="40% - Accent5 3 3" xfId="15936" xr:uid="{00000000-0005-0000-0000-000024440000}"/>
    <cellStyle name="40% - Accent5 3 4" xfId="43519" xr:uid="{00000000-0005-0000-0000-000025440000}"/>
    <cellStyle name="40% - Accent5 3_4 manuell" xfId="53258" xr:uid="{162D1B68-1632-449B-9EF1-957E4886A6F2}"/>
    <cellStyle name="40% - Accent5 4" xfId="4073" xr:uid="{00000000-0005-0000-0000-000027440000}"/>
    <cellStyle name="40% - Accent5 4 2" xfId="15937" xr:uid="{00000000-0005-0000-0000-000028440000}"/>
    <cellStyle name="40% - Accent5 4 2 2" xfId="15938" xr:uid="{00000000-0005-0000-0000-000029440000}"/>
    <cellStyle name="40% - Accent5 4 2 3" xfId="15939" xr:uid="{00000000-0005-0000-0000-00002A440000}"/>
    <cellStyle name="40% - Accent5 4 2_43 Manuell" xfId="54745" xr:uid="{21808570-A5FC-48FB-A64C-77CD770687D8}"/>
    <cellStyle name="40% - Accent5 4 3" xfId="15940" xr:uid="{00000000-0005-0000-0000-00002C440000}"/>
    <cellStyle name="40% - Accent5 4 3 2" xfId="15941" xr:uid="{00000000-0005-0000-0000-00002D440000}"/>
    <cellStyle name="40% - Accent5 4 3 3" xfId="15942" xr:uid="{00000000-0005-0000-0000-00002E440000}"/>
    <cellStyle name="40% - Accent5 4 3_43 Manuell" xfId="54746" xr:uid="{2F7E7189-A17C-45BF-84E9-921ADEDB0624}"/>
    <cellStyle name="40% - Accent5 4 4" xfId="15943" xr:uid="{00000000-0005-0000-0000-000030440000}"/>
    <cellStyle name="40% - Accent5 4 4 2" xfId="15944" xr:uid="{00000000-0005-0000-0000-000031440000}"/>
    <cellStyle name="40% - Accent5 4 4 3" xfId="15945" xr:uid="{00000000-0005-0000-0000-000032440000}"/>
    <cellStyle name="40% - Accent5 4 4_43 Manuell" xfId="54747" xr:uid="{58BB6246-F3C2-41A2-AC0B-6F17AB8335EB}"/>
    <cellStyle name="40% - Accent5 4 5" xfId="15946" xr:uid="{00000000-0005-0000-0000-000034440000}"/>
    <cellStyle name="40% - Accent5 4_43 Manuell" xfId="54748" xr:uid="{B3AE30F5-1CC7-4881-A428-DB2B354A27C2}"/>
    <cellStyle name="40% - Accent5 5" xfId="4074" xr:uid="{00000000-0005-0000-0000-000036440000}"/>
    <cellStyle name="40% - Accent5 5 2" xfId="15947" xr:uid="{00000000-0005-0000-0000-000037440000}"/>
    <cellStyle name="40% - Accent5 5 2 2" xfId="15948" xr:uid="{00000000-0005-0000-0000-000038440000}"/>
    <cellStyle name="40% - Accent5 5 2 3" xfId="15949" xr:uid="{00000000-0005-0000-0000-000039440000}"/>
    <cellStyle name="40% - Accent5 5 2_43 Manuell" xfId="54749" xr:uid="{3A803F02-0332-46AA-B569-16A85452CC15}"/>
    <cellStyle name="40% - Accent5 5 3" xfId="15950" xr:uid="{00000000-0005-0000-0000-00003B440000}"/>
    <cellStyle name="40% - Accent5 5_43 Manuell" xfId="54750" xr:uid="{3058B5B2-FC60-4071-BD03-E1EA7E81B977}"/>
    <cellStyle name="40% - Accent5 6" xfId="4075" xr:uid="{00000000-0005-0000-0000-00003D440000}"/>
    <cellStyle name="40% - Accent5 6 2" xfId="15951" xr:uid="{00000000-0005-0000-0000-00003E440000}"/>
    <cellStyle name="40% - Accent5 6 2 2" xfId="15952" xr:uid="{00000000-0005-0000-0000-00003F440000}"/>
    <cellStyle name="40% - Accent5 6 2 3" xfId="15953" xr:uid="{00000000-0005-0000-0000-000040440000}"/>
    <cellStyle name="40% - Accent5 6 2_43 Manuell" xfId="54751" xr:uid="{CF3D518D-ED4B-4BFF-867A-0F59E3DFD654}"/>
    <cellStyle name="40% - Accent5 6 3" xfId="15954" xr:uid="{00000000-0005-0000-0000-000042440000}"/>
    <cellStyle name="40% - Accent5 6_43 Manuell" xfId="54752" xr:uid="{CFEF6EEC-AAE1-4ED8-A0F7-DB197894E845}"/>
    <cellStyle name="40% - Accent5 7" xfId="4076" xr:uid="{00000000-0005-0000-0000-000044440000}"/>
    <cellStyle name="40% - Accent5 7 2" xfId="15955" xr:uid="{00000000-0005-0000-0000-000045440000}"/>
    <cellStyle name="40% - Accent5 7 2 2" xfId="15956" xr:uid="{00000000-0005-0000-0000-000046440000}"/>
    <cellStyle name="40% - Accent5 7 2 3" xfId="15957" xr:uid="{00000000-0005-0000-0000-000047440000}"/>
    <cellStyle name="40% - Accent5 7 2_43 Manuell" xfId="54753" xr:uid="{9404F6F3-3F46-4154-8937-B9B10CDD08CA}"/>
    <cellStyle name="40% - Accent5 7 3" xfId="15958" xr:uid="{00000000-0005-0000-0000-000049440000}"/>
    <cellStyle name="40% - Accent5 7_43 Manuell" xfId="54754" xr:uid="{0D265D19-6EA8-4CD6-8A2B-731C9D43772E}"/>
    <cellStyle name="40% - Accent5 8" xfId="4077" xr:uid="{00000000-0005-0000-0000-00004B440000}"/>
    <cellStyle name="40% - Accent5 8 2" xfId="15959" xr:uid="{00000000-0005-0000-0000-00004C440000}"/>
    <cellStyle name="40% - Accent5 8 2 2" xfId="15960" xr:uid="{00000000-0005-0000-0000-00004D440000}"/>
    <cellStyle name="40% - Accent5 8 2 3" xfId="15961" xr:uid="{00000000-0005-0000-0000-00004E440000}"/>
    <cellStyle name="40% - Accent5 8 2_43 Manuell" xfId="54755" xr:uid="{461C78CA-931F-4FD4-BCB6-433A68871546}"/>
    <cellStyle name="40% - Accent5 8 3" xfId="15962" xr:uid="{00000000-0005-0000-0000-000050440000}"/>
    <cellStyle name="40% - Accent5 8_43 Manuell" xfId="54756" xr:uid="{6485BCAF-4DBE-4AC8-85AF-CC47B55318DA}"/>
    <cellStyle name="40% - Accent5 9" xfId="4078" xr:uid="{00000000-0005-0000-0000-000052440000}"/>
    <cellStyle name="40% - Accent5 9 2" xfId="15963" xr:uid="{00000000-0005-0000-0000-000053440000}"/>
    <cellStyle name="40% - Accent5 9 2 2" xfId="15964" xr:uid="{00000000-0005-0000-0000-000054440000}"/>
    <cellStyle name="40% - Accent5 9 2 3" xfId="15965" xr:uid="{00000000-0005-0000-0000-000055440000}"/>
    <cellStyle name="40% - Accent5 9 2_43 Manuell" xfId="54757" xr:uid="{33D4F534-1C23-40D5-8DC6-8B908E8577C3}"/>
    <cellStyle name="40% - Accent5 9 3" xfId="15966" xr:uid="{00000000-0005-0000-0000-000057440000}"/>
    <cellStyle name="40% - Accent5 9_43 Manuell" xfId="54758" xr:uid="{526A752F-1ABB-47AE-AA97-1B7529EE3FD7}"/>
    <cellStyle name="40% - Accent5_10" xfId="4079" xr:uid="{00000000-0005-0000-0000-000059440000}"/>
    <cellStyle name="40% - Accent6" xfId="4080" xr:uid="{00000000-0005-0000-0000-00005A440000}"/>
    <cellStyle name="40% - Accent6 10" xfId="4081" xr:uid="{00000000-0005-0000-0000-00005B440000}"/>
    <cellStyle name="40% - Accent6 10 2" xfId="15967" xr:uid="{00000000-0005-0000-0000-00005C440000}"/>
    <cellStyle name="40% - Accent6 10 2 2" xfId="15968" xr:uid="{00000000-0005-0000-0000-00005D440000}"/>
    <cellStyle name="40% - Accent6 10 2 3" xfId="15969" xr:uid="{00000000-0005-0000-0000-00005E440000}"/>
    <cellStyle name="40% - Accent6 10 2_43 Manuell" xfId="54759" xr:uid="{24D92C40-6432-4243-BAC6-3E336127E57C}"/>
    <cellStyle name="40% - Accent6 10 3" xfId="15970" xr:uid="{00000000-0005-0000-0000-000060440000}"/>
    <cellStyle name="40% - Accent6 10 4" xfId="15971" xr:uid="{00000000-0005-0000-0000-000061440000}"/>
    <cellStyle name="40% - Accent6 10_43 Manuell" xfId="54760" xr:uid="{445118D9-E40A-4CBD-BD10-F8C829CDB822}"/>
    <cellStyle name="40% - Accent6 11" xfId="4082" xr:uid="{00000000-0005-0000-0000-000063440000}"/>
    <cellStyle name="40% - Accent6 11 2" xfId="15972" xr:uid="{00000000-0005-0000-0000-000064440000}"/>
    <cellStyle name="40% - Accent6 11 2 2" xfId="15973" xr:uid="{00000000-0005-0000-0000-000065440000}"/>
    <cellStyle name="40% - Accent6 11 2 3" xfId="15974" xr:uid="{00000000-0005-0000-0000-000066440000}"/>
    <cellStyle name="40% - Accent6 11 2_43 Manuell" xfId="54761" xr:uid="{16671F54-2692-4E59-B2EC-A76905C135C7}"/>
    <cellStyle name="40% - Accent6 11 3" xfId="15975" xr:uid="{00000000-0005-0000-0000-000068440000}"/>
    <cellStyle name="40% - Accent6 11 4" xfId="15976" xr:uid="{00000000-0005-0000-0000-000069440000}"/>
    <cellStyle name="40% - Accent6 11_43 Manuell" xfId="54762" xr:uid="{9EB719EA-ADA9-4961-80C9-255611C2463A}"/>
    <cellStyle name="40% - Accent6 12" xfId="4083" xr:uid="{00000000-0005-0000-0000-00006B440000}"/>
    <cellStyle name="40% - Accent6 12 2" xfId="15977" xr:uid="{00000000-0005-0000-0000-00006C440000}"/>
    <cellStyle name="40% - Accent6 12 2 2" xfId="15978" xr:uid="{00000000-0005-0000-0000-00006D440000}"/>
    <cellStyle name="40% - Accent6 12 2 3" xfId="15979" xr:uid="{00000000-0005-0000-0000-00006E440000}"/>
    <cellStyle name="40% - Accent6 12 2_43 Manuell" xfId="54763" xr:uid="{8017FB61-CCBE-43C1-9057-7B9BD50531A8}"/>
    <cellStyle name="40% - Accent6 12 3" xfId="15980" xr:uid="{00000000-0005-0000-0000-000070440000}"/>
    <cellStyle name="40% - Accent6 12 4" xfId="15981" xr:uid="{00000000-0005-0000-0000-000071440000}"/>
    <cellStyle name="40% - Accent6 12_43 Manuell" xfId="54764" xr:uid="{06567892-B488-41FB-809D-C4C3EAEACBBB}"/>
    <cellStyle name="40% - Accent6 13" xfId="15982" xr:uid="{00000000-0005-0000-0000-000073440000}"/>
    <cellStyle name="40% - Accent6 13 2" xfId="15983" xr:uid="{00000000-0005-0000-0000-000074440000}"/>
    <cellStyle name="40% - Accent6 13 3" xfId="15984" xr:uid="{00000000-0005-0000-0000-000075440000}"/>
    <cellStyle name="40% - Accent6 13_43 Manuell" xfId="54765" xr:uid="{DFA33565-D02B-4BF8-8945-063E5DA22029}"/>
    <cellStyle name="40% - Accent6 14" xfId="15985" xr:uid="{00000000-0005-0000-0000-000077440000}"/>
    <cellStyle name="40% - Accent6 14 2" xfId="15986" xr:uid="{00000000-0005-0000-0000-000078440000}"/>
    <cellStyle name="40% - Accent6 14 3" xfId="15987" xr:uid="{00000000-0005-0000-0000-000079440000}"/>
    <cellStyle name="40% - Accent6 14_43 Manuell" xfId="54766" xr:uid="{C28395CC-4058-4467-9DAC-41DC4A2EF5ED}"/>
    <cellStyle name="40% - Accent6 15" xfId="15988" xr:uid="{00000000-0005-0000-0000-00007B440000}"/>
    <cellStyle name="40% - Accent6 15 2" xfId="15989" xr:uid="{00000000-0005-0000-0000-00007C440000}"/>
    <cellStyle name="40% - Accent6 15 3" xfId="15990" xr:uid="{00000000-0005-0000-0000-00007D440000}"/>
    <cellStyle name="40% - Accent6 15_43 Manuell" xfId="54767" xr:uid="{7C5B67BF-77F0-4940-B5B4-BE6F181EA6C1}"/>
    <cellStyle name="40% - Accent6 16" xfId="15991" xr:uid="{00000000-0005-0000-0000-00007F440000}"/>
    <cellStyle name="40% - Accent6 17" xfId="15992" xr:uid="{00000000-0005-0000-0000-000080440000}"/>
    <cellStyle name="40% - Accent6 18" xfId="38329" xr:uid="{00000000-0005-0000-0000-000081440000}"/>
    <cellStyle name="40% - Accent6 19" xfId="43520"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5993" xr:uid="{00000000-0005-0000-0000-000086440000}"/>
    <cellStyle name="40% - Accent6 2 2 2 3" xfId="15994" xr:uid="{00000000-0005-0000-0000-000087440000}"/>
    <cellStyle name="40% - Accent6 2 2 2_43 Manuell" xfId="54768" xr:uid="{D2464C4E-13E8-45E3-818B-46526DA6A557}"/>
    <cellStyle name="40% - Accent6 2 2 3" xfId="15995" xr:uid="{00000000-0005-0000-0000-000089440000}"/>
    <cellStyle name="40% - Accent6 2 2 3 2" xfId="15996" xr:uid="{00000000-0005-0000-0000-00008A440000}"/>
    <cellStyle name="40% - Accent6 2 2 3 3" xfId="15997" xr:uid="{00000000-0005-0000-0000-00008B440000}"/>
    <cellStyle name="40% - Accent6 2 2 3_43 Manuell" xfId="54769" xr:uid="{6581CE6A-A42D-4771-A468-5F37C244777A}"/>
    <cellStyle name="40% - Accent6 2 2 4" xfId="15998" xr:uid="{00000000-0005-0000-0000-00008D440000}"/>
    <cellStyle name="40% - Accent6 2 2 4 2" xfId="15999" xr:uid="{00000000-0005-0000-0000-00008E440000}"/>
    <cellStyle name="40% - Accent6 2 2 4 3" xfId="16000" xr:uid="{00000000-0005-0000-0000-00008F440000}"/>
    <cellStyle name="40% - Accent6 2 2 4_43 Manuell" xfId="54770" xr:uid="{8445744D-1E28-45BB-A367-96A7C32ECA23}"/>
    <cellStyle name="40% - Accent6 2 2 5" xfId="16001" xr:uid="{00000000-0005-0000-0000-000091440000}"/>
    <cellStyle name="40% - Accent6 2 2 5 2" xfId="16002" xr:uid="{00000000-0005-0000-0000-000092440000}"/>
    <cellStyle name="40% - Accent6 2 2 5 3" xfId="16003" xr:uid="{00000000-0005-0000-0000-000093440000}"/>
    <cellStyle name="40% - Accent6 2 2 5_43 Manuell" xfId="54771" xr:uid="{34AFDBCD-35AB-4E72-9649-AD4A57369841}"/>
    <cellStyle name="40% - Accent6 2 2 6" xfId="16004" xr:uid="{00000000-0005-0000-0000-000095440000}"/>
    <cellStyle name="40% - Accent6 2 2 6 2" xfId="16005" xr:uid="{00000000-0005-0000-0000-000096440000}"/>
    <cellStyle name="40% - Accent6 2 2 6 3" xfId="16006" xr:uid="{00000000-0005-0000-0000-000097440000}"/>
    <cellStyle name="40% - Accent6 2 2 6_43 Manuell" xfId="54772" xr:uid="{5A3EAE62-61FE-42AD-80A1-02B84F76A8D2}"/>
    <cellStyle name="40% - Accent6 2 2 7" xfId="16007" xr:uid="{00000000-0005-0000-0000-000099440000}"/>
    <cellStyle name="40% - Accent6 2 2 8" xfId="43521" xr:uid="{00000000-0005-0000-0000-00009A440000}"/>
    <cellStyle name="40% - Accent6 2 2_43 Manuell" xfId="54773" xr:uid="{2053937C-DC72-4487-A647-A45CE38C9C86}"/>
    <cellStyle name="40% - Accent6 2 3" xfId="4087" xr:uid="{00000000-0005-0000-0000-00009C440000}"/>
    <cellStyle name="40% - Accent6 2 3 2" xfId="4088" xr:uid="{00000000-0005-0000-0000-00009D440000}"/>
    <cellStyle name="40% - Accent6 2 3 2 2" xfId="16008" xr:uid="{00000000-0005-0000-0000-00009E440000}"/>
    <cellStyle name="40% - Accent6 2 3 2 3" xfId="16009" xr:uid="{00000000-0005-0000-0000-00009F440000}"/>
    <cellStyle name="40% - Accent6 2 3 2 4" xfId="43522" xr:uid="{00000000-0005-0000-0000-0000A0440000}"/>
    <cellStyle name="40% - Accent6 2 3 2_43 Manuell" xfId="54774" xr:uid="{1B498057-AA04-4E41-9B69-9EC1B00978D9}"/>
    <cellStyle name="40% - Accent6 2 3 3" xfId="16010" xr:uid="{00000000-0005-0000-0000-0000A2440000}"/>
    <cellStyle name="40% - Accent6 2 3 3 2" xfId="43523" xr:uid="{00000000-0005-0000-0000-0000A3440000}"/>
    <cellStyle name="40% - Accent6 2 3 4" xfId="43524" xr:uid="{00000000-0005-0000-0000-0000A4440000}"/>
    <cellStyle name="40% - Accent6 2 3 5" xfId="43525" xr:uid="{00000000-0005-0000-0000-0000A5440000}"/>
    <cellStyle name="40% - Accent6 2 3 6" xfId="43526" xr:uid="{00000000-0005-0000-0000-0000A6440000}"/>
    <cellStyle name="40% - Accent6 2 3_43 Manuell" xfId="54775" xr:uid="{97376F35-9B26-422D-9069-18273D2189F3}"/>
    <cellStyle name="40% - Accent6 2 4" xfId="4089" xr:uid="{00000000-0005-0000-0000-0000A8440000}"/>
    <cellStyle name="40% - Accent6 2 4 2" xfId="16011" xr:uid="{00000000-0005-0000-0000-0000A9440000}"/>
    <cellStyle name="40% - Accent6 2 4 2 2" xfId="16012" xr:uid="{00000000-0005-0000-0000-0000AA440000}"/>
    <cellStyle name="40% - Accent6 2 4 2 3" xfId="16013" xr:uid="{00000000-0005-0000-0000-0000AB440000}"/>
    <cellStyle name="40% - Accent6 2 4 2_43 Manuell" xfId="54776" xr:uid="{6524A243-929D-42A8-AE6A-63DC8EEFEDBA}"/>
    <cellStyle name="40% - Accent6 2 4 3" xfId="16014" xr:uid="{00000000-0005-0000-0000-0000AD440000}"/>
    <cellStyle name="40% - Accent6 2 4 4" xfId="16015" xr:uid="{00000000-0005-0000-0000-0000AE440000}"/>
    <cellStyle name="40% - Accent6 2 4 5" xfId="43527" xr:uid="{00000000-0005-0000-0000-0000AF440000}"/>
    <cellStyle name="40% - Accent6 2 4_43 Manuell" xfId="54777" xr:uid="{C5117F11-5F95-4D0C-9558-D95E7D6DA580}"/>
    <cellStyle name="40% - Accent6 2 5" xfId="16016" xr:uid="{00000000-0005-0000-0000-0000B1440000}"/>
    <cellStyle name="40% - Accent6 2 5 2" xfId="16017" xr:uid="{00000000-0005-0000-0000-0000B2440000}"/>
    <cellStyle name="40% - Accent6 2 5 3" xfId="16018" xr:uid="{00000000-0005-0000-0000-0000B3440000}"/>
    <cellStyle name="40% - Accent6 2 5_43 Manuell" xfId="54778" xr:uid="{E0F7EA3B-BEFE-4408-BEB2-267FF6161D4B}"/>
    <cellStyle name="40% - Accent6 2 6" xfId="16019" xr:uid="{00000000-0005-0000-0000-0000B5440000}"/>
    <cellStyle name="40% - Accent6 2 6 2" xfId="16020" xr:uid="{00000000-0005-0000-0000-0000B6440000}"/>
    <cellStyle name="40% - Accent6 2 6 3" xfId="16021" xr:uid="{00000000-0005-0000-0000-0000B7440000}"/>
    <cellStyle name="40% - Accent6 2 6_43 Manuell" xfId="54779" xr:uid="{895D1BBF-69D7-436A-9AC3-E49F23A4161B}"/>
    <cellStyle name="40% - Accent6 2 7" xfId="16022" xr:uid="{00000000-0005-0000-0000-0000B9440000}"/>
    <cellStyle name="40% - Accent6 2 7 2" xfId="16023" xr:uid="{00000000-0005-0000-0000-0000BA440000}"/>
    <cellStyle name="40% - Accent6 2 7 3" xfId="16024" xr:uid="{00000000-0005-0000-0000-0000BB440000}"/>
    <cellStyle name="40% - Accent6 2 7_43 Manuell" xfId="54780" xr:uid="{A1776527-5EB2-41EF-ADCF-7893295B3CB7}"/>
    <cellStyle name="40% - Accent6 2 8" xfId="16025" xr:uid="{00000000-0005-0000-0000-0000BD440000}"/>
    <cellStyle name="40% - Accent6 2 9" xfId="43528" xr:uid="{00000000-0005-0000-0000-0000BE440000}"/>
    <cellStyle name="40% - Accent6 2_4 manuell" xfId="53259" xr:uid="{BE1CFF84-6BB7-4452-B538-CF47DB9275DB}"/>
    <cellStyle name="40% - Accent6 20" xfId="43529" xr:uid="{00000000-0005-0000-0000-0000C0440000}"/>
    <cellStyle name="40% - Accent6 3" xfId="4090" xr:uid="{00000000-0005-0000-0000-0000C1440000}"/>
    <cellStyle name="40% - Accent6 3 2" xfId="16026" xr:uid="{00000000-0005-0000-0000-0000C2440000}"/>
    <cellStyle name="40% - Accent6 3 2 2" xfId="16027" xr:uid="{00000000-0005-0000-0000-0000C3440000}"/>
    <cellStyle name="40% - Accent6 3 2 3" xfId="16028" xr:uid="{00000000-0005-0000-0000-0000C4440000}"/>
    <cellStyle name="40% - Accent6 3 2_43 Manuell" xfId="54781" xr:uid="{543E12D7-C4F8-4FB9-AB3A-7164883BDBD0}"/>
    <cellStyle name="40% - Accent6 3 3" xfId="16029" xr:uid="{00000000-0005-0000-0000-0000C6440000}"/>
    <cellStyle name="40% - Accent6 3 4" xfId="43530" xr:uid="{00000000-0005-0000-0000-0000C7440000}"/>
    <cellStyle name="40% - Accent6 3_4 manuell" xfId="53260" xr:uid="{8D76CB75-2B07-4387-8F12-7FE17CC92645}"/>
    <cellStyle name="40% - Accent6 4" xfId="4091" xr:uid="{00000000-0005-0000-0000-0000C9440000}"/>
    <cellStyle name="40% - Accent6 4 2" xfId="16030" xr:uid="{00000000-0005-0000-0000-0000CA440000}"/>
    <cellStyle name="40% - Accent6 4 2 2" xfId="16031" xr:uid="{00000000-0005-0000-0000-0000CB440000}"/>
    <cellStyle name="40% - Accent6 4 2 3" xfId="16032" xr:uid="{00000000-0005-0000-0000-0000CC440000}"/>
    <cellStyle name="40% - Accent6 4 2_43 Manuell" xfId="54782" xr:uid="{56C0F2A6-C44A-426E-B03A-EFFB588E8506}"/>
    <cellStyle name="40% - Accent6 4 3" xfId="16033" xr:uid="{00000000-0005-0000-0000-0000CE440000}"/>
    <cellStyle name="40% - Accent6 4 3 2" xfId="16034" xr:uid="{00000000-0005-0000-0000-0000CF440000}"/>
    <cellStyle name="40% - Accent6 4 3 3" xfId="16035" xr:uid="{00000000-0005-0000-0000-0000D0440000}"/>
    <cellStyle name="40% - Accent6 4 3_43 Manuell" xfId="54783" xr:uid="{22CD4B2A-2E60-429F-B776-B6530B8BEB91}"/>
    <cellStyle name="40% - Accent6 4 4" xfId="16036" xr:uid="{00000000-0005-0000-0000-0000D2440000}"/>
    <cellStyle name="40% - Accent6 4 4 2" xfId="16037" xr:uid="{00000000-0005-0000-0000-0000D3440000}"/>
    <cellStyle name="40% - Accent6 4 4 3" xfId="16038" xr:uid="{00000000-0005-0000-0000-0000D4440000}"/>
    <cellStyle name="40% - Accent6 4 4_43 Manuell" xfId="54784" xr:uid="{B3EF4B65-D033-40B0-B6AC-586F68DFE621}"/>
    <cellStyle name="40% - Accent6 4 5" xfId="16039" xr:uid="{00000000-0005-0000-0000-0000D6440000}"/>
    <cellStyle name="40% - Accent6 4_43 Manuell" xfId="54785" xr:uid="{BBEE017D-52CE-4538-BBA2-15392FB06453}"/>
    <cellStyle name="40% - Accent6 5" xfId="4092" xr:uid="{00000000-0005-0000-0000-0000D8440000}"/>
    <cellStyle name="40% - Accent6 5 2" xfId="16040" xr:uid="{00000000-0005-0000-0000-0000D9440000}"/>
    <cellStyle name="40% - Accent6 5 2 2" xfId="16041" xr:uid="{00000000-0005-0000-0000-0000DA440000}"/>
    <cellStyle name="40% - Accent6 5 2 3" xfId="16042" xr:uid="{00000000-0005-0000-0000-0000DB440000}"/>
    <cellStyle name="40% - Accent6 5 2_43 Manuell" xfId="54786" xr:uid="{1B35A6FB-72D0-4E80-8B80-1C3878D42917}"/>
    <cellStyle name="40% - Accent6 5 3" xfId="16043" xr:uid="{00000000-0005-0000-0000-0000DD440000}"/>
    <cellStyle name="40% - Accent6 5_43 Manuell" xfId="54787" xr:uid="{FCA8243A-4896-4315-B3B7-0A62CC8A82B4}"/>
    <cellStyle name="40% - Accent6 6" xfId="4093" xr:uid="{00000000-0005-0000-0000-0000DF440000}"/>
    <cellStyle name="40% - Accent6 6 2" xfId="16044" xr:uid="{00000000-0005-0000-0000-0000E0440000}"/>
    <cellStyle name="40% - Accent6 6 2 2" xfId="16045" xr:uid="{00000000-0005-0000-0000-0000E1440000}"/>
    <cellStyle name="40% - Accent6 6 2 3" xfId="16046" xr:uid="{00000000-0005-0000-0000-0000E2440000}"/>
    <cellStyle name="40% - Accent6 6 2_43 Manuell" xfId="54788" xr:uid="{E2968C6E-EC2F-4BEA-B99B-387A1EC957DC}"/>
    <cellStyle name="40% - Accent6 6 3" xfId="16047" xr:uid="{00000000-0005-0000-0000-0000E4440000}"/>
    <cellStyle name="40% - Accent6 6_43 Manuell" xfId="54789" xr:uid="{047F1B21-672E-434B-93FF-EEF64E939708}"/>
    <cellStyle name="40% - Accent6 7" xfId="4094" xr:uid="{00000000-0005-0000-0000-0000E6440000}"/>
    <cellStyle name="40% - Accent6 7 2" xfId="16048" xr:uid="{00000000-0005-0000-0000-0000E7440000}"/>
    <cellStyle name="40% - Accent6 7 2 2" xfId="16049" xr:uid="{00000000-0005-0000-0000-0000E8440000}"/>
    <cellStyle name="40% - Accent6 7 2 3" xfId="16050" xr:uid="{00000000-0005-0000-0000-0000E9440000}"/>
    <cellStyle name="40% - Accent6 7 2_43 Manuell" xfId="54790" xr:uid="{F0684FC0-8107-4058-8B09-9A2EBD812AF0}"/>
    <cellStyle name="40% - Accent6 7 3" xfId="16051" xr:uid="{00000000-0005-0000-0000-0000EB440000}"/>
    <cellStyle name="40% - Accent6 7 3 2" xfId="16052" xr:uid="{00000000-0005-0000-0000-0000EC440000}"/>
    <cellStyle name="40% - Accent6 7 3 3" xfId="16053" xr:uid="{00000000-0005-0000-0000-0000ED440000}"/>
    <cellStyle name="40% - Accent6 7 3_43 Manuell" xfId="54791" xr:uid="{420DB59E-D500-4602-81D9-CFD5C3478247}"/>
    <cellStyle name="40% - Accent6 7 4" xfId="16054" xr:uid="{00000000-0005-0000-0000-0000EF440000}"/>
    <cellStyle name="40% - Accent6 7_43 Manuell" xfId="54792" xr:uid="{C68DCA9A-E22A-4B8F-8031-C0EC51C7C1B0}"/>
    <cellStyle name="40% - Accent6 8" xfId="4095" xr:uid="{00000000-0005-0000-0000-0000F1440000}"/>
    <cellStyle name="40% - Accent6 8 2" xfId="16055" xr:uid="{00000000-0005-0000-0000-0000F2440000}"/>
    <cellStyle name="40% - Accent6 8 2 2" xfId="16056" xr:uid="{00000000-0005-0000-0000-0000F3440000}"/>
    <cellStyle name="40% - Accent6 8 2 3" xfId="16057" xr:uid="{00000000-0005-0000-0000-0000F4440000}"/>
    <cellStyle name="40% - Accent6 8 2_43 Manuell" xfId="54793" xr:uid="{064E4AEE-8189-4147-8649-A58790DD6ED2}"/>
    <cellStyle name="40% - Accent6 8 3" xfId="16058" xr:uid="{00000000-0005-0000-0000-0000F6440000}"/>
    <cellStyle name="40% - Accent6 8 3 2" xfId="16059" xr:uid="{00000000-0005-0000-0000-0000F7440000}"/>
    <cellStyle name="40% - Accent6 8 3 3" xfId="16060" xr:uid="{00000000-0005-0000-0000-0000F8440000}"/>
    <cellStyle name="40% - Accent6 8 3_43 Manuell" xfId="54794" xr:uid="{C7DC521B-9CE4-4A47-8FCB-962370DB4697}"/>
    <cellStyle name="40% - Accent6 8 4" xfId="16061" xr:uid="{00000000-0005-0000-0000-0000FA440000}"/>
    <cellStyle name="40% - Accent6 8_43 Manuell" xfId="54795" xr:uid="{D675D6A5-0CFB-4487-BEBA-3D4670E0A7C8}"/>
    <cellStyle name="40% - Accent6 9" xfId="4096" xr:uid="{00000000-0005-0000-0000-0000FC440000}"/>
    <cellStyle name="40% - Accent6 9 2" xfId="16062" xr:uid="{00000000-0005-0000-0000-0000FD440000}"/>
    <cellStyle name="40% - Accent6 9 2 2" xfId="16063" xr:uid="{00000000-0005-0000-0000-0000FE440000}"/>
    <cellStyle name="40% - Accent6 9 2 3" xfId="16064" xr:uid="{00000000-0005-0000-0000-0000FF440000}"/>
    <cellStyle name="40% - Accent6 9 2_43 Manuell" xfId="54796" xr:uid="{9972FB4E-12C6-413B-A5E7-81FA2CE8B094}"/>
    <cellStyle name="40% - Accent6 9 3" xfId="16065" xr:uid="{00000000-0005-0000-0000-000001450000}"/>
    <cellStyle name="40% - Accent6 9 3 2" xfId="16066" xr:uid="{00000000-0005-0000-0000-000002450000}"/>
    <cellStyle name="40% - Accent6 9 3 3" xfId="16067" xr:uid="{00000000-0005-0000-0000-000003450000}"/>
    <cellStyle name="40% - Accent6 9 3_43 Manuell" xfId="54797" xr:uid="{5B4EF97F-BEF8-47FF-9AC9-91B2C6D6D610}"/>
    <cellStyle name="40% - Accent6 9 4" xfId="16068" xr:uid="{00000000-0005-0000-0000-000005450000}"/>
    <cellStyle name="40% - Accent6 9_43 Manuell" xfId="54798" xr:uid="{1487F467-A78E-4A5B-A4D2-252F239827ED}"/>
    <cellStyle name="40% - Accent6_10" xfId="4097" xr:uid="{00000000-0005-0000-0000-000007450000}"/>
    <cellStyle name="40% - akcent 1" xfId="16069" xr:uid="{00000000-0005-0000-0000-000008450000}"/>
    <cellStyle name="40% - akcent 1 2" xfId="16070" xr:uid="{00000000-0005-0000-0000-000009450000}"/>
    <cellStyle name="40% - akcent 1 3" xfId="16071" xr:uid="{00000000-0005-0000-0000-00000A450000}"/>
    <cellStyle name="40% - akcent 1_43 Manuell" xfId="54799" xr:uid="{510E8614-23E2-462C-AC41-DC30772FDA5C}"/>
    <cellStyle name="40% - akcent 2" xfId="16072" xr:uid="{00000000-0005-0000-0000-00000C450000}"/>
    <cellStyle name="40% - akcent 2 2" xfId="16073" xr:uid="{00000000-0005-0000-0000-00000D450000}"/>
    <cellStyle name="40% - akcent 2 3" xfId="16074" xr:uid="{00000000-0005-0000-0000-00000E450000}"/>
    <cellStyle name="40% - akcent 2_43 Manuell" xfId="54800" xr:uid="{B71E00C1-82C5-4CB1-8EDA-B92154CABD03}"/>
    <cellStyle name="40% - akcent 3" xfId="16075" xr:uid="{00000000-0005-0000-0000-000010450000}"/>
    <cellStyle name="40% - akcent 3 2" xfId="16076" xr:uid="{00000000-0005-0000-0000-000011450000}"/>
    <cellStyle name="40% - akcent 3 3" xfId="16077" xr:uid="{00000000-0005-0000-0000-000012450000}"/>
    <cellStyle name="40% - akcent 3_43 Manuell" xfId="54801" xr:uid="{821FA9F8-FE19-4257-AE18-D764FC5A3963}"/>
    <cellStyle name="40% - akcent 4" xfId="16078" xr:uid="{00000000-0005-0000-0000-000014450000}"/>
    <cellStyle name="40% - akcent 4 2" xfId="16079" xr:uid="{00000000-0005-0000-0000-000015450000}"/>
    <cellStyle name="40% - akcent 4 3" xfId="16080" xr:uid="{00000000-0005-0000-0000-000016450000}"/>
    <cellStyle name="40% - akcent 4_43 Manuell" xfId="54802" xr:uid="{7294DE2B-B430-4EB1-BE53-F266125B3198}"/>
    <cellStyle name="40% - akcent 5" xfId="16081" xr:uid="{00000000-0005-0000-0000-000018450000}"/>
    <cellStyle name="40% - akcent 5 2" xfId="16082" xr:uid="{00000000-0005-0000-0000-000019450000}"/>
    <cellStyle name="40% - akcent 5 3" xfId="16083" xr:uid="{00000000-0005-0000-0000-00001A450000}"/>
    <cellStyle name="40% - akcent 5_43 Manuell" xfId="54803" xr:uid="{67686045-3C13-45B4-ABA4-178C85C8A19B}"/>
    <cellStyle name="40% - akcent 6" xfId="16084" xr:uid="{00000000-0005-0000-0000-00001C450000}"/>
    <cellStyle name="40% - akcent 6 2" xfId="16085" xr:uid="{00000000-0005-0000-0000-00001D450000}"/>
    <cellStyle name="40% - akcent 6 3" xfId="16086" xr:uid="{00000000-0005-0000-0000-00001E450000}"/>
    <cellStyle name="40% - akcent 6_43 Manuell" xfId="54804" xr:uid="{F811B512-0AC3-4D00-BBBC-92D96B96451B}"/>
    <cellStyle name="40% - Énfasis1" xfId="4098" xr:uid="{00000000-0005-0000-0000-000020450000}"/>
    <cellStyle name="40% - Énfasis1 2" xfId="4099" xr:uid="{00000000-0005-0000-0000-000021450000}"/>
    <cellStyle name="40% - Énfasis1 2 2" xfId="16087" xr:uid="{00000000-0005-0000-0000-000022450000}"/>
    <cellStyle name="40% - Énfasis1 2 3" xfId="43531" xr:uid="{00000000-0005-0000-0000-000023450000}"/>
    <cellStyle name="40% - Énfasis1 2_4 manuell" xfId="53261" xr:uid="{D755F8ED-BFC9-4134-809C-704AE858F874}"/>
    <cellStyle name="40% - Énfasis1 3" xfId="4100" xr:uid="{00000000-0005-0000-0000-000025450000}"/>
    <cellStyle name="40% - Énfasis1 3 2" xfId="16088" xr:uid="{00000000-0005-0000-0000-000026450000}"/>
    <cellStyle name="40% - Énfasis1 3 3" xfId="43532" xr:uid="{00000000-0005-0000-0000-000027450000}"/>
    <cellStyle name="40% - Énfasis1 3_4 manuell" xfId="53262" xr:uid="{8D5D30EE-5D72-48C5-B7D5-D7AB94B0BE14}"/>
    <cellStyle name="40% - Énfasis1 4" xfId="16089" xr:uid="{00000000-0005-0000-0000-000029450000}"/>
    <cellStyle name="40% - Énfasis1 5" xfId="43533" xr:uid="{00000000-0005-0000-0000-00002A450000}"/>
    <cellStyle name="40% - Énfasis1_4 manuell" xfId="53263" xr:uid="{74D79F9D-0BB2-4B19-A54B-4EBDAD58F858}"/>
    <cellStyle name="40% - Énfasis2" xfId="4101" xr:uid="{00000000-0005-0000-0000-00002C450000}"/>
    <cellStyle name="40% - Énfasis2 2" xfId="4102" xr:uid="{00000000-0005-0000-0000-00002D450000}"/>
    <cellStyle name="40% - Énfasis2 2 2" xfId="16090" xr:uid="{00000000-0005-0000-0000-00002E450000}"/>
    <cellStyle name="40% - Énfasis2 2 3" xfId="43534" xr:uid="{00000000-0005-0000-0000-00002F450000}"/>
    <cellStyle name="40% - Énfasis2 2_4 manuell" xfId="53264" xr:uid="{29F3E08E-FFEE-442C-BDC9-B92D857BC788}"/>
    <cellStyle name="40% - Énfasis2 3" xfId="4103" xr:uid="{00000000-0005-0000-0000-000031450000}"/>
    <cellStyle name="40% - Énfasis2 3 2" xfId="16091" xr:uid="{00000000-0005-0000-0000-000032450000}"/>
    <cellStyle name="40% - Énfasis2 3 3" xfId="43535" xr:uid="{00000000-0005-0000-0000-000033450000}"/>
    <cellStyle name="40% - Énfasis2 3_4 manuell" xfId="53265" xr:uid="{31AD13DE-F016-4713-AC8D-64F7AD8C5AB1}"/>
    <cellStyle name="40% - Énfasis2 4" xfId="16092" xr:uid="{00000000-0005-0000-0000-000035450000}"/>
    <cellStyle name="40% - Énfasis2 5" xfId="43536" xr:uid="{00000000-0005-0000-0000-000036450000}"/>
    <cellStyle name="40% - Énfasis2_4 manuell" xfId="53266" xr:uid="{27111BA3-B1FD-422F-8413-BA3465A65140}"/>
    <cellStyle name="40% - Énfasis3" xfId="4104" xr:uid="{00000000-0005-0000-0000-000038450000}"/>
    <cellStyle name="40% - Énfasis3 2" xfId="4105" xr:uid="{00000000-0005-0000-0000-000039450000}"/>
    <cellStyle name="40% - Énfasis3 2 2" xfId="16093" xr:uid="{00000000-0005-0000-0000-00003A450000}"/>
    <cellStyle name="40% - Énfasis3 2 3" xfId="43537" xr:uid="{00000000-0005-0000-0000-00003B450000}"/>
    <cellStyle name="40% - Énfasis3 2_4 manuell" xfId="53267" xr:uid="{9E26CF44-C050-4B94-8484-947E675E960E}"/>
    <cellStyle name="40% - Énfasis3 3" xfId="4106" xr:uid="{00000000-0005-0000-0000-00003D450000}"/>
    <cellStyle name="40% - Énfasis3 3 2" xfId="16094" xr:uid="{00000000-0005-0000-0000-00003E450000}"/>
    <cellStyle name="40% - Énfasis3 3 3" xfId="43538" xr:uid="{00000000-0005-0000-0000-00003F450000}"/>
    <cellStyle name="40% - Énfasis3 3_4 manuell" xfId="53268" xr:uid="{5DA57F6D-2059-4011-9702-8D62539210B7}"/>
    <cellStyle name="40% - Énfasis3 4" xfId="16095" xr:uid="{00000000-0005-0000-0000-000041450000}"/>
    <cellStyle name="40% - Énfasis3 5" xfId="43539" xr:uid="{00000000-0005-0000-0000-000042450000}"/>
    <cellStyle name="40% - Énfasis3_4 manuell" xfId="53269" xr:uid="{4DEA87EA-C9DF-4409-AF24-4781B5A80843}"/>
    <cellStyle name="40% - Énfasis4" xfId="4107" xr:uid="{00000000-0005-0000-0000-000044450000}"/>
    <cellStyle name="40% - Énfasis4 2" xfId="4108" xr:uid="{00000000-0005-0000-0000-000045450000}"/>
    <cellStyle name="40% - Énfasis4 2 2" xfId="16096" xr:uid="{00000000-0005-0000-0000-000046450000}"/>
    <cellStyle name="40% - Énfasis4 2 3" xfId="43540" xr:uid="{00000000-0005-0000-0000-000047450000}"/>
    <cellStyle name="40% - Énfasis4 2_4 manuell" xfId="53270" xr:uid="{8A719BF1-A911-4D9A-A3D4-4EE6CAC6271A}"/>
    <cellStyle name="40% - Énfasis4 3" xfId="4109" xr:uid="{00000000-0005-0000-0000-000049450000}"/>
    <cellStyle name="40% - Énfasis4 3 2" xfId="16097" xr:uid="{00000000-0005-0000-0000-00004A450000}"/>
    <cellStyle name="40% - Énfasis4 3 3" xfId="43541" xr:uid="{00000000-0005-0000-0000-00004B450000}"/>
    <cellStyle name="40% - Énfasis4 3_4 manuell" xfId="53271" xr:uid="{9A66B504-EE34-4BCB-94F0-E833F6F0022F}"/>
    <cellStyle name="40% - Énfasis4 4" xfId="16098" xr:uid="{00000000-0005-0000-0000-00004D450000}"/>
    <cellStyle name="40% - Énfasis4 5" xfId="43542" xr:uid="{00000000-0005-0000-0000-00004E450000}"/>
    <cellStyle name="40% - Énfasis4_4 manuell" xfId="53272" xr:uid="{07DF6FBC-B6D2-4916-B76D-F1C0E91EB5EC}"/>
    <cellStyle name="40% - Énfasis5" xfId="4110" xr:uid="{00000000-0005-0000-0000-000050450000}"/>
    <cellStyle name="40% - Énfasis5 2" xfId="4111" xr:uid="{00000000-0005-0000-0000-000051450000}"/>
    <cellStyle name="40% - Énfasis5 2 2" xfId="16099" xr:uid="{00000000-0005-0000-0000-000052450000}"/>
    <cellStyle name="40% - Énfasis5 2 3" xfId="43543" xr:uid="{00000000-0005-0000-0000-000053450000}"/>
    <cellStyle name="40% - Énfasis5 2_4 manuell" xfId="53273" xr:uid="{1F98F3CA-6A65-4947-8EBD-D794713F56D5}"/>
    <cellStyle name="40% - Énfasis5 3" xfId="4112" xr:uid="{00000000-0005-0000-0000-000055450000}"/>
    <cellStyle name="40% - Énfasis5 3 2" xfId="16100" xr:uid="{00000000-0005-0000-0000-000056450000}"/>
    <cellStyle name="40% - Énfasis5 3 3" xfId="43544" xr:uid="{00000000-0005-0000-0000-000057450000}"/>
    <cellStyle name="40% - Énfasis5 3_4 manuell" xfId="53274" xr:uid="{6A32E7F5-6E91-41B6-AC15-D8DC76F0102B}"/>
    <cellStyle name="40% - Énfasis5 4" xfId="16101" xr:uid="{00000000-0005-0000-0000-000059450000}"/>
    <cellStyle name="40% - Énfasis5 5" xfId="43545" xr:uid="{00000000-0005-0000-0000-00005A450000}"/>
    <cellStyle name="40% - Énfasis5_4 manuell" xfId="53275" xr:uid="{1D72AD51-4855-433F-8B78-08A2FA5295D8}"/>
    <cellStyle name="40% - Énfasis6" xfId="4113" xr:uid="{00000000-0005-0000-0000-00005C450000}"/>
    <cellStyle name="40% - Énfasis6 2" xfId="4114" xr:uid="{00000000-0005-0000-0000-00005D450000}"/>
    <cellStyle name="40% - Énfasis6 2 2" xfId="16102" xr:uid="{00000000-0005-0000-0000-00005E450000}"/>
    <cellStyle name="40% - Énfasis6 2 3" xfId="43546" xr:uid="{00000000-0005-0000-0000-00005F450000}"/>
    <cellStyle name="40% - Énfasis6 2_4 manuell" xfId="53276" xr:uid="{17A4F3B8-5573-479F-A02F-C60BE05D0695}"/>
    <cellStyle name="40% - Énfasis6 3" xfId="4115" xr:uid="{00000000-0005-0000-0000-000061450000}"/>
    <cellStyle name="40% - Énfasis6 3 2" xfId="16103" xr:uid="{00000000-0005-0000-0000-000062450000}"/>
    <cellStyle name="40% - Énfasis6 3 3" xfId="43547" xr:uid="{00000000-0005-0000-0000-000063450000}"/>
    <cellStyle name="40% - Énfasis6 3_4 manuell" xfId="53277" xr:uid="{EF7ECED0-7CE5-4DE0-8D3E-AC8A1A53FE6D}"/>
    <cellStyle name="40% - Énfasis6 4" xfId="16104" xr:uid="{00000000-0005-0000-0000-000065450000}"/>
    <cellStyle name="40% - Énfasis6 5" xfId="43548" xr:uid="{00000000-0005-0000-0000-000066450000}"/>
    <cellStyle name="40% - Énfasis6_4 manuell" xfId="53278" xr:uid="{A37D1161-03CA-4E29-AEC1-F40984973D27}"/>
    <cellStyle name="40% – paryškinimas 1" xfId="4116" xr:uid="{00000000-0005-0000-0000-000068450000}"/>
    <cellStyle name="40% – paryškinimas 1 2" xfId="16105" xr:uid="{00000000-0005-0000-0000-000069450000}"/>
    <cellStyle name="40% – paryškinimas 1_43 Manuell" xfId="54805" xr:uid="{80EDED01-7597-4A1E-8F66-0F9F8031BAE7}"/>
    <cellStyle name="40% – paryškinimas 2" xfId="4117" xr:uid="{00000000-0005-0000-0000-00006B450000}"/>
    <cellStyle name="40% – paryškinimas 2 2" xfId="16106" xr:uid="{00000000-0005-0000-0000-00006C450000}"/>
    <cellStyle name="40% – paryškinimas 2_43 Manuell" xfId="54806" xr:uid="{F56737B6-645A-44D2-9954-CA8C3EED01DD}"/>
    <cellStyle name="40% – paryškinimas 3" xfId="4118" xr:uid="{00000000-0005-0000-0000-00006E450000}"/>
    <cellStyle name="40% – paryškinimas 3 2" xfId="16107" xr:uid="{00000000-0005-0000-0000-00006F450000}"/>
    <cellStyle name="40% – paryškinimas 3_43 Manuell" xfId="54807" xr:uid="{5FE58490-A7CB-4F06-AE06-406390ECD6EF}"/>
    <cellStyle name="40% – paryškinimas 4" xfId="4119" xr:uid="{00000000-0005-0000-0000-000071450000}"/>
    <cellStyle name="40% – paryškinimas 4 2" xfId="16108" xr:uid="{00000000-0005-0000-0000-000072450000}"/>
    <cellStyle name="40% – paryškinimas 4_43 Manuell" xfId="54808" xr:uid="{860B949F-8178-4CD5-AA40-3AED22D9300D}"/>
    <cellStyle name="40% – paryškinimas 5" xfId="4120" xr:uid="{00000000-0005-0000-0000-000074450000}"/>
    <cellStyle name="40% – paryškinimas 5 2" xfId="16109" xr:uid="{00000000-0005-0000-0000-000075450000}"/>
    <cellStyle name="40% – paryškinimas 5_43 Manuell" xfId="54809" xr:uid="{2974D3DE-DA18-4B98-9CBB-536D01E19A41}"/>
    <cellStyle name="40% – paryškinimas 6" xfId="4121" xr:uid="{00000000-0005-0000-0000-000077450000}"/>
    <cellStyle name="40% – paryškinimas 6 2" xfId="16110" xr:uid="{00000000-0005-0000-0000-000078450000}"/>
    <cellStyle name="40% – paryškinimas 6_43 Manuell" xfId="54810" xr:uid="{230D4A88-B65B-4A16-9013-FA7920420398}"/>
    <cellStyle name="40% - uthevingsfarge 1" xfId="34650"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3549" xr:uid="{00000000-0005-0000-0000-00007E450000}"/>
    <cellStyle name="40% - uthevingsfarge 1 10 2_4 manuell" xfId="53279" xr:uid="{31FD8204-BBE6-4D3A-93EE-F3C291393401}"/>
    <cellStyle name="40% - uthevingsfarge 1 10 3" xfId="4125" xr:uid="{00000000-0005-0000-0000-000080450000}"/>
    <cellStyle name="40% - uthevingsfarge 1 10 4" xfId="43550" xr:uid="{00000000-0005-0000-0000-000081450000}"/>
    <cellStyle name="40% - uthevingsfarge 1 10 5" xfId="43551" xr:uid="{00000000-0005-0000-0000-000082450000}"/>
    <cellStyle name="40% - uthevingsfarge 1 10_4 manuell" xfId="53280"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3552" xr:uid="{00000000-0005-0000-0000-000087450000}"/>
    <cellStyle name="40% - uthevingsfarge 1 11 2_4 manuell" xfId="53281" xr:uid="{0B48F0E3-849C-40B1-8A2F-A4076EF7A2DB}"/>
    <cellStyle name="40% - uthevingsfarge 1 11 3" xfId="4129" xr:uid="{00000000-0005-0000-0000-000089450000}"/>
    <cellStyle name="40% - uthevingsfarge 1 11 4" xfId="43553" xr:uid="{00000000-0005-0000-0000-00008A450000}"/>
    <cellStyle name="40% - uthevingsfarge 1 11_4 manuell" xfId="53282"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3554" xr:uid="{00000000-0005-0000-0000-00008F450000}"/>
    <cellStyle name="40% - uthevingsfarge 1 12 2_4 manuell" xfId="53283" xr:uid="{F16E8AC3-98AE-4D51-A420-340FFF524EB8}"/>
    <cellStyle name="40% - uthevingsfarge 1 12 3" xfId="4133" xr:uid="{00000000-0005-0000-0000-000091450000}"/>
    <cellStyle name="40% - uthevingsfarge 1 12 4" xfId="43555" xr:uid="{00000000-0005-0000-0000-000092450000}"/>
    <cellStyle name="40% - uthevingsfarge 1 12_4 manuell" xfId="53284"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3556" xr:uid="{00000000-0005-0000-0000-000097450000}"/>
    <cellStyle name="40% - uthevingsfarge 1 13 2_4 manuell" xfId="53285" xr:uid="{3B42527C-6F19-432C-A501-F1AB7F464DB7}"/>
    <cellStyle name="40% - uthevingsfarge 1 13 3" xfId="4137" xr:uid="{00000000-0005-0000-0000-000099450000}"/>
    <cellStyle name="40% - uthevingsfarge 1 13 4" xfId="43557" xr:uid="{00000000-0005-0000-0000-00009A450000}"/>
    <cellStyle name="40% - uthevingsfarge 1 13_4 manuell" xfId="53286"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3558" xr:uid="{00000000-0005-0000-0000-00009F450000}"/>
    <cellStyle name="40% - uthevingsfarge 1 14 2_4 manuell" xfId="53287" xr:uid="{CFCE23DE-E258-4C6E-850D-A8A087C24D29}"/>
    <cellStyle name="40% - uthevingsfarge 1 14 3" xfId="4141" xr:uid="{00000000-0005-0000-0000-0000A1450000}"/>
    <cellStyle name="40% - uthevingsfarge 1 14 4" xfId="43559" xr:uid="{00000000-0005-0000-0000-0000A2450000}"/>
    <cellStyle name="40% - uthevingsfarge 1 14_4 manuell" xfId="53288"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3560" xr:uid="{00000000-0005-0000-0000-0000A7450000}"/>
    <cellStyle name="40% - uthevingsfarge 1 15 2_4 manuell" xfId="53289" xr:uid="{4619FE8A-1592-4D45-BAE6-BBBDE057450F}"/>
    <cellStyle name="40% - uthevingsfarge 1 15 3" xfId="4145" xr:uid="{00000000-0005-0000-0000-0000A9450000}"/>
    <cellStyle name="40% - uthevingsfarge 1 15 4" xfId="43561" xr:uid="{00000000-0005-0000-0000-0000AA450000}"/>
    <cellStyle name="40% - uthevingsfarge 1 15_4 manuell" xfId="53290"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3562" xr:uid="{00000000-0005-0000-0000-0000AF450000}"/>
    <cellStyle name="40% - uthevingsfarge 1 16 2_4 manuell" xfId="53291" xr:uid="{8201A2B6-D0F2-4D71-9258-384F9BAC80D3}"/>
    <cellStyle name="40% - uthevingsfarge 1 16 3" xfId="4149" xr:uid="{00000000-0005-0000-0000-0000B1450000}"/>
    <cellStyle name="40% - uthevingsfarge 1 16 4" xfId="43563" xr:uid="{00000000-0005-0000-0000-0000B2450000}"/>
    <cellStyle name="40% - uthevingsfarge 1 16_4 manuell" xfId="53292"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3564" xr:uid="{00000000-0005-0000-0000-0000B7450000}"/>
    <cellStyle name="40% - uthevingsfarge 1 17 2_4 manuell" xfId="53293" xr:uid="{B0FC29D0-9A9B-4543-8C87-4049D5C6BE88}"/>
    <cellStyle name="40% - uthevingsfarge 1 17 3" xfId="4153" xr:uid="{00000000-0005-0000-0000-0000B9450000}"/>
    <cellStyle name="40% - uthevingsfarge 1 17 4" xfId="43565" xr:uid="{00000000-0005-0000-0000-0000BA450000}"/>
    <cellStyle name="40% - uthevingsfarge 1 17_4 manuell" xfId="53294"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3566" xr:uid="{00000000-0005-0000-0000-0000BF450000}"/>
    <cellStyle name="40% - uthevingsfarge 1 18 2_4 manuell" xfId="53295" xr:uid="{A6AC5308-7FC6-4C05-AE80-D45908DD7A93}"/>
    <cellStyle name="40% - uthevingsfarge 1 18 3" xfId="4157" xr:uid="{00000000-0005-0000-0000-0000C1450000}"/>
    <cellStyle name="40% - uthevingsfarge 1 18 4" xfId="43567" xr:uid="{00000000-0005-0000-0000-0000C2450000}"/>
    <cellStyle name="40% - uthevingsfarge 1 18_4 manuell" xfId="53296"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3568" xr:uid="{00000000-0005-0000-0000-0000C7450000}"/>
    <cellStyle name="40% - uthevingsfarge 1 19 2_4 manuell" xfId="53297" xr:uid="{237B9927-6E3F-4942-9F25-71CCCCA49268}"/>
    <cellStyle name="40% - uthevingsfarge 1 19 3" xfId="4161" xr:uid="{00000000-0005-0000-0000-0000C9450000}"/>
    <cellStyle name="40% - uthevingsfarge 1 19 4" xfId="43569" xr:uid="{00000000-0005-0000-0000-0000CA450000}"/>
    <cellStyle name="40% - uthevingsfarge 1 19_4 manuell" xfId="53298" xr:uid="{8476BAC5-B87A-46C6-B98C-DB48148A0828}"/>
    <cellStyle name="40% - uthevingsfarge 1 2" xfId="4162" xr:uid="{00000000-0005-0000-0000-0000CC450000}"/>
    <cellStyle name="40% - uthevingsfarge 1 2 10" xfId="16111" xr:uid="{00000000-0005-0000-0000-0000CD450000}"/>
    <cellStyle name="40% - uthevingsfarge 1 2 10 2" xfId="16112" xr:uid="{00000000-0005-0000-0000-0000CE450000}"/>
    <cellStyle name="40% - uthevingsfarge 1 2 10 3" xfId="16113" xr:uid="{00000000-0005-0000-0000-0000CF450000}"/>
    <cellStyle name="40% - uthevingsfarge 1 2 10_43 Manuell" xfId="54811" xr:uid="{7C981EC7-0A67-422E-87D0-178F092E58EE}"/>
    <cellStyle name="40% - uthevingsfarge 1 2 11" xfId="16114" xr:uid="{00000000-0005-0000-0000-0000D1450000}"/>
    <cellStyle name="40% - uthevingsfarge 1 2 12" xfId="16115" xr:uid="{00000000-0005-0000-0000-0000D2450000}"/>
    <cellStyle name="40% - uthevingsfarge 1 2 13" xfId="43570" xr:uid="{00000000-0005-0000-0000-0000D3450000}"/>
    <cellStyle name="40% - uthevingsfarge 1 2 14" xfId="43571" xr:uid="{00000000-0005-0000-0000-0000D4450000}"/>
    <cellStyle name="40% - uthevingsfarge 1 2 15" xfId="43572" xr:uid="{00000000-0005-0000-0000-0000D5450000}"/>
    <cellStyle name="40% - uthevingsfarge 1 2 16" xfId="43573" xr:uid="{00000000-0005-0000-0000-0000D6450000}"/>
    <cellStyle name="40% - uthevingsfarge 1 2 2" xfId="4163" xr:uid="{00000000-0005-0000-0000-0000D7450000}"/>
    <cellStyle name="40% - uthevingsfarge 1 2 2 10" xfId="43574" xr:uid="{00000000-0005-0000-0000-0000D8450000}"/>
    <cellStyle name="40% - uthevingsfarge 1 2 2 11" xfId="43575" xr:uid="{00000000-0005-0000-0000-0000D9450000}"/>
    <cellStyle name="40% - uthevingsfarge 1 2 2 2" xfId="4164" xr:uid="{00000000-0005-0000-0000-0000DA450000}"/>
    <cellStyle name="40% - uthevingsfarge 1 2 2 2 10" xfId="43576" xr:uid="{00000000-0005-0000-0000-0000DB450000}"/>
    <cellStyle name="40% - uthevingsfarge 1 2 2 2 2" xfId="16116" xr:uid="{00000000-0005-0000-0000-0000DC450000}"/>
    <cellStyle name="40% - uthevingsfarge 1 2 2 2 2 2" xfId="16117" xr:uid="{00000000-0005-0000-0000-0000DD450000}"/>
    <cellStyle name="40% - uthevingsfarge 1 2 2 2 2 2 2" xfId="43577" xr:uid="{00000000-0005-0000-0000-0000DE450000}"/>
    <cellStyle name="40% - uthevingsfarge 1 2 2 2 2 2 2 2" xfId="43578" xr:uid="{00000000-0005-0000-0000-0000DF450000}"/>
    <cellStyle name="40% - uthevingsfarge 1 2 2 2 2 2 3" xfId="43579" xr:uid="{00000000-0005-0000-0000-0000E0450000}"/>
    <cellStyle name="40% - uthevingsfarge 1 2 2 2 2 2_3. Chng in credit spreads" xfId="43580" xr:uid="{00000000-0005-0000-0000-0000E1450000}"/>
    <cellStyle name="40% - uthevingsfarge 1 2 2 2 2 3" xfId="16118" xr:uid="{00000000-0005-0000-0000-0000E2450000}"/>
    <cellStyle name="40% - uthevingsfarge 1 2 2 2 2 3 2" xfId="43581" xr:uid="{00000000-0005-0000-0000-0000E3450000}"/>
    <cellStyle name="40% - uthevingsfarge 1 2 2 2 2 4" xfId="43582" xr:uid="{00000000-0005-0000-0000-0000E4450000}"/>
    <cellStyle name="40% - uthevingsfarge 1 2 2 2 2 5" xfId="43583" xr:uid="{00000000-0005-0000-0000-0000E5450000}"/>
    <cellStyle name="40% - uthevingsfarge 1 2 2 2 2 6" xfId="43584" xr:uid="{00000000-0005-0000-0000-0000E6450000}"/>
    <cellStyle name="40% - uthevingsfarge 1 2 2 2 2_3. Chng in credit spreads" xfId="43585" xr:uid="{00000000-0005-0000-0000-0000E7450000}"/>
    <cellStyle name="40% - uthevingsfarge 1 2 2 2 3" xfId="16119" xr:uid="{00000000-0005-0000-0000-0000E8450000}"/>
    <cellStyle name="40% - uthevingsfarge 1 2 2 2 3 2" xfId="16120" xr:uid="{00000000-0005-0000-0000-0000E9450000}"/>
    <cellStyle name="40% - uthevingsfarge 1 2 2 2 3 2 2" xfId="43586" xr:uid="{00000000-0005-0000-0000-0000EA450000}"/>
    <cellStyle name="40% - uthevingsfarge 1 2 2 2 3 2 2 2" xfId="43587" xr:uid="{00000000-0005-0000-0000-0000EB450000}"/>
    <cellStyle name="40% - uthevingsfarge 1 2 2 2 3 2 3" xfId="43588" xr:uid="{00000000-0005-0000-0000-0000EC450000}"/>
    <cellStyle name="40% - uthevingsfarge 1 2 2 2 3 2_3. Chng in credit spreads" xfId="43589" xr:uid="{00000000-0005-0000-0000-0000ED450000}"/>
    <cellStyle name="40% - uthevingsfarge 1 2 2 2 3 3" xfId="16121" xr:uid="{00000000-0005-0000-0000-0000EE450000}"/>
    <cellStyle name="40% - uthevingsfarge 1 2 2 2 3 3 2" xfId="43590" xr:uid="{00000000-0005-0000-0000-0000EF450000}"/>
    <cellStyle name="40% - uthevingsfarge 1 2 2 2 3 4" xfId="43591" xr:uid="{00000000-0005-0000-0000-0000F0450000}"/>
    <cellStyle name="40% - uthevingsfarge 1 2 2 2 3 5" xfId="43592" xr:uid="{00000000-0005-0000-0000-0000F1450000}"/>
    <cellStyle name="40% - uthevingsfarge 1 2 2 2 3 6" xfId="43593" xr:uid="{00000000-0005-0000-0000-0000F2450000}"/>
    <cellStyle name="40% - uthevingsfarge 1 2 2 2 3_3. Chng in credit spreads" xfId="43594" xr:uid="{00000000-0005-0000-0000-0000F3450000}"/>
    <cellStyle name="40% - uthevingsfarge 1 2 2 2 4" xfId="16122" xr:uid="{00000000-0005-0000-0000-0000F4450000}"/>
    <cellStyle name="40% - uthevingsfarge 1 2 2 2 4 2" xfId="16123" xr:uid="{00000000-0005-0000-0000-0000F5450000}"/>
    <cellStyle name="40% - uthevingsfarge 1 2 2 2 4 2 2" xfId="43595" xr:uid="{00000000-0005-0000-0000-0000F6450000}"/>
    <cellStyle name="40% - uthevingsfarge 1 2 2 2 4 3" xfId="16124" xr:uid="{00000000-0005-0000-0000-0000F7450000}"/>
    <cellStyle name="40% - uthevingsfarge 1 2 2 2 4 4" xfId="43596" xr:uid="{00000000-0005-0000-0000-0000F8450000}"/>
    <cellStyle name="40% - uthevingsfarge 1 2 2 2 4 5" xfId="43597" xr:uid="{00000000-0005-0000-0000-0000F9450000}"/>
    <cellStyle name="40% - uthevingsfarge 1 2 2 2 4 6" xfId="43598" xr:uid="{00000000-0005-0000-0000-0000FA450000}"/>
    <cellStyle name="40% - uthevingsfarge 1 2 2 2 4_3. Chng in credit spreads" xfId="43599" xr:uid="{00000000-0005-0000-0000-0000FB450000}"/>
    <cellStyle name="40% - uthevingsfarge 1 2 2 2 5" xfId="16125" xr:uid="{00000000-0005-0000-0000-0000FC450000}"/>
    <cellStyle name="40% - uthevingsfarge 1 2 2 2 5 2" xfId="16126" xr:uid="{00000000-0005-0000-0000-0000FD450000}"/>
    <cellStyle name="40% - uthevingsfarge 1 2 2 2 5 2 2" xfId="43600" xr:uid="{00000000-0005-0000-0000-0000FE450000}"/>
    <cellStyle name="40% - uthevingsfarge 1 2 2 2 5 3" xfId="16127" xr:uid="{00000000-0005-0000-0000-0000FF450000}"/>
    <cellStyle name="40% - uthevingsfarge 1 2 2 2 5 4" xfId="43601" xr:uid="{00000000-0005-0000-0000-000000460000}"/>
    <cellStyle name="40% - uthevingsfarge 1 2 2 2 5 5" xfId="43602" xr:uid="{00000000-0005-0000-0000-000001460000}"/>
    <cellStyle name="40% - uthevingsfarge 1 2 2 2 5_3. Chng in credit spreads" xfId="43603" xr:uid="{00000000-0005-0000-0000-000002460000}"/>
    <cellStyle name="40% - uthevingsfarge 1 2 2 2 6" xfId="16128" xr:uid="{00000000-0005-0000-0000-000003460000}"/>
    <cellStyle name="40% - uthevingsfarge 1 2 2 2 6 2" xfId="43604" xr:uid="{00000000-0005-0000-0000-000004460000}"/>
    <cellStyle name="40% - uthevingsfarge 1 2 2 2 7" xfId="16129" xr:uid="{00000000-0005-0000-0000-000005460000}"/>
    <cellStyle name="40% - uthevingsfarge 1 2 2 2 8" xfId="43605" xr:uid="{00000000-0005-0000-0000-000006460000}"/>
    <cellStyle name="40% - uthevingsfarge 1 2 2 2 9" xfId="43606" xr:uid="{00000000-0005-0000-0000-000007460000}"/>
    <cellStyle name="40% - uthevingsfarge 1 2 2 2_3. Chng in credit spreads" xfId="43607" xr:uid="{00000000-0005-0000-0000-000008460000}"/>
    <cellStyle name="40% - uthevingsfarge 1 2 2 3" xfId="16130" xr:uid="{00000000-0005-0000-0000-000009460000}"/>
    <cellStyle name="40% - uthevingsfarge 1 2 2 3 2" xfId="16131" xr:uid="{00000000-0005-0000-0000-00000A460000}"/>
    <cellStyle name="40% - uthevingsfarge 1 2 2 3 2 2" xfId="43608" xr:uid="{00000000-0005-0000-0000-00000B460000}"/>
    <cellStyle name="40% - uthevingsfarge 1 2 2 3 2 2 2" xfId="43609" xr:uid="{00000000-0005-0000-0000-00000C460000}"/>
    <cellStyle name="40% - uthevingsfarge 1 2 2 3 2 3" xfId="43610" xr:uid="{00000000-0005-0000-0000-00000D460000}"/>
    <cellStyle name="40% - uthevingsfarge 1 2 2 3 2_3. Chng in credit spreads" xfId="43611" xr:uid="{00000000-0005-0000-0000-00000E460000}"/>
    <cellStyle name="40% - uthevingsfarge 1 2 2 3 3" xfId="16132" xr:uid="{00000000-0005-0000-0000-00000F460000}"/>
    <cellStyle name="40% - uthevingsfarge 1 2 2 3 3 2" xfId="43612" xr:uid="{00000000-0005-0000-0000-000010460000}"/>
    <cellStyle name="40% - uthevingsfarge 1 2 2 3 4" xfId="43613" xr:uid="{00000000-0005-0000-0000-000011460000}"/>
    <cellStyle name="40% - uthevingsfarge 1 2 2 3 5" xfId="43614" xr:uid="{00000000-0005-0000-0000-000012460000}"/>
    <cellStyle name="40% - uthevingsfarge 1 2 2 3 6" xfId="43615" xr:uid="{00000000-0005-0000-0000-000013460000}"/>
    <cellStyle name="40% - uthevingsfarge 1 2 2 3_3. Chng in credit spreads" xfId="43616" xr:uid="{00000000-0005-0000-0000-000014460000}"/>
    <cellStyle name="40% - uthevingsfarge 1 2 2 4" xfId="16133" xr:uid="{00000000-0005-0000-0000-000015460000}"/>
    <cellStyle name="40% - uthevingsfarge 1 2 2 4 2" xfId="16134" xr:uid="{00000000-0005-0000-0000-000016460000}"/>
    <cellStyle name="40% - uthevingsfarge 1 2 2 4 2 2" xfId="43617" xr:uid="{00000000-0005-0000-0000-000017460000}"/>
    <cellStyle name="40% - uthevingsfarge 1 2 2 4 2 2 2" xfId="43618" xr:uid="{00000000-0005-0000-0000-000018460000}"/>
    <cellStyle name="40% - uthevingsfarge 1 2 2 4 2 3" xfId="43619" xr:uid="{00000000-0005-0000-0000-000019460000}"/>
    <cellStyle name="40% - uthevingsfarge 1 2 2 4 2_3. Chng in credit spreads" xfId="43620" xr:uid="{00000000-0005-0000-0000-00001A460000}"/>
    <cellStyle name="40% - uthevingsfarge 1 2 2 4 3" xfId="16135" xr:uid="{00000000-0005-0000-0000-00001B460000}"/>
    <cellStyle name="40% - uthevingsfarge 1 2 2 4 3 2" xfId="43621" xr:uid="{00000000-0005-0000-0000-00001C460000}"/>
    <cellStyle name="40% - uthevingsfarge 1 2 2 4 4" xfId="43622" xr:uid="{00000000-0005-0000-0000-00001D460000}"/>
    <cellStyle name="40% - uthevingsfarge 1 2 2 4 5" xfId="43623" xr:uid="{00000000-0005-0000-0000-00001E460000}"/>
    <cellStyle name="40% - uthevingsfarge 1 2 2 4 6" xfId="43624" xr:uid="{00000000-0005-0000-0000-00001F460000}"/>
    <cellStyle name="40% - uthevingsfarge 1 2 2 4_3. Chng in credit spreads" xfId="43625" xr:uid="{00000000-0005-0000-0000-000020460000}"/>
    <cellStyle name="40% - uthevingsfarge 1 2 2 5" xfId="16136" xr:uid="{00000000-0005-0000-0000-000021460000}"/>
    <cellStyle name="40% - uthevingsfarge 1 2 2 5 2" xfId="16137" xr:uid="{00000000-0005-0000-0000-000022460000}"/>
    <cellStyle name="40% - uthevingsfarge 1 2 2 5 2 2" xfId="43626" xr:uid="{00000000-0005-0000-0000-000023460000}"/>
    <cellStyle name="40% - uthevingsfarge 1 2 2 5 2 2 2" xfId="43627" xr:uid="{00000000-0005-0000-0000-000024460000}"/>
    <cellStyle name="40% - uthevingsfarge 1 2 2 5 2 3" xfId="43628" xr:uid="{00000000-0005-0000-0000-000025460000}"/>
    <cellStyle name="40% - uthevingsfarge 1 2 2 5 2_3. Chng in credit spreads" xfId="43629" xr:uid="{00000000-0005-0000-0000-000026460000}"/>
    <cellStyle name="40% - uthevingsfarge 1 2 2 5 3" xfId="16138" xr:uid="{00000000-0005-0000-0000-000027460000}"/>
    <cellStyle name="40% - uthevingsfarge 1 2 2 5 3 2" xfId="43630" xr:uid="{00000000-0005-0000-0000-000028460000}"/>
    <cellStyle name="40% - uthevingsfarge 1 2 2 5 4" xfId="43631" xr:uid="{00000000-0005-0000-0000-000029460000}"/>
    <cellStyle name="40% - uthevingsfarge 1 2 2 5 5" xfId="43632" xr:uid="{00000000-0005-0000-0000-00002A460000}"/>
    <cellStyle name="40% - uthevingsfarge 1 2 2 5 6" xfId="43633" xr:uid="{00000000-0005-0000-0000-00002B460000}"/>
    <cellStyle name="40% - uthevingsfarge 1 2 2 5_3. Chng in credit spreads" xfId="43634" xr:uid="{00000000-0005-0000-0000-00002C460000}"/>
    <cellStyle name="40% - uthevingsfarge 1 2 2 6" xfId="16139" xr:uid="{00000000-0005-0000-0000-00002D460000}"/>
    <cellStyle name="40% - uthevingsfarge 1 2 2 6 2" xfId="16140" xr:uid="{00000000-0005-0000-0000-00002E460000}"/>
    <cellStyle name="40% - uthevingsfarge 1 2 2 6 2 2" xfId="43635" xr:uid="{00000000-0005-0000-0000-00002F460000}"/>
    <cellStyle name="40% - uthevingsfarge 1 2 2 6 3" xfId="16141" xr:uid="{00000000-0005-0000-0000-000030460000}"/>
    <cellStyle name="40% - uthevingsfarge 1 2 2 6 4" xfId="43636" xr:uid="{00000000-0005-0000-0000-000031460000}"/>
    <cellStyle name="40% - uthevingsfarge 1 2 2 6 5" xfId="43637" xr:uid="{00000000-0005-0000-0000-000032460000}"/>
    <cellStyle name="40% - uthevingsfarge 1 2 2 6 6" xfId="43638" xr:uid="{00000000-0005-0000-0000-000033460000}"/>
    <cellStyle name="40% - uthevingsfarge 1 2 2 6_3. Chng in credit spreads" xfId="43639" xr:uid="{00000000-0005-0000-0000-000034460000}"/>
    <cellStyle name="40% - uthevingsfarge 1 2 2 7" xfId="16142" xr:uid="{00000000-0005-0000-0000-000035460000}"/>
    <cellStyle name="40% - uthevingsfarge 1 2 2 7 2" xfId="43640" xr:uid="{00000000-0005-0000-0000-000036460000}"/>
    <cellStyle name="40% - uthevingsfarge 1 2 2 8" xfId="38330" xr:uid="{00000000-0005-0000-0000-000037460000}"/>
    <cellStyle name="40% - uthevingsfarge 1 2 2 9" xfId="43641" xr:uid="{00000000-0005-0000-0000-000038460000}"/>
    <cellStyle name="40% - uthevingsfarge 1 2 2_3. Chng in credit spreads" xfId="43642" xr:uid="{00000000-0005-0000-0000-000039460000}"/>
    <cellStyle name="40% - uthevingsfarge 1 2 3" xfId="12443" xr:uid="{00000000-0005-0000-0000-00003A460000}"/>
    <cellStyle name="40% - uthevingsfarge 1 2 3 10" xfId="43643" xr:uid="{00000000-0005-0000-0000-00003B460000}"/>
    <cellStyle name="40% - uthevingsfarge 1 2 3 2" xfId="16143" xr:uid="{00000000-0005-0000-0000-00003C460000}"/>
    <cellStyle name="40% - uthevingsfarge 1 2 3 2 2" xfId="16144" xr:uid="{00000000-0005-0000-0000-00003D460000}"/>
    <cellStyle name="40% - uthevingsfarge 1 2 3 2 2 2" xfId="43644" xr:uid="{00000000-0005-0000-0000-00003E460000}"/>
    <cellStyle name="40% - uthevingsfarge 1 2 3 2 2 2 2" xfId="43645" xr:uid="{00000000-0005-0000-0000-00003F460000}"/>
    <cellStyle name="40% - uthevingsfarge 1 2 3 2 2 3" xfId="43646" xr:uid="{00000000-0005-0000-0000-000040460000}"/>
    <cellStyle name="40% - uthevingsfarge 1 2 3 2 2_3. Chng in credit spreads" xfId="43647" xr:uid="{00000000-0005-0000-0000-000041460000}"/>
    <cellStyle name="40% - uthevingsfarge 1 2 3 2 3" xfId="16145" xr:uid="{00000000-0005-0000-0000-000042460000}"/>
    <cellStyle name="40% - uthevingsfarge 1 2 3 2 3 2" xfId="43648" xr:uid="{00000000-0005-0000-0000-000043460000}"/>
    <cellStyle name="40% - uthevingsfarge 1 2 3 2 3 2 2" xfId="43649" xr:uid="{00000000-0005-0000-0000-000044460000}"/>
    <cellStyle name="40% - uthevingsfarge 1 2 3 2 3 3" xfId="43650" xr:uid="{00000000-0005-0000-0000-000045460000}"/>
    <cellStyle name="40% - uthevingsfarge 1 2 3 2 3_3. Chng in credit spreads" xfId="43651" xr:uid="{00000000-0005-0000-0000-000046460000}"/>
    <cellStyle name="40% - uthevingsfarge 1 2 3 2 4" xfId="43652" xr:uid="{00000000-0005-0000-0000-000047460000}"/>
    <cellStyle name="40% - uthevingsfarge 1 2 3 2 4 2" xfId="43653" xr:uid="{00000000-0005-0000-0000-000048460000}"/>
    <cellStyle name="40% - uthevingsfarge 1 2 3 2 4 2 2" xfId="43654" xr:uid="{00000000-0005-0000-0000-000049460000}"/>
    <cellStyle name="40% - uthevingsfarge 1 2 3 2 4 3" xfId="43655" xr:uid="{00000000-0005-0000-0000-00004A460000}"/>
    <cellStyle name="40% - uthevingsfarge 1 2 3 2 4_3. Chng in credit spreads" xfId="43656" xr:uid="{00000000-0005-0000-0000-00004B460000}"/>
    <cellStyle name="40% - uthevingsfarge 1 2 3 2 5" xfId="43657" xr:uid="{00000000-0005-0000-0000-00004C460000}"/>
    <cellStyle name="40% - uthevingsfarge 1 2 3 2 5 2" xfId="43658" xr:uid="{00000000-0005-0000-0000-00004D460000}"/>
    <cellStyle name="40% - uthevingsfarge 1 2 3 2 6" xfId="43659" xr:uid="{00000000-0005-0000-0000-00004E460000}"/>
    <cellStyle name="40% - uthevingsfarge 1 2 3 2_3. Chng in credit spreads" xfId="43660" xr:uid="{00000000-0005-0000-0000-00004F460000}"/>
    <cellStyle name="40% - uthevingsfarge 1 2 3 3" xfId="16146" xr:uid="{00000000-0005-0000-0000-000050460000}"/>
    <cellStyle name="40% - uthevingsfarge 1 2 3 3 2" xfId="16147" xr:uid="{00000000-0005-0000-0000-000051460000}"/>
    <cellStyle name="40% - uthevingsfarge 1 2 3 3 2 2" xfId="43661" xr:uid="{00000000-0005-0000-0000-000052460000}"/>
    <cellStyle name="40% - uthevingsfarge 1 2 3 3 2 2 2" xfId="43662" xr:uid="{00000000-0005-0000-0000-000053460000}"/>
    <cellStyle name="40% - uthevingsfarge 1 2 3 3 2 3" xfId="43663" xr:uid="{00000000-0005-0000-0000-000054460000}"/>
    <cellStyle name="40% - uthevingsfarge 1 2 3 3 2_3. Chng in credit spreads" xfId="43664" xr:uid="{00000000-0005-0000-0000-000055460000}"/>
    <cellStyle name="40% - uthevingsfarge 1 2 3 3 3" xfId="16148" xr:uid="{00000000-0005-0000-0000-000056460000}"/>
    <cellStyle name="40% - uthevingsfarge 1 2 3 3 3 2" xfId="43665" xr:uid="{00000000-0005-0000-0000-000057460000}"/>
    <cellStyle name="40% - uthevingsfarge 1 2 3 3 4" xfId="43666" xr:uid="{00000000-0005-0000-0000-000058460000}"/>
    <cellStyle name="40% - uthevingsfarge 1 2 3 3 5" xfId="43667" xr:uid="{00000000-0005-0000-0000-000059460000}"/>
    <cellStyle name="40% - uthevingsfarge 1 2 3 3 6" xfId="43668" xr:uid="{00000000-0005-0000-0000-00005A460000}"/>
    <cellStyle name="40% - uthevingsfarge 1 2 3 3_3. Chng in credit spreads" xfId="43669" xr:uid="{00000000-0005-0000-0000-00005B460000}"/>
    <cellStyle name="40% - uthevingsfarge 1 2 3 4" xfId="16149" xr:uid="{00000000-0005-0000-0000-00005C460000}"/>
    <cellStyle name="40% - uthevingsfarge 1 2 3 4 2" xfId="16150" xr:uid="{00000000-0005-0000-0000-00005D460000}"/>
    <cellStyle name="40% - uthevingsfarge 1 2 3 4 2 2" xfId="43670" xr:uid="{00000000-0005-0000-0000-00005E460000}"/>
    <cellStyle name="40% - uthevingsfarge 1 2 3 4 3" xfId="16151" xr:uid="{00000000-0005-0000-0000-00005F460000}"/>
    <cellStyle name="40% - uthevingsfarge 1 2 3 4 4" xfId="43671" xr:uid="{00000000-0005-0000-0000-000060460000}"/>
    <cellStyle name="40% - uthevingsfarge 1 2 3 4 5" xfId="43672" xr:uid="{00000000-0005-0000-0000-000061460000}"/>
    <cellStyle name="40% - uthevingsfarge 1 2 3 4 6" xfId="43673" xr:uid="{00000000-0005-0000-0000-000062460000}"/>
    <cellStyle name="40% - uthevingsfarge 1 2 3 4_3. Chng in credit spreads" xfId="43674" xr:uid="{00000000-0005-0000-0000-000063460000}"/>
    <cellStyle name="40% - uthevingsfarge 1 2 3 5" xfId="16152" xr:uid="{00000000-0005-0000-0000-000064460000}"/>
    <cellStyle name="40% - uthevingsfarge 1 2 3 5 2" xfId="16153" xr:uid="{00000000-0005-0000-0000-000065460000}"/>
    <cellStyle name="40% - uthevingsfarge 1 2 3 5 2 2" xfId="43675" xr:uid="{00000000-0005-0000-0000-000066460000}"/>
    <cellStyle name="40% - uthevingsfarge 1 2 3 5 3" xfId="16154" xr:uid="{00000000-0005-0000-0000-000067460000}"/>
    <cellStyle name="40% - uthevingsfarge 1 2 3 5 4" xfId="43676" xr:uid="{00000000-0005-0000-0000-000068460000}"/>
    <cellStyle name="40% - uthevingsfarge 1 2 3 5 5" xfId="43677" xr:uid="{00000000-0005-0000-0000-000069460000}"/>
    <cellStyle name="40% - uthevingsfarge 1 2 3 5 6" xfId="43678" xr:uid="{00000000-0005-0000-0000-00006A460000}"/>
    <cellStyle name="40% - uthevingsfarge 1 2 3 5_3. Chng in credit spreads" xfId="43679" xr:uid="{00000000-0005-0000-0000-00006B460000}"/>
    <cellStyle name="40% - uthevingsfarge 1 2 3 6" xfId="16155" xr:uid="{00000000-0005-0000-0000-00006C460000}"/>
    <cellStyle name="40% - uthevingsfarge 1 2 3 6 2" xfId="43680" xr:uid="{00000000-0005-0000-0000-00006D460000}"/>
    <cellStyle name="40% - uthevingsfarge 1 2 3 6 2 2" xfId="43681" xr:uid="{00000000-0005-0000-0000-00006E460000}"/>
    <cellStyle name="40% - uthevingsfarge 1 2 3 6 3" xfId="43682" xr:uid="{00000000-0005-0000-0000-00006F460000}"/>
    <cellStyle name="40% - uthevingsfarge 1 2 3 6_3. Chng in credit spreads" xfId="43683" xr:uid="{00000000-0005-0000-0000-000070460000}"/>
    <cellStyle name="40% - uthevingsfarge 1 2 3 7" xfId="16156" xr:uid="{00000000-0005-0000-0000-000071460000}"/>
    <cellStyle name="40% - uthevingsfarge 1 2 3 7 2" xfId="43684" xr:uid="{00000000-0005-0000-0000-000072460000}"/>
    <cellStyle name="40% - uthevingsfarge 1 2 3 8" xfId="38331" xr:uid="{00000000-0005-0000-0000-000073460000}"/>
    <cellStyle name="40% - uthevingsfarge 1 2 3 9" xfId="43685" xr:uid="{00000000-0005-0000-0000-000074460000}"/>
    <cellStyle name="40% - uthevingsfarge 1 2 3_3. Chng in credit spreads" xfId="43686" xr:uid="{00000000-0005-0000-0000-000075460000}"/>
    <cellStyle name="40% - uthevingsfarge 1 2 4" xfId="16157" xr:uid="{00000000-0005-0000-0000-000076460000}"/>
    <cellStyle name="40% - uthevingsfarge 1 2 4 2" xfId="16158" xr:uid="{00000000-0005-0000-0000-000077460000}"/>
    <cellStyle name="40% - uthevingsfarge 1 2 4 2 2" xfId="16159" xr:uid="{00000000-0005-0000-0000-000078460000}"/>
    <cellStyle name="40% - uthevingsfarge 1 2 4 2 2 2" xfId="43687" xr:uid="{00000000-0005-0000-0000-000079460000}"/>
    <cellStyle name="40% - uthevingsfarge 1 2 4 2 3" xfId="43688" xr:uid="{00000000-0005-0000-0000-00007A460000}"/>
    <cellStyle name="40% - uthevingsfarge 1 2 4 2_3. Chng in credit spreads" xfId="43689" xr:uid="{00000000-0005-0000-0000-00007B460000}"/>
    <cellStyle name="40% - uthevingsfarge 1 2 4 3" xfId="16160" xr:uid="{00000000-0005-0000-0000-00007C460000}"/>
    <cellStyle name="40% - uthevingsfarge 1 2 4 3 2" xfId="43690" xr:uid="{00000000-0005-0000-0000-00007D460000}"/>
    <cellStyle name="40% - uthevingsfarge 1 2 4 3 2 2" xfId="43691" xr:uid="{00000000-0005-0000-0000-00007E460000}"/>
    <cellStyle name="40% - uthevingsfarge 1 2 4 3 3" xfId="43692" xr:uid="{00000000-0005-0000-0000-00007F460000}"/>
    <cellStyle name="40% - uthevingsfarge 1 2 4 3_3. Chng in credit spreads" xfId="43693" xr:uid="{00000000-0005-0000-0000-000080460000}"/>
    <cellStyle name="40% - uthevingsfarge 1 2 4 4" xfId="16161" xr:uid="{00000000-0005-0000-0000-000081460000}"/>
    <cellStyle name="40% - uthevingsfarge 1 2 4 4 2" xfId="43694" xr:uid="{00000000-0005-0000-0000-000082460000}"/>
    <cellStyle name="40% - uthevingsfarge 1 2 4 4 2 2" xfId="43695" xr:uid="{00000000-0005-0000-0000-000083460000}"/>
    <cellStyle name="40% - uthevingsfarge 1 2 4 4 3" xfId="43696" xr:uid="{00000000-0005-0000-0000-000084460000}"/>
    <cellStyle name="40% - uthevingsfarge 1 2 4 4_3. Chng in credit spreads" xfId="43697" xr:uid="{00000000-0005-0000-0000-000085460000}"/>
    <cellStyle name="40% - uthevingsfarge 1 2 4 5" xfId="43698" xr:uid="{00000000-0005-0000-0000-000086460000}"/>
    <cellStyle name="40% - uthevingsfarge 1 2 4 5 2" xfId="43699" xr:uid="{00000000-0005-0000-0000-000087460000}"/>
    <cellStyle name="40% - uthevingsfarge 1 2 4 6" xfId="43700" xr:uid="{00000000-0005-0000-0000-000088460000}"/>
    <cellStyle name="40% - uthevingsfarge 1 2 4 7" xfId="43701" xr:uid="{00000000-0005-0000-0000-000089460000}"/>
    <cellStyle name="40% - uthevingsfarge 1 2 4_3. Chng in credit spreads" xfId="43702" xr:uid="{00000000-0005-0000-0000-00008A460000}"/>
    <cellStyle name="40% - uthevingsfarge 1 2 5" xfId="16162" xr:uid="{00000000-0005-0000-0000-00008B460000}"/>
    <cellStyle name="40% - uthevingsfarge 1 2 5 2" xfId="16163" xr:uid="{00000000-0005-0000-0000-00008C460000}"/>
    <cellStyle name="40% - uthevingsfarge 1 2 5 2 2" xfId="16164" xr:uid="{00000000-0005-0000-0000-00008D460000}"/>
    <cellStyle name="40% - uthevingsfarge 1 2 5 2 2 2" xfId="43703" xr:uid="{00000000-0005-0000-0000-00008E460000}"/>
    <cellStyle name="40% - uthevingsfarge 1 2 5 2 3" xfId="43704" xr:uid="{00000000-0005-0000-0000-00008F460000}"/>
    <cellStyle name="40% - uthevingsfarge 1 2 5 2_3. Chng in credit spreads" xfId="43705" xr:uid="{00000000-0005-0000-0000-000090460000}"/>
    <cellStyle name="40% - uthevingsfarge 1 2 5 3" xfId="16165" xr:uid="{00000000-0005-0000-0000-000091460000}"/>
    <cellStyle name="40% - uthevingsfarge 1 2 5 3 2" xfId="43706" xr:uid="{00000000-0005-0000-0000-000092460000}"/>
    <cellStyle name="40% - uthevingsfarge 1 2 5 4" xfId="16166" xr:uid="{00000000-0005-0000-0000-000093460000}"/>
    <cellStyle name="40% - uthevingsfarge 1 2 5 5" xfId="43707" xr:uid="{00000000-0005-0000-0000-000094460000}"/>
    <cellStyle name="40% - uthevingsfarge 1 2 5 6" xfId="43708" xr:uid="{00000000-0005-0000-0000-000095460000}"/>
    <cellStyle name="40% - uthevingsfarge 1 2 5 7" xfId="43709" xr:uid="{00000000-0005-0000-0000-000096460000}"/>
    <cellStyle name="40% - uthevingsfarge 1 2 5_3. Chng in credit spreads" xfId="43710" xr:uid="{00000000-0005-0000-0000-000097460000}"/>
    <cellStyle name="40% - uthevingsfarge 1 2 6" xfId="16167" xr:uid="{00000000-0005-0000-0000-000098460000}"/>
    <cellStyle name="40% - uthevingsfarge 1 2 6 2" xfId="16168" xr:uid="{00000000-0005-0000-0000-000099460000}"/>
    <cellStyle name="40% - uthevingsfarge 1 2 6 2 2" xfId="16169" xr:uid="{00000000-0005-0000-0000-00009A460000}"/>
    <cellStyle name="40% - uthevingsfarge 1 2 6 2 2 2" xfId="43711" xr:uid="{00000000-0005-0000-0000-00009B460000}"/>
    <cellStyle name="40% - uthevingsfarge 1 2 6 2 3" xfId="43712" xr:uid="{00000000-0005-0000-0000-00009C460000}"/>
    <cellStyle name="40% - uthevingsfarge 1 2 6 2_3. Chng in credit spreads" xfId="43713" xr:uid="{00000000-0005-0000-0000-00009D460000}"/>
    <cellStyle name="40% - uthevingsfarge 1 2 6 3" xfId="16170" xr:uid="{00000000-0005-0000-0000-00009E460000}"/>
    <cellStyle name="40% - uthevingsfarge 1 2 6 3 2" xfId="43714" xr:uid="{00000000-0005-0000-0000-00009F460000}"/>
    <cellStyle name="40% - uthevingsfarge 1 2 6 4" xfId="16171" xr:uid="{00000000-0005-0000-0000-0000A0460000}"/>
    <cellStyle name="40% - uthevingsfarge 1 2 6 5" xfId="43715" xr:uid="{00000000-0005-0000-0000-0000A1460000}"/>
    <cellStyle name="40% - uthevingsfarge 1 2 6 6" xfId="43716" xr:uid="{00000000-0005-0000-0000-0000A2460000}"/>
    <cellStyle name="40% - uthevingsfarge 1 2 6 7" xfId="43717" xr:uid="{00000000-0005-0000-0000-0000A3460000}"/>
    <cellStyle name="40% - uthevingsfarge 1 2 6_3. Chng in credit spreads" xfId="43718" xr:uid="{00000000-0005-0000-0000-0000A4460000}"/>
    <cellStyle name="40% - uthevingsfarge 1 2 7" xfId="16172" xr:uid="{00000000-0005-0000-0000-0000A5460000}"/>
    <cellStyle name="40% - uthevingsfarge 1 2 7 2" xfId="16173" xr:uid="{00000000-0005-0000-0000-0000A6460000}"/>
    <cellStyle name="40% - uthevingsfarge 1 2 7 2 2" xfId="16174" xr:uid="{00000000-0005-0000-0000-0000A7460000}"/>
    <cellStyle name="40% - uthevingsfarge 1 2 7 2 3" xfId="43719" xr:uid="{00000000-0005-0000-0000-0000A8460000}"/>
    <cellStyle name="40% - uthevingsfarge 1 2 7 2_43 Manuell" xfId="54812" xr:uid="{A43F28A3-EB94-4B6D-A470-A706DB0EBE5B}"/>
    <cellStyle name="40% - uthevingsfarge 1 2 7 3" xfId="16175" xr:uid="{00000000-0005-0000-0000-0000AA460000}"/>
    <cellStyle name="40% - uthevingsfarge 1 2 7 4" xfId="16176" xr:uid="{00000000-0005-0000-0000-0000AB460000}"/>
    <cellStyle name="40% - uthevingsfarge 1 2 7 5" xfId="43720" xr:uid="{00000000-0005-0000-0000-0000AC460000}"/>
    <cellStyle name="40% - uthevingsfarge 1 2 7 6" xfId="43721" xr:uid="{00000000-0005-0000-0000-0000AD460000}"/>
    <cellStyle name="40% - uthevingsfarge 1 2 7_3. Chng in credit spreads" xfId="43722" xr:uid="{00000000-0005-0000-0000-0000AE460000}"/>
    <cellStyle name="40% - uthevingsfarge 1 2 8" xfId="16177" xr:uid="{00000000-0005-0000-0000-0000AF460000}"/>
    <cellStyle name="40% - uthevingsfarge 1 2 8 2" xfId="16178" xr:uid="{00000000-0005-0000-0000-0000B0460000}"/>
    <cellStyle name="40% - uthevingsfarge 1 2 8 2 2" xfId="43723" xr:uid="{00000000-0005-0000-0000-0000B1460000}"/>
    <cellStyle name="40% - uthevingsfarge 1 2 8 3" xfId="16179" xr:uid="{00000000-0005-0000-0000-0000B2460000}"/>
    <cellStyle name="40% - uthevingsfarge 1 2 8 4" xfId="43724" xr:uid="{00000000-0005-0000-0000-0000B3460000}"/>
    <cellStyle name="40% - uthevingsfarge 1 2 8_3. Chng in credit spreads" xfId="43725" xr:uid="{00000000-0005-0000-0000-0000B4460000}"/>
    <cellStyle name="40% - uthevingsfarge 1 2 9" xfId="16180" xr:uid="{00000000-0005-0000-0000-0000B5460000}"/>
    <cellStyle name="40% - uthevingsfarge 1 2 9 2" xfId="16181" xr:uid="{00000000-0005-0000-0000-0000B6460000}"/>
    <cellStyle name="40% - uthevingsfarge 1 2 9 3" xfId="16182" xr:uid="{00000000-0005-0000-0000-0000B7460000}"/>
    <cellStyle name="40% - uthevingsfarge 1 2 9_43 Manuell" xfId="54813" xr:uid="{0F4BFBC7-6FF4-47C2-A577-CBA457D53683}"/>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3726" xr:uid="{00000000-0005-0000-0000-0000BD460000}"/>
    <cellStyle name="40% - uthevingsfarge 1 20 2_4 manuell" xfId="53299" xr:uid="{D1554FFD-6F87-4703-8B1A-0955BC7E9504}"/>
    <cellStyle name="40% - uthevingsfarge 1 20 3" xfId="4169" xr:uid="{00000000-0005-0000-0000-0000BF460000}"/>
    <cellStyle name="40% - uthevingsfarge 1 20 4" xfId="43727" xr:uid="{00000000-0005-0000-0000-0000C0460000}"/>
    <cellStyle name="40% - uthevingsfarge 1 20_4 manuell" xfId="53300"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3728" xr:uid="{00000000-0005-0000-0000-0000C5460000}"/>
    <cellStyle name="40% - uthevingsfarge 1 21 2_4 manuell" xfId="53301" xr:uid="{897F3432-3F81-4C47-B3DE-74A1A673BD6B}"/>
    <cellStyle name="40% - uthevingsfarge 1 21 3" xfId="4173" xr:uid="{00000000-0005-0000-0000-0000C7460000}"/>
    <cellStyle name="40% - uthevingsfarge 1 21 4" xfId="43729" xr:uid="{00000000-0005-0000-0000-0000C8460000}"/>
    <cellStyle name="40% - uthevingsfarge 1 21_4 manuell" xfId="53302"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3730" xr:uid="{00000000-0005-0000-0000-0000CD460000}"/>
    <cellStyle name="40% - uthevingsfarge 1 22 2_4 manuell" xfId="53303" xr:uid="{8A79A53F-2C55-4E96-935A-6085B3A7F101}"/>
    <cellStyle name="40% - uthevingsfarge 1 22 3" xfId="4177" xr:uid="{00000000-0005-0000-0000-0000CF460000}"/>
    <cellStyle name="40% - uthevingsfarge 1 22 4" xfId="43731" xr:uid="{00000000-0005-0000-0000-0000D0460000}"/>
    <cellStyle name="40% - uthevingsfarge 1 22_4 manuell" xfId="53304"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3732" xr:uid="{00000000-0005-0000-0000-0000D5460000}"/>
    <cellStyle name="40% - uthevingsfarge 1 23 2_4 manuell" xfId="53305" xr:uid="{31D65B93-E2BF-430B-B7CE-3BAD649AD787}"/>
    <cellStyle name="40% - uthevingsfarge 1 23 3" xfId="4181" xr:uid="{00000000-0005-0000-0000-0000D7460000}"/>
    <cellStyle name="40% - uthevingsfarge 1 23 4" xfId="43733" xr:uid="{00000000-0005-0000-0000-0000D8460000}"/>
    <cellStyle name="40% - uthevingsfarge 1 23_4 manuell" xfId="53306"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3734" xr:uid="{00000000-0005-0000-0000-0000DD460000}"/>
    <cellStyle name="40% - uthevingsfarge 1 24 2_4 manuell" xfId="53307" xr:uid="{6E54B2C6-F9E9-46D0-98D3-A988EDE97641}"/>
    <cellStyle name="40% - uthevingsfarge 1 24 3" xfId="4185" xr:uid="{00000000-0005-0000-0000-0000DF460000}"/>
    <cellStyle name="40% - uthevingsfarge 1 24 4" xfId="43735" xr:uid="{00000000-0005-0000-0000-0000E0460000}"/>
    <cellStyle name="40% - uthevingsfarge 1 24_4 manuell" xfId="53308"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3736" xr:uid="{00000000-0005-0000-0000-0000E5460000}"/>
    <cellStyle name="40% - uthevingsfarge 1 25 2_4 manuell" xfId="53309" xr:uid="{6B6D49ED-3F7E-4C5E-91D4-C8BC03F017A0}"/>
    <cellStyle name="40% - uthevingsfarge 1 25 3" xfId="4189" xr:uid="{00000000-0005-0000-0000-0000E7460000}"/>
    <cellStyle name="40% - uthevingsfarge 1 25 4" xfId="43737" xr:uid="{00000000-0005-0000-0000-0000E8460000}"/>
    <cellStyle name="40% - uthevingsfarge 1 25_4 manuell" xfId="53310"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3738" xr:uid="{00000000-0005-0000-0000-0000ED460000}"/>
    <cellStyle name="40% - uthevingsfarge 1 26 2_4 manuell" xfId="53311" xr:uid="{64875226-CAFF-4BED-87A8-0EA3083C6432}"/>
    <cellStyle name="40% - uthevingsfarge 1 26 3" xfId="4193" xr:uid="{00000000-0005-0000-0000-0000EF460000}"/>
    <cellStyle name="40% - uthevingsfarge 1 26 4" xfId="43739" xr:uid="{00000000-0005-0000-0000-0000F0460000}"/>
    <cellStyle name="40% - uthevingsfarge 1 26_4 manuell" xfId="53312"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3740" xr:uid="{00000000-0005-0000-0000-0000F5460000}"/>
    <cellStyle name="40% - uthevingsfarge 1 27 2_4 manuell" xfId="53313" xr:uid="{9AA40B94-6913-4987-A8FF-3E1EE9A80459}"/>
    <cellStyle name="40% - uthevingsfarge 1 27 3" xfId="4197" xr:uid="{00000000-0005-0000-0000-0000F7460000}"/>
    <cellStyle name="40% - uthevingsfarge 1 27 4" xfId="43741" xr:uid="{00000000-0005-0000-0000-0000F8460000}"/>
    <cellStyle name="40% - uthevingsfarge 1 27_4 manuell" xfId="53314"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3742" xr:uid="{00000000-0005-0000-0000-0000FD460000}"/>
    <cellStyle name="40% - uthevingsfarge 1 28 2_4 manuell" xfId="53315" xr:uid="{E031CE10-0FE8-4D9D-A805-8E3B11D628BF}"/>
    <cellStyle name="40% - uthevingsfarge 1 28 3" xfId="4201" xr:uid="{00000000-0005-0000-0000-0000FF460000}"/>
    <cellStyle name="40% - uthevingsfarge 1 28 4" xfId="43743" xr:uid="{00000000-0005-0000-0000-000000470000}"/>
    <cellStyle name="40% - uthevingsfarge 1 28_4 manuell" xfId="53316"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3744" xr:uid="{00000000-0005-0000-0000-000005470000}"/>
    <cellStyle name="40% - uthevingsfarge 1 29 2_4 manuell" xfId="53317" xr:uid="{CFFB1101-2BFA-4F8F-B60C-B50F2C34C31D}"/>
    <cellStyle name="40% - uthevingsfarge 1 29 3" xfId="4205" xr:uid="{00000000-0005-0000-0000-000007470000}"/>
    <cellStyle name="40% - uthevingsfarge 1 29 4" xfId="43745" xr:uid="{00000000-0005-0000-0000-000008470000}"/>
    <cellStyle name="40% - uthevingsfarge 1 29_4 manuell" xfId="53318" xr:uid="{8CBE596F-F439-43E8-9783-FE01ED80B1DB}"/>
    <cellStyle name="40% - uthevingsfarge 1 3" xfId="4206" xr:uid="{00000000-0005-0000-0000-00000A470000}"/>
    <cellStyle name="40% - uthevingsfarge 1 3 10" xfId="43746" xr:uid="{00000000-0005-0000-0000-00000B470000}"/>
    <cellStyle name="40% - uthevingsfarge 1 3 11" xfId="43747" xr:uid="{00000000-0005-0000-0000-00000C470000}"/>
    <cellStyle name="40% - uthevingsfarge 1 3 2" xfId="4207" xr:uid="{00000000-0005-0000-0000-00000D470000}"/>
    <cellStyle name="40% - uthevingsfarge 1 3 2 10" xfId="43748" xr:uid="{00000000-0005-0000-0000-00000E470000}"/>
    <cellStyle name="40% - uthevingsfarge 1 3 2 2" xfId="4208" xr:uid="{00000000-0005-0000-0000-00000F470000}"/>
    <cellStyle name="40% - uthevingsfarge 1 3 2 2 2" xfId="16183" xr:uid="{00000000-0005-0000-0000-000010470000}"/>
    <cellStyle name="40% - uthevingsfarge 1 3 2 2 2 2" xfId="43749" xr:uid="{00000000-0005-0000-0000-000011470000}"/>
    <cellStyle name="40% - uthevingsfarge 1 3 2 2 2 2 2" xfId="43750" xr:uid="{00000000-0005-0000-0000-000012470000}"/>
    <cellStyle name="40% - uthevingsfarge 1 3 2 2 2 3" xfId="43751" xr:uid="{00000000-0005-0000-0000-000013470000}"/>
    <cellStyle name="40% - uthevingsfarge 1 3 2 2 2_3. Chng in credit spreads" xfId="43752" xr:uid="{00000000-0005-0000-0000-000014470000}"/>
    <cellStyle name="40% - uthevingsfarge 1 3 2 2 3" xfId="16184" xr:uid="{00000000-0005-0000-0000-000015470000}"/>
    <cellStyle name="40% - uthevingsfarge 1 3 2 2 3 2" xfId="43753" xr:uid="{00000000-0005-0000-0000-000016470000}"/>
    <cellStyle name="40% - uthevingsfarge 1 3 2 2 3 2 2" xfId="43754" xr:uid="{00000000-0005-0000-0000-000017470000}"/>
    <cellStyle name="40% - uthevingsfarge 1 3 2 2 3 3" xfId="43755" xr:uid="{00000000-0005-0000-0000-000018470000}"/>
    <cellStyle name="40% - uthevingsfarge 1 3 2 2 3_3. Chng in credit spreads" xfId="43756" xr:uid="{00000000-0005-0000-0000-000019470000}"/>
    <cellStyle name="40% - uthevingsfarge 1 3 2 2 4" xfId="43757" xr:uid="{00000000-0005-0000-0000-00001A470000}"/>
    <cellStyle name="40% - uthevingsfarge 1 3 2 2 4 2" xfId="43758" xr:uid="{00000000-0005-0000-0000-00001B470000}"/>
    <cellStyle name="40% - uthevingsfarge 1 3 2 2 5" xfId="43759" xr:uid="{00000000-0005-0000-0000-00001C470000}"/>
    <cellStyle name="40% - uthevingsfarge 1 3 2 2 6" xfId="43760" xr:uid="{00000000-0005-0000-0000-00001D470000}"/>
    <cellStyle name="40% - uthevingsfarge 1 3 2 2_3. Chng in credit spreads" xfId="43761" xr:uid="{00000000-0005-0000-0000-00001E470000}"/>
    <cellStyle name="40% - uthevingsfarge 1 3 2 3" xfId="16185" xr:uid="{00000000-0005-0000-0000-00001F470000}"/>
    <cellStyle name="40% - uthevingsfarge 1 3 2 3 2" xfId="16186" xr:uid="{00000000-0005-0000-0000-000020470000}"/>
    <cellStyle name="40% - uthevingsfarge 1 3 2 3 2 2" xfId="43762" xr:uid="{00000000-0005-0000-0000-000021470000}"/>
    <cellStyle name="40% - uthevingsfarge 1 3 2 3 3" xfId="16187" xr:uid="{00000000-0005-0000-0000-000022470000}"/>
    <cellStyle name="40% - uthevingsfarge 1 3 2 3 4" xfId="43763" xr:uid="{00000000-0005-0000-0000-000023470000}"/>
    <cellStyle name="40% - uthevingsfarge 1 3 2 3 5" xfId="43764" xr:uid="{00000000-0005-0000-0000-000024470000}"/>
    <cellStyle name="40% - uthevingsfarge 1 3 2 3 6" xfId="43765" xr:uid="{00000000-0005-0000-0000-000025470000}"/>
    <cellStyle name="40% - uthevingsfarge 1 3 2 3_3. Chng in credit spreads" xfId="43766" xr:uid="{00000000-0005-0000-0000-000026470000}"/>
    <cellStyle name="40% - uthevingsfarge 1 3 2 4" xfId="16188" xr:uid="{00000000-0005-0000-0000-000027470000}"/>
    <cellStyle name="40% - uthevingsfarge 1 3 2 4 2" xfId="16189" xr:uid="{00000000-0005-0000-0000-000028470000}"/>
    <cellStyle name="40% - uthevingsfarge 1 3 2 4 2 2" xfId="43767" xr:uid="{00000000-0005-0000-0000-000029470000}"/>
    <cellStyle name="40% - uthevingsfarge 1 3 2 4 3" xfId="16190" xr:uid="{00000000-0005-0000-0000-00002A470000}"/>
    <cellStyle name="40% - uthevingsfarge 1 3 2 4 4" xfId="43768" xr:uid="{00000000-0005-0000-0000-00002B470000}"/>
    <cellStyle name="40% - uthevingsfarge 1 3 2 4 5" xfId="43769" xr:uid="{00000000-0005-0000-0000-00002C470000}"/>
    <cellStyle name="40% - uthevingsfarge 1 3 2 4 6" xfId="43770" xr:uid="{00000000-0005-0000-0000-00002D470000}"/>
    <cellStyle name="40% - uthevingsfarge 1 3 2 4_3. Chng in credit spreads" xfId="43771" xr:uid="{00000000-0005-0000-0000-00002E470000}"/>
    <cellStyle name="40% - uthevingsfarge 1 3 2 5" xfId="16191" xr:uid="{00000000-0005-0000-0000-00002F470000}"/>
    <cellStyle name="40% - uthevingsfarge 1 3 2 5 2" xfId="16192" xr:uid="{00000000-0005-0000-0000-000030470000}"/>
    <cellStyle name="40% - uthevingsfarge 1 3 2 5 3" xfId="16193" xr:uid="{00000000-0005-0000-0000-000031470000}"/>
    <cellStyle name="40% - uthevingsfarge 1 3 2 5 4" xfId="43772" xr:uid="{00000000-0005-0000-0000-000032470000}"/>
    <cellStyle name="40% - uthevingsfarge 1 3 2 5 5" xfId="43773" xr:uid="{00000000-0005-0000-0000-000033470000}"/>
    <cellStyle name="40% - uthevingsfarge 1 3 2 5 6" xfId="43774" xr:uid="{00000000-0005-0000-0000-000034470000}"/>
    <cellStyle name="40% - uthevingsfarge 1 3 2 5_43 Manuell" xfId="54814" xr:uid="{B63EACBB-588E-441E-819F-1E22FE450250}"/>
    <cellStyle name="40% - uthevingsfarge 1 3 2 6" xfId="16194" xr:uid="{00000000-0005-0000-0000-000036470000}"/>
    <cellStyle name="40% - uthevingsfarge 1 3 2 6 2" xfId="16195" xr:uid="{00000000-0005-0000-0000-000037470000}"/>
    <cellStyle name="40% - uthevingsfarge 1 3 2 6_43 Manuell" xfId="54815" xr:uid="{DE12D626-3AC7-4C1D-B630-133C56628A9E}"/>
    <cellStyle name="40% - uthevingsfarge 1 3 2 7" xfId="16196" xr:uid="{00000000-0005-0000-0000-000039470000}"/>
    <cellStyle name="40% - uthevingsfarge 1 3 2 8" xfId="43775" xr:uid="{00000000-0005-0000-0000-00003A470000}"/>
    <cellStyle name="40% - uthevingsfarge 1 3 2 9" xfId="43776" xr:uid="{00000000-0005-0000-0000-00003B470000}"/>
    <cellStyle name="40% - uthevingsfarge 1 3 2_3. Chng in credit spreads" xfId="43777" xr:uid="{00000000-0005-0000-0000-00003C470000}"/>
    <cellStyle name="40% - uthevingsfarge 1 3 3" xfId="4209" xr:uid="{00000000-0005-0000-0000-00003D470000}"/>
    <cellStyle name="40% - uthevingsfarge 1 3 3 2" xfId="16197" xr:uid="{00000000-0005-0000-0000-00003E470000}"/>
    <cellStyle name="40% - uthevingsfarge 1 3 3 2 2" xfId="43778" xr:uid="{00000000-0005-0000-0000-00003F470000}"/>
    <cellStyle name="40% - uthevingsfarge 1 3 3 2 2 2" xfId="43779" xr:uid="{00000000-0005-0000-0000-000040470000}"/>
    <cellStyle name="40% - uthevingsfarge 1 3 3 2 2 2 2" xfId="43780" xr:uid="{00000000-0005-0000-0000-000041470000}"/>
    <cellStyle name="40% - uthevingsfarge 1 3 3 2 2 3" xfId="43781" xr:uid="{00000000-0005-0000-0000-000042470000}"/>
    <cellStyle name="40% - uthevingsfarge 1 3 3 2 2_3. Chng in credit spreads" xfId="43782" xr:uid="{00000000-0005-0000-0000-000043470000}"/>
    <cellStyle name="40% - uthevingsfarge 1 3 3 2 3" xfId="43783" xr:uid="{00000000-0005-0000-0000-000044470000}"/>
    <cellStyle name="40% - uthevingsfarge 1 3 3 2 3 2" xfId="43784" xr:uid="{00000000-0005-0000-0000-000045470000}"/>
    <cellStyle name="40% - uthevingsfarge 1 3 3 2 3 2 2" xfId="43785" xr:uid="{00000000-0005-0000-0000-000046470000}"/>
    <cellStyle name="40% - uthevingsfarge 1 3 3 2 3 3" xfId="43786" xr:uid="{00000000-0005-0000-0000-000047470000}"/>
    <cellStyle name="40% - uthevingsfarge 1 3 3 2 3_3. Chng in credit spreads" xfId="43787" xr:uid="{00000000-0005-0000-0000-000048470000}"/>
    <cellStyle name="40% - uthevingsfarge 1 3 3 2 4" xfId="43788" xr:uid="{00000000-0005-0000-0000-000049470000}"/>
    <cellStyle name="40% - uthevingsfarge 1 3 3 2 4 2" xfId="43789" xr:uid="{00000000-0005-0000-0000-00004A470000}"/>
    <cellStyle name="40% - uthevingsfarge 1 3 3 2 5" xfId="43790" xr:uid="{00000000-0005-0000-0000-00004B470000}"/>
    <cellStyle name="40% - uthevingsfarge 1 3 3 2_3. Chng in credit spreads" xfId="43791" xr:uid="{00000000-0005-0000-0000-00004C470000}"/>
    <cellStyle name="40% - uthevingsfarge 1 3 3 3" xfId="16198" xr:uid="{00000000-0005-0000-0000-00004D470000}"/>
    <cellStyle name="40% - uthevingsfarge 1 3 3 3 2" xfId="43792" xr:uid="{00000000-0005-0000-0000-00004E470000}"/>
    <cellStyle name="40% - uthevingsfarge 1 3 3 3 2 2" xfId="43793" xr:uid="{00000000-0005-0000-0000-00004F470000}"/>
    <cellStyle name="40% - uthevingsfarge 1 3 3 3 3" xfId="43794" xr:uid="{00000000-0005-0000-0000-000050470000}"/>
    <cellStyle name="40% - uthevingsfarge 1 3 3 3_3. Chng in credit spreads" xfId="43795" xr:uid="{00000000-0005-0000-0000-000051470000}"/>
    <cellStyle name="40% - uthevingsfarge 1 3 3 4" xfId="43796" xr:uid="{00000000-0005-0000-0000-000052470000}"/>
    <cellStyle name="40% - uthevingsfarge 1 3 3 4 2" xfId="43797" xr:uid="{00000000-0005-0000-0000-000053470000}"/>
    <cellStyle name="40% - uthevingsfarge 1 3 3 4 2 2" xfId="43798" xr:uid="{00000000-0005-0000-0000-000054470000}"/>
    <cellStyle name="40% - uthevingsfarge 1 3 3 4 3" xfId="43799" xr:uid="{00000000-0005-0000-0000-000055470000}"/>
    <cellStyle name="40% - uthevingsfarge 1 3 3 4_3. Chng in credit spreads" xfId="43800" xr:uid="{00000000-0005-0000-0000-000056470000}"/>
    <cellStyle name="40% - uthevingsfarge 1 3 3 5" xfId="43801" xr:uid="{00000000-0005-0000-0000-000057470000}"/>
    <cellStyle name="40% - uthevingsfarge 1 3 3 5 2" xfId="43802" xr:uid="{00000000-0005-0000-0000-000058470000}"/>
    <cellStyle name="40% - uthevingsfarge 1 3 3 6" xfId="43803" xr:uid="{00000000-0005-0000-0000-000059470000}"/>
    <cellStyle name="40% - uthevingsfarge 1 3 3_3. Chng in credit spreads" xfId="43804" xr:uid="{00000000-0005-0000-0000-00005A470000}"/>
    <cellStyle name="40% - uthevingsfarge 1 3 4" xfId="16199" xr:uid="{00000000-0005-0000-0000-00005B470000}"/>
    <cellStyle name="40% - uthevingsfarge 1 3 4 2" xfId="16200" xr:uid="{00000000-0005-0000-0000-00005C470000}"/>
    <cellStyle name="40% - uthevingsfarge 1 3 4 2 2" xfId="43805" xr:uid="{00000000-0005-0000-0000-00005D470000}"/>
    <cellStyle name="40% - uthevingsfarge 1 3 4 2 2 2" xfId="43806" xr:uid="{00000000-0005-0000-0000-00005E470000}"/>
    <cellStyle name="40% - uthevingsfarge 1 3 4 2 3" xfId="43807" xr:uid="{00000000-0005-0000-0000-00005F470000}"/>
    <cellStyle name="40% - uthevingsfarge 1 3 4 2_3. Chng in credit spreads" xfId="43808" xr:uid="{00000000-0005-0000-0000-000060470000}"/>
    <cellStyle name="40% - uthevingsfarge 1 3 4 3" xfId="16201" xr:uid="{00000000-0005-0000-0000-000061470000}"/>
    <cellStyle name="40% - uthevingsfarge 1 3 4 3 2" xfId="43809" xr:uid="{00000000-0005-0000-0000-000062470000}"/>
    <cellStyle name="40% - uthevingsfarge 1 3 4 3 2 2" xfId="43810" xr:uid="{00000000-0005-0000-0000-000063470000}"/>
    <cellStyle name="40% - uthevingsfarge 1 3 4 3 3" xfId="43811" xr:uid="{00000000-0005-0000-0000-000064470000}"/>
    <cellStyle name="40% - uthevingsfarge 1 3 4 3_3. Chng in credit spreads" xfId="43812" xr:uid="{00000000-0005-0000-0000-000065470000}"/>
    <cellStyle name="40% - uthevingsfarge 1 3 4 4" xfId="43813" xr:uid="{00000000-0005-0000-0000-000066470000}"/>
    <cellStyle name="40% - uthevingsfarge 1 3 4 4 2" xfId="43814" xr:uid="{00000000-0005-0000-0000-000067470000}"/>
    <cellStyle name="40% - uthevingsfarge 1 3 4 5" xfId="43815" xr:uid="{00000000-0005-0000-0000-000068470000}"/>
    <cellStyle name="40% - uthevingsfarge 1 3 4 6" xfId="43816" xr:uid="{00000000-0005-0000-0000-000069470000}"/>
    <cellStyle name="40% - uthevingsfarge 1 3 4_3. Chng in credit spreads" xfId="43817" xr:uid="{00000000-0005-0000-0000-00006A470000}"/>
    <cellStyle name="40% - uthevingsfarge 1 3 5" xfId="16202" xr:uid="{00000000-0005-0000-0000-00006B470000}"/>
    <cellStyle name="40% - uthevingsfarge 1 3 5 2" xfId="16203" xr:uid="{00000000-0005-0000-0000-00006C470000}"/>
    <cellStyle name="40% - uthevingsfarge 1 3 5 2 2" xfId="43818" xr:uid="{00000000-0005-0000-0000-00006D470000}"/>
    <cellStyle name="40% - uthevingsfarge 1 3 5 3" xfId="16204" xr:uid="{00000000-0005-0000-0000-00006E470000}"/>
    <cellStyle name="40% - uthevingsfarge 1 3 5 4" xfId="43819" xr:uid="{00000000-0005-0000-0000-00006F470000}"/>
    <cellStyle name="40% - uthevingsfarge 1 3 5 5" xfId="43820" xr:uid="{00000000-0005-0000-0000-000070470000}"/>
    <cellStyle name="40% - uthevingsfarge 1 3 5 6" xfId="43821" xr:uid="{00000000-0005-0000-0000-000071470000}"/>
    <cellStyle name="40% - uthevingsfarge 1 3 5_3. Chng in credit spreads" xfId="43822" xr:uid="{00000000-0005-0000-0000-000072470000}"/>
    <cellStyle name="40% - uthevingsfarge 1 3 6" xfId="16205" xr:uid="{00000000-0005-0000-0000-000073470000}"/>
    <cellStyle name="40% - uthevingsfarge 1 3 6 2" xfId="16206" xr:uid="{00000000-0005-0000-0000-000074470000}"/>
    <cellStyle name="40% - uthevingsfarge 1 3 6 2 2" xfId="43823" xr:uid="{00000000-0005-0000-0000-000075470000}"/>
    <cellStyle name="40% - uthevingsfarge 1 3 6 3" xfId="16207" xr:uid="{00000000-0005-0000-0000-000076470000}"/>
    <cellStyle name="40% - uthevingsfarge 1 3 6 4" xfId="43824" xr:uid="{00000000-0005-0000-0000-000077470000}"/>
    <cellStyle name="40% - uthevingsfarge 1 3 6 5" xfId="43825" xr:uid="{00000000-0005-0000-0000-000078470000}"/>
    <cellStyle name="40% - uthevingsfarge 1 3 6 6" xfId="43826" xr:uid="{00000000-0005-0000-0000-000079470000}"/>
    <cellStyle name="40% - uthevingsfarge 1 3 6_3. Chng in credit spreads" xfId="43827" xr:uid="{00000000-0005-0000-0000-00007A470000}"/>
    <cellStyle name="40% - uthevingsfarge 1 3 7" xfId="16208" xr:uid="{00000000-0005-0000-0000-00007B470000}"/>
    <cellStyle name="40% - uthevingsfarge 1 3 7 2" xfId="16209" xr:uid="{00000000-0005-0000-0000-00007C470000}"/>
    <cellStyle name="40% - uthevingsfarge 1 3 7 2 2" xfId="43828" xr:uid="{00000000-0005-0000-0000-00007D470000}"/>
    <cellStyle name="40% - uthevingsfarge 1 3 7 3" xfId="43829" xr:uid="{00000000-0005-0000-0000-00007E470000}"/>
    <cellStyle name="40% - uthevingsfarge 1 3 7_3. Chng in credit spreads" xfId="43830" xr:uid="{00000000-0005-0000-0000-00007F470000}"/>
    <cellStyle name="40% - uthevingsfarge 1 3 8" xfId="16210" xr:uid="{00000000-0005-0000-0000-000080470000}"/>
    <cellStyle name="40% - uthevingsfarge 1 3 9" xfId="38332" xr:uid="{00000000-0005-0000-0000-000081470000}"/>
    <cellStyle name="40% - uthevingsfarge 1 3_4 manuell" xfId="53319"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3831" xr:uid="{00000000-0005-0000-0000-000086470000}"/>
    <cellStyle name="40% - uthevingsfarge 1 30 2_4 manuell" xfId="53320" xr:uid="{FE0DCCBA-C3E2-4DE8-A6E0-DA1C89CE432B}"/>
    <cellStyle name="40% - uthevingsfarge 1 30 3" xfId="4213" xr:uid="{00000000-0005-0000-0000-000088470000}"/>
    <cellStyle name="40% - uthevingsfarge 1 30 4" xfId="43832" xr:uid="{00000000-0005-0000-0000-000089470000}"/>
    <cellStyle name="40% - uthevingsfarge 1 30_4 manuell" xfId="53321"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3833" xr:uid="{00000000-0005-0000-0000-00008E470000}"/>
    <cellStyle name="40% - uthevingsfarge 1 31 2_4 manuell" xfId="53322" xr:uid="{C3750134-D098-4E89-A44E-D5357D80EF30}"/>
    <cellStyle name="40% - uthevingsfarge 1 31 3" xfId="4217" xr:uid="{00000000-0005-0000-0000-000090470000}"/>
    <cellStyle name="40% - uthevingsfarge 1 31 4" xfId="43834" xr:uid="{00000000-0005-0000-0000-000091470000}"/>
    <cellStyle name="40% - uthevingsfarge 1 31_4 manuell" xfId="53323"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3835" xr:uid="{00000000-0005-0000-0000-000096470000}"/>
    <cellStyle name="40% - uthevingsfarge 1 32 2_4 manuell" xfId="53324" xr:uid="{E4E74880-0B59-4676-9925-27389A8FC4EC}"/>
    <cellStyle name="40% - uthevingsfarge 1 32 3" xfId="4221" xr:uid="{00000000-0005-0000-0000-000098470000}"/>
    <cellStyle name="40% - uthevingsfarge 1 32 4" xfId="43836" xr:uid="{00000000-0005-0000-0000-000099470000}"/>
    <cellStyle name="40% - uthevingsfarge 1 32_4 manuell" xfId="53325"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3837" xr:uid="{00000000-0005-0000-0000-00009E470000}"/>
    <cellStyle name="40% - uthevingsfarge 1 33 2_4 manuell" xfId="53326" xr:uid="{4A8A7B79-B051-4F2B-8140-8A9EB6406452}"/>
    <cellStyle name="40% - uthevingsfarge 1 33 3" xfId="4225" xr:uid="{00000000-0005-0000-0000-0000A0470000}"/>
    <cellStyle name="40% - uthevingsfarge 1 33 4" xfId="43838" xr:uid="{00000000-0005-0000-0000-0000A1470000}"/>
    <cellStyle name="40% - uthevingsfarge 1 33_4 manuell" xfId="53327"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3839" xr:uid="{00000000-0005-0000-0000-0000A6470000}"/>
    <cellStyle name="40% - uthevingsfarge 1 34 2_4 manuell" xfId="53328" xr:uid="{34311076-B12B-49C6-8A10-46C5BFD02366}"/>
    <cellStyle name="40% - uthevingsfarge 1 34 3" xfId="4229" xr:uid="{00000000-0005-0000-0000-0000A8470000}"/>
    <cellStyle name="40% - uthevingsfarge 1 34 4" xfId="43840" xr:uid="{00000000-0005-0000-0000-0000A9470000}"/>
    <cellStyle name="40% - uthevingsfarge 1 34_4 manuell" xfId="53329"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3841" xr:uid="{00000000-0005-0000-0000-0000AE470000}"/>
    <cellStyle name="40% - uthevingsfarge 1 35 2_4 manuell" xfId="53330" xr:uid="{53F58A97-2D1C-4683-B0A4-524E14C03F55}"/>
    <cellStyle name="40% - uthevingsfarge 1 35 3" xfId="4233" xr:uid="{00000000-0005-0000-0000-0000B0470000}"/>
    <cellStyle name="40% - uthevingsfarge 1 35 4" xfId="43842" xr:uid="{00000000-0005-0000-0000-0000B1470000}"/>
    <cellStyle name="40% - uthevingsfarge 1 35_4 manuell" xfId="53331"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3843" xr:uid="{00000000-0005-0000-0000-0000B6470000}"/>
    <cellStyle name="40% - uthevingsfarge 1 36 2_4 manuell" xfId="53332" xr:uid="{F071C7BB-382E-438E-B3D2-9636C36D24E0}"/>
    <cellStyle name="40% - uthevingsfarge 1 36 3" xfId="4237" xr:uid="{00000000-0005-0000-0000-0000B8470000}"/>
    <cellStyle name="40% - uthevingsfarge 1 36 4" xfId="43844" xr:uid="{00000000-0005-0000-0000-0000B9470000}"/>
    <cellStyle name="40% - uthevingsfarge 1 36_4 manuell" xfId="53333"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3845" xr:uid="{00000000-0005-0000-0000-0000BE470000}"/>
    <cellStyle name="40% - uthevingsfarge 1 37 2_4 manuell" xfId="53334" xr:uid="{245B72A4-258C-4CA5-8E8B-5DA30236816E}"/>
    <cellStyle name="40% - uthevingsfarge 1 37 3" xfId="4241" xr:uid="{00000000-0005-0000-0000-0000C0470000}"/>
    <cellStyle name="40% - uthevingsfarge 1 37 4" xfId="43846" xr:uid="{00000000-0005-0000-0000-0000C1470000}"/>
    <cellStyle name="40% - uthevingsfarge 1 37_4 manuell" xfId="53335"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3847" xr:uid="{00000000-0005-0000-0000-0000C6470000}"/>
    <cellStyle name="40% - uthevingsfarge 1 38 2_4 manuell" xfId="53336" xr:uid="{887471FC-C677-42AB-A2B4-A895025E668E}"/>
    <cellStyle name="40% - uthevingsfarge 1 38 3" xfId="4245" xr:uid="{00000000-0005-0000-0000-0000C8470000}"/>
    <cellStyle name="40% - uthevingsfarge 1 38 4" xfId="43848" xr:uid="{00000000-0005-0000-0000-0000C9470000}"/>
    <cellStyle name="40% - uthevingsfarge 1 38_4 manuell" xfId="53337"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3849" xr:uid="{00000000-0005-0000-0000-0000CE470000}"/>
    <cellStyle name="40% - uthevingsfarge 1 39 2_4 manuell" xfId="53338" xr:uid="{ACBEA710-0370-4245-8FFA-E720B2191C1E}"/>
    <cellStyle name="40% - uthevingsfarge 1 39 3" xfId="4249" xr:uid="{00000000-0005-0000-0000-0000D0470000}"/>
    <cellStyle name="40% - uthevingsfarge 1 39 4" xfId="43850" xr:uid="{00000000-0005-0000-0000-0000D1470000}"/>
    <cellStyle name="40% - uthevingsfarge 1 39_4 manuell" xfId="53339" xr:uid="{A89B5594-19A9-478C-A8F5-89738E2D21FE}"/>
    <cellStyle name="40% - uthevingsfarge 1 4" xfId="4250" xr:uid="{00000000-0005-0000-0000-0000D3470000}"/>
    <cellStyle name="40% - uthevingsfarge 1 4 10" xfId="43851" xr:uid="{00000000-0005-0000-0000-0000D4470000}"/>
    <cellStyle name="40% - uthevingsfarge 1 4 2" xfId="4251" xr:uid="{00000000-0005-0000-0000-0000D5470000}"/>
    <cellStyle name="40% - uthevingsfarge 1 4 2 2" xfId="4252" xr:uid="{00000000-0005-0000-0000-0000D6470000}"/>
    <cellStyle name="40% - uthevingsfarge 1 4 2 2 2" xfId="16211" xr:uid="{00000000-0005-0000-0000-0000D7470000}"/>
    <cellStyle name="40% - uthevingsfarge 1 4 2 2 2 2" xfId="43852" xr:uid="{00000000-0005-0000-0000-0000D8470000}"/>
    <cellStyle name="40% - uthevingsfarge 1 4 2 2 3" xfId="43853" xr:uid="{00000000-0005-0000-0000-0000D9470000}"/>
    <cellStyle name="40% - uthevingsfarge 1 4 2 2_3. Chng in credit spreads" xfId="43854" xr:uid="{00000000-0005-0000-0000-0000DA470000}"/>
    <cellStyle name="40% - uthevingsfarge 1 4 2 3" xfId="16212" xr:uid="{00000000-0005-0000-0000-0000DB470000}"/>
    <cellStyle name="40% - uthevingsfarge 1 4 2 3 2" xfId="43855" xr:uid="{00000000-0005-0000-0000-0000DC470000}"/>
    <cellStyle name="40% - uthevingsfarge 1 4 2 3 2 2" xfId="43856" xr:uid="{00000000-0005-0000-0000-0000DD470000}"/>
    <cellStyle name="40% - uthevingsfarge 1 4 2 3 3" xfId="43857" xr:uid="{00000000-0005-0000-0000-0000DE470000}"/>
    <cellStyle name="40% - uthevingsfarge 1 4 2 3_3. Chng in credit spreads" xfId="43858" xr:uid="{00000000-0005-0000-0000-0000DF470000}"/>
    <cellStyle name="40% - uthevingsfarge 1 4 2 4" xfId="43859" xr:uid="{00000000-0005-0000-0000-0000E0470000}"/>
    <cellStyle name="40% - uthevingsfarge 1 4 2 4 2" xfId="43860" xr:uid="{00000000-0005-0000-0000-0000E1470000}"/>
    <cellStyle name="40% - uthevingsfarge 1 4 2 5" xfId="43861" xr:uid="{00000000-0005-0000-0000-0000E2470000}"/>
    <cellStyle name="40% - uthevingsfarge 1 4 2 6" xfId="43862" xr:uid="{00000000-0005-0000-0000-0000E3470000}"/>
    <cellStyle name="40% - uthevingsfarge 1 4 2 7" xfId="43863" xr:uid="{00000000-0005-0000-0000-0000E4470000}"/>
    <cellStyle name="40% - uthevingsfarge 1 4 2 8" xfId="43864" xr:uid="{00000000-0005-0000-0000-0000E5470000}"/>
    <cellStyle name="40% - uthevingsfarge 1 4 2_3. Chng in credit spreads" xfId="43865" xr:uid="{00000000-0005-0000-0000-0000E6470000}"/>
    <cellStyle name="40% - uthevingsfarge 1 4 3" xfId="4253" xr:uid="{00000000-0005-0000-0000-0000E7470000}"/>
    <cellStyle name="40% - uthevingsfarge 1 4 3 2" xfId="16213" xr:uid="{00000000-0005-0000-0000-0000E8470000}"/>
    <cellStyle name="40% - uthevingsfarge 1 4 3 2 2" xfId="43866" xr:uid="{00000000-0005-0000-0000-0000E9470000}"/>
    <cellStyle name="40% - uthevingsfarge 1 4 3 3" xfId="16214" xr:uid="{00000000-0005-0000-0000-0000EA470000}"/>
    <cellStyle name="40% - uthevingsfarge 1 4 3 4" xfId="43867" xr:uid="{00000000-0005-0000-0000-0000EB470000}"/>
    <cellStyle name="40% - uthevingsfarge 1 4 3 5" xfId="43868" xr:uid="{00000000-0005-0000-0000-0000EC470000}"/>
    <cellStyle name="40% - uthevingsfarge 1 4 3 6" xfId="43869" xr:uid="{00000000-0005-0000-0000-0000ED470000}"/>
    <cellStyle name="40% - uthevingsfarge 1 4 3_3. Chng in credit spreads" xfId="43870" xr:uid="{00000000-0005-0000-0000-0000EE470000}"/>
    <cellStyle name="40% - uthevingsfarge 1 4 4" xfId="16215" xr:uid="{00000000-0005-0000-0000-0000EF470000}"/>
    <cellStyle name="40% - uthevingsfarge 1 4 4 2" xfId="16216" xr:uid="{00000000-0005-0000-0000-0000F0470000}"/>
    <cellStyle name="40% - uthevingsfarge 1 4 4 2 2" xfId="43871" xr:uid="{00000000-0005-0000-0000-0000F1470000}"/>
    <cellStyle name="40% - uthevingsfarge 1 4 4 3" xfId="16217" xr:uid="{00000000-0005-0000-0000-0000F2470000}"/>
    <cellStyle name="40% - uthevingsfarge 1 4 4 4" xfId="43872" xr:uid="{00000000-0005-0000-0000-0000F3470000}"/>
    <cellStyle name="40% - uthevingsfarge 1 4 4 5" xfId="43873" xr:uid="{00000000-0005-0000-0000-0000F4470000}"/>
    <cellStyle name="40% - uthevingsfarge 1 4 4 6" xfId="43874" xr:uid="{00000000-0005-0000-0000-0000F5470000}"/>
    <cellStyle name="40% - uthevingsfarge 1 4 4_3. Chng in credit spreads" xfId="43875" xr:uid="{00000000-0005-0000-0000-0000F6470000}"/>
    <cellStyle name="40% - uthevingsfarge 1 4 5" xfId="16218" xr:uid="{00000000-0005-0000-0000-0000F7470000}"/>
    <cellStyle name="40% - uthevingsfarge 1 4 5 2" xfId="16219" xr:uid="{00000000-0005-0000-0000-0000F8470000}"/>
    <cellStyle name="40% - uthevingsfarge 1 4 5 3" xfId="16220" xr:uid="{00000000-0005-0000-0000-0000F9470000}"/>
    <cellStyle name="40% - uthevingsfarge 1 4 5 4" xfId="43876" xr:uid="{00000000-0005-0000-0000-0000FA470000}"/>
    <cellStyle name="40% - uthevingsfarge 1 4 5 5" xfId="43877" xr:uid="{00000000-0005-0000-0000-0000FB470000}"/>
    <cellStyle name="40% - uthevingsfarge 1 4 5 6" xfId="43878" xr:uid="{00000000-0005-0000-0000-0000FC470000}"/>
    <cellStyle name="40% - uthevingsfarge 1 4 5_43 Manuell" xfId="54816" xr:uid="{59B486E7-CD90-4997-8834-7F597F7CEEA7}"/>
    <cellStyle name="40% - uthevingsfarge 1 4 6" xfId="16221" xr:uid="{00000000-0005-0000-0000-0000FE470000}"/>
    <cellStyle name="40% - uthevingsfarge 1 4 6 2" xfId="16222" xr:uid="{00000000-0005-0000-0000-0000FF470000}"/>
    <cellStyle name="40% - uthevingsfarge 1 4 6_43 Manuell" xfId="54817" xr:uid="{7E244872-90AA-48CF-B6B4-168B063A1F57}"/>
    <cellStyle name="40% - uthevingsfarge 1 4 7" xfId="16223" xr:uid="{00000000-0005-0000-0000-000001480000}"/>
    <cellStyle name="40% - uthevingsfarge 1 4 8" xfId="38333" xr:uid="{00000000-0005-0000-0000-000002480000}"/>
    <cellStyle name="40% - uthevingsfarge 1 4 9" xfId="43879" xr:uid="{00000000-0005-0000-0000-000003480000}"/>
    <cellStyle name="40% - uthevingsfarge 1 4_3. Chng in credit spreads" xfId="43880"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3881" xr:uid="{00000000-0005-0000-0000-000008480000}"/>
    <cellStyle name="40% - uthevingsfarge 1 40 2_4 manuell" xfId="53340" xr:uid="{B62041AF-557A-49D1-A167-701A5D2754CC}"/>
    <cellStyle name="40% - uthevingsfarge 1 40 3" xfId="4257" xr:uid="{00000000-0005-0000-0000-00000A480000}"/>
    <cellStyle name="40% - uthevingsfarge 1 40 4" xfId="43882" xr:uid="{00000000-0005-0000-0000-00000B480000}"/>
    <cellStyle name="40% - uthevingsfarge 1 40_4 manuell" xfId="53341"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3883" xr:uid="{00000000-0005-0000-0000-000010480000}"/>
    <cellStyle name="40% - uthevingsfarge 1 41 2_4 manuell" xfId="53342" xr:uid="{ED0E8533-8EE2-4C58-AFB7-FC184B35BEF5}"/>
    <cellStyle name="40% - uthevingsfarge 1 41 3" xfId="4261" xr:uid="{00000000-0005-0000-0000-000012480000}"/>
    <cellStyle name="40% - uthevingsfarge 1 41 4" xfId="43884" xr:uid="{00000000-0005-0000-0000-000013480000}"/>
    <cellStyle name="40% - uthevingsfarge 1 41_4 manuell" xfId="53343"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3885" xr:uid="{00000000-0005-0000-0000-000018480000}"/>
    <cellStyle name="40% - uthevingsfarge 1 42 2_4 manuell" xfId="53344" xr:uid="{CF83A82D-D19B-4320-8E4F-1C852FAC082F}"/>
    <cellStyle name="40% - uthevingsfarge 1 42 3" xfId="4265" xr:uid="{00000000-0005-0000-0000-00001A480000}"/>
    <cellStyle name="40% - uthevingsfarge 1 42 4" xfId="43886" xr:uid="{00000000-0005-0000-0000-00001B480000}"/>
    <cellStyle name="40% - uthevingsfarge 1 42_4 manuell" xfId="53345"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3887" xr:uid="{00000000-0005-0000-0000-000020480000}"/>
    <cellStyle name="40% - uthevingsfarge 1 43 2_4 manuell" xfId="53346" xr:uid="{894A9FBB-5344-4B57-8A9E-962C783AE65A}"/>
    <cellStyle name="40% - uthevingsfarge 1 43 3" xfId="4269" xr:uid="{00000000-0005-0000-0000-000022480000}"/>
    <cellStyle name="40% - uthevingsfarge 1 43 4" xfId="43888" xr:uid="{00000000-0005-0000-0000-000023480000}"/>
    <cellStyle name="40% - uthevingsfarge 1 43_4 manuell" xfId="53347"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3889" xr:uid="{00000000-0005-0000-0000-000028480000}"/>
    <cellStyle name="40% - uthevingsfarge 1 44 2_4 manuell" xfId="53348" xr:uid="{E426E0D6-6350-4C29-9B27-0FFB4E46F651}"/>
    <cellStyle name="40% - uthevingsfarge 1 44 3" xfId="4273" xr:uid="{00000000-0005-0000-0000-00002A480000}"/>
    <cellStyle name="40% - uthevingsfarge 1 44 4" xfId="43890" xr:uid="{00000000-0005-0000-0000-00002B480000}"/>
    <cellStyle name="40% - uthevingsfarge 1 44_4 manuell" xfId="53349"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3891" xr:uid="{00000000-0005-0000-0000-000030480000}"/>
    <cellStyle name="40% - uthevingsfarge 1 45 2_4 manuell" xfId="53350" xr:uid="{E7327AAD-691A-4474-BB39-358EFF984FB9}"/>
    <cellStyle name="40% - uthevingsfarge 1 45 3" xfId="4277" xr:uid="{00000000-0005-0000-0000-000032480000}"/>
    <cellStyle name="40% - uthevingsfarge 1 45 4" xfId="43892" xr:uid="{00000000-0005-0000-0000-000033480000}"/>
    <cellStyle name="40% - uthevingsfarge 1 45_4 manuell" xfId="53351"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3893" xr:uid="{00000000-0005-0000-0000-000038480000}"/>
    <cellStyle name="40% - uthevingsfarge 1 46 2_4 manuell" xfId="53352" xr:uid="{4D9F68D0-A351-418E-9970-360FCAB39B91}"/>
    <cellStyle name="40% - uthevingsfarge 1 46 3" xfId="4281" xr:uid="{00000000-0005-0000-0000-00003A480000}"/>
    <cellStyle name="40% - uthevingsfarge 1 46 4" xfId="43894" xr:uid="{00000000-0005-0000-0000-00003B480000}"/>
    <cellStyle name="40% - uthevingsfarge 1 46_4 manuell" xfId="53353"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3895" xr:uid="{00000000-0005-0000-0000-000040480000}"/>
    <cellStyle name="40% - uthevingsfarge 1 47 2_4 manuell" xfId="53354" xr:uid="{614BFB82-DF7A-42CD-8689-58C5993D7D3C}"/>
    <cellStyle name="40% - uthevingsfarge 1 47 3" xfId="4285" xr:uid="{00000000-0005-0000-0000-000042480000}"/>
    <cellStyle name="40% - uthevingsfarge 1 47 4" xfId="43896" xr:uid="{00000000-0005-0000-0000-000043480000}"/>
    <cellStyle name="40% - uthevingsfarge 1 47_4 manuell" xfId="53355"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3897" xr:uid="{00000000-0005-0000-0000-000048480000}"/>
    <cellStyle name="40% - uthevingsfarge 1 48 2_4 manuell" xfId="53356" xr:uid="{A823C18A-1568-45D2-9887-AFB1CCC5528B}"/>
    <cellStyle name="40% - uthevingsfarge 1 48 3" xfId="4289" xr:uid="{00000000-0005-0000-0000-00004A480000}"/>
    <cellStyle name="40% - uthevingsfarge 1 48 4" xfId="43898" xr:uid="{00000000-0005-0000-0000-00004B480000}"/>
    <cellStyle name="40% - uthevingsfarge 1 48_4 manuell" xfId="53357"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3899" xr:uid="{00000000-0005-0000-0000-000050480000}"/>
    <cellStyle name="40% - uthevingsfarge 1 49 2_4 manuell" xfId="53358" xr:uid="{AA1584A9-5287-418A-A3BA-29D324EDC8CD}"/>
    <cellStyle name="40% - uthevingsfarge 1 49 3" xfId="4293" xr:uid="{00000000-0005-0000-0000-000052480000}"/>
    <cellStyle name="40% - uthevingsfarge 1 49 4" xfId="43900" xr:uid="{00000000-0005-0000-0000-000053480000}"/>
    <cellStyle name="40% - uthevingsfarge 1 49_4 manuell" xfId="53359"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3901" xr:uid="{00000000-0005-0000-0000-000058480000}"/>
    <cellStyle name="40% - uthevingsfarge 1 5 2 2 2 2" xfId="43902" xr:uid="{00000000-0005-0000-0000-000059480000}"/>
    <cellStyle name="40% - uthevingsfarge 1 5 2 2 3" xfId="43903" xr:uid="{00000000-0005-0000-0000-00005A480000}"/>
    <cellStyle name="40% - uthevingsfarge 1 5 2 2_3. Chng in credit spreads" xfId="43904" xr:uid="{00000000-0005-0000-0000-00005B480000}"/>
    <cellStyle name="40% - uthevingsfarge 1 5 2 3" xfId="43905" xr:uid="{00000000-0005-0000-0000-00005C480000}"/>
    <cellStyle name="40% - uthevingsfarge 1 5 2 3 2" xfId="43906" xr:uid="{00000000-0005-0000-0000-00005D480000}"/>
    <cellStyle name="40% - uthevingsfarge 1 5 2 3 2 2" xfId="43907" xr:uid="{00000000-0005-0000-0000-00005E480000}"/>
    <cellStyle name="40% - uthevingsfarge 1 5 2 3 3" xfId="43908" xr:uid="{00000000-0005-0000-0000-00005F480000}"/>
    <cellStyle name="40% - uthevingsfarge 1 5 2 3_3. Chng in credit spreads" xfId="43909" xr:uid="{00000000-0005-0000-0000-000060480000}"/>
    <cellStyle name="40% - uthevingsfarge 1 5 2 4" xfId="43910" xr:uid="{00000000-0005-0000-0000-000061480000}"/>
    <cellStyle name="40% - uthevingsfarge 1 5 2 4 2" xfId="43911" xr:uid="{00000000-0005-0000-0000-000062480000}"/>
    <cellStyle name="40% - uthevingsfarge 1 5 2 5" xfId="43912" xr:uid="{00000000-0005-0000-0000-000063480000}"/>
    <cellStyle name="40% - uthevingsfarge 1 5 2_3. Chng in credit spreads" xfId="43913" xr:uid="{00000000-0005-0000-0000-000064480000}"/>
    <cellStyle name="40% - uthevingsfarge 1 5 3" xfId="4297" xr:uid="{00000000-0005-0000-0000-000065480000}"/>
    <cellStyle name="40% - uthevingsfarge 1 5 3 2" xfId="16224" xr:uid="{00000000-0005-0000-0000-000066480000}"/>
    <cellStyle name="40% - uthevingsfarge 1 5 3 2 2" xfId="43914" xr:uid="{00000000-0005-0000-0000-000067480000}"/>
    <cellStyle name="40% - uthevingsfarge 1 5 3 3" xfId="43915" xr:uid="{00000000-0005-0000-0000-000068480000}"/>
    <cellStyle name="40% - uthevingsfarge 1 5 3_3. Chng in credit spreads" xfId="43916" xr:uid="{00000000-0005-0000-0000-000069480000}"/>
    <cellStyle name="40% - uthevingsfarge 1 5 4" xfId="16225" xr:uid="{00000000-0005-0000-0000-00006A480000}"/>
    <cellStyle name="40% - uthevingsfarge 1 5 4 2" xfId="43917" xr:uid="{00000000-0005-0000-0000-00006B480000}"/>
    <cellStyle name="40% - uthevingsfarge 1 5 4 2 2" xfId="43918" xr:uid="{00000000-0005-0000-0000-00006C480000}"/>
    <cellStyle name="40% - uthevingsfarge 1 5 4 3" xfId="43919" xr:uid="{00000000-0005-0000-0000-00006D480000}"/>
    <cellStyle name="40% - uthevingsfarge 1 5 4_3. Chng in credit spreads" xfId="43920" xr:uid="{00000000-0005-0000-0000-00006E480000}"/>
    <cellStyle name="40% - uthevingsfarge 1 5 5" xfId="16226" xr:uid="{00000000-0005-0000-0000-00006F480000}"/>
    <cellStyle name="40% - uthevingsfarge 1 5 5 2" xfId="43921" xr:uid="{00000000-0005-0000-0000-000070480000}"/>
    <cellStyle name="40% - uthevingsfarge 1 5 6" xfId="38334" xr:uid="{00000000-0005-0000-0000-000071480000}"/>
    <cellStyle name="40% - uthevingsfarge 1 5 7" xfId="43922" xr:uid="{00000000-0005-0000-0000-000072480000}"/>
    <cellStyle name="40% - uthevingsfarge 1 5 8" xfId="43923" xr:uid="{00000000-0005-0000-0000-000073480000}"/>
    <cellStyle name="40% - uthevingsfarge 1 5 9" xfId="43924" xr:uid="{00000000-0005-0000-0000-000074480000}"/>
    <cellStyle name="40% - uthevingsfarge 1 5_3. Chng in credit spreads" xfId="43925"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3926" xr:uid="{00000000-0005-0000-0000-000079480000}"/>
    <cellStyle name="40% - uthevingsfarge 1 50 2_4 manuell" xfId="53360" xr:uid="{309219C1-0105-41F6-8F25-48B61F0ADBD4}"/>
    <cellStyle name="40% - uthevingsfarge 1 50 3" xfId="4301" xr:uid="{00000000-0005-0000-0000-00007B480000}"/>
    <cellStyle name="40% - uthevingsfarge 1 50 4" xfId="43927" xr:uid="{00000000-0005-0000-0000-00007C480000}"/>
    <cellStyle name="40% - uthevingsfarge 1 50_4 manuell" xfId="53361"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3928" xr:uid="{00000000-0005-0000-0000-000081480000}"/>
    <cellStyle name="40% - uthevingsfarge 1 51 2_4 manuell" xfId="53362" xr:uid="{5E4DF552-221F-46C8-A471-588E2A71ED92}"/>
    <cellStyle name="40% - uthevingsfarge 1 51 3" xfId="4305" xr:uid="{00000000-0005-0000-0000-000083480000}"/>
    <cellStyle name="40% - uthevingsfarge 1 51 4" xfId="43929" xr:uid="{00000000-0005-0000-0000-000084480000}"/>
    <cellStyle name="40% - uthevingsfarge 1 51_4 manuell" xfId="53363"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3930" xr:uid="{00000000-0005-0000-0000-000089480000}"/>
    <cellStyle name="40% - uthevingsfarge 1 52 2_4 manuell" xfId="53364" xr:uid="{80C5B153-2A65-402C-AE57-FE87DF00A9DD}"/>
    <cellStyle name="40% - uthevingsfarge 1 52 3" xfId="4309" xr:uid="{00000000-0005-0000-0000-00008B480000}"/>
    <cellStyle name="40% - uthevingsfarge 1 52 4" xfId="43931" xr:uid="{00000000-0005-0000-0000-00008C480000}"/>
    <cellStyle name="40% - uthevingsfarge 1 52_4 manuell" xfId="53365"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3932" xr:uid="{00000000-0005-0000-0000-000091480000}"/>
    <cellStyle name="40% - uthevingsfarge 1 53 2_4 manuell" xfId="53366" xr:uid="{17A15296-309B-495B-BFE0-720B83A2A493}"/>
    <cellStyle name="40% - uthevingsfarge 1 53 3" xfId="4313" xr:uid="{00000000-0005-0000-0000-000093480000}"/>
    <cellStyle name="40% - uthevingsfarge 1 53 4" xfId="43933" xr:uid="{00000000-0005-0000-0000-000094480000}"/>
    <cellStyle name="40% - uthevingsfarge 1 53_4 manuell" xfId="53367"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3934" xr:uid="{00000000-0005-0000-0000-000099480000}"/>
    <cellStyle name="40% - uthevingsfarge 1 54 2_4 manuell" xfId="53368" xr:uid="{13083A62-247E-4DE5-8B52-0B0FAC12075E}"/>
    <cellStyle name="40% - uthevingsfarge 1 54 3" xfId="4317" xr:uid="{00000000-0005-0000-0000-00009B480000}"/>
    <cellStyle name="40% - uthevingsfarge 1 54 4" xfId="43935" xr:uid="{00000000-0005-0000-0000-00009C480000}"/>
    <cellStyle name="40% - uthevingsfarge 1 54_4 manuell" xfId="53369"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3936" xr:uid="{00000000-0005-0000-0000-0000A1480000}"/>
    <cellStyle name="40% - uthevingsfarge 1 55 2_4 manuell" xfId="53370" xr:uid="{72C9BB17-4A8A-4B0C-A59B-4E5B19D3561F}"/>
    <cellStyle name="40% - uthevingsfarge 1 55 3" xfId="4321" xr:uid="{00000000-0005-0000-0000-0000A3480000}"/>
    <cellStyle name="40% - uthevingsfarge 1 55 4" xfId="43937" xr:uid="{00000000-0005-0000-0000-0000A4480000}"/>
    <cellStyle name="40% - uthevingsfarge 1 55_4 manuell" xfId="53371"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3938" xr:uid="{00000000-0005-0000-0000-0000A9480000}"/>
    <cellStyle name="40% - uthevingsfarge 1 56 2_4 manuell" xfId="53372" xr:uid="{577254E1-D1B0-43C0-8703-AEED5E95E2D4}"/>
    <cellStyle name="40% - uthevingsfarge 1 56 3" xfId="4325" xr:uid="{00000000-0005-0000-0000-0000AB480000}"/>
    <cellStyle name="40% - uthevingsfarge 1 56 4" xfId="43939" xr:uid="{00000000-0005-0000-0000-0000AC480000}"/>
    <cellStyle name="40% - uthevingsfarge 1 56_4 manuell" xfId="53373"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3940" xr:uid="{00000000-0005-0000-0000-0000B1480000}"/>
    <cellStyle name="40% - uthevingsfarge 1 57 2_4 manuell" xfId="53374" xr:uid="{3AB507E1-FAA3-44AE-BB3E-B9806556BD9A}"/>
    <cellStyle name="40% - uthevingsfarge 1 57 3" xfId="4329" xr:uid="{00000000-0005-0000-0000-0000B3480000}"/>
    <cellStyle name="40% - uthevingsfarge 1 57 4" xfId="43941" xr:uid="{00000000-0005-0000-0000-0000B4480000}"/>
    <cellStyle name="40% - uthevingsfarge 1 57_4 manuell" xfId="53375"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3942" xr:uid="{00000000-0005-0000-0000-0000B9480000}"/>
    <cellStyle name="40% - uthevingsfarge 1 58 2_4 manuell" xfId="53376" xr:uid="{C1F80F92-E5CD-49DD-9562-DC4DBB9CDC55}"/>
    <cellStyle name="40% - uthevingsfarge 1 58 3" xfId="4333" xr:uid="{00000000-0005-0000-0000-0000BB480000}"/>
    <cellStyle name="40% - uthevingsfarge 1 58 4" xfId="43943" xr:uid="{00000000-0005-0000-0000-0000BC480000}"/>
    <cellStyle name="40% - uthevingsfarge 1 58_4 manuell" xfId="53377"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3944" xr:uid="{00000000-0005-0000-0000-0000C1480000}"/>
    <cellStyle name="40% - uthevingsfarge 1 59 2_4 manuell" xfId="53378" xr:uid="{F6C4A8A9-D98D-4926-8055-057C0022FF87}"/>
    <cellStyle name="40% - uthevingsfarge 1 59 3" xfId="4337" xr:uid="{00000000-0005-0000-0000-0000C3480000}"/>
    <cellStyle name="40% - uthevingsfarge 1 59 4" xfId="43945" xr:uid="{00000000-0005-0000-0000-0000C4480000}"/>
    <cellStyle name="40% - uthevingsfarge 1 59_4 manuell" xfId="53379"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3946" xr:uid="{00000000-0005-0000-0000-0000C9480000}"/>
    <cellStyle name="40% - uthevingsfarge 1 6 2 2_CC1" xfId="53380" xr:uid="{DBE85539-5F0A-402B-BCF2-D97A08C9121A}"/>
    <cellStyle name="40% - uthevingsfarge 1 6 2 3" xfId="43947" xr:uid="{00000000-0005-0000-0000-0000CA480000}"/>
    <cellStyle name="40% - uthevingsfarge 1 6 2 4" xfId="43948" xr:uid="{00000000-0005-0000-0000-0000CB480000}"/>
    <cellStyle name="40% - uthevingsfarge 1 6 2_3. Chng in credit spreads" xfId="43949" xr:uid="{00000000-0005-0000-0000-0000CC480000}"/>
    <cellStyle name="40% - uthevingsfarge 1 6 3" xfId="4341" xr:uid="{00000000-0005-0000-0000-0000CD480000}"/>
    <cellStyle name="40% - uthevingsfarge 1 6 3 2" xfId="16227" xr:uid="{00000000-0005-0000-0000-0000CE480000}"/>
    <cellStyle name="40% - uthevingsfarge 1 6 3 2 2" xfId="43950" xr:uid="{00000000-0005-0000-0000-0000CF480000}"/>
    <cellStyle name="40% - uthevingsfarge 1 6 3 3" xfId="43951" xr:uid="{00000000-0005-0000-0000-0000D0480000}"/>
    <cellStyle name="40% - uthevingsfarge 1 6 3_3. Chng in credit spreads" xfId="43952" xr:uid="{00000000-0005-0000-0000-0000D1480000}"/>
    <cellStyle name="40% - uthevingsfarge 1 6 4" xfId="16228" xr:uid="{00000000-0005-0000-0000-0000D2480000}"/>
    <cellStyle name="40% - uthevingsfarge 1 6 4 2" xfId="43953" xr:uid="{00000000-0005-0000-0000-0000D3480000}"/>
    <cellStyle name="40% - uthevingsfarge 1 6 5" xfId="16229" xr:uid="{00000000-0005-0000-0000-0000D4480000}"/>
    <cellStyle name="40% - uthevingsfarge 1 6 6" xfId="38335" xr:uid="{00000000-0005-0000-0000-0000D5480000}"/>
    <cellStyle name="40% - uthevingsfarge 1 6 7" xfId="43954" xr:uid="{00000000-0005-0000-0000-0000D6480000}"/>
    <cellStyle name="40% - uthevingsfarge 1 6 8" xfId="43955" xr:uid="{00000000-0005-0000-0000-0000D7480000}"/>
    <cellStyle name="40% - uthevingsfarge 1 6 9" xfId="43956" xr:uid="{00000000-0005-0000-0000-0000D8480000}"/>
    <cellStyle name="40% - uthevingsfarge 1 6_3. Chng in credit spreads" xfId="43957" xr:uid="{00000000-0005-0000-0000-0000D9480000}"/>
    <cellStyle name="40% - uthevingsfarge 1 60" xfId="16230" xr:uid="{00000000-0005-0000-0000-0000DA480000}"/>
    <cellStyle name="40% - uthevingsfarge 1 60 2" xfId="16231" xr:uid="{00000000-0005-0000-0000-0000DB480000}"/>
    <cellStyle name="40% - uthevingsfarge 1 60 2 2" xfId="35012" xr:uid="{00000000-0005-0000-0000-0000DC480000}"/>
    <cellStyle name="40% - uthevingsfarge 1 60 3" xfId="16232" xr:uid="{00000000-0005-0000-0000-0000DD480000}"/>
    <cellStyle name="40% - uthevingsfarge 1 60 4" xfId="34776" xr:uid="{00000000-0005-0000-0000-0000DE480000}"/>
    <cellStyle name="40% - uthevingsfarge 1 60_43 Manuell" xfId="54818" xr:uid="{FD6014CA-D5F4-4C11-ABBA-0626C873BCEF}"/>
    <cellStyle name="40% - uthevingsfarge 1 61" xfId="16233" xr:uid="{00000000-0005-0000-0000-0000E0480000}"/>
    <cellStyle name="40% - uthevingsfarge 1 61 2" xfId="16234" xr:uid="{00000000-0005-0000-0000-0000E1480000}"/>
    <cellStyle name="40% - uthevingsfarge 1 61 2 2" xfId="35033" xr:uid="{00000000-0005-0000-0000-0000E2480000}"/>
    <cellStyle name="40% - uthevingsfarge 1 61 3" xfId="16235" xr:uid="{00000000-0005-0000-0000-0000E3480000}"/>
    <cellStyle name="40% - uthevingsfarge 1 61 4" xfId="34802" xr:uid="{00000000-0005-0000-0000-0000E4480000}"/>
    <cellStyle name="40% - uthevingsfarge 1 61_43 Manuell" xfId="54819" xr:uid="{C4D33D09-CAEC-4703-A610-F38DAFED9B09}"/>
    <cellStyle name="40% - uthevingsfarge 1 62" xfId="16236" xr:uid="{00000000-0005-0000-0000-0000E6480000}"/>
    <cellStyle name="40% - uthevingsfarge 1 62 2" xfId="16237" xr:uid="{00000000-0005-0000-0000-0000E7480000}"/>
    <cellStyle name="40% - uthevingsfarge 1 62 2 2" xfId="35024" xr:uid="{00000000-0005-0000-0000-0000E8480000}"/>
    <cellStyle name="40% - uthevingsfarge 1 62 3" xfId="34791" xr:uid="{00000000-0005-0000-0000-0000E9480000}"/>
    <cellStyle name="40% - uthevingsfarge 1 62_43 Manuell" xfId="54820" xr:uid="{EE8044A7-8C62-4842-AC46-CF96602BD46B}"/>
    <cellStyle name="40% - uthevingsfarge 1 63" xfId="16238" xr:uid="{00000000-0005-0000-0000-0000EB480000}"/>
    <cellStyle name="40% - uthevingsfarge 1 63 2" xfId="34986" xr:uid="{00000000-0005-0000-0000-0000EC480000}"/>
    <cellStyle name="40% - uthevingsfarge 1 64" xfId="16239" xr:uid="{00000000-0005-0000-0000-0000ED480000}"/>
    <cellStyle name="40% - uthevingsfarge 1 64 2" xfId="35065" xr:uid="{00000000-0005-0000-0000-0000EE480000}"/>
    <cellStyle name="40% - uthevingsfarge 1 65" xfId="16240" xr:uid="{00000000-0005-0000-0000-0000EF480000}"/>
    <cellStyle name="40% - uthevingsfarge 1 65 2" xfId="34956" xr:uid="{00000000-0005-0000-0000-0000F0480000}"/>
    <cellStyle name="40% - uthevingsfarge 1 66" xfId="16241" xr:uid="{00000000-0005-0000-0000-0000F1480000}"/>
    <cellStyle name="40% - uthevingsfarge 1 66 2" xfId="35051" xr:uid="{00000000-0005-0000-0000-0000F2480000}"/>
    <cellStyle name="40% - uthevingsfarge 1 67" xfId="34925" xr:uid="{00000000-0005-0000-0000-0000F3480000}"/>
    <cellStyle name="40% - uthevingsfarge 1 68" xfId="43958" xr:uid="{00000000-0005-0000-0000-0000F4480000}"/>
    <cellStyle name="40% - uthevingsfarge 1 69" xfId="43959"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3960" xr:uid="{00000000-0005-0000-0000-0000F9480000}"/>
    <cellStyle name="40% - uthevingsfarge 1 7 2 4" xfId="43961" xr:uid="{00000000-0005-0000-0000-0000FA480000}"/>
    <cellStyle name="40% - uthevingsfarge 1 7 2_4 manuell" xfId="53381" xr:uid="{73895F89-DC32-4FE5-8537-50499EBD6308}"/>
    <cellStyle name="40% - uthevingsfarge 1 7 3" xfId="4345" xr:uid="{00000000-0005-0000-0000-0000FC480000}"/>
    <cellStyle name="40% - uthevingsfarge 1 7 3 2" xfId="16242" xr:uid="{00000000-0005-0000-0000-0000FD480000}"/>
    <cellStyle name="40% - uthevingsfarge 1 7 3_43 Manuell" xfId="54821" xr:uid="{A43A8988-57DE-45DF-B947-59C175A3FA8E}"/>
    <cellStyle name="40% - uthevingsfarge 1 7 4" xfId="16243" xr:uid="{00000000-0005-0000-0000-0000FF480000}"/>
    <cellStyle name="40% - uthevingsfarge 1 7 5" xfId="16244" xr:uid="{00000000-0005-0000-0000-000000490000}"/>
    <cellStyle name="40% - uthevingsfarge 1 7 6" xfId="43962" xr:uid="{00000000-0005-0000-0000-000001490000}"/>
    <cellStyle name="40% - uthevingsfarge 1 7 7" xfId="43963" xr:uid="{00000000-0005-0000-0000-000002490000}"/>
    <cellStyle name="40% - uthevingsfarge 1 7 8" xfId="43964" xr:uid="{00000000-0005-0000-0000-000003490000}"/>
    <cellStyle name="40% - uthevingsfarge 1 7_3. Chng in credit spreads" xfId="43965" xr:uid="{00000000-0005-0000-0000-000004490000}"/>
    <cellStyle name="40% - uthevingsfarge 1 70" xfId="43966" xr:uid="{00000000-0005-0000-0000-000005490000}"/>
    <cellStyle name="40% - uthevingsfarge 1 71" xfId="43967" xr:uid="{00000000-0005-0000-0000-000006490000}"/>
    <cellStyle name="40% - uthevingsfarge 1 72" xfId="43968" xr:uid="{00000000-0005-0000-0000-000007490000}"/>
    <cellStyle name="40% - uthevingsfarge 1 73" xfId="43969" xr:uid="{00000000-0005-0000-0000-000008490000}"/>
    <cellStyle name="40% - uthevingsfarge 1 74" xfId="43970"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3971" xr:uid="{00000000-0005-0000-0000-00000D490000}"/>
    <cellStyle name="40% - uthevingsfarge 1 8 2 4" xfId="43972" xr:uid="{00000000-0005-0000-0000-00000E490000}"/>
    <cellStyle name="40% - uthevingsfarge 1 8 2_4 manuell" xfId="53382" xr:uid="{3F45B591-9965-43CA-9B78-EB2C016BC17C}"/>
    <cellStyle name="40% - uthevingsfarge 1 8 3" xfId="4349" xr:uid="{00000000-0005-0000-0000-000010490000}"/>
    <cellStyle name="40% - uthevingsfarge 1 8 4" xfId="43973" xr:uid="{00000000-0005-0000-0000-000011490000}"/>
    <cellStyle name="40% - uthevingsfarge 1 8 5" xfId="43974" xr:uid="{00000000-0005-0000-0000-000012490000}"/>
    <cellStyle name="40% - uthevingsfarge 1 8_3. Chng in credit spreads" xfId="43975"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3976" xr:uid="{00000000-0005-0000-0000-000017490000}"/>
    <cellStyle name="40% - uthevingsfarge 1 9 2_4 manuell" xfId="53383" xr:uid="{6F10F46D-8520-4D96-A849-CDB7B86E5DF6}"/>
    <cellStyle name="40% - uthevingsfarge 1 9 3" xfId="4353" xr:uid="{00000000-0005-0000-0000-000019490000}"/>
    <cellStyle name="40% - uthevingsfarge 1 9 4" xfId="43977" xr:uid="{00000000-0005-0000-0000-00001A490000}"/>
    <cellStyle name="40% - uthevingsfarge 1 9 5" xfId="43978" xr:uid="{00000000-0005-0000-0000-00001B490000}"/>
    <cellStyle name="40% - uthevingsfarge 1 9_4 manuell" xfId="53384" xr:uid="{285478D9-DE2A-4552-81DB-019B2DF86F92}"/>
    <cellStyle name="40% - uthevingsfarge 1_4 manuell" xfId="53385" xr:uid="{9FCD251A-5236-4BF4-A963-3315FA6EBD8C}"/>
    <cellStyle name="40% - uthevingsfarge 2" xfId="34651"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3979" xr:uid="{00000000-0005-0000-0000-000022490000}"/>
    <cellStyle name="40% - uthevingsfarge 2 10 2_4 manuell" xfId="53386" xr:uid="{91D036B0-800E-4DAC-8061-2336C94CBD99}"/>
    <cellStyle name="40% - uthevingsfarge 2 10 3" xfId="4357" xr:uid="{00000000-0005-0000-0000-000024490000}"/>
    <cellStyle name="40% - uthevingsfarge 2 10 4" xfId="43980" xr:uid="{00000000-0005-0000-0000-000025490000}"/>
    <cellStyle name="40% - uthevingsfarge 2 10 5" xfId="43981" xr:uid="{00000000-0005-0000-0000-000026490000}"/>
    <cellStyle name="40% - uthevingsfarge 2 10_4 manuell" xfId="53387"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3982" xr:uid="{00000000-0005-0000-0000-00002B490000}"/>
    <cellStyle name="40% - uthevingsfarge 2 11 2_4 manuell" xfId="53388" xr:uid="{B4200C01-0677-4578-94F8-EC3346736DE0}"/>
    <cellStyle name="40% - uthevingsfarge 2 11 3" xfId="4361" xr:uid="{00000000-0005-0000-0000-00002D490000}"/>
    <cellStyle name="40% - uthevingsfarge 2 11 4" xfId="43983" xr:uid="{00000000-0005-0000-0000-00002E490000}"/>
    <cellStyle name="40% - uthevingsfarge 2 11_4 manuell" xfId="53389"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3984" xr:uid="{00000000-0005-0000-0000-000033490000}"/>
    <cellStyle name="40% - uthevingsfarge 2 12 2_4 manuell" xfId="53390" xr:uid="{8E2D2822-F93A-410A-9DEF-3B15FFFC9DD7}"/>
    <cellStyle name="40% - uthevingsfarge 2 12 3" xfId="4365" xr:uid="{00000000-0005-0000-0000-000035490000}"/>
    <cellStyle name="40% - uthevingsfarge 2 12 4" xfId="43985" xr:uid="{00000000-0005-0000-0000-000036490000}"/>
    <cellStyle name="40% - uthevingsfarge 2 12_4 manuell" xfId="53391"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3986" xr:uid="{00000000-0005-0000-0000-00003B490000}"/>
    <cellStyle name="40% - uthevingsfarge 2 13 2_4 manuell" xfId="53392" xr:uid="{0FE87D80-8478-4560-A05C-F1F6C99225A8}"/>
    <cellStyle name="40% - uthevingsfarge 2 13 3" xfId="4369" xr:uid="{00000000-0005-0000-0000-00003D490000}"/>
    <cellStyle name="40% - uthevingsfarge 2 13 4" xfId="43987" xr:uid="{00000000-0005-0000-0000-00003E490000}"/>
    <cellStyle name="40% - uthevingsfarge 2 13_4 manuell" xfId="53393"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3988" xr:uid="{00000000-0005-0000-0000-000043490000}"/>
    <cellStyle name="40% - uthevingsfarge 2 14 2_4 manuell" xfId="53394" xr:uid="{073C5726-5F33-4699-A7A5-2044C281F078}"/>
    <cellStyle name="40% - uthevingsfarge 2 14 3" xfId="4373" xr:uid="{00000000-0005-0000-0000-000045490000}"/>
    <cellStyle name="40% - uthevingsfarge 2 14 4" xfId="43989" xr:uid="{00000000-0005-0000-0000-000046490000}"/>
    <cellStyle name="40% - uthevingsfarge 2 14_4 manuell" xfId="53395"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3990" xr:uid="{00000000-0005-0000-0000-00004B490000}"/>
    <cellStyle name="40% - uthevingsfarge 2 15 2_4 manuell" xfId="53396" xr:uid="{88D739C7-A926-4602-BD91-F6C521DA5AB7}"/>
    <cellStyle name="40% - uthevingsfarge 2 15 3" xfId="4377" xr:uid="{00000000-0005-0000-0000-00004D490000}"/>
    <cellStyle name="40% - uthevingsfarge 2 15 4" xfId="43991" xr:uid="{00000000-0005-0000-0000-00004E490000}"/>
    <cellStyle name="40% - uthevingsfarge 2 15_4 manuell" xfId="53397"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3992" xr:uid="{00000000-0005-0000-0000-000053490000}"/>
    <cellStyle name="40% - uthevingsfarge 2 16 2_4 manuell" xfId="53398" xr:uid="{0ECDFDB9-63F4-4CBF-B402-6D84BE942300}"/>
    <cellStyle name="40% - uthevingsfarge 2 16 3" xfId="4381" xr:uid="{00000000-0005-0000-0000-000055490000}"/>
    <cellStyle name="40% - uthevingsfarge 2 16 4" xfId="43993" xr:uid="{00000000-0005-0000-0000-000056490000}"/>
    <cellStyle name="40% - uthevingsfarge 2 16_4 manuell" xfId="53399"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3994" xr:uid="{00000000-0005-0000-0000-00005B490000}"/>
    <cellStyle name="40% - uthevingsfarge 2 17 2_4 manuell" xfId="53400" xr:uid="{AFF43B0C-F754-4639-A379-7F4BFFE38CFC}"/>
    <cellStyle name="40% - uthevingsfarge 2 17 3" xfId="4385" xr:uid="{00000000-0005-0000-0000-00005D490000}"/>
    <cellStyle name="40% - uthevingsfarge 2 17 4" xfId="43995" xr:uid="{00000000-0005-0000-0000-00005E490000}"/>
    <cellStyle name="40% - uthevingsfarge 2 17_4 manuell" xfId="53401"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3996" xr:uid="{00000000-0005-0000-0000-000063490000}"/>
    <cellStyle name="40% - uthevingsfarge 2 18 2_4 manuell" xfId="53402" xr:uid="{EB9F8A2A-9FFC-4A25-B2D2-C9EEC543C89D}"/>
    <cellStyle name="40% - uthevingsfarge 2 18 3" xfId="4389" xr:uid="{00000000-0005-0000-0000-000065490000}"/>
    <cellStyle name="40% - uthevingsfarge 2 18 4" xfId="43997" xr:uid="{00000000-0005-0000-0000-000066490000}"/>
    <cellStyle name="40% - uthevingsfarge 2 18_4 manuell" xfId="53403"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3998" xr:uid="{00000000-0005-0000-0000-00006B490000}"/>
    <cellStyle name="40% - uthevingsfarge 2 19 2_4 manuell" xfId="53404" xr:uid="{B99FD38A-5A2D-41CC-915E-1E4745FE98B1}"/>
    <cellStyle name="40% - uthevingsfarge 2 19 3" xfId="4393" xr:uid="{00000000-0005-0000-0000-00006D490000}"/>
    <cellStyle name="40% - uthevingsfarge 2 19 4" xfId="43999" xr:uid="{00000000-0005-0000-0000-00006E490000}"/>
    <cellStyle name="40% - uthevingsfarge 2 19_4 manuell" xfId="53405" xr:uid="{A5DEF73F-FF22-4276-9353-AE73A9E28A73}"/>
    <cellStyle name="40% - uthevingsfarge 2 2" xfId="4394" xr:uid="{00000000-0005-0000-0000-000070490000}"/>
    <cellStyle name="40% - uthevingsfarge 2 2 10" xfId="16245" xr:uid="{00000000-0005-0000-0000-000071490000}"/>
    <cellStyle name="40% - uthevingsfarge 2 2 10 2" xfId="16246" xr:uid="{00000000-0005-0000-0000-000072490000}"/>
    <cellStyle name="40% - uthevingsfarge 2 2 10 3" xfId="16247" xr:uid="{00000000-0005-0000-0000-000073490000}"/>
    <cellStyle name="40% - uthevingsfarge 2 2 10_43 Manuell" xfId="54822" xr:uid="{700E72EA-C260-414C-B7C9-EF3C7E3BCA18}"/>
    <cellStyle name="40% - uthevingsfarge 2 2 11" xfId="16248" xr:uid="{00000000-0005-0000-0000-000075490000}"/>
    <cellStyle name="40% - uthevingsfarge 2 2 12" xfId="16249" xr:uid="{00000000-0005-0000-0000-000076490000}"/>
    <cellStyle name="40% - uthevingsfarge 2 2 13" xfId="44000" xr:uid="{00000000-0005-0000-0000-000077490000}"/>
    <cellStyle name="40% - uthevingsfarge 2 2 14" xfId="44001" xr:uid="{00000000-0005-0000-0000-000078490000}"/>
    <cellStyle name="40% - uthevingsfarge 2 2 15" xfId="44002" xr:uid="{00000000-0005-0000-0000-000079490000}"/>
    <cellStyle name="40% - uthevingsfarge 2 2 16" xfId="44003" xr:uid="{00000000-0005-0000-0000-00007A490000}"/>
    <cellStyle name="40% - uthevingsfarge 2 2 2" xfId="4395" xr:uid="{00000000-0005-0000-0000-00007B490000}"/>
    <cellStyle name="40% - uthevingsfarge 2 2 2 10" xfId="44004" xr:uid="{00000000-0005-0000-0000-00007C490000}"/>
    <cellStyle name="40% - uthevingsfarge 2 2 2 11" xfId="44005" xr:uid="{00000000-0005-0000-0000-00007D490000}"/>
    <cellStyle name="40% - uthevingsfarge 2 2 2 2" xfId="4396" xr:uid="{00000000-0005-0000-0000-00007E490000}"/>
    <cellStyle name="40% - uthevingsfarge 2 2 2 2 10" xfId="44006" xr:uid="{00000000-0005-0000-0000-00007F490000}"/>
    <cellStyle name="40% - uthevingsfarge 2 2 2 2 2" xfId="16250" xr:uid="{00000000-0005-0000-0000-000080490000}"/>
    <cellStyle name="40% - uthevingsfarge 2 2 2 2 2 2" xfId="16251" xr:uid="{00000000-0005-0000-0000-000081490000}"/>
    <cellStyle name="40% - uthevingsfarge 2 2 2 2 2 2 2" xfId="44007" xr:uid="{00000000-0005-0000-0000-000082490000}"/>
    <cellStyle name="40% - uthevingsfarge 2 2 2 2 2 2 2 2" xfId="44008" xr:uid="{00000000-0005-0000-0000-000083490000}"/>
    <cellStyle name="40% - uthevingsfarge 2 2 2 2 2 2 3" xfId="44009" xr:uid="{00000000-0005-0000-0000-000084490000}"/>
    <cellStyle name="40% - uthevingsfarge 2 2 2 2 2 2_3. Chng in credit spreads" xfId="44010" xr:uid="{00000000-0005-0000-0000-000085490000}"/>
    <cellStyle name="40% - uthevingsfarge 2 2 2 2 2 3" xfId="16252" xr:uid="{00000000-0005-0000-0000-000086490000}"/>
    <cellStyle name="40% - uthevingsfarge 2 2 2 2 2 3 2" xfId="44011" xr:uid="{00000000-0005-0000-0000-000087490000}"/>
    <cellStyle name="40% - uthevingsfarge 2 2 2 2 2 4" xfId="44012" xr:uid="{00000000-0005-0000-0000-000088490000}"/>
    <cellStyle name="40% - uthevingsfarge 2 2 2 2 2 5" xfId="44013" xr:uid="{00000000-0005-0000-0000-000089490000}"/>
    <cellStyle name="40% - uthevingsfarge 2 2 2 2 2 6" xfId="44014" xr:uid="{00000000-0005-0000-0000-00008A490000}"/>
    <cellStyle name="40% - uthevingsfarge 2 2 2 2 2_3. Chng in credit spreads" xfId="44015" xr:uid="{00000000-0005-0000-0000-00008B490000}"/>
    <cellStyle name="40% - uthevingsfarge 2 2 2 2 3" xfId="16253" xr:uid="{00000000-0005-0000-0000-00008C490000}"/>
    <cellStyle name="40% - uthevingsfarge 2 2 2 2 3 2" xfId="16254" xr:uid="{00000000-0005-0000-0000-00008D490000}"/>
    <cellStyle name="40% - uthevingsfarge 2 2 2 2 3 2 2" xfId="44016" xr:uid="{00000000-0005-0000-0000-00008E490000}"/>
    <cellStyle name="40% - uthevingsfarge 2 2 2 2 3 2 2 2" xfId="44017" xr:uid="{00000000-0005-0000-0000-00008F490000}"/>
    <cellStyle name="40% - uthevingsfarge 2 2 2 2 3 2 3" xfId="44018" xr:uid="{00000000-0005-0000-0000-000090490000}"/>
    <cellStyle name="40% - uthevingsfarge 2 2 2 2 3 2_3. Chng in credit spreads" xfId="44019" xr:uid="{00000000-0005-0000-0000-000091490000}"/>
    <cellStyle name="40% - uthevingsfarge 2 2 2 2 3 3" xfId="16255" xr:uid="{00000000-0005-0000-0000-000092490000}"/>
    <cellStyle name="40% - uthevingsfarge 2 2 2 2 3 3 2" xfId="44020" xr:uid="{00000000-0005-0000-0000-000093490000}"/>
    <cellStyle name="40% - uthevingsfarge 2 2 2 2 3 4" xfId="44021" xr:uid="{00000000-0005-0000-0000-000094490000}"/>
    <cellStyle name="40% - uthevingsfarge 2 2 2 2 3 5" xfId="44022" xr:uid="{00000000-0005-0000-0000-000095490000}"/>
    <cellStyle name="40% - uthevingsfarge 2 2 2 2 3 6" xfId="44023" xr:uid="{00000000-0005-0000-0000-000096490000}"/>
    <cellStyle name="40% - uthevingsfarge 2 2 2 2 3_3. Chng in credit spreads" xfId="44024" xr:uid="{00000000-0005-0000-0000-000097490000}"/>
    <cellStyle name="40% - uthevingsfarge 2 2 2 2 4" xfId="16256" xr:uid="{00000000-0005-0000-0000-000098490000}"/>
    <cellStyle name="40% - uthevingsfarge 2 2 2 2 4 2" xfId="16257" xr:uid="{00000000-0005-0000-0000-000099490000}"/>
    <cellStyle name="40% - uthevingsfarge 2 2 2 2 4 2 2" xfId="44025" xr:uid="{00000000-0005-0000-0000-00009A490000}"/>
    <cellStyle name="40% - uthevingsfarge 2 2 2 2 4 3" xfId="16258" xr:uid="{00000000-0005-0000-0000-00009B490000}"/>
    <cellStyle name="40% - uthevingsfarge 2 2 2 2 4 4" xfId="44026" xr:uid="{00000000-0005-0000-0000-00009C490000}"/>
    <cellStyle name="40% - uthevingsfarge 2 2 2 2 4 5" xfId="44027" xr:uid="{00000000-0005-0000-0000-00009D490000}"/>
    <cellStyle name="40% - uthevingsfarge 2 2 2 2 4 6" xfId="44028" xr:uid="{00000000-0005-0000-0000-00009E490000}"/>
    <cellStyle name="40% - uthevingsfarge 2 2 2 2 4_3. Chng in credit spreads" xfId="44029" xr:uid="{00000000-0005-0000-0000-00009F490000}"/>
    <cellStyle name="40% - uthevingsfarge 2 2 2 2 5" xfId="16259" xr:uid="{00000000-0005-0000-0000-0000A0490000}"/>
    <cellStyle name="40% - uthevingsfarge 2 2 2 2 5 2" xfId="16260" xr:uid="{00000000-0005-0000-0000-0000A1490000}"/>
    <cellStyle name="40% - uthevingsfarge 2 2 2 2 5 2 2" xfId="44030" xr:uid="{00000000-0005-0000-0000-0000A2490000}"/>
    <cellStyle name="40% - uthevingsfarge 2 2 2 2 5 3" xfId="16261" xr:uid="{00000000-0005-0000-0000-0000A3490000}"/>
    <cellStyle name="40% - uthevingsfarge 2 2 2 2 5 4" xfId="44031" xr:uid="{00000000-0005-0000-0000-0000A4490000}"/>
    <cellStyle name="40% - uthevingsfarge 2 2 2 2 5 5" xfId="44032" xr:uid="{00000000-0005-0000-0000-0000A5490000}"/>
    <cellStyle name="40% - uthevingsfarge 2 2 2 2 5_3. Chng in credit spreads" xfId="44033" xr:uid="{00000000-0005-0000-0000-0000A6490000}"/>
    <cellStyle name="40% - uthevingsfarge 2 2 2 2 6" xfId="16262" xr:uid="{00000000-0005-0000-0000-0000A7490000}"/>
    <cellStyle name="40% - uthevingsfarge 2 2 2 2 6 2" xfId="44034" xr:uid="{00000000-0005-0000-0000-0000A8490000}"/>
    <cellStyle name="40% - uthevingsfarge 2 2 2 2 7" xfId="16263" xr:uid="{00000000-0005-0000-0000-0000A9490000}"/>
    <cellStyle name="40% - uthevingsfarge 2 2 2 2 8" xfId="44035" xr:uid="{00000000-0005-0000-0000-0000AA490000}"/>
    <cellStyle name="40% - uthevingsfarge 2 2 2 2 9" xfId="44036" xr:uid="{00000000-0005-0000-0000-0000AB490000}"/>
    <cellStyle name="40% - uthevingsfarge 2 2 2 2_3. Chng in credit spreads" xfId="44037" xr:uid="{00000000-0005-0000-0000-0000AC490000}"/>
    <cellStyle name="40% - uthevingsfarge 2 2 2 3" xfId="16264" xr:uid="{00000000-0005-0000-0000-0000AD490000}"/>
    <cellStyle name="40% - uthevingsfarge 2 2 2 3 2" xfId="16265" xr:uid="{00000000-0005-0000-0000-0000AE490000}"/>
    <cellStyle name="40% - uthevingsfarge 2 2 2 3 2 2" xfId="44038" xr:uid="{00000000-0005-0000-0000-0000AF490000}"/>
    <cellStyle name="40% - uthevingsfarge 2 2 2 3 2 2 2" xfId="44039" xr:uid="{00000000-0005-0000-0000-0000B0490000}"/>
    <cellStyle name="40% - uthevingsfarge 2 2 2 3 2 3" xfId="44040" xr:uid="{00000000-0005-0000-0000-0000B1490000}"/>
    <cellStyle name="40% - uthevingsfarge 2 2 2 3 2_3. Chng in credit spreads" xfId="44041" xr:uid="{00000000-0005-0000-0000-0000B2490000}"/>
    <cellStyle name="40% - uthevingsfarge 2 2 2 3 3" xfId="16266" xr:uid="{00000000-0005-0000-0000-0000B3490000}"/>
    <cellStyle name="40% - uthevingsfarge 2 2 2 3 3 2" xfId="44042" xr:uid="{00000000-0005-0000-0000-0000B4490000}"/>
    <cellStyle name="40% - uthevingsfarge 2 2 2 3 4" xfId="44043" xr:uid="{00000000-0005-0000-0000-0000B5490000}"/>
    <cellStyle name="40% - uthevingsfarge 2 2 2 3 5" xfId="44044" xr:uid="{00000000-0005-0000-0000-0000B6490000}"/>
    <cellStyle name="40% - uthevingsfarge 2 2 2 3 6" xfId="44045" xr:uid="{00000000-0005-0000-0000-0000B7490000}"/>
    <cellStyle name="40% - uthevingsfarge 2 2 2 3_3. Chng in credit spreads" xfId="44046" xr:uid="{00000000-0005-0000-0000-0000B8490000}"/>
    <cellStyle name="40% - uthevingsfarge 2 2 2 4" xfId="16267" xr:uid="{00000000-0005-0000-0000-0000B9490000}"/>
    <cellStyle name="40% - uthevingsfarge 2 2 2 4 2" xfId="16268" xr:uid="{00000000-0005-0000-0000-0000BA490000}"/>
    <cellStyle name="40% - uthevingsfarge 2 2 2 4 2 2" xfId="44047" xr:uid="{00000000-0005-0000-0000-0000BB490000}"/>
    <cellStyle name="40% - uthevingsfarge 2 2 2 4 2 2 2" xfId="44048" xr:uid="{00000000-0005-0000-0000-0000BC490000}"/>
    <cellStyle name="40% - uthevingsfarge 2 2 2 4 2 3" xfId="44049" xr:uid="{00000000-0005-0000-0000-0000BD490000}"/>
    <cellStyle name="40% - uthevingsfarge 2 2 2 4 2_3. Chng in credit spreads" xfId="44050" xr:uid="{00000000-0005-0000-0000-0000BE490000}"/>
    <cellStyle name="40% - uthevingsfarge 2 2 2 4 3" xfId="16269" xr:uid="{00000000-0005-0000-0000-0000BF490000}"/>
    <cellStyle name="40% - uthevingsfarge 2 2 2 4 3 2" xfId="44051" xr:uid="{00000000-0005-0000-0000-0000C0490000}"/>
    <cellStyle name="40% - uthevingsfarge 2 2 2 4 4" xfId="44052" xr:uid="{00000000-0005-0000-0000-0000C1490000}"/>
    <cellStyle name="40% - uthevingsfarge 2 2 2 4 5" xfId="44053" xr:uid="{00000000-0005-0000-0000-0000C2490000}"/>
    <cellStyle name="40% - uthevingsfarge 2 2 2 4 6" xfId="44054" xr:uid="{00000000-0005-0000-0000-0000C3490000}"/>
    <cellStyle name="40% - uthevingsfarge 2 2 2 4_3. Chng in credit spreads" xfId="44055" xr:uid="{00000000-0005-0000-0000-0000C4490000}"/>
    <cellStyle name="40% - uthevingsfarge 2 2 2 5" xfId="16270" xr:uid="{00000000-0005-0000-0000-0000C5490000}"/>
    <cellStyle name="40% - uthevingsfarge 2 2 2 5 2" xfId="16271" xr:uid="{00000000-0005-0000-0000-0000C6490000}"/>
    <cellStyle name="40% - uthevingsfarge 2 2 2 5 2 2" xfId="44056" xr:uid="{00000000-0005-0000-0000-0000C7490000}"/>
    <cellStyle name="40% - uthevingsfarge 2 2 2 5 2 2 2" xfId="44057" xr:uid="{00000000-0005-0000-0000-0000C8490000}"/>
    <cellStyle name="40% - uthevingsfarge 2 2 2 5 2 3" xfId="44058" xr:uid="{00000000-0005-0000-0000-0000C9490000}"/>
    <cellStyle name="40% - uthevingsfarge 2 2 2 5 2_3. Chng in credit spreads" xfId="44059" xr:uid="{00000000-0005-0000-0000-0000CA490000}"/>
    <cellStyle name="40% - uthevingsfarge 2 2 2 5 3" xfId="16272" xr:uid="{00000000-0005-0000-0000-0000CB490000}"/>
    <cellStyle name="40% - uthevingsfarge 2 2 2 5 3 2" xfId="44060" xr:uid="{00000000-0005-0000-0000-0000CC490000}"/>
    <cellStyle name="40% - uthevingsfarge 2 2 2 5 4" xfId="44061" xr:uid="{00000000-0005-0000-0000-0000CD490000}"/>
    <cellStyle name="40% - uthevingsfarge 2 2 2 5 5" xfId="44062" xr:uid="{00000000-0005-0000-0000-0000CE490000}"/>
    <cellStyle name="40% - uthevingsfarge 2 2 2 5 6" xfId="44063" xr:uid="{00000000-0005-0000-0000-0000CF490000}"/>
    <cellStyle name="40% - uthevingsfarge 2 2 2 5_3. Chng in credit spreads" xfId="44064" xr:uid="{00000000-0005-0000-0000-0000D0490000}"/>
    <cellStyle name="40% - uthevingsfarge 2 2 2 6" xfId="16273" xr:uid="{00000000-0005-0000-0000-0000D1490000}"/>
    <cellStyle name="40% - uthevingsfarge 2 2 2 6 2" xfId="16274" xr:uid="{00000000-0005-0000-0000-0000D2490000}"/>
    <cellStyle name="40% - uthevingsfarge 2 2 2 6 2 2" xfId="44065" xr:uid="{00000000-0005-0000-0000-0000D3490000}"/>
    <cellStyle name="40% - uthevingsfarge 2 2 2 6 3" xfId="16275" xr:uid="{00000000-0005-0000-0000-0000D4490000}"/>
    <cellStyle name="40% - uthevingsfarge 2 2 2 6 4" xfId="44066" xr:uid="{00000000-0005-0000-0000-0000D5490000}"/>
    <cellStyle name="40% - uthevingsfarge 2 2 2 6 5" xfId="44067" xr:uid="{00000000-0005-0000-0000-0000D6490000}"/>
    <cellStyle name="40% - uthevingsfarge 2 2 2 6 6" xfId="44068" xr:uid="{00000000-0005-0000-0000-0000D7490000}"/>
    <cellStyle name="40% - uthevingsfarge 2 2 2 6_3. Chng in credit spreads" xfId="44069" xr:uid="{00000000-0005-0000-0000-0000D8490000}"/>
    <cellStyle name="40% - uthevingsfarge 2 2 2 7" xfId="16276" xr:uid="{00000000-0005-0000-0000-0000D9490000}"/>
    <cellStyle name="40% - uthevingsfarge 2 2 2 7 2" xfId="44070" xr:uid="{00000000-0005-0000-0000-0000DA490000}"/>
    <cellStyle name="40% - uthevingsfarge 2 2 2 8" xfId="38336" xr:uid="{00000000-0005-0000-0000-0000DB490000}"/>
    <cellStyle name="40% - uthevingsfarge 2 2 2 9" xfId="44071" xr:uid="{00000000-0005-0000-0000-0000DC490000}"/>
    <cellStyle name="40% - uthevingsfarge 2 2 2_3. Chng in credit spreads" xfId="44072" xr:uid="{00000000-0005-0000-0000-0000DD490000}"/>
    <cellStyle name="40% - uthevingsfarge 2 2 3" xfId="12444" xr:uid="{00000000-0005-0000-0000-0000DE490000}"/>
    <cellStyle name="40% - uthevingsfarge 2 2 3 10" xfId="44073" xr:uid="{00000000-0005-0000-0000-0000DF490000}"/>
    <cellStyle name="40% - uthevingsfarge 2 2 3 2" xfId="16277" xr:uid="{00000000-0005-0000-0000-0000E0490000}"/>
    <cellStyle name="40% - uthevingsfarge 2 2 3 2 2" xfId="16278" xr:uid="{00000000-0005-0000-0000-0000E1490000}"/>
    <cellStyle name="40% - uthevingsfarge 2 2 3 2 2 2" xfId="44074" xr:uid="{00000000-0005-0000-0000-0000E2490000}"/>
    <cellStyle name="40% - uthevingsfarge 2 2 3 2 2 2 2" xfId="44075" xr:uid="{00000000-0005-0000-0000-0000E3490000}"/>
    <cellStyle name="40% - uthevingsfarge 2 2 3 2 2 3" xfId="44076" xr:uid="{00000000-0005-0000-0000-0000E4490000}"/>
    <cellStyle name="40% - uthevingsfarge 2 2 3 2 2_3. Chng in credit spreads" xfId="44077" xr:uid="{00000000-0005-0000-0000-0000E5490000}"/>
    <cellStyle name="40% - uthevingsfarge 2 2 3 2 3" xfId="16279" xr:uid="{00000000-0005-0000-0000-0000E6490000}"/>
    <cellStyle name="40% - uthevingsfarge 2 2 3 2 3 2" xfId="44078" xr:uid="{00000000-0005-0000-0000-0000E7490000}"/>
    <cellStyle name="40% - uthevingsfarge 2 2 3 2 3 2 2" xfId="44079" xr:uid="{00000000-0005-0000-0000-0000E8490000}"/>
    <cellStyle name="40% - uthevingsfarge 2 2 3 2 3 3" xfId="44080" xr:uid="{00000000-0005-0000-0000-0000E9490000}"/>
    <cellStyle name="40% - uthevingsfarge 2 2 3 2 3_3. Chng in credit spreads" xfId="44081" xr:uid="{00000000-0005-0000-0000-0000EA490000}"/>
    <cellStyle name="40% - uthevingsfarge 2 2 3 2 4" xfId="44082" xr:uid="{00000000-0005-0000-0000-0000EB490000}"/>
    <cellStyle name="40% - uthevingsfarge 2 2 3 2 4 2" xfId="44083" xr:uid="{00000000-0005-0000-0000-0000EC490000}"/>
    <cellStyle name="40% - uthevingsfarge 2 2 3 2 4 2 2" xfId="44084" xr:uid="{00000000-0005-0000-0000-0000ED490000}"/>
    <cellStyle name="40% - uthevingsfarge 2 2 3 2 4 3" xfId="44085" xr:uid="{00000000-0005-0000-0000-0000EE490000}"/>
    <cellStyle name="40% - uthevingsfarge 2 2 3 2 4_3. Chng in credit spreads" xfId="44086" xr:uid="{00000000-0005-0000-0000-0000EF490000}"/>
    <cellStyle name="40% - uthevingsfarge 2 2 3 2 5" xfId="44087" xr:uid="{00000000-0005-0000-0000-0000F0490000}"/>
    <cellStyle name="40% - uthevingsfarge 2 2 3 2 5 2" xfId="44088" xr:uid="{00000000-0005-0000-0000-0000F1490000}"/>
    <cellStyle name="40% - uthevingsfarge 2 2 3 2 6" xfId="44089" xr:uid="{00000000-0005-0000-0000-0000F2490000}"/>
    <cellStyle name="40% - uthevingsfarge 2 2 3 2_3. Chng in credit spreads" xfId="44090" xr:uid="{00000000-0005-0000-0000-0000F3490000}"/>
    <cellStyle name="40% - uthevingsfarge 2 2 3 3" xfId="16280" xr:uid="{00000000-0005-0000-0000-0000F4490000}"/>
    <cellStyle name="40% - uthevingsfarge 2 2 3 3 2" xfId="16281" xr:uid="{00000000-0005-0000-0000-0000F5490000}"/>
    <cellStyle name="40% - uthevingsfarge 2 2 3 3 2 2" xfId="44091" xr:uid="{00000000-0005-0000-0000-0000F6490000}"/>
    <cellStyle name="40% - uthevingsfarge 2 2 3 3 2 2 2" xfId="44092" xr:uid="{00000000-0005-0000-0000-0000F7490000}"/>
    <cellStyle name="40% - uthevingsfarge 2 2 3 3 2 3" xfId="44093" xr:uid="{00000000-0005-0000-0000-0000F8490000}"/>
    <cellStyle name="40% - uthevingsfarge 2 2 3 3 2_3. Chng in credit spreads" xfId="44094" xr:uid="{00000000-0005-0000-0000-0000F9490000}"/>
    <cellStyle name="40% - uthevingsfarge 2 2 3 3 3" xfId="16282" xr:uid="{00000000-0005-0000-0000-0000FA490000}"/>
    <cellStyle name="40% - uthevingsfarge 2 2 3 3 3 2" xfId="44095" xr:uid="{00000000-0005-0000-0000-0000FB490000}"/>
    <cellStyle name="40% - uthevingsfarge 2 2 3 3 4" xfId="44096" xr:uid="{00000000-0005-0000-0000-0000FC490000}"/>
    <cellStyle name="40% - uthevingsfarge 2 2 3 3 5" xfId="44097" xr:uid="{00000000-0005-0000-0000-0000FD490000}"/>
    <cellStyle name="40% - uthevingsfarge 2 2 3 3 6" xfId="44098" xr:uid="{00000000-0005-0000-0000-0000FE490000}"/>
    <cellStyle name="40% - uthevingsfarge 2 2 3 3_3. Chng in credit spreads" xfId="44099" xr:uid="{00000000-0005-0000-0000-0000FF490000}"/>
    <cellStyle name="40% - uthevingsfarge 2 2 3 4" xfId="16283" xr:uid="{00000000-0005-0000-0000-0000004A0000}"/>
    <cellStyle name="40% - uthevingsfarge 2 2 3 4 2" xfId="16284" xr:uid="{00000000-0005-0000-0000-0000014A0000}"/>
    <cellStyle name="40% - uthevingsfarge 2 2 3 4 2 2" xfId="44100" xr:uid="{00000000-0005-0000-0000-0000024A0000}"/>
    <cellStyle name="40% - uthevingsfarge 2 2 3 4 3" xfId="16285" xr:uid="{00000000-0005-0000-0000-0000034A0000}"/>
    <cellStyle name="40% - uthevingsfarge 2 2 3 4 4" xfId="44101" xr:uid="{00000000-0005-0000-0000-0000044A0000}"/>
    <cellStyle name="40% - uthevingsfarge 2 2 3 4 5" xfId="44102" xr:uid="{00000000-0005-0000-0000-0000054A0000}"/>
    <cellStyle name="40% - uthevingsfarge 2 2 3 4 6" xfId="44103" xr:uid="{00000000-0005-0000-0000-0000064A0000}"/>
    <cellStyle name="40% - uthevingsfarge 2 2 3 4_3. Chng in credit spreads" xfId="44104" xr:uid="{00000000-0005-0000-0000-0000074A0000}"/>
    <cellStyle name="40% - uthevingsfarge 2 2 3 5" xfId="16286" xr:uid="{00000000-0005-0000-0000-0000084A0000}"/>
    <cellStyle name="40% - uthevingsfarge 2 2 3 5 2" xfId="16287" xr:uid="{00000000-0005-0000-0000-0000094A0000}"/>
    <cellStyle name="40% - uthevingsfarge 2 2 3 5 2 2" xfId="44105" xr:uid="{00000000-0005-0000-0000-00000A4A0000}"/>
    <cellStyle name="40% - uthevingsfarge 2 2 3 5 3" xfId="16288" xr:uid="{00000000-0005-0000-0000-00000B4A0000}"/>
    <cellStyle name="40% - uthevingsfarge 2 2 3 5 4" xfId="44106" xr:uid="{00000000-0005-0000-0000-00000C4A0000}"/>
    <cellStyle name="40% - uthevingsfarge 2 2 3 5 5" xfId="44107" xr:uid="{00000000-0005-0000-0000-00000D4A0000}"/>
    <cellStyle name="40% - uthevingsfarge 2 2 3 5 6" xfId="44108" xr:uid="{00000000-0005-0000-0000-00000E4A0000}"/>
    <cellStyle name="40% - uthevingsfarge 2 2 3 5_3. Chng in credit spreads" xfId="44109" xr:uid="{00000000-0005-0000-0000-00000F4A0000}"/>
    <cellStyle name="40% - uthevingsfarge 2 2 3 6" xfId="16289" xr:uid="{00000000-0005-0000-0000-0000104A0000}"/>
    <cellStyle name="40% - uthevingsfarge 2 2 3 6 2" xfId="44110" xr:uid="{00000000-0005-0000-0000-0000114A0000}"/>
    <cellStyle name="40% - uthevingsfarge 2 2 3 6 2 2" xfId="44111" xr:uid="{00000000-0005-0000-0000-0000124A0000}"/>
    <cellStyle name="40% - uthevingsfarge 2 2 3 6 3" xfId="44112" xr:uid="{00000000-0005-0000-0000-0000134A0000}"/>
    <cellStyle name="40% - uthevingsfarge 2 2 3 6_3. Chng in credit spreads" xfId="44113" xr:uid="{00000000-0005-0000-0000-0000144A0000}"/>
    <cellStyle name="40% - uthevingsfarge 2 2 3 7" xfId="16290" xr:uid="{00000000-0005-0000-0000-0000154A0000}"/>
    <cellStyle name="40% - uthevingsfarge 2 2 3 7 2" xfId="44114" xr:uid="{00000000-0005-0000-0000-0000164A0000}"/>
    <cellStyle name="40% - uthevingsfarge 2 2 3 8" xfId="38337" xr:uid="{00000000-0005-0000-0000-0000174A0000}"/>
    <cellStyle name="40% - uthevingsfarge 2 2 3 9" xfId="44115" xr:uid="{00000000-0005-0000-0000-0000184A0000}"/>
    <cellStyle name="40% - uthevingsfarge 2 2 3_3. Chng in credit spreads" xfId="44116" xr:uid="{00000000-0005-0000-0000-0000194A0000}"/>
    <cellStyle name="40% - uthevingsfarge 2 2 4" xfId="16291" xr:uid="{00000000-0005-0000-0000-00001A4A0000}"/>
    <cellStyle name="40% - uthevingsfarge 2 2 4 2" xfId="16292" xr:uid="{00000000-0005-0000-0000-00001B4A0000}"/>
    <cellStyle name="40% - uthevingsfarge 2 2 4 2 2" xfId="16293" xr:uid="{00000000-0005-0000-0000-00001C4A0000}"/>
    <cellStyle name="40% - uthevingsfarge 2 2 4 2 2 2" xfId="44117" xr:uid="{00000000-0005-0000-0000-00001D4A0000}"/>
    <cellStyle name="40% - uthevingsfarge 2 2 4 2 3" xfId="44118" xr:uid="{00000000-0005-0000-0000-00001E4A0000}"/>
    <cellStyle name="40% - uthevingsfarge 2 2 4 2_3. Chng in credit spreads" xfId="44119" xr:uid="{00000000-0005-0000-0000-00001F4A0000}"/>
    <cellStyle name="40% - uthevingsfarge 2 2 4 3" xfId="16294" xr:uid="{00000000-0005-0000-0000-0000204A0000}"/>
    <cellStyle name="40% - uthevingsfarge 2 2 4 3 2" xfId="44120" xr:uid="{00000000-0005-0000-0000-0000214A0000}"/>
    <cellStyle name="40% - uthevingsfarge 2 2 4 3 2 2" xfId="44121" xr:uid="{00000000-0005-0000-0000-0000224A0000}"/>
    <cellStyle name="40% - uthevingsfarge 2 2 4 3 3" xfId="44122" xr:uid="{00000000-0005-0000-0000-0000234A0000}"/>
    <cellStyle name="40% - uthevingsfarge 2 2 4 3_3. Chng in credit spreads" xfId="44123" xr:uid="{00000000-0005-0000-0000-0000244A0000}"/>
    <cellStyle name="40% - uthevingsfarge 2 2 4 4" xfId="16295" xr:uid="{00000000-0005-0000-0000-0000254A0000}"/>
    <cellStyle name="40% - uthevingsfarge 2 2 4 4 2" xfId="44124" xr:uid="{00000000-0005-0000-0000-0000264A0000}"/>
    <cellStyle name="40% - uthevingsfarge 2 2 4 4 2 2" xfId="44125" xr:uid="{00000000-0005-0000-0000-0000274A0000}"/>
    <cellStyle name="40% - uthevingsfarge 2 2 4 4 3" xfId="44126" xr:uid="{00000000-0005-0000-0000-0000284A0000}"/>
    <cellStyle name="40% - uthevingsfarge 2 2 4 4_3. Chng in credit spreads" xfId="44127" xr:uid="{00000000-0005-0000-0000-0000294A0000}"/>
    <cellStyle name="40% - uthevingsfarge 2 2 4 5" xfId="44128" xr:uid="{00000000-0005-0000-0000-00002A4A0000}"/>
    <cellStyle name="40% - uthevingsfarge 2 2 4 5 2" xfId="44129" xr:uid="{00000000-0005-0000-0000-00002B4A0000}"/>
    <cellStyle name="40% - uthevingsfarge 2 2 4 6" xfId="44130" xr:uid="{00000000-0005-0000-0000-00002C4A0000}"/>
    <cellStyle name="40% - uthevingsfarge 2 2 4 7" xfId="44131" xr:uid="{00000000-0005-0000-0000-00002D4A0000}"/>
    <cellStyle name="40% - uthevingsfarge 2 2 4_3. Chng in credit spreads" xfId="44132" xr:uid="{00000000-0005-0000-0000-00002E4A0000}"/>
    <cellStyle name="40% - uthevingsfarge 2 2 5" xfId="16296" xr:uid="{00000000-0005-0000-0000-00002F4A0000}"/>
    <cellStyle name="40% - uthevingsfarge 2 2 5 2" xfId="16297" xr:uid="{00000000-0005-0000-0000-0000304A0000}"/>
    <cellStyle name="40% - uthevingsfarge 2 2 5 2 2" xfId="16298" xr:uid="{00000000-0005-0000-0000-0000314A0000}"/>
    <cellStyle name="40% - uthevingsfarge 2 2 5 2 2 2" xfId="44133" xr:uid="{00000000-0005-0000-0000-0000324A0000}"/>
    <cellStyle name="40% - uthevingsfarge 2 2 5 2 3" xfId="44134" xr:uid="{00000000-0005-0000-0000-0000334A0000}"/>
    <cellStyle name="40% - uthevingsfarge 2 2 5 2_3. Chng in credit spreads" xfId="44135" xr:uid="{00000000-0005-0000-0000-0000344A0000}"/>
    <cellStyle name="40% - uthevingsfarge 2 2 5 3" xfId="16299" xr:uid="{00000000-0005-0000-0000-0000354A0000}"/>
    <cellStyle name="40% - uthevingsfarge 2 2 5 3 2" xfId="44136" xr:uid="{00000000-0005-0000-0000-0000364A0000}"/>
    <cellStyle name="40% - uthevingsfarge 2 2 5 4" xfId="16300" xr:uid="{00000000-0005-0000-0000-0000374A0000}"/>
    <cellStyle name="40% - uthevingsfarge 2 2 5 5" xfId="44137" xr:uid="{00000000-0005-0000-0000-0000384A0000}"/>
    <cellStyle name="40% - uthevingsfarge 2 2 5 6" xfId="44138" xr:uid="{00000000-0005-0000-0000-0000394A0000}"/>
    <cellStyle name="40% - uthevingsfarge 2 2 5 7" xfId="44139" xr:uid="{00000000-0005-0000-0000-00003A4A0000}"/>
    <cellStyle name="40% - uthevingsfarge 2 2 5_3. Chng in credit spreads" xfId="44140" xr:uid="{00000000-0005-0000-0000-00003B4A0000}"/>
    <cellStyle name="40% - uthevingsfarge 2 2 6" xfId="16301" xr:uid="{00000000-0005-0000-0000-00003C4A0000}"/>
    <cellStyle name="40% - uthevingsfarge 2 2 6 2" xfId="16302" xr:uid="{00000000-0005-0000-0000-00003D4A0000}"/>
    <cellStyle name="40% - uthevingsfarge 2 2 6 2 2" xfId="16303" xr:uid="{00000000-0005-0000-0000-00003E4A0000}"/>
    <cellStyle name="40% - uthevingsfarge 2 2 6 2 2 2" xfId="44141" xr:uid="{00000000-0005-0000-0000-00003F4A0000}"/>
    <cellStyle name="40% - uthevingsfarge 2 2 6 2 3" xfId="44142" xr:uid="{00000000-0005-0000-0000-0000404A0000}"/>
    <cellStyle name="40% - uthevingsfarge 2 2 6 2_3. Chng in credit spreads" xfId="44143" xr:uid="{00000000-0005-0000-0000-0000414A0000}"/>
    <cellStyle name="40% - uthevingsfarge 2 2 6 3" xfId="16304" xr:uid="{00000000-0005-0000-0000-0000424A0000}"/>
    <cellStyle name="40% - uthevingsfarge 2 2 6 3 2" xfId="44144" xr:uid="{00000000-0005-0000-0000-0000434A0000}"/>
    <cellStyle name="40% - uthevingsfarge 2 2 6 4" xfId="16305" xr:uid="{00000000-0005-0000-0000-0000444A0000}"/>
    <cellStyle name="40% - uthevingsfarge 2 2 6 5" xfId="44145" xr:uid="{00000000-0005-0000-0000-0000454A0000}"/>
    <cellStyle name="40% - uthevingsfarge 2 2 6 6" xfId="44146" xr:uid="{00000000-0005-0000-0000-0000464A0000}"/>
    <cellStyle name="40% - uthevingsfarge 2 2 6 7" xfId="44147" xr:uid="{00000000-0005-0000-0000-0000474A0000}"/>
    <cellStyle name="40% - uthevingsfarge 2 2 6_3. Chng in credit spreads" xfId="44148" xr:uid="{00000000-0005-0000-0000-0000484A0000}"/>
    <cellStyle name="40% - uthevingsfarge 2 2 7" xfId="16306" xr:uid="{00000000-0005-0000-0000-0000494A0000}"/>
    <cellStyle name="40% - uthevingsfarge 2 2 7 2" xfId="16307" xr:uid="{00000000-0005-0000-0000-00004A4A0000}"/>
    <cellStyle name="40% - uthevingsfarge 2 2 7 2 2" xfId="16308" xr:uid="{00000000-0005-0000-0000-00004B4A0000}"/>
    <cellStyle name="40% - uthevingsfarge 2 2 7 2 3" xfId="44149" xr:uid="{00000000-0005-0000-0000-00004C4A0000}"/>
    <cellStyle name="40% - uthevingsfarge 2 2 7 2_43 Manuell" xfId="54823" xr:uid="{6038F6AF-27CC-43D7-9B43-529970859D43}"/>
    <cellStyle name="40% - uthevingsfarge 2 2 7 3" xfId="16309" xr:uid="{00000000-0005-0000-0000-00004E4A0000}"/>
    <cellStyle name="40% - uthevingsfarge 2 2 7 4" xfId="16310" xr:uid="{00000000-0005-0000-0000-00004F4A0000}"/>
    <cellStyle name="40% - uthevingsfarge 2 2 7 5" xfId="44150" xr:uid="{00000000-0005-0000-0000-0000504A0000}"/>
    <cellStyle name="40% - uthevingsfarge 2 2 7 6" xfId="44151" xr:uid="{00000000-0005-0000-0000-0000514A0000}"/>
    <cellStyle name="40% - uthevingsfarge 2 2 7_3. Chng in credit spreads" xfId="44152" xr:uid="{00000000-0005-0000-0000-0000524A0000}"/>
    <cellStyle name="40% - uthevingsfarge 2 2 8" xfId="16311" xr:uid="{00000000-0005-0000-0000-0000534A0000}"/>
    <cellStyle name="40% - uthevingsfarge 2 2 8 2" xfId="16312" xr:uid="{00000000-0005-0000-0000-0000544A0000}"/>
    <cellStyle name="40% - uthevingsfarge 2 2 8 2 2" xfId="44153" xr:uid="{00000000-0005-0000-0000-0000554A0000}"/>
    <cellStyle name="40% - uthevingsfarge 2 2 8 3" xfId="16313" xr:uid="{00000000-0005-0000-0000-0000564A0000}"/>
    <cellStyle name="40% - uthevingsfarge 2 2 8 4" xfId="44154" xr:uid="{00000000-0005-0000-0000-0000574A0000}"/>
    <cellStyle name="40% - uthevingsfarge 2 2 8_3. Chng in credit spreads" xfId="44155" xr:uid="{00000000-0005-0000-0000-0000584A0000}"/>
    <cellStyle name="40% - uthevingsfarge 2 2 9" xfId="16314" xr:uid="{00000000-0005-0000-0000-0000594A0000}"/>
    <cellStyle name="40% - uthevingsfarge 2 2 9 2" xfId="16315" xr:uid="{00000000-0005-0000-0000-00005A4A0000}"/>
    <cellStyle name="40% - uthevingsfarge 2 2 9 3" xfId="16316" xr:uid="{00000000-0005-0000-0000-00005B4A0000}"/>
    <cellStyle name="40% - uthevingsfarge 2 2 9_43 Manuell" xfId="54824" xr:uid="{D110E7D0-2A5E-4A1E-820A-9C34D282925D}"/>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4156" xr:uid="{00000000-0005-0000-0000-0000614A0000}"/>
    <cellStyle name="40% - uthevingsfarge 2 20 2_4 manuell" xfId="53406" xr:uid="{C74E1E57-0454-41F1-83C9-4F7F58D6E536}"/>
    <cellStyle name="40% - uthevingsfarge 2 20 3" xfId="4401" xr:uid="{00000000-0005-0000-0000-0000634A0000}"/>
    <cellStyle name="40% - uthevingsfarge 2 20 4" xfId="44157" xr:uid="{00000000-0005-0000-0000-0000644A0000}"/>
    <cellStyle name="40% - uthevingsfarge 2 20_4 manuell" xfId="53407"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4158" xr:uid="{00000000-0005-0000-0000-0000694A0000}"/>
    <cellStyle name="40% - uthevingsfarge 2 21 2_4 manuell" xfId="53408" xr:uid="{1EBC60BD-6706-41FF-B80D-FA911E2784F9}"/>
    <cellStyle name="40% - uthevingsfarge 2 21 3" xfId="4405" xr:uid="{00000000-0005-0000-0000-00006B4A0000}"/>
    <cellStyle name="40% - uthevingsfarge 2 21 4" xfId="44159" xr:uid="{00000000-0005-0000-0000-00006C4A0000}"/>
    <cellStyle name="40% - uthevingsfarge 2 21_4 manuell" xfId="53409"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4160" xr:uid="{00000000-0005-0000-0000-0000714A0000}"/>
    <cellStyle name="40% - uthevingsfarge 2 22 2_4 manuell" xfId="53410" xr:uid="{3D51E264-2059-441F-98D4-4D07FDC104BF}"/>
    <cellStyle name="40% - uthevingsfarge 2 22 3" xfId="4409" xr:uid="{00000000-0005-0000-0000-0000734A0000}"/>
    <cellStyle name="40% - uthevingsfarge 2 22 4" xfId="44161" xr:uid="{00000000-0005-0000-0000-0000744A0000}"/>
    <cellStyle name="40% - uthevingsfarge 2 22_4 manuell" xfId="53411"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4162" xr:uid="{00000000-0005-0000-0000-0000794A0000}"/>
    <cellStyle name="40% - uthevingsfarge 2 23 2_4 manuell" xfId="53412" xr:uid="{AF7D159B-5B1A-4946-8D26-C556CEC396C7}"/>
    <cellStyle name="40% - uthevingsfarge 2 23 3" xfId="4413" xr:uid="{00000000-0005-0000-0000-00007B4A0000}"/>
    <cellStyle name="40% - uthevingsfarge 2 23 4" xfId="44163" xr:uid="{00000000-0005-0000-0000-00007C4A0000}"/>
    <cellStyle name="40% - uthevingsfarge 2 23_4 manuell" xfId="53413"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4164" xr:uid="{00000000-0005-0000-0000-0000814A0000}"/>
    <cellStyle name="40% - uthevingsfarge 2 24 2_4 manuell" xfId="53414" xr:uid="{B4A15599-3CA8-43E5-93CC-DAF030AE6FD0}"/>
    <cellStyle name="40% - uthevingsfarge 2 24 3" xfId="4417" xr:uid="{00000000-0005-0000-0000-0000834A0000}"/>
    <cellStyle name="40% - uthevingsfarge 2 24 4" xfId="44165" xr:uid="{00000000-0005-0000-0000-0000844A0000}"/>
    <cellStyle name="40% - uthevingsfarge 2 24_4 manuell" xfId="53415"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4166" xr:uid="{00000000-0005-0000-0000-0000894A0000}"/>
    <cellStyle name="40% - uthevingsfarge 2 25 2_4 manuell" xfId="53416" xr:uid="{98924141-5AB2-45FC-A38F-DF5D93CBC165}"/>
    <cellStyle name="40% - uthevingsfarge 2 25 3" xfId="4421" xr:uid="{00000000-0005-0000-0000-00008B4A0000}"/>
    <cellStyle name="40% - uthevingsfarge 2 25 4" xfId="44167" xr:uid="{00000000-0005-0000-0000-00008C4A0000}"/>
    <cellStyle name="40% - uthevingsfarge 2 25_4 manuell" xfId="53417"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4168" xr:uid="{00000000-0005-0000-0000-0000914A0000}"/>
    <cellStyle name="40% - uthevingsfarge 2 26 2_4 manuell" xfId="53418" xr:uid="{D4FDBC8B-CF4A-4F7D-A676-B385DB61DB89}"/>
    <cellStyle name="40% - uthevingsfarge 2 26 3" xfId="4425" xr:uid="{00000000-0005-0000-0000-0000934A0000}"/>
    <cellStyle name="40% - uthevingsfarge 2 26 4" xfId="44169" xr:uid="{00000000-0005-0000-0000-0000944A0000}"/>
    <cellStyle name="40% - uthevingsfarge 2 26_4 manuell" xfId="53419"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4170" xr:uid="{00000000-0005-0000-0000-0000994A0000}"/>
    <cellStyle name="40% - uthevingsfarge 2 27 2_4 manuell" xfId="53420" xr:uid="{8B0CB8D7-B644-4BA6-BD20-3D88E3D1056F}"/>
    <cellStyle name="40% - uthevingsfarge 2 27 3" xfId="4429" xr:uid="{00000000-0005-0000-0000-00009B4A0000}"/>
    <cellStyle name="40% - uthevingsfarge 2 27 4" xfId="44171" xr:uid="{00000000-0005-0000-0000-00009C4A0000}"/>
    <cellStyle name="40% - uthevingsfarge 2 27_4 manuell" xfId="53421"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4172" xr:uid="{00000000-0005-0000-0000-0000A14A0000}"/>
    <cellStyle name="40% - uthevingsfarge 2 28 2_4 manuell" xfId="53422" xr:uid="{1A758DF9-2FEC-4AC8-9FBE-E7EBA28BB914}"/>
    <cellStyle name="40% - uthevingsfarge 2 28 3" xfId="4433" xr:uid="{00000000-0005-0000-0000-0000A34A0000}"/>
    <cellStyle name="40% - uthevingsfarge 2 28 4" xfId="44173" xr:uid="{00000000-0005-0000-0000-0000A44A0000}"/>
    <cellStyle name="40% - uthevingsfarge 2 28_4 manuell" xfId="53423"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4174" xr:uid="{00000000-0005-0000-0000-0000A94A0000}"/>
    <cellStyle name="40% - uthevingsfarge 2 29 2_4 manuell" xfId="53424" xr:uid="{7E93C781-8A4C-4D71-A1F0-267F7F2E96D4}"/>
    <cellStyle name="40% - uthevingsfarge 2 29 3" xfId="4437" xr:uid="{00000000-0005-0000-0000-0000AB4A0000}"/>
    <cellStyle name="40% - uthevingsfarge 2 29 4" xfId="44175" xr:uid="{00000000-0005-0000-0000-0000AC4A0000}"/>
    <cellStyle name="40% - uthevingsfarge 2 29_4 manuell" xfId="53425" xr:uid="{76867657-3D9C-43A7-BD6F-B27C0F78153C}"/>
    <cellStyle name="40% - uthevingsfarge 2 3" xfId="4438" xr:uid="{00000000-0005-0000-0000-0000AE4A0000}"/>
    <cellStyle name="40% - uthevingsfarge 2 3 10" xfId="44176" xr:uid="{00000000-0005-0000-0000-0000AF4A0000}"/>
    <cellStyle name="40% - uthevingsfarge 2 3 11" xfId="44177" xr:uid="{00000000-0005-0000-0000-0000B04A0000}"/>
    <cellStyle name="40% - uthevingsfarge 2 3 2" xfId="4439" xr:uid="{00000000-0005-0000-0000-0000B14A0000}"/>
    <cellStyle name="40% - uthevingsfarge 2 3 2 10" xfId="44178" xr:uid="{00000000-0005-0000-0000-0000B24A0000}"/>
    <cellStyle name="40% - uthevingsfarge 2 3 2 2" xfId="4440" xr:uid="{00000000-0005-0000-0000-0000B34A0000}"/>
    <cellStyle name="40% - uthevingsfarge 2 3 2 2 2" xfId="16317" xr:uid="{00000000-0005-0000-0000-0000B44A0000}"/>
    <cellStyle name="40% - uthevingsfarge 2 3 2 2 2 2" xfId="44179" xr:uid="{00000000-0005-0000-0000-0000B54A0000}"/>
    <cellStyle name="40% - uthevingsfarge 2 3 2 2 2 2 2" xfId="44180" xr:uid="{00000000-0005-0000-0000-0000B64A0000}"/>
    <cellStyle name="40% - uthevingsfarge 2 3 2 2 2 3" xfId="44181" xr:uid="{00000000-0005-0000-0000-0000B74A0000}"/>
    <cellStyle name="40% - uthevingsfarge 2 3 2 2 2_3. Chng in credit spreads" xfId="44182" xr:uid="{00000000-0005-0000-0000-0000B84A0000}"/>
    <cellStyle name="40% - uthevingsfarge 2 3 2 2 3" xfId="16318" xr:uid="{00000000-0005-0000-0000-0000B94A0000}"/>
    <cellStyle name="40% - uthevingsfarge 2 3 2 2 3 2" xfId="44183" xr:uid="{00000000-0005-0000-0000-0000BA4A0000}"/>
    <cellStyle name="40% - uthevingsfarge 2 3 2 2 3 2 2" xfId="44184" xr:uid="{00000000-0005-0000-0000-0000BB4A0000}"/>
    <cellStyle name="40% - uthevingsfarge 2 3 2 2 3 3" xfId="44185" xr:uid="{00000000-0005-0000-0000-0000BC4A0000}"/>
    <cellStyle name="40% - uthevingsfarge 2 3 2 2 3_3. Chng in credit spreads" xfId="44186" xr:uid="{00000000-0005-0000-0000-0000BD4A0000}"/>
    <cellStyle name="40% - uthevingsfarge 2 3 2 2 4" xfId="44187" xr:uid="{00000000-0005-0000-0000-0000BE4A0000}"/>
    <cellStyle name="40% - uthevingsfarge 2 3 2 2 4 2" xfId="44188" xr:uid="{00000000-0005-0000-0000-0000BF4A0000}"/>
    <cellStyle name="40% - uthevingsfarge 2 3 2 2 5" xfId="44189" xr:uid="{00000000-0005-0000-0000-0000C04A0000}"/>
    <cellStyle name="40% - uthevingsfarge 2 3 2 2 6" xfId="44190" xr:uid="{00000000-0005-0000-0000-0000C14A0000}"/>
    <cellStyle name="40% - uthevingsfarge 2 3 2 2_3. Chng in credit spreads" xfId="44191" xr:uid="{00000000-0005-0000-0000-0000C24A0000}"/>
    <cellStyle name="40% - uthevingsfarge 2 3 2 3" xfId="16319" xr:uid="{00000000-0005-0000-0000-0000C34A0000}"/>
    <cellStyle name="40% - uthevingsfarge 2 3 2 3 2" xfId="16320" xr:uid="{00000000-0005-0000-0000-0000C44A0000}"/>
    <cellStyle name="40% - uthevingsfarge 2 3 2 3 2 2" xfId="44192" xr:uid="{00000000-0005-0000-0000-0000C54A0000}"/>
    <cellStyle name="40% - uthevingsfarge 2 3 2 3 3" xfId="16321" xr:uid="{00000000-0005-0000-0000-0000C64A0000}"/>
    <cellStyle name="40% - uthevingsfarge 2 3 2 3 4" xfId="44193" xr:uid="{00000000-0005-0000-0000-0000C74A0000}"/>
    <cellStyle name="40% - uthevingsfarge 2 3 2 3 5" xfId="44194" xr:uid="{00000000-0005-0000-0000-0000C84A0000}"/>
    <cellStyle name="40% - uthevingsfarge 2 3 2 3 6" xfId="44195" xr:uid="{00000000-0005-0000-0000-0000C94A0000}"/>
    <cellStyle name="40% - uthevingsfarge 2 3 2 3_3. Chng in credit spreads" xfId="44196" xr:uid="{00000000-0005-0000-0000-0000CA4A0000}"/>
    <cellStyle name="40% - uthevingsfarge 2 3 2 4" xfId="16322" xr:uid="{00000000-0005-0000-0000-0000CB4A0000}"/>
    <cellStyle name="40% - uthevingsfarge 2 3 2 4 2" xfId="16323" xr:uid="{00000000-0005-0000-0000-0000CC4A0000}"/>
    <cellStyle name="40% - uthevingsfarge 2 3 2 4 2 2" xfId="44197" xr:uid="{00000000-0005-0000-0000-0000CD4A0000}"/>
    <cellStyle name="40% - uthevingsfarge 2 3 2 4 3" xfId="16324" xr:uid="{00000000-0005-0000-0000-0000CE4A0000}"/>
    <cellStyle name="40% - uthevingsfarge 2 3 2 4 4" xfId="44198" xr:uid="{00000000-0005-0000-0000-0000CF4A0000}"/>
    <cellStyle name="40% - uthevingsfarge 2 3 2 4 5" xfId="44199" xr:uid="{00000000-0005-0000-0000-0000D04A0000}"/>
    <cellStyle name="40% - uthevingsfarge 2 3 2 4 6" xfId="44200" xr:uid="{00000000-0005-0000-0000-0000D14A0000}"/>
    <cellStyle name="40% - uthevingsfarge 2 3 2 4_3. Chng in credit spreads" xfId="44201" xr:uid="{00000000-0005-0000-0000-0000D24A0000}"/>
    <cellStyle name="40% - uthevingsfarge 2 3 2 5" xfId="16325" xr:uid="{00000000-0005-0000-0000-0000D34A0000}"/>
    <cellStyle name="40% - uthevingsfarge 2 3 2 5 2" xfId="16326" xr:uid="{00000000-0005-0000-0000-0000D44A0000}"/>
    <cellStyle name="40% - uthevingsfarge 2 3 2 5 3" xfId="16327" xr:uid="{00000000-0005-0000-0000-0000D54A0000}"/>
    <cellStyle name="40% - uthevingsfarge 2 3 2 5 4" xfId="44202" xr:uid="{00000000-0005-0000-0000-0000D64A0000}"/>
    <cellStyle name="40% - uthevingsfarge 2 3 2 5 5" xfId="44203" xr:uid="{00000000-0005-0000-0000-0000D74A0000}"/>
    <cellStyle name="40% - uthevingsfarge 2 3 2 5 6" xfId="44204" xr:uid="{00000000-0005-0000-0000-0000D84A0000}"/>
    <cellStyle name="40% - uthevingsfarge 2 3 2 5_43 Manuell" xfId="54825" xr:uid="{B66D1284-607F-4DE9-916D-0B36895D1038}"/>
    <cellStyle name="40% - uthevingsfarge 2 3 2 6" xfId="16328" xr:uid="{00000000-0005-0000-0000-0000DA4A0000}"/>
    <cellStyle name="40% - uthevingsfarge 2 3 2 6 2" xfId="16329" xr:uid="{00000000-0005-0000-0000-0000DB4A0000}"/>
    <cellStyle name="40% - uthevingsfarge 2 3 2 6_43 Manuell" xfId="54826" xr:uid="{6DD15008-3808-48A1-8041-111EC3A11CE4}"/>
    <cellStyle name="40% - uthevingsfarge 2 3 2 7" xfId="16330" xr:uid="{00000000-0005-0000-0000-0000DD4A0000}"/>
    <cellStyle name="40% - uthevingsfarge 2 3 2 8" xfId="44205" xr:uid="{00000000-0005-0000-0000-0000DE4A0000}"/>
    <cellStyle name="40% - uthevingsfarge 2 3 2 9" xfId="44206" xr:uid="{00000000-0005-0000-0000-0000DF4A0000}"/>
    <cellStyle name="40% - uthevingsfarge 2 3 2_3. Chng in credit spreads" xfId="44207" xr:uid="{00000000-0005-0000-0000-0000E04A0000}"/>
    <cellStyle name="40% - uthevingsfarge 2 3 3" xfId="4441" xr:uid="{00000000-0005-0000-0000-0000E14A0000}"/>
    <cellStyle name="40% - uthevingsfarge 2 3 3 2" xfId="16331" xr:uid="{00000000-0005-0000-0000-0000E24A0000}"/>
    <cellStyle name="40% - uthevingsfarge 2 3 3 2 2" xfId="44208" xr:uid="{00000000-0005-0000-0000-0000E34A0000}"/>
    <cellStyle name="40% - uthevingsfarge 2 3 3 2 2 2" xfId="44209" xr:uid="{00000000-0005-0000-0000-0000E44A0000}"/>
    <cellStyle name="40% - uthevingsfarge 2 3 3 2 2 2 2" xfId="44210" xr:uid="{00000000-0005-0000-0000-0000E54A0000}"/>
    <cellStyle name="40% - uthevingsfarge 2 3 3 2 2 3" xfId="44211" xr:uid="{00000000-0005-0000-0000-0000E64A0000}"/>
    <cellStyle name="40% - uthevingsfarge 2 3 3 2 2_3. Chng in credit spreads" xfId="44212" xr:uid="{00000000-0005-0000-0000-0000E74A0000}"/>
    <cellStyle name="40% - uthevingsfarge 2 3 3 2 3" xfId="44213" xr:uid="{00000000-0005-0000-0000-0000E84A0000}"/>
    <cellStyle name="40% - uthevingsfarge 2 3 3 2 3 2" xfId="44214" xr:uid="{00000000-0005-0000-0000-0000E94A0000}"/>
    <cellStyle name="40% - uthevingsfarge 2 3 3 2 3 2 2" xfId="44215" xr:uid="{00000000-0005-0000-0000-0000EA4A0000}"/>
    <cellStyle name="40% - uthevingsfarge 2 3 3 2 3 3" xfId="44216" xr:uid="{00000000-0005-0000-0000-0000EB4A0000}"/>
    <cellStyle name="40% - uthevingsfarge 2 3 3 2 3_3. Chng in credit spreads" xfId="44217" xr:uid="{00000000-0005-0000-0000-0000EC4A0000}"/>
    <cellStyle name="40% - uthevingsfarge 2 3 3 2 4" xfId="44218" xr:uid="{00000000-0005-0000-0000-0000ED4A0000}"/>
    <cellStyle name="40% - uthevingsfarge 2 3 3 2 4 2" xfId="44219" xr:uid="{00000000-0005-0000-0000-0000EE4A0000}"/>
    <cellStyle name="40% - uthevingsfarge 2 3 3 2 5" xfId="44220" xr:uid="{00000000-0005-0000-0000-0000EF4A0000}"/>
    <cellStyle name="40% - uthevingsfarge 2 3 3 2_3. Chng in credit spreads" xfId="44221" xr:uid="{00000000-0005-0000-0000-0000F04A0000}"/>
    <cellStyle name="40% - uthevingsfarge 2 3 3 3" xfId="16332" xr:uid="{00000000-0005-0000-0000-0000F14A0000}"/>
    <cellStyle name="40% - uthevingsfarge 2 3 3 3 2" xfId="44222" xr:uid="{00000000-0005-0000-0000-0000F24A0000}"/>
    <cellStyle name="40% - uthevingsfarge 2 3 3 3 2 2" xfId="44223" xr:uid="{00000000-0005-0000-0000-0000F34A0000}"/>
    <cellStyle name="40% - uthevingsfarge 2 3 3 3 3" xfId="44224" xr:uid="{00000000-0005-0000-0000-0000F44A0000}"/>
    <cellStyle name="40% - uthevingsfarge 2 3 3 3_3. Chng in credit spreads" xfId="44225" xr:uid="{00000000-0005-0000-0000-0000F54A0000}"/>
    <cellStyle name="40% - uthevingsfarge 2 3 3 4" xfId="44226" xr:uid="{00000000-0005-0000-0000-0000F64A0000}"/>
    <cellStyle name="40% - uthevingsfarge 2 3 3 4 2" xfId="44227" xr:uid="{00000000-0005-0000-0000-0000F74A0000}"/>
    <cellStyle name="40% - uthevingsfarge 2 3 3 4 2 2" xfId="44228" xr:uid="{00000000-0005-0000-0000-0000F84A0000}"/>
    <cellStyle name="40% - uthevingsfarge 2 3 3 4 3" xfId="44229" xr:uid="{00000000-0005-0000-0000-0000F94A0000}"/>
    <cellStyle name="40% - uthevingsfarge 2 3 3 4_3. Chng in credit spreads" xfId="44230" xr:uid="{00000000-0005-0000-0000-0000FA4A0000}"/>
    <cellStyle name="40% - uthevingsfarge 2 3 3 5" xfId="44231" xr:uid="{00000000-0005-0000-0000-0000FB4A0000}"/>
    <cellStyle name="40% - uthevingsfarge 2 3 3 5 2" xfId="44232" xr:uid="{00000000-0005-0000-0000-0000FC4A0000}"/>
    <cellStyle name="40% - uthevingsfarge 2 3 3 6" xfId="44233" xr:uid="{00000000-0005-0000-0000-0000FD4A0000}"/>
    <cellStyle name="40% - uthevingsfarge 2 3 3_3. Chng in credit spreads" xfId="44234" xr:uid="{00000000-0005-0000-0000-0000FE4A0000}"/>
    <cellStyle name="40% - uthevingsfarge 2 3 4" xfId="16333" xr:uid="{00000000-0005-0000-0000-0000FF4A0000}"/>
    <cellStyle name="40% - uthevingsfarge 2 3 4 2" xfId="16334" xr:uid="{00000000-0005-0000-0000-0000004B0000}"/>
    <cellStyle name="40% - uthevingsfarge 2 3 4 2 2" xfId="44235" xr:uid="{00000000-0005-0000-0000-0000014B0000}"/>
    <cellStyle name="40% - uthevingsfarge 2 3 4 2 2 2" xfId="44236" xr:uid="{00000000-0005-0000-0000-0000024B0000}"/>
    <cellStyle name="40% - uthevingsfarge 2 3 4 2 3" xfId="44237" xr:uid="{00000000-0005-0000-0000-0000034B0000}"/>
    <cellStyle name="40% - uthevingsfarge 2 3 4 2_3. Chng in credit spreads" xfId="44238" xr:uid="{00000000-0005-0000-0000-0000044B0000}"/>
    <cellStyle name="40% - uthevingsfarge 2 3 4 3" xfId="16335" xr:uid="{00000000-0005-0000-0000-0000054B0000}"/>
    <cellStyle name="40% - uthevingsfarge 2 3 4 3 2" xfId="44239" xr:uid="{00000000-0005-0000-0000-0000064B0000}"/>
    <cellStyle name="40% - uthevingsfarge 2 3 4 3 2 2" xfId="44240" xr:uid="{00000000-0005-0000-0000-0000074B0000}"/>
    <cellStyle name="40% - uthevingsfarge 2 3 4 3 3" xfId="44241" xr:uid="{00000000-0005-0000-0000-0000084B0000}"/>
    <cellStyle name="40% - uthevingsfarge 2 3 4 3_3. Chng in credit spreads" xfId="44242" xr:uid="{00000000-0005-0000-0000-0000094B0000}"/>
    <cellStyle name="40% - uthevingsfarge 2 3 4 4" xfId="44243" xr:uid="{00000000-0005-0000-0000-00000A4B0000}"/>
    <cellStyle name="40% - uthevingsfarge 2 3 4 4 2" xfId="44244" xr:uid="{00000000-0005-0000-0000-00000B4B0000}"/>
    <cellStyle name="40% - uthevingsfarge 2 3 4 5" xfId="44245" xr:uid="{00000000-0005-0000-0000-00000C4B0000}"/>
    <cellStyle name="40% - uthevingsfarge 2 3 4 6" xfId="44246" xr:uid="{00000000-0005-0000-0000-00000D4B0000}"/>
    <cellStyle name="40% - uthevingsfarge 2 3 4_3. Chng in credit spreads" xfId="44247" xr:uid="{00000000-0005-0000-0000-00000E4B0000}"/>
    <cellStyle name="40% - uthevingsfarge 2 3 5" xfId="16336" xr:uid="{00000000-0005-0000-0000-00000F4B0000}"/>
    <cellStyle name="40% - uthevingsfarge 2 3 5 2" xfId="16337" xr:uid="{00000000-0005-0000-0000-0000104B0000}"/>
    <cellStyle name="40% - uthevingsfarge 2 3 5 2 2" xfId="44248" xr:uid="{00000000-0005-0000-0000-0000114B0000}"/>
    <cellStyle name="40% - uthevingsfarge 2 3 5 3" xfId="16338" xr:uid="{00000000-0005-0000-0000-0000124B0000}"/>
    <cellStyle name="40% - uthevingsfarge 2 3 5 4" xfId="44249" xr:uid="{00000000-0005-0000-0000-0000134B0000}"/>
    <cellStyle name="40% - uthevingsfarge 2 3 5 5" xfId="44250" xr:uid="{00000000-0005-0000-0000-0000144B0000}"/>
    <cellStyle name="40% - uthevingsfarge 2 3 5 6" xfId="44251" xr:uid="{00000000-0005-0000-0000-0000154B0000}"/>
    <cellStyle name="40% - uthevingsfarge 2 3 5_3. Chng in credit spreads" xfId="44252" xr:uid="{00000000-0005-0000-0000-0000164B0000}"/>
    <cellStyle name="40% - uthevingsfarge 2 3 6" xfId="16339" xr:uid="{00000000-0005-0000-0000-0000174B0000}"/>
    <cellStyle name="40% - uthevingsfarge 2 3 6 2" xfId="16340" xr:uid="{00000000-0005-0000-0000-0000184B0000}"/>
    <cellStyle name="40% - uthevingsfarge 2 3 6 2 2" xfId="44253" xr:uid="{00000000-0005-0000-0000-0000194B0000}"/>
    <cellStyle name="40% - uthevingsfarge 2 3 6 3" xfId="16341" xr:uid="{00000000-0005-0000-0000-00001A4B0000}"/>
    <cellStyle name="40% - uthevingsfarge 2 3 6 4" xfId="44254" xr:uid="{00000000-0005-0000-0000-00001B4B0000}"/>
    <cellStyle name="40% - uthevingsfarge 2 3 6 5" xfId="44255" xr:uid="{00000000-0005-0000-0000-00001C4B0000}"/>
    <cellStyle name="40% - uthevingsfarge 2 3 6 6" xfId="44256" xr:uid="{00000000-0005-0000-0000-00001D4B0000}"/>
    <cellStyle name="40% - uthevingsfarge 2 3 6_3. Chng in credit spreads" xfId="44257" xr:uid="{00000000-0005-0000-0000-00001E4B0000}"/>
    <cellStyle name="40% - uthevingsfarge 2 3 7" xfId="16342" xr:uid="{00000000-0005-0000-0000-00001F4B0000}"/>
    <cellStyle name="40% - uthevingsfarge 2 3 7 2" xfId="16343" xr:uid="{00000000-0005-0000-0000-0000204B0000}"/>
    <cellStyle name="40% - uthevingsfarge 2 3 7 2 2" xfId="44258" xr:uid="{00000000-0005-0000-0000-0000214B0000}"/>
    <cellStyle name="40% - uthevingsfarge 2 3 7 3" xfId="44259" xr:uid="{00000000-0005-0000-0000-0000224B0000}"/>
    <cellStyle name="40% - uthevingsfarge 2 3 7_3. Chng in credit spreads" xfId="44260" xr:uid="{00000000-0005-0000-0000-0000234B0000}"/>
    <cellStyle name="40% - uthevingsfarge 2 3 8" xfId="16344" xr:uid="{00000000-0005-0000-0000-0000244B0000}"/>
    <cellStyle name="40% - uthevingsfarge 2 3 9" xfId="38338" xr:uid="{00000000-0005-0000-0000-0000254B0000}"/>
    <cellStyle name="40% - uthevingsfarge 2 3_4 manuell" xfId="53426"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4261" xr:uid="{00000000-0005-0000-0000-00002A4B0000}"/>
    <cellStyle name="40% - uthevingsfarge 2 30 2_4 manuell" xfId="53427" xr:uid="{A2C94C1F-851D-4AD5-890A-DC17AC2E7E28}"/>
    <cellStyle name="40% - uthevingsfarge 2 30 3" xfId="4445" xr:uid="{00000000-0005-0000-0000-00002C4B0000}"/>
    <cellStyle name="40% - uthevingsfarge 2 30 4" xfId="44262" xr:uid="{00000000-0005-0000-0000-00002D4B0000}"/>
    <cellStyle name="40% - uthevingsfarge 2 30_4 manuell" xfId="53428"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4263" xr:uid="{00000000-0005-0000-0000-0000324B0000}"/>
    <cellStyle name="40% - uthevingsfarge 2 31 2_4 manuell" xfId="53429" xr:uid="{265F4758-AFB1-4EB1-9F27-8F6613C46B59}"/>
    <cellStyle name="40% - uthevingsfarge 2 31 3" xfId="4449" xr:uid="{00000000-0005-0000-0000-0000344B0000}"/>
    <cellStyle name="40% - uthevingsfarge 2 31 4" xfId="44264" xr:uid="{00000000-0005-0000-0000-0000354B0000}"/>
    <cellStyle name="40% - uthevingsfarge 2 31_4 manuell" xfId="53430"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4265" xr:uid="{00000000-0005-0000-0000-00003A4B0000}"/>
    <cellStyle name="40% - uthevingsfarge 2 32 2_4 manuell" xfId="53431" xr:uid="{35960BBC-E454-4E5F-98DA-D5CE606BE545}"/>
    <cellStyle name="40% - uthevingsfarge 2 32 3" xfId="4453" xr:uid="{00000000-0005-0000-0000-00003C4B0000}"/>
    <cellStyle name="40% - uthevingsfarge 2 32 4" xfId="44266" xr:uid="{00000000-0005-0000-0000-00003D4B0000}"/>
    <cellStyle name="40% - uthevingsfarge 2 32_4 manuell" xfId="53432"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4267" xr:uid="{00000000-0005-0000-0000-0000424B0000}"/>
    <cellStyle name="40% - uthevingsfarge 2 33 2_4 manuell" xfId="53433" xr:uid="{7CC07831-7CDB-4D17-AB59-829B707320A8}"/>
    <cellStyle name="40% - uthevingsfarge 2 33 3" xfId="4457" xr:uid="{00000000-0005-0000-0000-0000444B0000}"/>
    <cellStyle name="40% - uthevingsfarge 2 33 4" xfId="44268" xr:uid="{00000000-0005-0000-0000-0000454B0000}"/>
    <cellStyle name="40% - uthevingsfarge 2 33_4 manuell" xfId="53434"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4269" xr:uid="{00000000-0005-0000-0000-00004A4B0000}"/>
    <cellStyle name="40% - uthevingsfarge 2 34 2_4 manuell" xfId="53435" xr:uid="{B23BA3FB-F71D-4DF3-ACDB-EA7656B2F564}"/>
    <cellStyle name="40% - uthevingsfarge 2 34 3" xfId="4461" xr:uid="{00000000-0005-0000-0000-00004C4B0000}"/>
    <cellStyle name="40% - uthevingsfarge 2 34 4" xfId="44270" xr:uid="{00000000-0005-0000-0000-00004D4B0000}"/>
    <cellStyle name="40% - uthevingsfarge 2 34_4 manuell" xfId="53436"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4271" xr:uid="{00000000-0005-0000-0000-0000524B0000}"/>
    <cellStyle name="40% - uthevingsfarge 2 35 2_4 manuell" xfId="53437" xr:uid="{A48320E3-D936-4D61-ADEC-EDD31271A606}"/>
    <cellStyle name="40% - uthevingsfarge 2 35 3" xfId="4465" xr:uid="{00000000-0005-0000-0000-0000544B0000}"/>
    <cellStyle name="40% - uthevingsfarge 2 35 4" xfId="44272" xr:uid="{00000000-0005-0000-0000-0000554B0000}"/>
    <cellStyle name="40% - uthevingsfarge 2 35_4 manuell" xfId="53438"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4273" xr:uid="{00000000-0005-0000-0000-00005A4B0000}"/>
    <cellStyle name="40% - uthevingsfarge 2 36 2_4 manuell" xfId="53439" xr:uid="{E776190C-D474-4024-B33B-0FD91C8BDC49}"/>
    <cellStyle name="40% - uthevingsfarge 2 36 3" xfId="4469" xr:uid="{00000000-0005-0000-0000-00005C4B0000}"/>
    <cellStyle name="40% - uthevingsfarge 2 36 4" xfId="44274" xr:uid="{00000000-0005-0000-0000-00005D4B0000}"/>
    <cellStyle name="40% - uthevingsfarge 2 36_4 manuell" xfId="53440"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4275" xr:uid="{00000000-0005-0000-0000-0000624B0000}"/>
    <cellStyle name="40% - uthevingsfarge 2 37 2_4 manuell" xfId="53441" xr:uid="{9A80622F-79E7-4A19-83D4-B28450300ECC}"/>
    <cellStyle name="40% - uthevingsfarge 2 37 3" xfId="4473" xr:uid="{00000000-0005-0000-0000-0000644B0000}"/>
    <cellStyle name="40% - uthevingsfarge 2 37 4" xfId="44276" xr:uid="{00000000-0005-0000-0000-0000654B0000}"/>
    <cellStyle name="40% - uthevingsfarge 2 37_4 manuell" xfId="53442"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4277" xr:uid="{00000000-0005-0000-0000-00006A4B0000}"/>
    <cellStyle name="40% - uthevingsfarge 2 38 2_4 manuell" xfId="53443" xr:uid="{1454D671-063F-48DC-8733-BCD7438CA513}"/>
    <cellStyle name="40% - uthevingsfarge 2 38 3" xfId="4477" xr:uid="{00000000-0005-0000-0000-00006C4B0000}"/>
    <cellStyle name="40% - uthevingsfarge 2 38 4" xfId="44278" xr:uid="{00000000-0005-0000-0000-00006D4B0000}"/>
    <cellStyle name="40% - uthevingsfarge 2 38_4 manuell" xfId="53444"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4279" xr:uid="{00000000-0005-0000-0000-0000724B0000}"/>
    <cellStyle name="40% - uthevingsfarge 2 39 2_4 manuell" xfId="53445" xr:uid="{3B0D0804-5AE5-40C2-9724-A8C7566FBA5A}"/>
    <cellStyle name="40% - uthevingsfarge 2 39 3" xfId="4481" xr:uid="{00000000-0005-0000-0000-0000744B0000}"/>
    <cellStyle name="40% - uthevingsfarge 2 39 4" xfId="44280" xr:uid="{00000000-0005-0000-0000-0000754B0000}"/>
    <cellStyle name="40% - uthevingsfarge 2 39_4 manuell" xfId="53446" xr:uid="{18302E94-9654-4400-BC05-77B8E0CD2A4F}"/>
    <cellStyle name="40% - uthevingsfarge 2 4" xfId="4482" xr:uid="{00000000-0005-0000-0000-0000774B0000}"/>
    <cellStyle name="40% - uthevingsfarge 2 4 10" xfId="44281" xr:uid="{00000000-0005-0000-0000-0000784B0000}"/>
    <cellStyle name="40% - uthevingsfarge 2 4 2" xfId="4483" xr:uid="{00000000-0005-0000-0000-0000794B0000}"/>
    <cellStyle name="40% - uthevingsfarge 2 4 2 2" xfId="4484" xr:uid="{00000000-0005-0000-0000-00007A4B0000}"/>
    <cellStyle name="40% - uthevingsfarge 2 4 2 2 2" xfId="16345" xr:uid="{00000000-0005-0000-0000-00007B4B0000}"/>
    <cellStyle name="40% - uthevingsfarge 2 4 2 2 2 2" xfId="44282" xr:uid="{00000000-0005-0000-0000-00007C4B0000}"/>
    <cellStyle name="40% - uthevingsfarge 2 4 2 2 3" xfId="44283" xr:uid="{00000000-0005-0000-0000-00007D4B0000}"/>
    <cellStyle name="40% - uthevingsfarge 2 4 2 2_3. Chng in credit spreads" xfId="44284" xr:uid="{00000000-0005-0000-0000-00007E4B0000}"/>
    <cellStyle name="40% - uthevingsfarge 2 4 2 3" xfId="16346" xr:uid="{00000000-0005-0000-0000-00007F4B0000}"/>
    <cellStyle name="40% - uthevingsfarge 2 4 2 3 2" xfId="44285" xr:uid="{00000000-0005-0000-0000-0000804B0000}"/>
    <cellStyle name="40% - uthevingsfarge 2 4 2 3 2 2" xfId="44286" xr:uid="{00000000-0005-0000-0000-0000814B0000}"/>
    <cellStyle name="40% - uthevingsfarge 2 4 2 3 3" xfId="44287" xr:uid="{00000000-0005-0000-0000-0000824B0000}"/>
    <cellStyle name="40% - uthevingsfarge 2 4 2 3_3. Chng in credit spreads" xfId="44288" xr:uid="{00000000-0005-0000-0000-0000834B0000}"/>
    <cellStyle name="40% - uthevingsfarge 2 4 2 4" xfId="44289" xr:uid="{00000000-0005-0000-0000-0000844B0000}"/>
    <cellStyle name="40% - uthevingsfarge 2 4 2 4 2" xfId="44290" xr:uid="{00000000-0005-0000-0000-0000854B0000}"/>
    <cellStyle name="40% - uthevingsfarge 2 4 2 5" xfId="44291" xr:uid="{00000000-0005-0000-0000-0000864B0000}"/>
    <cellStyle name="40% - uthevingsfarge 2 4 2 6" xfId="44292" xr:uid="{00000000-0005-0000-0000-0000874B0000}"/>
    <cellStyle name="40% - uthevingsfarge 2 4 2 7" xfId="44293" xr:uid="{00000000-0005-0000-0000-0000884B0000}"/>
    <cellStyle name="40% - uthevingsfarge 2 4 2 8" xfId="44294" xr:uid="{00000000-0005-0000-0000-0000894B0000}"/>
    <cellStyle name="40% - uthevingsfarge 2 4 2_3. Chng in credit spreads" xfId="44295" xr:uid="{00000000-0005-0000-0000-00008A4B0000}"/>
    <cellStyle name="40% - uthevingsfarge 2 4 3" xfId="4485" xr:uid="{00000000-0005-0000-0000-00008B4B0000}"/>
    <cellStyle name="40% - uthevingsfarge 2 4 3 2" xfId="16347" xr:uid="{00000000-0005-0000-0000-00008C4B0000}"/>
    <cellStyle name="40% - uthevingsfarge 2 4 3 2 2" xfId="44296" xr:uid="{00000000-0005-0000-0000-00008D4B0000}"/>
    <cellStyle name="40% - uthevingsfarge 2 4 3 3" xfId="16348" xr:uid="{00000000-0005-0000-0000-00008E4B0000}"/>
    <cellStyle name="40% - uthevingsfarge 2 4 3 4" xfId="44297" xr:uid="{00000000-0005-0000-0000-00008F4B0000}"/>
    <cellStyle name="40% - uthevingsfarge 2 4 3 5" xfId="44298" xr:uid="{00000000-0005-0000-0000-0000904B0000}"/>
    <cellStyle name="40% - uthevingsfarge 2 4 3 6" xfId="44299" xr:uid="{00000000-0005-0000-0000-0000914B0000}"/>
    <cellStyle name="40% - uthevingsfarge 2 4 3_3. Chng in credit spreads" xfId="44300" xr:uid="{00000000-0005-0000-0000-0000924B0000}"/>
    <cellStyle name="40% - uthevingsfarge 2 4 4" xfId="16349" xr:uid="{00000000-0005-0000-0000-0000934B0000}"/>
    <cellStyle name="40% - uthevingsfarge 2 4 4 2" xfId="16350" xr:uid="{00000000-0005-0000-0000-0000944B0000}"/>
    <cellStyle name="40% - uthevingsfarge 2 4 4 2 2" xfId="44301" xr:uid="{00000000-0005-0000-0000-0000954B0000}"/>
    <cellStyle name="40% - uthevingsfarge 2 4 4 3" xfId="16351" xr:uid="{00000000-0005-0000-0000-0000964B0000}"/>
    <cellStyle name="40% - uthevingsfarge 2 4 4 4" xfId="44302" xr:uid="{00000000-0005-0000-0000-0000974B0000}"/>
    <cellStyle name="40% - uthevingsfarge 2 4 4 5" xfId="44303" xr:uid="{00000000-0005-0000-0000-0000984B0000}"/>
    <cellStyle name="40% - uthevingsfarge 2 4 4 6" xfId="44304" xr:uid="{00000000-0005-0000-0000-0000994B0000}"/>
    <cellStyle name="40% - uthevingsfarge 2 4 4_3. Chng in credit spreads" xfId="44305" xr:uid="{00000000-0005-0000-0000-00009A4B0000}"/>
    <cellStyle name="40% - uthevingsfarge 2 4 5" xfId="16352" xr:uid="{00000000-0005-0000-0000-00009B4B0000}"/>
    <cellStyle name="40% - uthevingsfarge 2 4 5 2" xfId="16353" xr:uid="{00000000-0005-0000-0000-00009C4B0000}"/>
    <cellStyle name="40% - uthevingsfarge 2 4 5 3" xfId="16354" xr:uid="{00000000-0005-0000-0000-00009D4B0000}"/>
    <cellStyle name="40% - uthevingsfarge 2 4 5 4" xfId="44306" xr:uid="{00000000-0005-0000-0000-00009E4B0000}"/>
    <cellStyle name="40% - uthevingsfarge 2 4 5 5" xfId="44307" xr:uid="{00000000-0005-0000-0000-00009F4B0000}"/>
    <cellStyle name="40% - uthevingsfarge 2 4 5 6" xfId="44308" xr:uid="{00000000-0005-0000-0000-0000A04B0000}"/>
    <cellStyle name="40% - uthevingsfarge 2 4 5_43 Manuell" xfId="54827" xr:uid="{8AF22007-BD9C-4A83-A115-B2722C89E162}"/>
    <cellStyle name="40% - uthevingsfarge 2 4 6" xfId="16355" xr:uid="{00000000-0005-0000-0000-0000A24B0000}"/>
    <cellStyle name="40% - uthevingsfarge 2 4 6 2" xfId="16356" xr:uid="{00000000-0005-0000-0000-0000A34B0000}"/>
    <cellStyle name="40% - uthevingsfarge 2 4 6_43 Manuell" xfId="54828" xr:uid="{17459D36-1723-4917-9613-CE111315C001}"/>
    <cellStyle name="40% - uthevingsfarge 2 4 7" xfId="16357" xr:uid="{00000000-0005-0000-0000-0000A54B0000}"/>
    <cellStyle name="40% - uthevingsfarge 2 4 8" xfId="38339" xr:uid="{00000000-0005-0000-0000-0000A64B0000}"/>
    <cellStyle name="40% - uthevingsfarge 2 4 9" xfId="44309" xr:uid="{00000000-0005-0000-0000-0000A74B0000}"/>
    <cellStyle name="40% - uthevingsfarge 2 4_3. Chng in credit spreads" xfId="44310"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4311" xr:uid="{00000000-0005-0000-0000-0000AC4B0000}"/>
    <cellStyle name="40% - uthevingsfarge 2 40 2_4 manuell" xfId="53447" xr:uid="{BC1F2EA1-635C-4C09-B033-E9A8D89A10DE}"/>
    <cellStyle name="40% - uthevingsfarge 2 40 3" xfId="4489" xr:uid="{00000000-0005-0000-0000-0000AE4B0000}"/>
    <cellStyle name="40% - uthevingsfarge 2 40 4" xfId="44312" xr:uid="{00000000-0005-0000-0000-0000AF4B0000}"/>
    <cellStyle name="40% - uthevingsfarge 2 40_4 manuell" xfId="53448"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4313" xr:uid="{00000000-0005-0000-0000-0000B44B0000}"/>
    <cellStyle name="40% - uthevingsfarge 2 41 2_4 manuell" xfId="53449" xr:uid="{3B6E97C4-9FB3-4EE3-A4D3-39519AA1B983}"/>
    <cellStyle name="40% - uthevingsfarge 2 41 3" xfId="4493" xr:uid="{00000000-0005-0000-0000-0000B64B0000}"/>
    <cellStyle name="40% - uthevingsfarge 2 41 4" xfId="44314" xr:uid="{00000000-0005-0000-0000-0000B74B0000}"/>
    <cellStyle name="40% - uthevingsfarge 2 41_4 manuell" xfId="53450"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4315" xr:uid="{00000000-0005-0000-0000-0000BC4B0000}"/>
    <cellStyle name="40% - uthevingsfarge 2 42 2_4 manuell" xfId="53451" xr:uid="{F162AD83-446C-4FF3-B7C8-0A1E8F96EA26}"/>
    <cellStyle name="40% - uthevingsfarge 2 42 3" xfId="4497" xr:uid="{00000000-0005-0000-0000-0000BE4B0000}"/>
    <cellStyle name="40% - uthevingsfarge 2 42 4" xfId="44316" xr:uid="{00000000-0005-0000-0000-0000BF4B0000}"/>
    <cellStyle name="40% - uthevingsfarge 2 42_4 manuell" xfId="53452"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4317" xr:uid="{00000000-0005-0000-0000-0000C44B0000}"/>
    <cellStyle name="40% - uthevingsfarge 2 43 2_4 manuell" xfId="53453" xr:uid="{D3DB1BB9-BE7E-4196-B9E6-AB17DEB31698}"/>
    <cellStyle name="40% - uthevingsfarge 2 43 3" xfId="4501" xr:uid="{00000000-0005-0000-0000-0000C64B0000}"/>
    <cellStyle name="40% - uthevingsfarge 2 43 4" xfId="44318" xr:uid="{00000000-0005-0000-0000-0000C74B0000}"/>
    <cellStyle name="40% - uthevingsfarge 2 43_4 manuell" xfId="53454"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4319" xr:uid="{00000000-0005-0000-0000-0000CC4B0000}"/>
    <cellStyle name="40% - uthevingsfarge 2 44 2_4 manuell" xfId="53455" xr:uid="{CA776354-379B-4479-8E7B-37B291832330}"/>
    <cellStyle name="40% - uthevingsfarge 2 44 3" xfId="4505" xr:uid="{00000000-0005-0000-0000-0000CE4B0000}"/>
    <cellStyle name="40% - uthevingsfarge 2 44 4" xfId="44320" xr:uid="{00000000-0005-0000-0000-0000CF4B0000}"/>
    <cellStyle name="40% - uthevingsfarge 2 44_4 manuell" xfId="53456"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4321" xr:uid="{00000000-0005-0000-0000-0000D44B0000}"/>
    <cellStyle name="40% - uthevingsfarge 2 45 2_4 manuell" xfId="53457" xr:uid="{94337D3A-D09F-4563-9CF4-346D12920036}"/>
    <cellStyle name="40% - uthevingsfarge 2 45 3" xfId="4509" xr:uid="{00000000-0005-0000-0000-0000D64B0000}"/>
    <cellStyle name="40% - uthevingsfarge 2 45 4" xfId="44322" xr:uid="{00000000-0005-0000-0000-0000D74B0000}"/>
    <cellStyle name="40% - uthevingsfarge 2 45_4 manuell" xfId="53458"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4323" xr:uid="{00000000-0005-0000-0000-0000DC4B0000}"/>
    <cellStyle name="40% - uthevingsfarge 2 46 2_4 manuell" xfId="53459" xr:uid="{8052722F-9629-4D92-A55B-FF78F25606C9}"/>
    <cellStyle name="40% - uthevingsfarge 2 46 3" xfId="4513" xr:uid="{00000000-0005-0000-0000-0000DE4B0000}"/>
    <cellStyle name="40% - uthevingsfarge 2 46 4" xfId="44324" xr:uid="{00000000-0005-0000-0000-0000DF4B0000}"/>
    <cellStyle name="40% - uthevingsfarge 2 46_4 manuell" xfId="53460"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4325" xr:uid="{00000000-0005-0000-0000-0000E44B0000}"/>
    <cellStyle name="40% - uthevingsfarge 2 47 2_4 manuell" xfId="53461" xr:uid="{EAB8A847-B0B6-4D87-8F54-EC48EBC50D37}"/>
    <cellStyle name="40% - uthevingsfarge 2 47 3" xfId="4517" xr:uid="{00000000-0005-0000-0000-0000E64B0000}"/>
    <cellStyle name="40% - uthevingsfarge 2 47 4" xfId="44326" xr:uid="{00000000-0005-0000-0000-0000E74B0000}"/>
    <cellStyle name="40% - uthevingsfarge 2 47_4 manuell" xfId="53462"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4327" xr:uid="{00000000-0005-0000-0000-0000EC4B0000}"/>
    <cellStyle name="40% - uthevingsfarge 2 48 2_4 manuell" xfId="53463" xr:uid="{B07B0539-2CDC-4333-8695-2B58F233E737}"/>
    <cellStyle name="40% - uthevingsfarge 2 48 3" xfId="4521" xr:uid="{00000000-0005-0000-0000-0000EE4B0000}"/>
    <cellStyle name="40% - uthevingsfarge 2 48 4" xfId="44328" xr:uid="{00000000-0005-0000-0000-0000EF4B0000}"/>
    <cellStyle name="40% - uthevingsfarge 2 48_4 manuell" xfId="53464"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4329" xr:uid="{00000000-0005-0000-0000-0000F44B0000}"/>
    <cellStyle name="40% - uthevingsfarge 2 49 2_4 manuell" xfId="53465" xr:uid="{CFF881D9-B337-481E-92F8-07E8DDC8BBD0}"/>
    <cellStyle name="40% - uthevingsfarge 2 49 3" xfId="4525" xr:uid="{00000000-0005-0000-0000-0000F64B0000}"/>
    <cellStyle name="40% - uthevingsfarge 2 49 4" xfId="44330" xr:uid="{00000000-0005-0000-0000-0000F74B0000}"/>
    <cellStyle name="40% - uthevingsfarge 2 49_4 manuell" xfId="53466"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4331" xr:uid="{00000000-0005-0000-0000-0000FC4B0000}"/>
    <cellStyle name="40% - uthevingsfarge 2 5 2 2 2 2" xfId="44332" xr:uid="{00000000-0005-0000-0000-0000FD4B0000}"/>
    <cellStyle name="40% - uthevingsfarge 2 5 2 2 3" xfId="44333" xr:uid="{00000000-0005-0000-0000-0000FE4B0000}"/>
    <cellStyle name="40% - uthevingsfarge 2 5 2 2_3. Chng in credit spreads" xfId="44334" xr:uid="{00000000-0005-0000-0000-0000FF4B0000}"/>
    <cellStyle name="40% - uthevingsfarge 2 5 2 3" xfId="44335" xr:uid="{00000000-0005-0000-0000-0000004C0000}"/>
    <cellStyle name="40% - uthevingsfarge 2 5 2 3 2" xfId="44336" xr:uid="{00000000-0005-0000-0000-0000014C0000}"/>
    <cellStyle name="40% - uthevingsfarge 2 5 2 3 2 2" xfId="44337" xr:uid="{00000000-0005-0000-0000-0000024C0000}"/>
    <cellStyle name="40% - uthevingsfarge 2 5 2 3 3" xfId="44338" xr:uid="{00000000-0005-0000-0000-0000034C0000}"/>
    <cellStyle name="40% - uthevingsfarge 2 5 2 3_3. Chng in credit spreads" xfId="44339" xr:uid="{00000000-0005-0000-0000-0000044C0000}"/>
    <cellStyle name="40% - uthevingsfarge 2 5 2 4" xfId="44340" xr:uid="{00000000-0005-0000-0000-0000054C0000}"/>
    <cellStyle name="40% - uthevingsfarge 2 5 2 4 2" xfId="44341" xr:uid="{00000000-0005-0000-0000-0000064C0000}"/>
    <cellStyle name="40% - uthevingsfarge 2 5 2 5" xfId="44342" xr:uid="{00000000-0005-0000-0000-0000074C0000}"/>
    <cellStyle name="40% - uthevingsfarge 2 5 2_3. Chng in credit spreads" xfId="44343" xr:uid="{00000000-0005-0000-0000-0000084C0000}"/>
    <cellStyle name="40% - uthevingsfarge 2 5 3" xfId="4529" xr:uid="{00000000-0005-0000-0000-0000094C0000}"/>
    <cellStyle name="40% - uthevingsfarge 2 5 3 2" xfId="16358" xr:uid="{00000000-0005-0000-0000-00000A4C0000}"/>
    <cellStyle name="40% - uthevingsfarge 2 5 3 2 2" xfId="44344" xr:uid="{00000000-0005-0000-0000-00000B4C0000}"/>
    <cellStyle name="40% - uthevingsfarge 2 5 3 3" xfId="44345" xr:uid="{00000000-0005-0000-0000-00000C4C0000}"/>
    <cellStyle name="40% - uthevingsfarge 2 5 3_3. Chng in credit spreads" xfId="44346" xr:uid="{00000000-0005-0000-0000-00000D4C0000}"/>
    <cellStyle name="40% - uthevingsfarge 2 5 4" xfId="16359" xr:uid="{00000000-0005-0000-0000-00000E4C0000}"/>
    <cellStyle name="40% - uthevingsfarge 2 5 4 2" xfId="44347" xr:uid="{00000000-0005-0000-0000-00000F4C0000}"/>
    <cellStyle name="40% - uthevingsfarge 2 5 4 2 2" xfId="44348" xr:uid="{00000000-0005-0000-0000-0000104C0000}"/>
    <cellStyle name="40% - uthevingsfarge 2 5 4 3" xfId="44349" xr:uid="{00000000-0005-0000-0000-0000114C0000}"/>
    <cellStyle name="40% - uthevingsfarge 2 5 4_3. Chng in credit spreads" xfId="44350" xr:uid="{00000000-0005-0000-0000-0000124C0000}"/>
    <cellStyle name="40% - uthevingsfarge 2 5 5" xfId="16360" xr:uid="{00000000-0005-0000-0000-0000134C0000}"/>
    <cellStyle name="40% - uthevingsfarge 2 5 5 2" xfId="44351" xr:uid="{00000000-0005-0000-0000-0000144C0000}"/>
    <cellStyle name="40% - uthevingsfarge 2 5 6" xfId="38340" xr:uid="{00000000-0005-0000-0000-0000154C0000}"/>
    <cellStyle name="40% - uthevingsfarge 2 5 7" xfId="44352" xr:uid="{00000000-0005-0000-0000-0000164C0000}"/>
    <cellStyle name="40% - uthevingsfarge 2 5 8" xfId="44353" xr:uid="{00000000-0005-0000-0000-0000174C0000}"/>
    <cellStyle name="40% - uthevingsfarge 2 5 9" xfId="44354" xr:uid="{00000000-0005-0000-0000-0000184C0000}"/>
    <cellStyle name="40% - uthevingsfarge 2 5_3. Chng in credit spreads" xfId="44355"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4356" xr:uid="{00000000-0005-0000-0000-00001D4C0000}"/>
    <cellStyle name="40% - uthevingsfarge 2 50 2_4 manuell" xfId="53467" xr:uid="{1F684DAC-F7B1-4619-BE59-EB3794D8B78D}"/>
    <cellStyle name="40% - uthevingsfarge 2 50 3" xfId="4533" xr:uid="{00000000-0005-0000-0000-00001F4C0000}"/>
    <cellStyle name="40% - uthevingsfarge 2 50 4" xfId="44357" xr:uid="{00000000-0005-0000-0000-0000204C0000}"/>
    <cellStyle name="40% - uthevingsfarge 2 50_4 manuell" xfId="53468"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4358" xr:uid="{00000000-0005-0000-0000-0000254C0000}"/>
    <cellStyle name="40% - uthevingsfarge 2 51 2_4 manuell" xfId="53469" xr:uid="{3044E632-270F-4939-8F53-7843538C7FE2}"/>
    <cellStyle name="40% - uthevingsfarge 2 51 3" xfId="4537" xr:uid="{00000000-0005-0000-0000-0000274C0000}"/>
    <cellStyle name="40% - uthevingsfarge 2 51 4" xfId="44359" xr:uid="{00000000-0005-0000-0000-0000284C0000}"/>
    <cellStyle name="40% - uthevingsfarge 2 51_4 manuell" xfId="53470"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4360" xr:uid="{00000000-0005-0000-0000-00002D4C0000}"/>
    <cellStyle name="40% - uthevingsfarge 2 52 2_4 manuell" xfId="53471" xr:uid="{770E0FCA-30B9-4D16-8E3F-EA46AE9BB372}"/>
    <cellStyle name="40% - uthevingsfarge 2 52 3" xfId="4541" xr:uid="{00000000-0005-0000-0000-00002F4C0000}"/>
    <cellStyle name="40% - uthevingsfarge 2 52 4" xfId="44361" xr:uid="{00000000-0005-0000-0000-0000304C0000}"/>
    <cellStyle name="40% - uthevingsfarge 2 52_4 manuell" xfId="53472"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4362" xr:uid="{00000000-0005-0000-0000-0000354C0000}"/>
    <cellStyle name="40% - uthevingsfarge 2 53 2_4 manuell" xfId="53473" xr:uid="{B3EBF8D4-46F1-47CA-BAFA-78D5F53A7057}"/>
    <cellStyle name="40% - uthevingsfarge 2 53 3" xfId="4545" xr:uid="{00000000-0005-0000-0000-0000374C0000}"/>
    <cellStyle name="40% - uthevingsfarge 2 53 4" xfId="44363" xr:uid="{00000000-0005-0000-0000-0000384C0000}"/>
    <cellStyle name="40% - uthevingsfarge 2 53_4 manuell" xfId="53474"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4364" xr:uid="{00000000-0005-0000-0000-00003D4C0000}"/>
    <cellStyle name="40% - uthevingsfarge 2 54 2_4 manuell" xfId="53475" xr:uid="{39DF7368-2FFB-422F-A9CE-EB0DECF3EF1D}"/>
    <cellStyle name="40% - uthevingsfarge 2 54 3" xfId="4549" xr:uid="{00000000-0005-0000-0000-00003F4C0000}"/>
    <cellStyle name="40% - uthevingsfarge 2 54 4" xfId="44365" xr:uid="{00000000-0005-0000-0000-0000404C0000}"/>
    <cellStyle name="40% - uthevingsfarge 2 54_4 manuell" xfId="53476"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4366" xr:uid="{00000000-0005-0000-0000-0000454C0000}"/>
    <cellStyle name="40% - uthevingsfarge 2 55 2_4 manuell" xfId="53477" xr:uid="{2FFB4DD9-882B-4590-947D-A45CD744AC74}"/>
    <cellStyle name="40% - uthevingsfarge 2 55 3" xfId="4553" xr:uid="{00000000-0005-0000-0000-0000474C0000}"/>
    <cellStyle name="40% - uthevingsfarge 2 55 4" xfId="44367" xr:uid="{00000000-0005-0000-0000-0000484C0000}"/>
    <cellStyle name="40% - uthevingsfarge 2 55_4 manuell" xfId="53478"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4368" xr:uid="{00000000-0005-0000-0000-00004D4C0000}"/>
    <cellStyle name="40% - uthevingsfarge 2 56 2_4 manuell" xfId="53479" xr:uid="{65789CA2-873F-4027-A99F-4FB72B1B7041}"/>
    <cellStyle name="40% - uthevingsfarge 2 56 3" xfId="4557" xr:uid="{00000000-0005-0000-0000-00004F4C0000}"/>
    <cellStyle name="40% - uthevingsfarge 2 56 4" xfId="44369" xr:uid="{00000000-0005-0000-0000-0000504C0000}"/>
    <cellStyle name="40% - uthevingsfarge 2 56_4 manuell" xfId="53480"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4370" xr:uid="{00000000-0005-0000-0000-0000554C0000}"/>
    <cellStyle name="40% - uthevingsfarge 2 57 2_4 manuell" xfId="53481" xr:uid="{2EB6C89E-8D03-4C93-81F2-F9E1656218EF}"/>
    <cellStyle name="40% - uthevingsfarge 2 57 3" xfId="4561" xr:uid="{00000000-0005-0000-0000-0000574C0000}"/>
    <cellStyle name="40% - uthevingsfarge 2 57 4" xfId="44371" xr:uid="{00000000-0005-0000-0000-0000584C0000}"/>
    <cellStyle name="40% - uthevingsfarge 2 57_4 manuell" xfId="53482"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4372" xr:uid="{00000000-0005-0000-0000-00005D4C0000}"/>
    <cellStyle name="40% - uthevingsfarge 2 58 2_4 manuell" xfId="53483" xr:uid="{F1020F11-459E-47FB-8081-989EFBF706CD}"/>
    <cellStyle name="40% - uthevingsfarge 2 58 3" xfId="4565" xr:uid="{00000000-0005-0000-0000-00005F4C0000}"/>
    <cellStyle name="40% - uthevingsfarge 2 58 4" xfId="44373" xr:uid="{00000000-0005-0000-0000-0000604C0000}"/>
    <cellStyle name="40% - uthevingsfarge 2 58_4 manuell" xfId="53484"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4374" xr:uid="{00000000-0005-0000-0000-0000654C0000}"/>
    <cellStyle name="40% - uthevingsfarge 2 59 2_4 manuell" xfId="53485" xr:uid="{F2BE4BAB-B398-4926-AED1-1FF1C4AD3E88}"/>
    <cellStyle name="40% - uthevingsfarge 2 59 3" xfId="4569" xr:uid="{00000000-0005-0000-0000-0000674C0000}"/>
    <cellStyle name="40% - uthevingsfarge 2 59 4" xfId="44375" xr:uid="{00000000-0005-0000-0000-0000684C0000}"/>
    <cellStyle name="40% - uthevingsfarge 2 59_4 manuell" xfId="53486"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4376" xr:uid="{00000000-0005-0000-0000-00006D4C0000}"/>
    <cellStyle name="40% - uthevingsfarge 2 6 2 2_CC1" xfId="53487" xr:uid="{F9E16998-F91F-4B6A-9E92-48217B021BAF}"/>
    <cellStyle name="40% - uthevingsfarge 2 6 2 3" xfId="44377" xr:uid="{00000000-0005-0000-0000-00006E4C0000}"/>
    <cellStyle name="40% - uthevingsfarge 2 6 2 4" xfId="44378" xr:uid="{00000000-0005-0000-0000-00006F4C0000}"/>
    <cellStyle name="40% - uthevingsfarge 2 6 2_3. Chng in credit spreads" xfId="44379" xr:uid="{00000000-0005-0000-0000-0000704C0000}"/>
    <cellStyle name="40% - uthevingsfarge 2 6 3" xfId="4573" xr:uid="{00000000-0005-0000-0000-0000714C0000}"/>
    <cellStyle name="40% - uthevingsfarge 2 6 3 2" xfId="16361" xr:uid="{00000000-0005-0000-0000-0000724C0000}"/>
    <cellStyle name="40% - uthevingsfarge 2 6 3 2 2" xfId="44380" xr:uid="{00000000-0005-0000-0000-0000734C0000}"/>
    <cellStyle name="40% - uthevingsfarge 2 6 3 3" xfId="44381" xr:uid="{00000000-0005-0000-0000-0000744C0000}"/>
    <cellStyle name="40% - uthevingsfarge 2 6 3_3. Chng in credit spreads" xfId="44382" xr:uid="{00000000-0005-0000-0000-0000754C0000}"/>
    <cellStyle name="40% - uthevingsfarge 2 6 4" xfId="16362" xr:uid="{00000000-0005-0000-0000-0000764C0000}"/>
    <cellStyle name="40% - uthevingsfarge 2 6 4 2" xfId="44383" xr:uid="{00000000-0005-0000-0000-0000774C0000}"/>
    <cellStyle name="40% - uthevingsfarge 2 6 5" xfId="16363" xr:uid="{00000000-0005-0000-0000-0000784C0000}"/>
    <cellStyle name="40% - uthevingsfarge 2 6 6" xfId="38341" xr:uid="{00000000-0005-0000-0000-0000794C0000}"/>
    <cellStyle name="40% - uthevingsfarge 2 6 7" xfId="44384" xr:uid="{00000000-0005-0000-0000-00007A4C0000}"/>
    <cellStyle name="40% - uthevingsfarge 2 6 8" xfId="44385" xr:uid="{00000000-0005-0000-0000-00007B4C0000}"/>
    <cellStyle name="40% - uthevingsfarge 2 6 9" xfId="44386" xr:uid="{00000000-0005-0000-0000-00007C4C0000}"/>
    <cellStyle name="40% - uthevingsfarge 2 6_3. Chng in credit spreads" xfId="44387" xr:uid="{00000000-0005-0000-0000-00007D4C0000}"/>
    <cellStyle name="40% - uthevingsfarge 2 60" xfId="16364" xr:uid="{00000000-0005-0000-0000-00007E4C0000}"/>
    <cellStyle name="40% - uthevingsfarge 2 60 2" xfId="16365" xr:uid="{00000000-0005-0000-0000-00007F4C0000}"/>
    <cellStyle name="40% - uthevingsfarge 2 60 2 2" xfId="35013" xr:uid="{00000000-0005-0000-0000-0000804C0000}"/>
    <cellStyle name="40% - uthevingsfarge 2 60 3" xfId="16366" xr:uid="{00000000-0005-0000-0000-0000814C0000}"/>
    <cellStyle name="40% - uthevingsfarge 2 60 4" xfId="34777" xr:uid="{00000000-0005-0000-0000-0000824C0000}"/>
    <cellStyle name="40% - uthevingsfarge 2 60_43 Manuell" xfId="54829" xr:uid="{366AC473-1CEB-485A-BCAB-95D516FF03E5}"/>
    <cellStyle name="40% - uthevingsfarge 2 61" xfId="16367" xr:uid="{00000000-0005-0000-0000-0000844C0000}"/>
    <cellStyle name="40% - uthevingsfarge 2 61 2" xfId="16368" xr:uid="{00000000-0005-0000-0000-0000854C0000}"/>
    <cellStyle name="40% - uthevingsfarge 2 61 2 2" xfId="35034" xr:uid="{00000000-0005-0000-0000-0000864C0000}"/>
    <cellStyle name="40% - uthevingsfarge 2 61 3" xfId="16369" xr:uid="{00000000-0005-0000-0000-0000874C0000}"/>
    <cellStyle name="40% - uthevingsfarge 2 61 4" xfId="34803" xr:uid="{00000000-0005-0000-0000-0000884C0000}"/>
    <cellStyle name="40% - uthevingsfarge 2 61_43 Manuell" xfId="54830" xr:uid="{E2611438-0150-462F-B96C-4F7626821850}"/>
    <cellStyle name="40% - uthevingsfarge 2 62" xfId="16370" xr:uid="{00000000-0005-0000-0000-00008A4C0000}"/>
    <cellStyle name="40% - uthevingsfarge 2 62 2" xfId="16371" xr:uid="{00000000-0005-0000-0000-00008B4C0000}"/>
    <cellStyle name="40% - uthevingsfarge 2 62 2 2" xfId="35022" xr:uid="{00000000-0005-0000-0000-00008C4C0000}"/>
    <cellStyle name="40% - uthevingsfarge 2 62 3" xfId="34788" xr:uid="{00000000-0005-0000-0000-00008D4C0000}"/>
    <cellStyle name="40% - uthevingsfarge 2 62_43 Manuell" xfId="54831" xr:uid="{C75EB687-2B07-4E5E-9038-103F8BBD7281}"/>
    <cellStyle name="40% - uthevingsfarge 2 63" xfId="16372" xr:uid="{00000000-0005-0000-0000-00008F4C0000}"/>
    <cellStyle name="40% - uthevingsfarge 2 63 2" xfId="34987" xr:uid="{00000000-0005-0000-0000-0000904C0000}"/>
    <cellStyle name="40% - uthevingsfarge 2 64" xfId="16373" xr:uid="{00000000-0005-0000-0000-0000914C0000}"/>
    <cellStyle name="40% - uthevingsfarge 2 64 2" xfId="35066" xr:uid="{00000000-0005-0000-0000-0000924C0000}"/>
    <cellStyle name="40% - uthevingsfarge 2 65" xfId="16374" xr:uid="{00000000-0005-0000-0000-0000934C0000}"/>
    <cellStyle name="40% - uthevingsfarge 2 65 2" xfId="34957" xr:uid="{00000000-0005-0000-0000-0000944C0000}"/>
    <cellStyle name="40% - uthevingsfarge 2 66" xfId="16375" xr:uid="{00000000-0005-0000-0000-0000954C0000}"/>
    <cellStyle name="40% - uthevingsfarge 2 66 2" xfId="35052" xr:uid="{00000000-0005-0000-0000-0000964C0000}"/>
    <cellStyle name="40% - uthevingsfarge 2 67" xfId="34926" xr:uid="{00000000-0005-0000-0000-0000974C0000}"/>
    <cellStyle name="40% - uthevingsfarge 2 68" xfId="44388" xr:uid="{00000000-0005-0000-0000-0000984C0000}"/>
    <cellStyle name="40% - uthevingsfarge 2 69" xfId="44389"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4390" xr:uid="{00000000-0005-0000-0000-00009D4C0000}"/>
    <cellStyle name="40% - uthevingsfarge 2 7 2 4" xfId="44391" xr:uid="{00000000-0005-0000-0000-00009E4C0000}"/>
    <cellStyle name="40% - uthevingsfarge 2 7 2_4 manuell" xfId="53488" xr:uid="{FCF620E4-7D4A-4929-B4A7-970CAA1EE16A}"/>
    <cellStyle name="40% - uthevingsfarge 2 7 3" xfId="4577" xr:uid="{00000000-0005-0000-0000-0000A04C0000}"/>
    <cellStyle name="40% - uthevingsfarge 2 7 3 2" xfId="16376" xr:uid="{00000000-0005-0000-0000-0000A14C0000}"/>
    <cellStyle name="40% - uthevingsfarge 2 7 3_43 Manuell" xfId="54832" xr:uid="{9BB8A922-E13F-4CEE-916D-24D326D5675F}"/>
    <cellStyle name="40% - uthevingsfarge 2 7 4" xfId="16377" xr:uid="{00000000-0005-0000-0000-0000A34C0000}"/>
    <cellStyle name="40% - uthevingsfarge 2 7 5" xfId="16378" xr:uid="{00000000-0005-0000-0000-0000A44C0000}"/>
    <cellStyle name="40% - uthevingsfarge 2 7 6" xfId="44392" xr:uid="{00000000-0005-0000-0000-0000A54C0000}"/>
    <cellStyle name="40% - uthevingsfarge 2 7 7" xfId="44393" xr:uid="{00000000-0005-0000-0000-0000A64C0000}"/>
    <cellStyle name="40% - uthevingsfarge 2 7 8" xfId="44394" xr:uid="{00000000-0005-0000-0000-0000A74C0000}"/>
    <cellStyle name="40% - uthevingsfarge 2 7_3. Chng in credit spreads" xfId="44395" xr:uid="{00000000-0005-0000-0000-0000A84C0000}"/>
    <cellStyle name="40% - uthevingsfarge 2 70" xfId="44396" xr:uid="{00000000-0005-0000-0000-0000A94C0000}"/>
    <cellStyle name="40% - uthevingsfarge 2 71" xfId="44397" xr:uid="{00000000-0005-0000-0000-0000AA4C0000}"/>
    <cellStyle name="40% - uthevingsfarge 2 72" xfId="44398" xr:uid="{00000000-0005-0000-0000-0000AB4C0000}"/>
    <cellStyle name="40% - uthevingsfarge 2 73" xfId="44399" xr:uid="{00000000-0005-0000-0000-0000AC4C0000}"/>
    <cellStyle name="40% - uthevingsfarge 2 74" xfId="44400"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4401" xr:uid="{00000000-0005-0000-0000-0000B14C0000}"/>
    <cellStyle name="40% - uthevingsfarge 2 8 2 4" xfId="44402" xr:uid="{00000000-0005-0000-0000-0000B24C0000}"/>
    <cellStyle name="40% - uthevingsfarge 2 8 2_4 manuell" xfId="53489" xr:uid="{8B456EBF-040C-495F-B054-0F575167D172}"/>
    <cellStyle name="40% - uthevingsfarge 2 8 3" xfId="4581" xr:uid="{00000000-0005-0000-0000-0000B44C0000}"/>
    <cellStyle name="40% - uthevingsfarge 2 8 4" xfId="44403" xr:uid="{00000000-0005-0000-0000-0000B54C0000}"/>
    <cellStyle name="40% - uthevingsfarge 2 8 5" xfId="44404" xr:uid="{00000000-0005-0000-0000-0000B64C0000}"/>
    <cellStyle name="40% - uthevingsfarge 2 8_3. Chng in credit spreads" xfId="44405"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4406" xr:uid="{00000000-0005-0000-0000-0000BB4C0000}"/>
    <cellStyle name="40% - uthevingsfarge 2 9 2_4 manuell" xfId="53490" xr:uid="{B8DE8B51-9BB2-4ACD-8FCF-3651166921C2}"/>
    <cellStyle name="40% - uthevingsfarge 2 9 3" xfId="4585" xr:uid="{00000000-0005-0000-0000-0000BD4C0000}"/>
    <cellStyle name="40% - uthevingsfarge 2 9 4" xfId="44407" xr:uid="{00000000-0005-0000-0000-0000BE4C0000}"/>
    <cellStyle name="40% - uthevingsfarge 2 9 5" xfId="44408" xr:uid="{00000000-0005-0000-0000-0000BF4C0000}"/>
    <cellStyle name="40% - uthevingsfarge 2 9_4 manuell" xfId="53491" xr:uid="{287601AB-E874-4A54-BE31-AC9D883FF60E}"/>
    <cellStyle name="40% - uthevingsfarge 2_4 manuell" xfId="53492" xr:uid="{014AD2DA-1D44-4381-932C-1B63CF594D42}"/>
    <cellStyle name="40% - uthevingsfarge 3" xfId="34652"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4409" xr:uid="{00000000-0005-0000-0000-0000C64C0000}"/>
    <cellStyle name="40% - uthevingsfarge 3 10 2_4 manuell" xfId="53493" xr:uid="{D51FB577-E26F-42BF-97CB-8BBF9E55E659}"/>
    <cellStyle name="40% - uthevingsfarge 3 10 3" xfId="4589" xr:uid="{00000000-0005-0000-0000-0000C84C0000}"/>
    <cellStyle name="40% - uthevingsfarge 3 10 4" xfId="44410" xr:uid="{00000000-0005-0000-0000-0000C94C0000}"/>
    <cellStyle name="40% - uthevingsfarge 3 10 5" xfId="44411" xr:uid="{00000000-0005-0000-0000-0000CA4C0000}"/>
    <cellStyle name="40% - uthevingsfarge 3 10_4 manuell" xfId="53494"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4412" xr:uid="{00000000-0005-0000-0000-0000CF4C0000}"/>
    <cellStyle name="40% - uthevingsfarge 3 11 2_4 manuell" xfId="53495" xr:uid="{0C4E8B6C-B39D-4170-ABC4-5A145A20F16C}"/>
    <cellStyle name="40% - uthevingsfarge 3 11 3" xfId="4593" xr:uid="{00000000-0005-0000-0000-0000D14C0000}"/>
    <cellStyle name="40% - uthevingsfarge 3 11 4" xfId="44413" xr:uid="{00000000-0005-0000-0000-0000D24C0000}"/>
    <cellStyle name="40% - uthevingsfarge 3 11_4 manuell" xfId="53496"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4414" xr:uid="{00000000-0005-0000-0000-0000D74C0000}"/>
    <cellStyle name="40% - uthevingsfarge 3 12 2_4 manuell" xfId="53497" xr:uid="{CFF3BBBE-D7BA-47AD-922F-854BD758B38C}"/>
    <cellStyle name="40% - uthevingsfarge 3 12 3" xfId="4597" xr:uid="{00000000-0005-0000-0000-0000D94C0000}"/>
    <cellStyle name="40% - uthevingsfarge 3 12 4" xfId="44415" xr:uid="{00000000-0005-0000-0000-0000DA4C0000}"/>
    <cellStyle name="40% - uthevingsfarge 3 12_4 manuell" xfId="53498"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4416" xr:uid="{00000000-0005-0000-0000-0000DF4C0000}"/>
    <cellStyle name="40% - uthevingsfarge 3 13 2_4 manuell" xfId="53499" xr:uid="{1C371A69-2304-49D5-B967-BC49A676C1B0}"/>
    <cellStyle name="40% - uthevingsfarge 3 13 3" xfId="4601" xr:uid="{00000000-0005-0000-0000-0000E14C0000}"/>
    <cellStyle name="40% - uthevingsfarge 3 13 4" xfId="44417" xr:uid="{00000000-0005-0000-0000-0000E24C0000}"/>
    <cellStyle name="40% - uthevingsfarge 3 13_4 manuell" xfId="53500"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4418" xr:uid="{00000000-0005-0000-0000-0000E74C0000}"/>
    <cellStyle name="40% - uthevingsfarge 3 14 2_4 manuell" xfId="53501" xr:uid="{416ABD18-429B-47C0-AF7C-B50190DC4D13}"/>
    <cellStyle name="40% - uthevingsfarge 3 14 3" xfId="4605" xr:uid="{00000000-0005-0000-0000-0000E94C0000}"/>
    <cellStyle name="40% - uthevingsfarge 3 14 4" xfId="44419" xr:uid="{00000000-0005-0000-0000-0000EA4C0000}"/>
    <cellStyle name="40% - uthevingsfarge 3 14_4 manuell" xfId="53502"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4420" xr:uid="{00000000-0005-0000-0000-0000EF4C0000}"/>
    <cellStyle name="40% - uthevingsfarge 3 15 2_4 manuell" xfId="53503" xr:uid="{4F21449E-8E53-4657-B9D5-2183CEAF2798}"/>
    <cellStyle name="40% - uthevingsfarge 3 15 3" xfId="4609" xr:uid="{00000000-0005-0000-0000-0000F14C0000}"/>
    <cellStyle name="40% - uthevingsfarge 3 15 4" xfId="44421" xr:uid="{00000000-0005-0000-0000-0000F24C0000}"/>
    <cellStyle name="40% - uthevingsfarge 3 15_4 manuell" xfId="53504"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4422" xr:uid="{00000000-0005-0000-0000-0000F74C0000}"/>
    <cellStyle name="40% - uthevingsfarge 3 16 2_4 manuell" xfId="53505" xr:uid="{AF91D477-A79F-4F9A-8EFC-71C47B65A21F}"/>
    <cellStyle name="40% - uthevingsfarge 3 16 3" xfId="4613" xr:uid="{00000000-0005-0000-0000-0000F94C0000}"/>
    <cellStyle name="40% - uthevingsfarge 3 16 4" xfId="44423" xr:uid="{00000000-0005-0000-0000-0000FA4C0000}"/>
    <cellStyle name="40% - uthevingsfarge 3 16_4 manuell" xfId="53506"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4424" xr:uid="{00000000-0005-0000-0000-0000FF4C0000}"/>
    <cellStyle name="40% - uthevingsfarge 3 17 2_4 manuell" xfId="53507" xr:uid="{3A9BE7E7-A183-4969-94BD-88B95B350BBB}"/>
    <cellStyle name="40% - uthevingsfarge 3 17 3" xfId="4617" xr:uid="{00000000-0005-0000-0000-0000014D0000}"/>
    <cellStyle name="40% - uthevingsfarge 3 17 4" xfId="44425" xr:uid="{00000000-0005-0000-0000-0000024D0000}"/>
    <cellStyle name="40% - uthevingsfarge 3 17_4 manuell" xfId="53508"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4426" xr:uid="{00000000-0005-0000-0000-0000074D0000}"/>
    <cellStyle name="40% - uthevingsfarge 3 18 2_4 manuell" xfId="53509" xr:uid="{462C415A-0FB5-40D7-9893-EAFEE7DA1284}"/>
    <cellStyle name="40% - uthevingsfarge 3 18 3" xfId="4621" xr:uid="{00000000-0005-0000-0000-0000094D0000}"/>
    <cellStyle name="40% - uthevingsfarge 3 18 4" xfId="44427" xr:uid="{00000000-0005-0000-0000-00000A4D0000}"/>
    <cellStyle name="40% - uthevingsfarge 3 18_4 manuell" xfId="53510"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4428" xr:uid="{00000000-0005-0000-0000-00000F4D0000}"/>
    <cellStyle name="40% - uthevingsfarge 3 19 2_4 manuell" xfId="53511" xr:uid="{996089D7-9ADE-4EB9-A21F-6F11F0727832}"/>
    <cellStyle name="40% - uthevingsfarge 3 19 3" xfId="4625" xr:uid="{00000000-0005-0000-0000-0000114D0000}"/>
    <cellStyle name="40% - uthevingsfarge 3 19 4" xfId="44429" xr:uid="{00000000-0005-0000-0000-0000124D0000}"/>
    <cellStyle name="40% - uthevingsfarge 3 19_4 manuell" xfId="53512" xr:uid="{A2524E58-7060-476E-B132-CF14DB7BBA73}"/>
    <cellStyle name="40% - uthevingsfarge 3 2" xfId="4626" xr:uid="{00000000-0005-0000-0000-0000144D0000}"/>
    <cellStyle name="40% - uthevingsfarge 3 2 10" xfId="16379" xr:uid="{00000000-0005-0000-0000-0000154D0000}"/>
    <cellStyle name="40% - uthevingsfarge 3 2 10 2" xfId="16380" xr:uid="{00000000-0005-0000-0000-0000164D0000}"/>
    <cellStyle name="40% - uthevingsfarge 3 2 10 3" xfId="16381" xr:uid="{00000000-0005-0000-0000-0000174D0000}"/>
    <cellStyle name="40% - uthevingsfarge 3 2 10_43 Manuell" xfId="54833" xr:uid="{1A3DA930-DCD4-456F-BD95-DD08F455947F}"/>
    <cellStyle name="40% - uthevingsfarge 3 2 11" xfId="16382" xr:uid="{00000000-0005-0000-0000-0000194D0000}"/>
    <cellStyle name="40% - uthevingsfarge 3 2 12" xfId="16383" xr:uid="{00000000-0005-0000-0000-00001A4D0000}"/>
    <cellStyle name="40% - uthevingsfarge 3 2 13" xfId="44430" xr:uid="{00000000-0005-0000-0000-00001B4D0000}"/>
    <cellStyle name="40% - uthevingsfarge 3 2 14" xfId="44431" xr:uid="{00000000-0005-0000-0000-00001C4D0000}"/>
    <cellStyle name="40% - uthevingsfarge 3 2 15" xfId="44432" xr:uid="{00000000-0005-0000-0000-00001D4D0000}"/>
    <cellStyle name="40% - uthevingsfarge 3 2 16" xfId="44433" xr:uid="{00000000-0005-0000-0000-00001E4D0000}"/>
    <cellStyle name="40% - uthevingsfarge 3 2 2" xfId="4627" xr:uid="{00000000-0005-0000-0000-00001F4D0000}"/>
    <cellStyle name="40% - uthevingsfarge 3 2 2 10" xfId="44434" xr:uid="{00000000-0005-0000-0000-0000204D0000}"/>
    <cellStyle name="40% - uthevingsfarge 3 2 2 11" xfId="44435" xr:uid="{00000000-0005-0000-0000-0000214D0000}"/>
    <cellStyle name="40% - uthevingsfarge 3 2 2 2" xfId="4628" xr:uid="{00000000-0005-0000-0000-0000224D0000}"/>
    <cellStyle name="40% - uthevingsfarge 3 2 2 2 10" xfId="44436" xr:uid="{00000000-0005-0000-0000-0000234D0000}"/>
    <cellStyle name="40% - uthevingsfarge 3 2 2 2 2" xfId="16384" xr:uid="{00000000-0005-0000-0000-0000244D0000}"/>
    <cellStyle name="40% - uthevingsfarge 3 2 2 2 2 2" xfId="16385" xr:uid="{00000000-0005-0000-0000-0000254D0000}"/>
    <cellStyle name="40% - uthevingsfarge 3 2 2 2 2 2 2" xfId="44437" xr:uid="{00000000-0005-0000-0000-0000264D0000}"/>
    <cellStyle name="40% - uthevingsfarge 3 2 2 2 2 2 2 2" xfId="44438" xr:uid="{00000000-0005-0000-0000-0000274D0000}"/>
    <cellStyle name="40% - uthevingsfarge 3 2 2 2 2 2 3" xfId="44439" xr:uid="{00000000-0005-0000-0000-0000284D0000}"/>
    <cellStyle name="40% - uthevingsfarge 3 2 2 2 2 2_3. Chng in credit spreads" xfId="44440" xr:uid="{00000000-0005-0000-0000-0000294D0000}"/>
    <cellStyle name="40% - uthevingsfarge 3 2 2 2 2 3" xfId="16386" xr:uid="{00000000-0005-0000-0000-00002A4D0000}"/>
    <cellStyle name="40% - uthevingsfarge 3 2 2 2 2 3 2" xfId="44441" xr:uid="{00000000-0005-0000-0000-00002B4D0000}"/>
    <cellStyle name="40% - uthevingsfarge 3 2 2 2 2 4" xfId="44442" xr:uid="{00000000-0005-0000-0000-00002C4D0000}"/>
    <cellStyle name="40% - uthevingsfarge 3 2 2 2 2 5" xfId="44443" xr:uid="{00000000-0005-0000-0000-00002D4D0000}"/>
    <cellStyle name="40% - uthevingsfarge 3 2 2 2 2 6" xfId="44444" xr:uid="{00000000-0005-0000-0000-00002E4D0000}"/>
    <cellStyle name="40% - uthevingsfarge 3 2 2 2 2_3. Chng in credit spreads" xfId="44445" xr:uid="{00000000-0005-0000-0000-00002F4D0000}"/>
    <cellStyle name="40% - uthevingsfarge 3 2 2 2 3" xfId="16387" xr:uid="{00000000-0005-0000-0000-0000304D0000}"/>
    <cellStyle name="40% - uthevingsfarge 3 2 2 2 3 2" xfId="16388" xr:uid="{00000000-0005-0000-0000-0000314D0000}"/>
    <cellStyle name="40% - uthevingsfarge 3 2 2 2 3 2 2" xfId="44446" xr:uid="{00000000-0005-0000-0000-0000324D0000}"/>
    <cellStyle name="40% - uthevingsfarge 3 2 2 2 3 2 2 2" xfId="44447" xr:uid="{00000000-0005-0000-0000-0000334D0000}"/>
    <cellStyle name="40% - uthevingsfarge 3 2 2 2 3 2 3" xfId="44448" xr:uid="{00000000-0005-0000-0000-0000344D0000}"/>
    <cellStyle name="40% - uthevingsfarge 3 2 2 2 3 2_3. Chng in credit spreads" xfId="44449" xr:uid="{00000000-0005-0000-0000-0000354D0000}"/>
    <cellStyle name="40% - uthevingsfarge 3 2 2 2 3 3" xfId="16389" xr:uid="{00000000-0005-0000-0000-0000364D0000}"/>
    <cellStyle name="40% - uthevingsfarge 3 2 2 2 3 3 2" xfId="44450" xr:uid="{00000000-0005-0000-0000-0000374D0000}"/>
    <cellStyle name="40% - uthevingsfarge 3 2 2 2 3 4" xfId="44451" xr:uid="{00000000-0005-0000-0000-0000384D0000}"/>
    <cellStyle name="40% - uthevingsfarge 3 2 2 2 3 5" xfId="44452" xr:uid="{00000000-0005-0000-0000-0000394D0000}"/>
    <cellStyle name="40% - uthevingsfarge 3 2 2 2 3 6" xfId="44453" xr:uid="{00000000-0005-0000-0000-00003A4D0000}"/>
    <cellStyle name="40% - uthevingsfarge 3 2 2 2 3_3. Chng in credit spreads" xfId="44454" xr:uid="{00000000-0005-0000-0000-00003B4D0000}"/>
    <cellStyle name="40% - uthevingsfarge 3 2 2 2 4" xfId="16390" xr:uid="{00000000-0005-0000-0000-00003C4D0000}"/>
    <cellStyle name="40% - uthevingsfarge 3 2 2 2 4 2" xfId="16391" xr:uid="{00000000-0005-0000-0000-00003D4D0000}"/>
    <cellStyle name="40% - uthevingsfarge 3 2 2 2 4 2 2" xfId="44455" xr:uid="{00000000-0005-0000-0000-00003E4D0000}"/>
    <cellStyle name="40% - uthevingsfarge 3 2 2 2 4 3" xfId="16392" xr:uid="{00000000-0005-0000-0000-00003F4D0000}"/>
    <cellStyle name="40% - uthevingsfarge 3 2 2 2 4 4" xfId="44456" xr:uid="{00000000-0005-0000-0000-0000404D0000}"/>
    <cellStyle name="40% - uthevingsfarge 3 2 2 2 4 5" xfId="44457" xr:uid="{00000000-0005-0000-0000-0000414D0000}"/>
    <cellStyle name="40% - uthevingsfarge 3 2 2 2 4 6" xfId="44458" xr:uid="{00000000-0005-0000-0000-0000424D0000}"/>
    <cellStyle name="40% - uthevingsfarge 3 2 2 2 4_3. Chng in credit spreads" xfId="44459" xr:uid="{00000000-0005-0000-0000-0000434D0000}"/>
    <cellStyle name="40% - uthevingsfarge 3 2 2 2 5" xfId="16393" xr:uid="{00000000-0005-0000-0000-0000444D0000}"/>
    <cellStyle name="40% - uthevingsfarge 3 2 2 2 5 2" xfId="16394" xr:uid="{00000000-0005-0000-0000-0000454D0000}"/>
    <cellStyle name="40% - uthevingsfarge 3 2 2 2 5 2 2" xfId="44460" xr:uid="{00000000-0005-0000-0000-0000464D0000}"/>
    <cellStyle name="40% - uthevingsfarge 3 2 2 2 5 3" xfId="16395" xr:uid="{00000000-0005-0000-0000-0000474D0000}"/>
    <cellStyle name="40% - uthevingsfarge 3 2 2 2 5 4" xfId="44461" xr:uid="{00000000-0005-0000-0000-0000484D0000}"/>
    <cellStyle name="40% - uthevingsfarge 3 2 2 2 5 5" xfId="44462" xr:uid="{00000000-0005-0000-0000-0000494D0000}"/>
    <cellStyle name="40% - uthevingsfarge 3 2 2 2 5_3. Chng in credit spreads" xfId="44463" xr:uid="{00000000-0005-0000-0000-00004A4D0000}"/>
    <cellStyle name="40% - uthevingsfarge 3 2 2 2 6" xfId="16396" xr:uid="{00000000-0005-0000-0000-00004B4D0000}"/>
    <cellStyle name="40% - uthevingsfarge 3 2 2 2 6 2" xfId="44464" xr:uid="{00000000-0005-0000-0000-00004C4D0000}"/>
    <cellStyle name="40% - uthevingsfarge 3 2 2 2 7" xfId="16397" xr:uid="{00000000-0005-0000-0000-00004D4D0000}"/>
    <cellStyle name="40% - uthevingsfarge 3 2 2 2 8" xfId="44465" xr:uid="{00000000-0005-0000-0000-00004E4D0000}"/>
    <cellStyle name="40% - uthevingsfarge 3 2 2 2 9" xfId="44466" xr:uid="{00000000-0005-0000-0000-00004F4D0000}"/>
    <cellStyle name="40% - uthevingsfarge 3 2 2 2_3. Chng in credit spreads" xfId="44467" xr:uid="{00000000-0005-0000-0000-0000504D0000}"/>
    <cellStyle name="40% - uthevingsfarge 3 2 2 3" xfId="16398" xr:uid="{00000000-0005-0000-0000-0000514D0000}"/>
    <cellStyle name="40% - uthevingsfarge 3 2 2 3 2" xfId="16399" xr:uid="{00000000-0005-0000-0000-0000524D0000}"/>
    <cellStyle name="40% - uthevingsfarge 3 2 2 3 2 2" xfId="44468" xr:uid="{00000000-0005-0000-0000-0000534D0000}"/>
    <cellStyle name="40% - uthevingsfarge 3 2 2 3 2 2 2" xfId="44469" xr:uid="{00000000-0005-0000-0000-0000544D0000}"/>
    <cellStyle name="40% - uthevingsfarge 3 2 2 3 2 3" xfId="44470" xr:uid="{00000000-0005-0000-0000-0000554D0000}"/>
    <cellStyle name="40% - uthevingsfarge 3 2 2 3 2_3. Chng in credit spreads" xfId="44471" xr:uid="{00000000-0005-0000-0000-0000564D0000}"/>
    <cellStyle name="40% - uthevingsfarge 3 2 2 3 3" xfId="16400" xr:uid="{00000000-0005-0000-0000-0000574D0000}"/>
    <cellStyle name="40% - uthevingsfarge 3 2 2 3 3 2" xfId="44472" xr:uid="{00000000-0005-0000-0000-0000584D0000}"/>
    <cellStyle name="40% - uthevingsfarge 3 2 2 3 4" xfId="44473" xr:uid="{00000000-0005-0000-0000-0000594D0000}"/>
    <cellStyle name="40% - uthevingsfarge 3 2 2 3 5" xfId="44474" xr:uid="{00000000-0005-0000-0000-00005A4D0000}"/>
    <cellStyle name="40% - uthevingsfarge 3 2 2 3 6" xfId="44475" xr:uid="{00000000-0005-0000-0000-00005B4D0000}"/>
    <cellStyle name="40% - uthevingsfarge 3 2 2 3_3. Chng in credit spreads" xfId="44476" xr:uid="{00000000-0005-0000-0000-00005C4D0000}"/>
    <cellStyle name="40% - uthevingsfarge 3 2 2 4" xfId="16401" xr:uid="{00000000-0005-0000-0000-00005D4D0000}"/>
    <cellStyle name="40% - uthevingsfarge 3 2 2 4 2" xfId="16402" xr:uid="{00000000-0005-0000-0000-00005E4D0000}"/>
    <cellStyle name="40% - uthevingsfarge 3 2 2 4 2 2" xfId="44477" xr:uid="{00000000-0005-0000-0000-00005F4D0000}"/>
    <cellStyle name="40% - uthevingsfarge 3 2 2 4 2 2 2" xfId="44478" xr:uid="{00000000-0005-0000-0000-0000604D0000}"/>
    <cellStyle name="40% - uthevingsfarge 3 2 2 4 2 3" xfId="44479" xr:uid="{00000000-0005-0000-0000-0000614D0000}"/>
    <cellStyle name="40% - uthevingsfarge 3 2 2 4 2_3. Chng in credit spreads" xfId="44480" xr:uid="{00000000-0005-0000-0000-0000624D0000}"/>
    <cellStyle name="40% - uthevingsfarge 3 2 2 4 3" xfId="16403" xr:uid="{00000000-0005-0000-0000-0000634D0000}"/>
    <cellStyle name="40% - uthevingsfarge 3 2 2 4 3 2" xfId="44481" xr:uid="{00000000-0005-0000-0000-0000644D0000}"/>
    <cellStyle name="40% - uthevingsfarge 3 2 2 4 4" xfId="44482" xr:uid="{00000000-0005-0000-0000-0000654D0000}"/>
    <cellStyle name="40% - uthevingsfarge 3 2 2 4 5" xfId="44483" xr:uid="{00000000-0005-0000-0000-0000664D0000}"/>
    <cellStyle name="40% - uthevingsfarge 3 2 2 4 6" xfId="44484" xr:uid="{00000000-0005-0000-0000-0000674D0000}"/>
    <cellStyle name="40% - uthevingsfarge 3 2 2 4_3. Chng in credit spreads" xfId="44485" xr:uid="{00000000-0005-0000-0000-0000684D0000}"/>
    <cellStyle name="40% - uthevingsfarge 3 2 2 5" xfId="16404" xr:uid="{00000000-0005-0000-0000-0000694D0000}"/>
    <cellStyle name="40% - uthevingsfarge 3 2 2 5 2" xfId="16405" xr:uid="{00000000-0005-0000-0000-00006A4D0000}"/>
    <cellStyle name="40% - uthevingsfarge 3 2 2 5 2 2" xfId="44486" xr:uid="{00000000-0005-0000-0000-00006B4D0000}"/>
    <cellStyle name="40% - uthevingsfarge 3 2 2 5 2 2 2" xfId="44487" xr:uid="{00000000-0005-0000-0000-00006C4D0000}"/>
    <cellStyle name="40% - uthevingsfarge 3 2 2 5 2 3" xfId="44488" xr:uid="{00000000-0005-0000-0000-00006D4D0000}"/>
    <cellStyle name="40% - uthevingsfarge 3 2 2 5 2_3. Chng in credit spreads" xfId="44489" xr:uid="{00000000-0005-0000-0000-00006E4D0000}"/>
    <cellStyle name="40% - uthevingsfarge 3 2 2 5 3" xfId="16406" xr:uid="{00000000-0005-0000-0000-00006F4D0000}"/>
    <cellStyle name="40% - uthevingsfarge 3 2 2 5 3 2" xfId="44490" xr:uid="{00000000-0005-0000-0000-0000704D0000}"/>
    <cellStyle name="40% - uthevingsfarge 3 2 2 5 4" xfId="44491" xr:uid="{00000000-0005-0000-0000-0000714D0000}"/>
    <cellStyle name="40% - uthevingsfarge 3 2 2 5 5" xfId="44492" xr:uid="{00000000-0005-0000-0000-0000724D0000}"/>
    <cellStyle name="40% - uthevingsfarge 3 2 2 5 6" xfId="44493" xr:uid="{00000000-0005-0000-0000-0000734D0000}"/>
    <cellStyle name="40% - uthevingsfarge 3 2 2 5_3. Chng in credit spreads" xfId="44494" xr:uid="{00000000-0005-0000-0000-0000744D0000}"/>
    <cellStyle name="40% - uthevingsfarge 3 2 2 6" xfId="16407" xr:uid="{00000000-0005-0000-0000-0000754D0000}"/>
    <cellStyle name="40% - uthevingsfarge 3 2 2 6 2" xfId="16408" xr:uid="{00000000-0005-0000-0000-0000764D0000}"/>
    <cellStyle name="40% - uthevingsfarge 3 2 2 6 2 2" xfId="44495" xr:uid="{00000000-0005-0000-0000-0000774D0000}"/>
    <cellStyle name="40% - uthevingsfarge 3 2 2 6 3" xfId="16409" xr:uid="{00000000-0005-0000-0000-0000784D0000}"/>
    <cellStyle name="40% - uthevingsfarge 3 2 2 6 4" xfId="44496" xr:uid="{00000000-0005-0000-0000-0000794D0000}"/>
    <cellStyle name="40% - uthevingsfarge 3 2 2 6 5" xfId="44497" xr:uid="{00000000-0005-0000-0000-00007A4D0000}"/>
    <cellStyle name="40% - uthevingsfarge 3 2 2 6 6" xfId="44498" xr:uid="{00000000-0005-0000-0000-00007B4D0000}"/>
    <cellStyle name="40% - uthevingsfarge 3 2 2 6_3. Chng in credit spreads" xfId="44499" xr:uid="{00000000-0005-0000-0000-00007C4D0000}"/>
    <cellStyle name="40% - uthevingsfarge 3 2 2 7" xfId="16410" xr:uid="{00000000-0005-0000-0000-00007D4D0000}"/>
    <cellStyle name="40% - uthevingsfarge 3 2 2 7 2" xfId="44500" xr:uid="{00000000-0005-0000-0000-00007E4D0000}"/>
    <cellStyle name="40% - uthevingsfarge 3 2 2 8" xfId="38342" xr:uid="{00000000-0005-0000-0000-00007F4D0000}"/>
    <cellStyle name="40% - uthevingsfarge 3 2 2 9" xfId="44501" xr:uid="{00000000-0005-0000-0000-0000804D0000}"/>
    <cellStyle name="40% - uthevingsfarge 3 2 2_3. Chng in credit spreads" xfId="44502" xr:uid="{00000000-0005-0000-0000-0000814D0000}"/>
    <cellStyle name="40% - uthevingsfarge 3 2 3" xfId="12445" xr:uid="{00000000-0005-0000-0000-0000824D0000}"/>
    <cellStyle name="40% - uthevingsfarge 3 2 3 10" xfId="44503" xr:uid="{00000000-0005-0000-0000-0000834D0000}"/>
    <cellStyle name="40% - uthevingsfarge 3 2 3 2" xfId="16411" xr:uid="{00000000-0005-0000-0000-0000844D0000}"/>
    <cellStyle name="40% - uthevingsfarge 3 2 3 2 2" xfId="16412" xr:uid="{00000000-0005-0000-0000-0000854D0000}"/>
    <cellStyle name="40% - uthevingsfarge 3 2 3 2 2 2" xfId="44504" xr:uid="{00000000-0005-0000-0000-0000864D0000}"/>
    <cellStyle name="40% - uthevingsfarge 3 2 3 2 2 2 2" xfId="44505" xr:uid="{00000000-0005-0000-0000-0000874D0000}"/>
    <cellStyle name="40% - uthevingsfarge 3 2 3 2 2 3" xfId="44506" xr:uid="{00000000-0005-0000-0000-0000884D0000}"/>
    <cellStyle name="40% - uthevingsfarge 3 2 3 2 2_3. Chng in credit spreads" xfId="44507" xr:uid="{00000000-0005-0000-0000-0000894D0000}"/>
    <cellStyle name="40% - uthevingsfarge 3 2 3 2 3" xfId="16413" xr:uid="{00000000-0005-0000-0000-00008A4D0000}"/>
    <cellStyle name="40% - uthevingsfarge 3 2 3 2 3 2" xfId="44508" xr:uid="{00000000-0005-0000-0000-00008B4D0000}"/>
    <cellStyle name="40% - uthevingsfarge 3 2 3 2 3 2 2" xfId="44509" xr:uid="{00000000-0005-0000-0000-00008C4D0000}"/>
    <cellStyle name="40% - uthevingsfarge 3 2 3 2 3 3" xfId="44510" xr:uid="{00000000-0005-0000-0000-00008D4D0000}"/>
    <cellStyle name="40% - uthevingsfarge 3 2 3 2 3_3. Chng in credit spreads" xfId="44511" xr:uid="{00000000-0005-0000-0000-00008E4D0000}"/>
    <cellStyle name="40% - uthevingsfarge 3 2 3 2 4" xfId="44512" xr:uid="{00000000-0005-0000-0000-00008F4D0000}"/>
    <cellStyle name="40% - uthevingsfarge 3 2 3 2 4 2" xfId="44513" xr:uid="{00000000-0005-0000-0000-0000904D0000}"/>
    <cellStyle name="40% - uthevingsfarge 3 2 3 2 4 2 2" xfId="44514" xr:uid="{00000000-0005-0000-0000-0000914D0000}"/>
    <cellStyle name="40% - uthevingsfarge 3 2 3 2 4 3" xfId="44515" xr:uid="{00000000-0005-0000-0000-0000924D0000}"/>
    <cellStyle name="40% - uthevingsfarge 3 2 3 2 4_3. Chng in credit spreads" xfId="44516" xr:uid="{00000000-0005-0000-0000-0000934D0000}"/>
    <cellStyle name="40% - uthevingsfarge 3 2 3 2 5" xfId="44517" xr:uid="{00000000-0005-0000-0000-0000944D0000}"/>
    <cellStyle name="40% - uthevingsfarge 3 2 3 2 5 2" xfId="44518" xr:uid="{00000000-0005-0000-0000-0000954D0000}"/>
    <cellStyle name="40% - uthevingsfarge 3 2 3 2 6" xfId="44519" xr:uid="{00000000-0005-0000-0000-0000964D0000}"/>
    <cellStyle name="40% - uthevingsfarge 3 2 3 2_3. Chng in credit spreads" xfId="44520" xr:uid="{00000000-0005-0000-0000-0000974D0000}"/>
    <cellStyle name="40% - uthevingsfarge 3 2 3 3" xfId="16414" xr:uid="{00000000-0005-0000-0000-0000984D0000}"/>
    <cellStyle name="40% - uthevingsfarge 3 2 3 3 2" xfId="16415" xr:uid="{00000000-0005-0000-0000-0000994D0000}"/>
    <cellStyle name="40% - uthevingsfarge 3 2 3 3 2 2" xfId="44521" xr:uid="{00000000-0005-0000-0000-00009A4D0000}"/>
    <cellStyle name="40% - uthevingsfarge 3 2 3 3 2 2 2" xfId="44522" xr:uid="{00000000-0005-0000-0000-00009B4D0000}"/>
    <cellStyle name="40% - uthevingsfarge 3 2 3 3 2 3" xfId="44523" xr:uid="{00000000-0005-0000-0000-00009C4D0000}"/>
    <cellStyle name="40% - uthevingsfarge 3 2 3 3 2_3. Chng in credit spreads" xfId="44524" xr:uid="{00000000-0005-0000-0000-00009D4D0000}"/>
    <cellStyle name="40% - uthevingsfarge 3 2 3 3 3" xfId="16416" xr:uid="{00000000-0005-0000-0000-00009E4D0000}"/>
    <cellStyle name="40% - uthevingsfarge 3 2 3 3 3 2" xfId="44525" xr:uid="{00000000-0005-0000-0000-00009F4D0000}"/>
    <cellStyle name="40% - uthevingsfarge 3 2 3 3 4" xfId="44526" xr:uid="{00000000-0005-0000-0000-0000A04D0000}"/>
    <cellStyle name="40% - uthevingsfarge 3 2 3 3 5" xfId="44527" xr:uid="{00000000-0005-0000-0000-0000A14D0000}"/>
    <cellStyle name="40% - uthevingsfarge 3 2 3 3 6" xfId="44528" xr:uid="{00000000-0005-0000-0000-0000A24D0000}"/>
    <cellStyle name="40% - uthevingsfarge 3 2 3 3_3. Chng in credit spreads" xfId="44529" xr:uid="{00000000-0005-0000-0000-0000A34D0000}"/>
    <cellStyle name="40% - uthevingsfarge 3 2 3 4" xfId="16417" xr:uid="{00000000-0005-0000-0000-0000A44D0000}"/>
    <cellStyle name="40% - uthevingsfarge 3 2 3 4 2" xfId="16418" xr:uid="{00000000-0005-0000-0000-0000A54D0000}"/>
    <cellStyle name="40% - uthevingsfarge 3 2 3 4 2 2" xfId="44530" xr:uid="{00000000-0005-0000-0000-0000A64D0000}"/>
    <cellStyle name="40% - uthevingsfarge 3 2 3 4 3" xfId="16419" xr:uid="{00000000-0005-0000-0000-0000A74D0000}"/>
    <cellStyle name="40% - uthevingsfarge 3 2 3 4 4" xfId="44531" xr:uid="{00000000-0005-0000-0000-0000A84D0000}"/>
    <cellStyle name="40% - uthevingsfarge 3 2 3 4 5" xfId="44532" xr:uid="{00000000-0005-0000-0000-0000A94D0000}"/>
    <cellStyle name="40% - uthevingsfarge 3 2 3 4 6" xfId="44533" xr:uid="{00000000-0005-0000-0000-0000AA4D0000}"/>
    <cellStyle name="40% - uthevingsfarge 3 2 3 4_3. Chng in credit spreads" xfId="44534" xr:uid="{00000000-0005-0000-0000-0000AB4D0000}"/>
    <cellStyle name="40% - uthevingsfarge 3 2 3 5" xfId="16420" xr:uid="{00000000-0005-0000-0000-0000AC4D0000}"/>
    <cellStyle name="40% - uthevingsfarge 3 2 3 5 2" xfId="16421" xr:uid="{00000000-0005-0000-0000-0000AD4D0000}"/>
    <cellStyle name="40% - uthevingsfarge 3 2 3 5 2 2" xfId="44535" xr:uid="{00000000-0005-0000-0000-0000AE4D0000}"/>
    <cellStyle name="40% - uthevingsfarge 3 2 3 5 3" xfId="16422" xr:uid="{00000000-0005-0000-0000-0000AF4D0000}"/>
    <cellStyle name="40% - uthevingsfarge 3 2 3 5 4" xfId="44536" xr:uid="{00000000-0005-0000-0000-0000B04D0000}"/>
    <cellStyle name="40% - uthevingsfarge 3 2 3 5 5" xfId="44537" xr:uid="{00000000-0005-0000-0000-0000B14D0000}"/>
    <cellStyle name="40% - uthevingsfarge 3 2 3 5 6" xfId="44538" xr:uid="{00000000-0005-0000-0000-0000B24D0000}"/>
    <cellStyle name="40% - uthevingsfarge 3 2 3 5_3. Chng in credit spreads" xfId="44539" xr:uid="{00000000-0005-0000-0000-0000B34D0000}"/>
    <cellStyle name="40% - uthevingsfarge 3 2 3 6" xfId="16423" xr:uid="{00000000-0005-0000-0000-0000B44D0000}"/>
    <cellStyle name="40% - uthevingsfarge 3 2 3 6 2" xfId="44540" xr:uid="{00000000-0005-0000-0000-0000B54D0000}"/>
    <cellStyle name="40% - uthevingsfarge 3 2 3 6 2 2" xfId="44541" xr:uid="{00000000-0005-0000-0000-0000B64D0000}"/>
    <cellStyle name="40% - uthevingsfarge 3 2 3 6 3" xfId="44542" xr:uid="{00000000-0005-0000-0000-0000B74D0000}"/>
    <cellStyle name="40% - uthevingsfarge 3 2 3 6_3. Chng in credit spreads" xfId="44543" xr:uid="{00000000-0005-0000-0000-0000B84D0000}"/>
    <cellStyle name="40% - uthevingsfarge 3 2 3 7" xfId="16424" xr:uid="{00000000-0005-0000-0000-0000B94D0000}"/>
    <cellStyle name="40% - uthevingsfarge 3 2 3 7 2" xfId="44544" xr:uid="{00000000-0005-0000-0000-0000BA4D0000}"/>
    <cellStyle name="40% - uthevingsfarge 3 2 3 8" xfId="38343" xr:uid="{00000000-0005-0000-0000-0000BB4D0000}"/>
    <cellStyle name="40% - uthevingsfarge 3 2 3 9" xfId="44545" xr:uid="{00000000-0005-0000-0000-0000BC4D0000}"/>
    <cellStyle name="40% - uthevingsfarge 3 2 3_3. Chng in credit spreads" xfId="44546" xr:uid="{00000000-0005-0000-0000-0000BD4D0000}"/>
    <cellStyle name="40% - uthevingsfarge 3 2 4" xfId="16425" xr:uid="{00000000-0005-0000-0000-0000BE4D0000}"/>
    <cellStyle name="40% - uthevingsfarge 3 2 4 2" xfId="16426" xr:uid="{00000000-0005-0000-0000-0000BF4D0000}"/>
    <cellStyle name="40% - uthevingsfarge 3 2 4 2 2" xfId="16427" xr:uid="{00000000-0005-0000-0000-0000C04D0000}"/>
    <cellStyle name="40% - uthevingsfarge 3 2 4 2 2 2" xfId="44547" xr:uid="{00000000-0005-0000-0000-0000C14D0000}"/>
    <cellStyle name="40% - uthevingsfarge 3 2 4 2 3" xfId="44548" xr:uid="{00000000-0005-0000-0000-0000C24D0000}"/>
    <cellStyle name="40% - uthevingsfarge 3 2 4 2_3. Chng in credit spreads" xfId="44549" xr:uid="{00000000-0005-0000-0000-0000C34D0000}"/>
    <cellStyle name="40% - uthevingsfarge 3 2 4 3" xfId="16428" xr:uid="{00000000-0005-0000-0000-0000C44D0000}"/>
    <cellStyle name="40% - uthevingsfarge 3 2 4 3 2" xfId="44550" xr:uid="{00000000-0005-0000-0000-0000C54D0000}"/>
    <cellStyle name="40% - uthevingsfarge 3 2 4 3 2 2" xfId="44551" xr:uid="{00000000-0005-0000-0000-0000C64D0000}"/>
    <cellStyle name="40% - uthevingsfarge 3 2 4 3 3" xfId="44552" xr:uid="{00000000-0005-0000-0000-0000C74D0000}"/>
    <cellStyle name="40% - uthevingsfarge 3 2 4 3_3. Chng in credit spreads" xfId="44553" xr:uid="{00000000-0005-0000-0000-0000C84D0000}"/>
    <cellStyle name="40% - uthevingsfarge 3 2 4 4" xfId="16429" xr:uid="{00000000-0005-0000-0000-0000C94D0000}"/>
    <cellStyle name="40% - uthevingsfarge 3 2 4 4 2" xfId="44554" xr:uid="{00000000-0005-0000-0000-0000CA4D0000}"/>
    <cellStyle name="40% - uthevingsfarge 3 2 4 4 2 2" xfId="44555" xr:uid="{00000000-0005-0000-0000-0000CB4D0000}"/>
    <cellStyle name="40% - uthevingsfarge 3 2 4 4 3" xfId="44556" xr:uid="{00000000-0005-0000-0000-0000CC4D0000}"/>
    <cellStyle name="40% - uthevingsfarge 3 2 4 4_3. Chng in credit spreads" xfId="44557" xr:uid="{00000000-0005-0000-0000-0000CD4D0000}"/>
    <cellStyle name="40% - uthevingsfarge 3 2 4 5" xfId="44558" xr:uid="{00000000-0005-0000-0000-0000CE4D0000}"/>
    <cellStyle name="40% - uthevingsfarge 3 2 4 5 2" xfId="44559" xr:uid="{00000000-0005-0000-0000-0000CF4D0000}"/>
    <cellStyle name="40% - uthevingsfarge 3 2 4 6" xfId="44560" xr:uid="{00000000-0005-0000-0000-0000D04D0000}"/>
    <cellStyle name="40% - uthevingsfarge 3 2 4 7" xfId="44561" xr:uid="{00000000-0005-0000-0000-0000D14D0000}"/>
    <cellStyle name="40% - uthevingsfarge 3 2 4_3. Chng in credit spreads" xfId="44562" xr:uid="{00000000-0005-0000-0000-0000D24D0000}"/>
    <cellStyle name="40% - uthevingsfarge 3 2 5" xfId="16430" xr:uid="{00000000-0005-0000-0000-0000D34D0000}"/>
    <cellStyle name="40% - uthevingsfarge 3 2 5 2" xfId="16431" xr:uid="{00000000-0005-0000-0000-0000D44D0000}"/>
    <cellStyle name="40% - uthevingsfarge 3 2 5 2 2" xfId="16432" xr:uid="{00000000-0005-0000-0000-0000D54D0000}"/>
    <cellStyle name="40% - uthevingsfarge 3 2 5 2 2 2" xfId="44563" xr:uid="{00000000-0005-0000-0000-0000D64D0000}"/>
    <cellStyle name="40% - uthevingsfarge 3 2 5 2 3" xfId="44564" xr:uid="{00000000-0005-0000-0000-0000D74D0000}"/>
    <cellStyle name="40% - uthevingsfarge 3 2 5 2_3. Chng in credit spreads" xfId="44565" xr:uid="{00000000-0005-0000-0000-0000D84D0000}"/>
    <cellStyle name="40% - uthevingsfarge 3 2 5 3" xfId="16433" xr:uid="{00000000-0005-0000-0000-0000D94D0000}"/>
    <cellStyle name="40% - uthevingsfarge 3 2 5 3 2" xfId="44566" xr:uid="{00000000-0005-0000-0000-0000DA4D0000}"/>
    <cellStyle name="40% - uthevingsfarge 3 2 5 4" xfId="16434" xr:uid="{00000000-0005-0000-0000-0000DB4D0000}"/>
    <cellStyle name="40% - uthevingsfarge 3 2 5 5" xfId="44567" xr:uid="{00000000-0005-0000-0000-0000DC4D0000}"/>
    <cellStyle name="40% - uthevingsfarge 3 2 5 6" xfId="44568" xr:uid="{00000000-0005-0000-0000-0000DD4D0000}"/>
    <cellStyle name="40% - uthevingsfarge 3 2 5 7" xfId="44569" xr:uid="{00000000-0005-0000-0000-0000DE4D0000}"/>
    <cellStyle name="40% - uthevingsfarge 3 2 5_3. Chng in credit spreads" xfId="44570" xr:uid="{00000000-0005-0000-0000-0000DF4D0000}"/>
    <cellStyle name="40% - uthevingsfarge 3 2 6" xfId="16435" xr:uid="{00000000-0005-0000-0000-0000E04D0000}"/>
    <cellStyle name="40% - uthevingsfarge 3 2 6 2" xfId="16436" xr:uid="{00000000-0005-0000-0000-0000E14D0000}"/>
    <cellStyle name="40% - uthevingsfarge 3 2 6 2 2" xfId="16437" xr:uid="{00000000-0005-0000-0000-0000E24D0000}"/>
    <cellStyle name="40% - uthevingsfarge 3 2 6 2 2 2" xfId="44571" xr:uid="{00000000-0005-0000-0000-0000E34D0000}"/>
    <cellStyle name="40% - uthevingsfarge 3 2 6 2 3" xfId="44572" xr:uid="{00000000-0005-0000-0000-0000E44D0000}"/>
    <cellStyle name="40% - uthevingsfarge 3 2 6 2_3. Chng in credit spreads" xfId="44573" xr:uid="{00000000-0005-0000-0000-0000E54D0000}"/>
    <cellStyle name="40% - uthevingsfarge 3 2 6 3" xfId="16438" xr:uid="{00000000-0005-0000-0000-0000E64D0000}"/>
    <cellStyle name="40% - uthevingsfarge 3 2 6 3 2" xfId="44574" xr:uid="{00000000-0005-0000-0000-0000E74D0000}"/>
    <cellStyle name="40% - uthevingsfarge 3 2 6 4" xfId="16439" xr:uid="{00000000-0005-0000-0000-0000E84D0000}"/>
    <cellStyle name="40% - uthevingsfarge 3 2 6 5" xfId="44575" xr:uid="{00000000-0005-0000-0000-0000E94D0000}"/>
    <cellStyle name="40% - uthevingsfarge 3 2 6 6" xfId="44576" xr:uid="{00000000-0005-0000-0000-0000EA4D0000}"/>
    <cellStyle name="40% - uthevingsfarge 3 2 6 7" xfId="44577" xr:uid="{00000000-0005-0000-0000-0000EB4D0000}"/>
    <cellStyle name="40% - uthevingsfarge 3 2 6_3. Chng in credit spreads" xfId="44578" xr:uid="{00000000-0005-0000-0000-0000EC4D0000}"/>
    <cellStyle name="40% - uthevingsfarge 3 2 7" xfId="16440" xr:uid="{00000000-0005-0000-0000-0000ED4D0000}"/>
    <cellStyle name="40% - uthevingsfarge 3 2 7 2" xfId="16441" xr:uid="{00000000-0005-0000-0000-0000EE4D0000}"/>
    <cellStyle name="40% - uthevingsfarge 3 2 7 2 2" xfId="16442" xr:uid="{00000000-0005-0000-0000-0000EF4D0000}"/>
    <cellStyle name="40% - uthevingsfarge 3 2 7 2 3" xfId="44579" xr:uid="{00000000-0005-0000-0000-0000F04D0000}"/>
    <cellStyle name="40% - uthevingsfarge 3 2 7 2_43 Manuell" xfId="54834" xr:uid="{793A2BCC-B16D-451D-A47A-DE95862FA080}"/>
    <cellStyle name="40% - uthevingsfarge 3 2 7 3" xfId="16443" xr:uid="{00000000-0005-0000-0000-0000F24D0000}"/>
    <cellStyle name="40% - uthevingsfarge 3 2 7 4" xfId="16444" xr:uid="{00000000-0005-0000-0000-0000F34D0000}"/>
    <cellStyle name="40% - uthevingsfarge 3 2 7 5" xfId="44580" xr:uid="{00000000-0005-0000-0000-0000F44D0000}"/>
    <cellStyle name="40% - uthevingsfarge 3 2 7 6" xfId="44581" xr:uid="{00000000-0005-0000-0000-0000F54D0000}"/>
    <cellStyle name="40% - uthevingsfarge 3 2 7_3. Chng in credit spreads" xfId="44582" xr:uid="{00000000-0005-0000-0000-0000F64D0000}"/>
    <cellStyle name="40% - uthevingsfarge 3 2 8" xfId="16445" xr:uid="{00000000-0005-0000-0000-0000F74D0000}"/>
    <cellStyle name="40% - uthevingsfarge 3 2 8 2" xfId="16446" xr:uid="{00000000-0005-0000-0000-0000F84D0000}"/>
    <cellStyle name="40% - uthevingsfarge 3 2 8 2 2" xfId="44583" xr:uid="{00000000-0005-0000-0000-0000F94D0000}"/>
    <cellStyle name="40% - uthevingsfarge 3 2 8 3" xfId="16447" xr:uid="{00000000-0005-0000-0000-0000FA4D0000}"/>
    <cellStyle name="40% - uthevingsfarge 3 2 8 4" xfId="44584" xr:uid="{00000000-0005-0000-0000-0000FB4D0000}"/>
    <cellStyle name="40% - uthevingsfarge 3 2 8_3. Chng in credit spreads" xfId="44585" xr:uid="{00000000-0005-0000-0000-0000FC4D0000}"/>
    <cellStyle name="40% - uthevingsfarge 3 2 9" xfId="16448" xr:uid="{00000000-0005-0000-0000-0000FD4D0000}"/>
    <cellStyle name="40% - uthevingsfarge 3 2 9 2" xfId="16449" xr:uid="{00000000-0005-0000-0000-0000FE4D0000}"/>
    <cellStyle name="40% - uthevingsfarge 3 2 9 3" xfId="16450" xr:uid="{00000000-0005-0000-0000-0000FF4D0000}"/>
    <cellStyle name="40% - uthevingsfarge 3 2 9_43 Manuell" xfId="54835" xr:uid="{5255AD92-4848-4F4F-98F2-DD0D060F4C36}"/>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4586" xr:uid="{00000000-0005-0000-0000-0000054E0000}"/>
    <cellStyle name="40% - uthevingsfarge 3 20 2_4 manuell" xfId="53513" xr:uid="{2E60B096-4C06-48ED-90BC-B3BDE3447A65}"/>
    <cellStyle name="40% - uthevingsfarge 3 20 3" xfId="4633" xr:uid="{00000000-0005-0000-0000-0000074E0000}"/>
    <cellStyle name="40% - uthevingsfarge 3 20 4" xfId="44587" xr:uid="{00000000-0005-0000-0000-0000084E0000}"/>
    <cellStyle name="40% - uthevingsfarge 3 20_4 manuell" xfId="53514"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4588" xr:uid="{00000000-0005-0000-0000-00000D4E0000}"/>
    <cellStyle name="40% - uthevingsfarge 3 21 2_4 manuell" xfId="53515" xr:uid="{F089C00B-E043-4675-A193-81C916D8BF9C}"/>
    <cellStyle name="40% - uthevingsfarge 3 21 3" xfId="4637" xr:uid="{00000000-0005-0000-0000-00000F4E0000}"/>
    <cellStyle name="40% - uthevingsfarge 3 21 4" xfId="44589" xr:uid="{00000000-0005-0000-0000-0000104E0000}"/>
    <cellStyle name="40% - uthevingsfarge 3 21_4 manuell" xfId="53516"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4590" xr:uid="{00000000-0005-0000-0000-0000154E0000}"/>
    <cellStyle name="40% - uthevingsfarge 3 22 2_4 manuell" xfId="53517" xr:uid="{3A657BD7-C161-4405-B94B-05A175B1FB47}"/>
    <cellStyle name="40% - uthevingsfarge 3 22 3" xfId="4641" xr:uid="{00000000-0005-0000-0000-0000174E0000}"/>
    <cellStyle name="40% - uthevingsfarge 3 22 4" xfId="44591" xr:uid="{00000000-0005-0000-0000-0000184E0000}"/>
    <cellStyle name="40% - uthevingsfarge 3 22_4 manuell" xfId="53518"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4592" xr:uid="{00000000-0005-0000-0000-00001D4E0000}"/>
    <cellStyle name="40% - uthevingsfarge 3 23 2_4 manuell" xfId="53519" xr:uid="{5F84A273-AA1B-4C0A-BD58-249ED35D96FD}"/>
    <cellStyle name="40% - uthevingsfarge 3 23 3" xfId="4645" xr:uid="{00000000-0005-0000-0000-00001F4E0000}"/>
    <cellStyle name="40% - uthevingsfarge 3 23 4" xfId="44593" xr:uid="{00000000-0005-0000-0000-0000204E0000}"/>
    <cellStyle name="40% - uthevingsfarge 3 23_4 manuell" xfId="53520"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4594" xr:uid="{00000000-0005-0000-0000-0000254E0000}"/>
    <cellStyle name="40% - uthevingsfarge 3 24 2_4 manuell" xfId="53521" xr:uid="{AC657E9F-4D64-4629-9FA6-37A65005F583}"/>
    <cellStyle name="40% - uthevingsfarge 3 24 3" xfId="4649" xr:uid="{00000000-0005-0000-0000-0000274E0000}"/>
    <cellStyle name="40% - uthevingsfarge 3 24 4" xfId="44595" xr:uid="{00000000-0005-0000-0000-0000284E0000}"/>
    <cellStyle name="40% - uthevingsfarge 3 24_4 manuell" xfId="53522"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4596" xr:uid="{00000000-0005-0000-0000-00002D4E0000}"/>
    <cellStyle name="40% - uthevingsfarge 3 25 2_4 manuell" xfId="53523" xr:uid="{09D62C44-BB1C-4A6E-A709-9CB22D25C666}"/>
    <cellStyle name="40% - uthevingsfarge 3 25 3" xfId="4653" xr:uid="{00000000-0005-0000-0000-00002F4E0000}"/>
    <cellStyle name="40% - uthevingsfarge 3 25 4" xfId="44597" xr:uid="{00000000-0005-0000-0000-0000304E0000}"/>
    <cellStyle name="40% - uthevingsfarge 3 25_4 manuell" xfId="53524"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4598" xr:uid="{00000000-0005-0000-0000-0000354E0000}"/>
    <cellStyle name="40% - uthevingsfarge 3 26 2_4 manuell" xfId="53525" xr:uid="{E5EECCD8-6581-4F5D-B999-627EDB044889}"/>
    <cellStyle name="40% - uthevingsfarge 3 26 3" xfId="4657" xr:uid="{00000000-0005-0000-0000-0000374E0000}"/>
    <cellStyle name="40% - uthevingsfarge 3 26 4" xfId="44599" xr:uid="{00000000-0005-0000-0000-0000384E0000}"/>
    <cellStyle name="40% - uthevingsfarge 3 26_4 manuell" xfId="53526"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4600" xr:uid="{00000000-0005-0000-0000-00003D4E0000}"/>
    <cellStyle name="40% - uthevingsfarge 3 27 2_4 manuell" xfId="53527" xr:uid="{F1F9FF92-340B-443F-A82D-B3BF604BB509}"/>
    <cellStyle name="40% - uthevingsfarge 3 27 3" xfId="4661" xr:uid="{00000000-0005-0000-0000-00003F4E0000}"/>
    <cellStyle name="40% - uthevingsfarge 3 27 4" xfId="44601" xr:uid="{00000000-0005-0000-0000-0000404E0000}"/>
    <cellStyle name="40% - uthevingsfarge 3 27_4 manuell" xfId="53528"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4602" xr:uid="{00000000-0005-0000-0000-0000454E0000}"/>
    <cellStyle name="40% - uthevingsfarge 3 28 2_4 manuell" xfId="53529" xr:uid="{C932270B-3B09-4688-B808-0A5FDEC7098F}"/>
    <cellStyle name="40% - uthevingsfarge 3 28 3" xfId="4665" xr:uid="{00000000-0005-0000-0000-0000474E0000}"/>
    <cellStyle name="40% - uthevingsfarge 3 28 4" xfId="44603" xr:uid="{00000000-0005-0000-0000-0000484E0000}"/>
    <cellStyle name="40% - uthevingsfarge 3 28_4 manuell" xfId="53530"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4604" xr:uid="{00000000-0005-0000-0000-00004D4E0000}"/>
    <cellStyle name="40% - uthevingsfarge 3 29 2_4 manuell" xfId="53531" xr:uid="{905A7CD4-DE13-4C40-9CE8-E8DE3890D70C}"/>
    <cellStyle name="40% - uthevingsfarge 3 29 3" xfId="4669" xr:uid="{00000000-0005-0000-0000-00004F4E0000}"/>
    <cellStyle name="40% - uthevingsfarge 3 29 4" xfId="44605" xr:uid="{00000000-0005-0000-0000-0000504E0000}"/>
    <cellStyle name="40% - uthevingsfarge 3 29_4 manuell" xfId="53532" xr:uid="{26F3DC20-EA0A-4662-92AD-98AF6C299C57}"/>
    <cellStyle name="40% - uthevingsfarge 3 3" xfId="4670" xr:uid="{00000000-0005-0000-0000-0000524E0000}"/>
    <cellStyle name="40% - uthevingsfarge 3 3 10" xfId="44606" xr:uid="{00000000-0005-0000-0000-0000534E0000}"/>
    <cellStyle name="40% - uthevingsfarge 3 3 11" xfId="44607" xr:uid="{00000000-0005-0000-0000-0000544E0000}"/>
    <cellStyle name="40% - uthevingsfarge 3 3 2" xfId="4671" xr:uid="{00000000-0005-0000-0000-0000554E0000}"/>
    <cellStyle name="40% - uthevingsfarge 3 3 2 10" xfId="44608" xr:uid="{00000000-0005-0000-0000-0000564E0000}"/>
    <cellStyle name="40% - uthevingsfarge 3 3 2 2" xfId="4672" xr:uid="{00000000-0005-0000-0000-0000574E0000}"/>
    <cellStyle name="40% - uthevingsfarge 3 3 2 2 2" xfId="16451" xr:uid="{00000000-0005-0000-0000-0000584E0000}"/>
    <cellStyle name="40% - uthevingsfarge 3 3 2 2 2 2" xfId="44609" xr:uid="{00000000-0005-0000-0000-0000594E0000}"/>
    <cellStyle name="40% - uthevingsfarge 3 3 2 2 2 2 2" xfId="44610" xr:uid="{00000000-0005-0000-0000-00005A4E0000}"/>
    <cellStyle name="40% - uthevingsfarge 3 3 2 2 2 3" xfId="44611" xr:uid="{00000000-0005-0000-0000-00005B4E0000}"/>
    <cellStyle name="40% - uthevingsfarge 3 3 2 2 2_3. Chng in credit spreads" xfId="44612" xr:uid="{00000000-0005-0000-0000-00005C4E0000}"/>
    <cellStyle name="40% - uthevingsfarge 3 3 2 2 3" xfId="16452" xr:uid="{00000000-0005-0000-0000-00005D4E0000}"/>
    <cellStyle name="40% - uthevingsfarge 3 3 2 2 3 2" xfId="44613" xr:uid="{00000000-0005-0000-0000-00005E4E0000}"/>
    <cellStyle name="40% - uthevingsfarge 3 3 2 2 3 2 2" xfId="44614" xr:uid="{00000000-0005-0000-0000-00005F4E0000}"/>
    <cellStyle name="40% - uthevingsfarge 3 3 2 2 3 3" xfId="44615" xr:uid="{00000000-0005-0000-0000-0000604E0000}"/>
    <cellStyle name="40% - uthevingsfarge 3 3 2 2 3_3. Chng in credit spreads" xfId="44616" xr:uid="{00000000-0005-0000-0000-0000614E0000}"/>
    <cellStyle name="40% - uthevingsfarge 3 3 2 2 4" xfId="44617" xr:uid="{00000000-0005-0000-0000-0000624E0000}"/>
    <cellStyle name="40% - uthevingsfarge 3 3 2 2 4 2" xfId="44618" xr:uid="{00000000-0005-0000-0000-0000634E0000}"/>
    <cellStyle name="40% - uthevingsfarge 3 3 2 2 5" xfId="44619" xr:uid="{00000000-0005-0000-0000-0000644E0000}"/>
    <cellStyle name="40% - uthevingsfarge 3 3 2 2 6" xfId="44620" xr:uid="{00000000-0005-0000-0000-0000654E0000}"/>
    <cellStyle name="40% - uthevingsfarge 3 3 2 2_3. Chng in credit spreads" xfId="44621" xr:uid="{00000000-0005-0000-0000-0000664E0000}"/>
    <cellStyle name="40% - uthevingsfarge 3 3 2 3" xfId="16453" xr:uid="{00000000-0005-0000-0000-0000674E0000}"/>
    <cellStyle name="40% - uthevingsfarge 3 3 2 3 2" xfId="16454" xr:uid="{00000000-0005-0000-0000-0000684E0000}"/>
    <cellStyle name="40% - uthevingsfarge 3 3 2 3 2 2" xfId="44622" xr:uid="{00000000-0005-0000-0000-0000694E0000}"/>
    <cellStyle name="40% - uthevingsfarge 3 3 2 3 3" xfId="16455" xr:uid="{00000000-0005-0000-0000-00006A4E0000}"/>
    <cellStyle name="40% - uthevingsfarge 3 3 2 3 4" xfId="44623" xr:uid="{00000000-0005-0000-0000-00006B4E0000}"/>
    <cellStyle name="40% - uthevingsfarge 3 3 2 3 5" xfId="44624" xr:uid="{00000000-0005-0000-0000-00006C4E0000}"/>
    <cellStyle name="40% - uthevingsfarge 3 3 2 3 6" xfId="44625" xr:uid="{00000000-0005-0000-0000-00006D4E0000}"/>
    <cellStyle name="40% - uthevingsfarge 3 3 2 3_3. Chng in credit spreads" xfId="44626" xr:uid="{00000000-0005-0000-0000-00006E4E0000}"/>
    <cellStyle name="40% - uthevingsfarge 3 3 2 4" xfId="16456" xr:uid="{00000000-0005-0000-0000-00006F4E0000}"/>
    <cellStyle name="40% - uthevingsfarge 3 3 2 4 2" xfId="16457" xr:uid="{00000000-0005-0000-0000-0000704E0000}"/>
    <cellStyle name="40% - uthevingsfarge 3 3 2 4 2 2" xfId="44627" xr:uid="{00000000-0005-0000-0000-0000714E0000}"/>
    <cellStyle name="40% - uthevingsfarge 3 3 2 4 3" xfId="16458" xr:uid="{00000000-0005-0000-0000-0000724E0000}"/>
    <cellStyle name="40% - uthevingsfarge 3 3 2 4 4" xfId="44628" xr:uid="{00000000-0005-0000-0000-0000734E0000}"/>
    <cellStyle name="40% - uthevingsfarge 3 3 2 4 5" xfId="44629" xr:uid="{00000000-0005-0000-0000-0000744E0000}"/>
    <cellStyle name="40% - uthevingsfarge 3 3 2 4 6" xfId="44630" xr:uid="{00000000-0005-0000-0000-0000754E0000}"/>
    <cellStyle name="40% - uthevingsfarge 3 3 2 4_3. Chng in credit spreads" xfId="44631" xr:uid="{00000000-0005-0000-0000-0000764E0000}"/>
    <cellStyle name="40% - uthevingsfarge 3 3 2 5" xfId="16459" xr:uid="{00000000-0005-0000-0000-0000774E0000}"/>
    <cellStyle name="40% - uthevingsfarge 3 3 2 5 2" xfId="16460" xr:uid="{00000000-0005-0000-0000-0000784E0000}"/>
    <cellStyle name="40% - uthevingsfarge 3 3 2 5 3" xfId="16461" xr:uid="{00000000-0005-0000-0000-0000794E0000}"/>
    <cellStyle name="40% - uthevingsfarge 3 3 2 5 4" xfId="44632" xr:uid="{00000000-0005-0000-0000-00007A4E0000}"/>
    <cellStyle name="40% - uthevingsfarge 3 3 2 5 5" xfId="44633" xr:uid="{00000000-0005-0000-0000-00007B4E0000}"/>
    <cellStyle name="40% - uthevingsfarge 3 3 2 5 6" xfId="44634" xr:uid="{00000000-0005-0000-0000-00007C4E0000}"/>
    <cellStyle name="40% - uthevingsfarge 3 3 2 5_43 Manuell" xfId="54836" xr:uid="{82DB4954-7812-4849-9E8A-AB218A175276}"/>
    <cellStyle name="40% - uthevingsfarge 3 3 2 6" xfId="16462" xr:uid="{00000000-0005-0000-0000-00007E4E0000}"/>
    <cellStyle name="40% - uthevingsfarge 3 3 2 6 2" xfId="16463" xr:uid="{00000000-0005-0000-0000-00007F4E0000}"/>
    <cellStyle name="40% - uthevingsfarge 3 3 2 6_43 Manuell" xfId="54837" xr:uid="{90C488CE-25C7-49CF-B04A-5F155073D2E7}"/>
    <cellStyle name="40% - uthevingsfarge 3 3 2 7" xfId="16464" xr:uid="{00000000-0005-0000-0000-0000814E0000}"/>
    <cellStyle name="40% - uthevingsfarge 3 3 2 8" xfId="44635" xr:uid="{00000000-0005-0000-0000-0000824E0000}"/>
    <cellStyle name="40% - uthevingsfarge 3 3 2 9" xfId="44636" xr:uid="{00000000-0005-0000-0000-0000834E0000}"/>
    <cellStyle name="40% - uthevingsfarge 3 3 2_3. Chng in credit spreads" xfId="44637" xr:uid="{00000000-0005-0000-0000-0000844E0000}"/>
    <cellStyle name="40% - uthevingsfarge 3 3 3" xfId="4673" xr:uid="{00000000-0005-0000-0000-0000854E0000}"/>
    <cellStyle name="40% - uthevingsfarge 3 3 3 2" xfId="16465" xr:uid="{00000000-0005-0000-0000-0000864E0000}"/>
    <cellStyle name="40% - uthevingsfarge 3 3 3 2 2" xfId="44638" xr:uid="{00000000-0005-0000-0000-0000874E0000}"/>
    <cellStyle name="40% - uthevingsfarge 3 3 3 2 2 2" xfId="44639" xr:uid="{00000000-0005-0000-0000-0000884E0000}"/>
    <cellStyle name="40% - uthevingsfarge 3 3 3 2 2 2 2" xfId="44640" xr:uid="{00000000-0005-0000-0000-0000894E0000}"/>
    <cellStyle name="40% - uthevingsfarge 3 3 3 2 2 3" xfId="44641" xr:uid="{00000000-0005-0000-0000-00008A4E0000}"/>
    <cellStyle name="40% - uthevingsfarge 3 3 3 2 2_3. Chng in credit spreads" xfId="44642" xr:uid="{00000000-0005-0000-0000-00008B4E0000}"/>
    <cellStyle name="40% - uthevingsfarge 3 3 3 2 3" xfId="44643" xr:uid="{00000000-0005-0000-0000-00008C4E0000}"/>
    <cellStyle name="40% - uthevingsfarge 3 3 3 2 3 2" xfId="44644" xr:uid="{00000000-0005-0000-0000-00008D4E0000}"/>
    <cellStyle name="40% - uthevingsfarge 3 3 3 2 3 2 2" xfId="44645" xr:uid="{00000000-0005-0000-0000-00008E4E0000}"/>
    <cellStyle name="40% - uthevingsfarge 3 3 3 2 3 3" xfId="44646" xr:uid="{00000000-0005-0000-0000-00008F4E0000}"/>
    <cellStyle name="40% - uthevingsfarge 3 3 3 2 3_3. Chng in credit spreads" xfId="44647" xr:uid="{00000000-0005-0000-0000-0000904E0000}"/>
    <cellStyle name="40% - uthevingsfarge 3 3 3 2 4" xfId="44648" xr:uid="{00000000-0005-0000-0000-0000914E0000}"/>
    <cellStyle name="40% - uthevingsfarge 3 3 3 2 4 2" xfId="44649" xr:uid="{00000000-0005-0000-0000-0000924E0000}"/>
    <cellStyle name="40% - uthevingsfarge 3 3 3 2 5" xfId="44650" xr:uid="{00000000-0005-0000-0000-0000934E0000}"/>
    <cellStyle name="40% - uthevingsfarge 3 3 3 2_3. Chng in credit spreads" xfId="44651" xr:uid="{00000000-0005-0000-0000-0000944E0000}"/>
    <cellStyle name="40% - uthevingsfarge 3 3 3 3" xfId="16466" xr:uid="{00000000-0005-0000-0000-0000954E0000}"/>
    <cellStyle name="40% - uthevingsfarge 3 3 3 3 2" xfId="44652" xr:uid="{00000000-0005-0000-0000-0000964E0000}"/>
    <cellStyle name="40% - uthevingsfarge 3 3 3 3 2 2" xfId="44653" xr:uid="{00000000-0005-0000-0000-0000974E0000}"/>
    <cellStyle name="40% - uthevingsfarge 3 3 3 3 3" xfId="44654" xr:uid="{00000000-0005-0000-0000-0000984E0000}"/>
    <cellStyle name="40% - uthevingsfarge 3 3 3 3_3. Chng in credit spreads" xfId="44655" xr:uid="{00000000-0005-0000-0000-0000994E0000}"/>
    <cellStyle name="40% - uthevingsfarge 3 3 3 4" xfId="44656" xr:uid="{00000000-0005-0000-0000-00009A4E0000}"/>
    <cellStyle name="40% - uthevingsfarge 3 3 3 4 2" xfId="44657" xr:uid="{00000000-0005-0000-0000-00009B4E0000}"/>
    <cellStyle name="40% - uthevingsfarge 3 3 3 4 2 2" xfId="44658" xr:uid="{00000000-0005-0000-0000-00009C4E0000}"/>
    <cellStyle name="40% - uthevingsfarge 3 3 3 4 3" xfId="44659" xr:uid="{00000000-0005-0000-0000-00009D4E0000}"/>
    <cellStyle name="40% - uthevingsfarge 3 3 3 4_3. Chng in credit spreads" xfId="44660" xr:uid="{00000000-0005-0000-0000-00009E4E0000}"/>
    <cellStyle name="40% - uthevingsfarge 3 3 3 5" xfId="44661" xr:uid="{00000000-0005-0000-0000-00009F4E0000}"/>
    <cellStyle name="40% - uthevingsfarge 3 3 3 5 2" xfId="44662" xr:uid="{00000000-0005-0000-0000-0000A04E0000}"/>
    <cellStyle name="40% - uthevingsfarge 3 3 3 6" xfId="44663" xr:uid="{00000000-0005-0000-0000-0000A14E0000}"/>
    <cellStyle name="40% - uthevingsfarge 3 3 3_3. Chng in credit spreads" xfId="44664" xr:uid="{00000000-0005-0000-0000-0000A24E0000}"/>
    <cellStyle name="40% - uthevingsfarge 3 3 4" xfId="16467" xr:uid="{00000000-0005-0000-0000-0000A34E0000}"/>
    <cellStyle name="40% - uthevingsfarge 3 3 4 2" xfId="16468" xr:uid="{00000000-0005-0000-0000-0000A44E0000}"/>
    <cellStyle name="40% - uthevingsfarge 3 3 4 2 2" xfId="44665" xr:uid="{00000000-0005-0000-0000-0000A54E0000}"/>
    <cellStyle name="40% - uthevingsfarge 3 3 4 2 2 2" xfId="44666" xr:uid="{00000000-0005-0000-0000-0000A64E0000}"/>
    <cellStyle name="40% - uthevingsfarge 3 3 4 2 3" xfId="44667" xr:uid="{00000000-0005-0000-0000-0000A74E0000}"/>
    <cellStyle name="40% - uthevingsfarge 3 3 4 2_3. Chng in credit spreads" xfId="44668" xr:uid="{00000000-0005-0000-0000-0000A84E0000}"/>
    <cellStyle name="40% - uthevingsfarge 3 3 4 3" xfId="16469" xr:uid="{00000000-0005-0000-0000-0000A94E0000}"/>
    <cellStyle name="40% - uthevingsfarge 3 3 4 3 2" xfId="44669" xr:uid="{00000000-0005-0000-0000-0000AA4E0000}"/>
    <cellStyle name="40% - uthevingsfarge 3 3 4 3 2 2" xfId="44670" xr:uid="{00000000-0005-0000-0000-0000AB4E0000}"/>
    <cellStyle name="40% - uthevingsfarge 3 3 4 3 3" xfId="44671" xr:uid="{00000000-0005-0000-0000-0000AC4E0000}"/>
    <cellStyle name="40% - uthevingsfarge 3 3 4 3_3. Chng in credit spreads" xfId="44672" xr:uid="{00000000-0005-0000-0000-0000AD4E0000}"/>
    <cellStyle name="40% - uthevingsfarge 3 3 4 4" xfId="44673" xr:uid="{00000000-0005-0000-0000-0000AE4E0000}"/>
    <cellStyle name="40% - uthevingsfarge 3 3 4 4 2" xfId="44674" xr:uid="{00000000-0005-0000-0000-0000AF4E0000}"/>
    <cellStyle name="40% - uthevingsfarge 3 3 4 5" xfId="44675" xr:uid="{00000000-0005-0000-0000-0000B04E0000}"/>
    <cellStyle name="40% - uthevingsfarge 3 3 4 6" xfId="44676" xr:uid="{00000000-0005-0000-0000-0000B14E0000}"/>
    <cellStyle name="40% - uthevingsfarge 3 3 4_3. Chng in credit spreads" xfId="44677" xr:uid="{00000000-0005-0000-0000-0000B24E0000}"/>
    <cellStyle name="40% - uthevingsfarge 3 3 5" xfId="16470" xr:uid="{00000000-0005-0000-0000-0000B34E0000}"/>
    <cellStyle name="40% - uthevingsfarge 3 3 5 2" xfId="16471" xr:uid="{00000000-0005-0000-0000-0000B44E0000}"/>
    <cellStyle name="40% - uthevingsfarge 3 3 5 2 2" xfId="44678" xr:uid="{00000000-0005-0000-0000-0000B54E0000}"/>
    <cellStyle name="40% - uthevingsfarge 3 3 5 3" xfId="16472" xr:uid="{00000000-0005-0000-0000-0000B64E0000}"/>
    <cellStyle name="40% - uthevingsfarge 3 3 5 4" xfId="44679" xr:uid="{00000000-0005-0000-0000-0000B74E0000}"/>
    <cellStyle name="40% - uthevingsfarge 3 3 5 5" xfId="44680" xr:uid="{00000000-0005-0000-0000-0000B84E0000}"/>
    <cellStyle name="40% - uthevingsfarge 3 3 5 6" xfId="44681" xr:uid="{00000000-0005-0000-0000-0000B94E0000}"/>
    <cellStyle name="40% - uthevingsfarge 3 3 5_3. Chng in credit spreads" xfId="44682" xr:uid="{00000000-0005-0000-0000-0000BA4E0000}"/>
    <cellStyle name="40% - uthevingsfarge 3 3 6" xfId="16473" xr:uid="{00000000-0005-0000-0000-0000BB4E0000}"/>
    <cellStyle name="40% - uthevingsfarge 3 3 6 2" xfId="16474" xr:uid="{00000000-0005-0000-0000-0000BC4E0000}"/>
    <cellStyle name="40% - uthevingsfarge 3 3 6 2 2" xfId="44683" xr:uid="{00000000-0005-0000-0000-0000BD4E0000}"/>
    <cellStyle name="40% - uthevingsfarge 3 3 6 3" xfId="16475" xr:uid="{00000000-0005-0000-0000-0000BE4E0000}"/>
    <cellStyle name="40% - uthevingsfarge 3 3 6 4" xfId="44684" xr:uid="{00000000-0005-0000-0000-0000BF4E0000}"/>
    <cellStyle name="40% - uthevingsfarge 3 3 6 5" xfId="44685" xr:uid="{00000000-0005-0000-0000-0000C04E0000}"/>
    <cellStyle name="40% - uthevingsfarge 3 3 6 6" xfId="44686" xr:uid="{00000000-0005-0000-0000-0000C14E0000}"/>
    <cellStyle name="40% - uthevingsfarge 3 3 6_3. Chng in credit spreads" xfId="44687" xr:uid="{00000000-0005-0000-0000-0000C24E0000}"/>
    <cellStyle name="40% - uthevingsfarge 3 3 7" xfId="16476" xr:uid="{00000000-0005-0000-0000-0000C34E0000}"/>
    <cellStyle name="40% - uthevingsfarge 3 3 7 2" xfId="16477" xr:uid="{00000000-0005-0000-0000-0000C44E0000}"/>
    <cellStyle name="40% - uthevingsfarge 3 3 7 2 2" xfId="44688" xr:uid="{00000000-0005-0000-0000-0000C54E0000}"/>
    <cellStyle name="40% - uthevingsfarge 3 3 7 3" xfId="44689" xr:uid="{00000000-0005-0000-0000-0000C64E0000}"/>
    <cellStyle name="40% - uthevingsfarge 3 3 7_3. Chng in credit spreads" xfId="44690" xr:uid="{00000000-0005-0000-0000-0000C74E0000}"/>
    <cellStyle name="40% - uthevingsfarge 3 3 8" xfId="16478" xr:uid="{00000000-0005-0000-0000-0000C84E0000}"/>
    <cellStyle name="40% - uthevingsfarge 3 3 9" xfId="38344" xr:uid="{00000000-0005-0000-0000-0000C94E0000}"/>
    <cellStyle name="40% - uthevingsfarge 3 3_4 manuell" xfId="53533"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4691" xr:uid="{00000000-0005-0000-0000-0000CE4E0000}"/>
    <cellStyle name="40% - uthevingsfarge 3 30 2_4 manuell" xfId="53534" xr:uid="{061C0FBA-326F-4AEB-BB9C-C1528B08C512}"/>
    <cellStyle name="40% - uthevingsfarge 3 30 3" xfId="4677" xr:uid="{00000000-0005-0000-0000-0000D04E0000}"/>
    <cellStyle name="40% - uthevingsfarge 3 30 4" xfId="44692" xr:uid="{00000000-0005-0000-0000-0000D14E0000}"/>
    <cellStyle name="40% - uthevingsfarge 3 30_4 manuell" xfId="53535"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4693" xr:uid="{00000000-0005-0000-0000-0000D64E0000}"/>
    <cellStyle name="40% - uthevingsfarge 3 31 2_4 manuell" xfId="53536" xr:uid="{322C6649-1202-4D64-84FE-722255B8AD44}"/>
    <cellStyle name="40% - uthevingsfarge 3 31 3" xfId="4681" xr:uid="{00000000-0005-0000-0000-0000D84E0000}"/>
    <cellStyle name="40% - uthevingsfarge 3 31 4" xfId="44694" xr:uid="{00000000-0005-0000-0000-0000D94E0000}"/>
    <cellStyle name="40% - uthevingsfarge 3 31_4 manuell" xfId="53537"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4695" xr:uid="{00000000-0005-0000-0000-0000DE4E0000}"/>
    <cellStyle name="40% - uthevingsfarge 3 32 2_4 manuell" xfId="53538" xr:uid="{40830FF9-79B8-44F6-A543-722E80265687}"/>
    <cellStyle name="40% - uthevingsfarge 3 32 3" xfId="4685" xr:uid="{00000000-0005-0000-0000-0000E04E0000}"/>
    <cellStyle name="40% - uthevingsfarge 3 32 4" xfId="44696" xr:uid="{00000000-0005-0000-0000-0000E14E0000}"/>
    <cellStyle name="40% - uthevingsfarge 3 32_4 manuell" xfId="53539"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4697" xr:uid="{00000000-0005-0000-0000-0000E64E0000}"/>
    <cellStyle name="40% - uthevingsfarge 3 33 2_4 manuell" xfId="53540" xr:uid="{3CC09F4D-7D54-45DE-BB8C-86BC3EA587D4}"/>
    <cellStyle name="40% - uthevingsfarge 3 33 3" xfId="4689" xr:uid="{00000000-0005-0000-0000-0000E84E0000}"/>
    <cellStyle name="40% - uthevingsfarge 3 33 4" xfId="44698" xr:uid="{00000000-0005-0000-0000-0000E94E0000}"/>
    <cellStyle name="40% - uthevingsfarge 3 33_4 manuell" xfId="53541"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4699" xr:uid="{00000000-0005-0000-0000-0000EE4E0000}"/>
    <cellStyle name="40% - uthevingsfarge 3 34 2_4 manuell" xfId="53542" xr:uid="{AF0B40FF-5B29-499A-958D-95524A179054}"/>
    <cellStyle name="40% - uthevingsfarge 3 34 3" xfId="4693" xr:uid="{00000000-0005-0000-0000-0000F04E0000}"/>
    <cellStyle name="40% - uthevingsfarge 3 34 4" xfId="44700" xr:uid="{00000000-0005-0000-0000-0000F14E0000}"/>
    <cellStyle name="40% - uthevingsfarge 3 34_4 manuell" xfId="53543"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4701" xr:uid="{00000000-0005-0000-0000-0000F64E0000}"/>
    <cellStyle name="40% - uthevingsfarge 3 35 2_4 manuell" xfId="53544" xr:uid="{86A0EDD9-52D0-46B8-BF14-D516EDE92DB0}"/>
    <cellStyle name="40% - uthevingsfarge 3 35 3" xfId="4697" xr:uid="{00000000-0005-0000-0000-0000F84E0000}"/>
    <cellStyle name="40% - uthevingsfarge 3 35 4" xfId="44702" xr:uid="{00000000-0005-0000-0000-0000F94E0000}"/>
    <cellStyle name="40% - uthevingsfarge 3 35_4 manuell" xfId="53545"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4703" xr:uid="{00000000-0005-0000-0000-0000FE4E0000}"/>
    <cellStyle name="40% - uthevingsfarge 3 36 2_4 manuell" xfId="53546" xr:uid="{B9FC5C07-9A8D-429E-94E9-A2129AFCF6C9}"/>
    <cellStyle name="40% - uthevingsfarge 3 36 3" xfId="4701" xr:uid="{00000000-0005-0000-0000-0000004F0000}"/>
    <cellStyle name="40% - uthevingsfarge 3 36 4" xfId="44704" xr:uid="{00000000-0005-0000-0000-0000014F0000}"/>
    <cellStyle name="40% - uthevingsfarge 3 36_4 manuell" xfId="53547"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4705" xr:uid="{00000000-0005-0000-0000-0000064F0000}"/>
    <cellStyle name="40% - uthevingsfarge 3 37 2_4 manuell" xfId="53548" xr:uid="{CBB69FDE-DE50-44A9-A08F-9BAB497773DA}"/>
    <cellStyle name="40% - uthevingsfarge 3 37 3" xfId="4705" xr:uid="{00000000-0005-0000-0000-0000084F0000}"/>
    <cellStyle name="40% - uthevingsfarge 3 37 4" xfId="44706" xr:uid="{00000000-0005-0000-0000-0000094F0000}"/>
    <cellStyle name="40% - uthevingsfarge 3 37_4 manuell" xfId="53549"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4707" xr:uid="{00000000-0005-0000-0000-00000E4F0000}"/>
    <cellStyle name="40% - uthevingsfarge 3 38 2_4 manuell" xfId="53550" xr:uid="{5F4FF0EA-7867-4351-9CC1-81ABC25A758C}"/>
    <cellStyle name="40% - uthevingsfarge 3 38 3" xfId="4709" xr:uid="{00000000-0005-0000-0000-0000104F0000}"/>
    <cellStyle name="40% - uthevingsfarge 3 38 4" xfId="44708" xr:uid="{00000000-0005-0000-0000-0000114F0000}"/>
    <cellStyle name="40% - uthevingsfarge 3 38_4 manuell" xfId="53551"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4709" xr:uid="{00000000-0005-0000-0000-0000164F0000}"/>
    <cellStyle name="40% - uthevingsfarge 3 39 2_4 manuell" xfId="53552" xr:uid="{D42CB454-FC7A-4F77-B1B8-4F02E1A81D79}"/>
    <cellStyle name="40% - uthevingsfarge 3 39 3" xfId="4713" xr:uid="{00000000-0005-0000-0000-0000184F0000}"/>
    <cellStyle name="40% - uthevingsfarge 3 39 4" xfId="44710" xr:uid="{00000000-0005-0000-0000-0000194F0000}"/>
    <cellStyle name="40% - uthevingsfarge 3 39_4 manuell" xfId="53553" xr:uid="{CFBD2BAB-5E4D-410B-B1CF-14079A4C78D8}"/>
    <cellStyle name="40% - uthevingsfarge 3 4" xfId="4714" xr:uid="{00000000-0005-0000-0000-00001B4F0000}"/>
    <cellStyle name="40% - uthevingsfarge 3 4 10" xfId="44711" xr:uid="{00000000-0005-0000-0000-00001C4F0000}"/>
    <cellStyle name="40% - uthevingsfarge 3 4 2" xfId="4715" xr:uid="{00000000-0005-0000-0000-00001D4F0000}"/>
    <cellStyle name="40% - uthevingsfarge 3 4 2 2" xfId="4716" xr:uid="{00000000-0005-0000-0000-00001E4F0000}"/>
    <cellStyle name="40% - uthevingsfarge 3 4 2 2 2" xfId="16479" xr:uid="{00000000-0005-0000-0000-00001F4F0000}"/>
    <cellStyle name="40% - uthevingsfarge 3 4 2 2 2 2" xfId="44712" xr:uid="{00000000-0005-0000-0000-0000204F0000}"/>
    <cellStyle name="40% - uthevingsfarge 3 4 2 2 3" xfId="44713" xr:uid="{00000000-0005-0000-0000-0000214F0000}"/>
    <cellStyle name="40% - uthevingsfarge 3 4 2 2_3. Chng in credit spreads" xfId="44714" xr:uid="{00000000-0005-0000-0000-0000224F0000}"/>
    <cellStyle name="40% - uthevingsfarge 3 4 2 3" xfId="16480" xr:uid="{00000000-0005-0000-0000-0000234F0000}"/>
    <cellStyle name="40% - uthevingsfarge 3 4 2 3 2" xfId="44715" xr:uid="{00000000-0005-0000-0000-0000244F0000}"/>
    <cellStyle name="40% - uthevingsfarge 3 4 2 3 2 2" xfId="44716" xr:uid="{00000000-0005-0000-0000-0000254F0000}"/>
    <cellStyle name="40% - uthevingsfarge 3 4 2 3 3" xfId="44717" xr:uid="{00000000-0005-0000-0000-0000264F0000}"/>
    <cellStyle name="40% - uthevingsfarge 3 4 2 3_3. Chng in credit spreads" xfId="44718" xr:uid="{00000000-0005-0000-0000-0000274F0000}"/>
    <cellStyle name="40% - uthevingsfarge 3 4 2 4" xfId="44719" xr:uid="{00000000-0005-0000-0000-0000284F0000}"/>
    <cellStyle name="40% - uthevingsfarge 3 4 2 4 2" xfId="44720" xr:uid="{00000000-0005-0000-0000-0000294F0000}"/>
    <cellStyle name="40% - uthevingsfarge 3 4 2 5" xfId="44721" xr:uid="{00000000-0005-0000-0000-00002A4F0000}"/>
    <cellStyle name="40% - uthevingsfarge 3 4 2 6" xfId="44722" xr:uid="{00000000-0005-0000-0000-00002B4F0000}"/>
    <cellStyle name="40% - uthevingsfarge 3 4 2 7" xfId="44723" xr:uid="{00000000-0005-0000-0000-00002C4F0000}"/>
    <cellStyle name="40% - uthevingsfarge 3 4 2 8" xfId="44724" xr:uid="{00000000-0005-0000-0000-00002D4F0000}"/>
    <cellStyle name="40% - uthevingsfarge 3 4 2_3. Chng in credit spreads" xfId="44725" xr:uid="{00000000-0005-0000-0000-00002E4F0000}"/>
    <cellStyle name="40% - uthevingsfarge 3 4 3" xfId="4717" xr:uid="{00000000-0005-0000-0000-00002F4F0000}"/>
    <cellStyle name="40% - uthevingsfarge 3 4 3 2" xfId="16481" xr:uid="{00000000-0005-0000-0000-0000304F0000}"/>
    <cellStyle name="40% - uthevingsfarge 3 4 3 2 2" xfId="44726" xr:uid="{00000000-0005-0000-0000-0000314F0000}"/>
    <cellStyle name="40% - uthevingsfarge 3 4 3 3" xfId="16482" xr:uid="{00000000-0005-0000-0000-0000324F0000}"/>
    <cellStyle name="40% - uthevingsfarge 3 4 3 4" xfId="44727" xr:uid="{00000000-0005-0000-0000-0000334F0000}"/>
    <cellStyle name="40% - uthevingsfarge 3 4 3 5" xfId="44728" xr:uid="{00000000-0005-0000-0000-0000344F0000}"/>
    <cellStyle name="40% - uthevingsfarge 3 4 3 6" xfId="44729" xr:uid="{00000000-0005-0000-0000-0000354F0000}"/>
    <cellStyle name="40% - uthevingsfarge 3 4 3_3. Chng in credit spreads" xfId="44730" xr:uid="{00000000-0005-0000-0000-0000364F0000}"/>
    <cellStyle name="40% - uthevingsfarge 3 4 4" xfId="16483" xr:uid="{00000000-0005-0000-0000-0000374F0000}"/>
    <cellStyle name="40% - uthevingsfarge 3 4 4 2" xfId="16484" xr:uid="{00000000-0005-0000-0000-0000384F0000}"/>
    <cellStyle name="40% - uthevingsfarge 3 4 4 2 2" xfId="44731" xr:uid="{00000000-0005-0000-0000-0000394F0000}"/>
    <cellStyle name="40% - uthevingsfarge 3 4 4 3" xfId="16485" xr:uid="{00000000-0005-0000-0000-00003A4F0000}"/>
    <cellStyle name="40% - uthevingsfarge 3 4 4 4" xfId="44732" xr:uid="{00000000-0005-0000-0000-00003B4F0000}"/>
    <cellStyle name="40% - uthevingsfarge 3 4 4 5" xfId="44733" xr:uid="{00000000-0005-0000-0000-00003C4F0000}"/>
    <cellStyle name="40% - uthevingsfarge 3 4 4 6" xfId="44734" xr:uid="{00000000-0005-0000-0000-00003D4F0000}"/>
    <cellStyle name="40% - uthevingsfarge 3 4 4_3. Chng in credit spreads" xfId="44735" xr:uid="{00000000-0005-0000-0000-00003E4F0000}"/>
    <cellStyle name="40% - uthevingsfarge 3 4 5" xfId="16486" xr:uid="{00000000-0005-0000-0000-00003F4F0000}"/>
    <cellStyle name="40% - uthevingsfarge 3 4 5 2" xfId="16487" xr:uid="{00000000-0005-0000-0000-0000404F0000}"/>
    <cellStyle name="40% - uthevingsfarge 3 4 5 3" xfId="16488" xr:uid="{00000000-0005-0000-0000-0000414F0000}"/>
    <cellStyle name="40% - uthevingsfarge 3 4 5 4" xfId="44736" xr:uid="{00000000-0005-0000-0000-0000424F0000}"/>
    <cellStyle name="40% - uthevingsfarge 3 4 5 5" xfId="44737" xr:uid="{00000000-0005-0000-0000-0000434F0000}"/>
    <cellStyle name="40% - uthevingsfarge 3 4 5 6" xfId="44738" xr:uid="{00000000-0005-0000-0000-0000444F0000}"/>
    <cellStyle name="40% - uthevingsfarge 3 4 5_43 Manuell" xfId="54838" xr:uid="{B266D8C7-D614-4932-BBAC-1C6843D7B80A}"/>
    <cellStyle name="40% - uthevingsfarge 3 4 6" xfId="16489" xr:uid="{00000000-0005-0000-0000-0000464F0000}"/>
    <cellStyle name="40% - uthevingsfarge 3 4 6 2" xfId="16490" xr:uid="{00000000-0005-0000-0000-0000474F0000}"/>
    <cellStyle name="40% - uthevingsfarge 3 4 6_43 Manuell" xfId="54839" xr:uid="{CD54E33A-8826-44DC-869A-C293F4967DB9}"/>
    <cellStyle name="40% - uthevingsfarge 3 4 7" xfId="16491" xr:uid="{00000000-0005-0000-0000-0000494F0000}"/>
    <cellStyle name="40% - uthevingsfarge 3 4 8" xfId="38345" xr:uid="{00000000-0005-0000-0000-00004A4F0000}"/>
    <cellStyle name="40% - uthevingsfarge 3 4 9" xfId="44739" xr:uid="{00000000-0005-0000-0000-00004B4F0000}"/>
    <cellStyle name="40% - uthevingsfarge 3 4_3. Chng in credit spreads" xfId="44740"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4741" xr:uid="{00000000-0005-0000-0000-0000504F0000}"/>
    <cellStyle name="40% - uthevingsfarge 3 40 2_4 manuell" xfId="53554" xr:uid="{965A088A-E966-43CA-A131-ACEDC8FFAB79}"/>
    <cellStyle name="40% - uthevingsfarge 3 40 3" xfId="4721" xr:uid="{00000000-0005-0000-0000-0000524F0000}"/>
    <cellStyle name="40% - uthevingsfarge 3 40 4" xfId="44742" xr:uid="{00000000-0005-0000-0000-0000534F0000}"/>
    <cellStyle name="40% - uthevingsfarge 3 40_4 manuell" xfId="53555"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4743" xr:uid="{00000000-0005-0000-0000-0000584F0000}"/>
    <cellStyle name="40% - uthevingsfarge 3 41 2_4 manuell" xfId="53556" xr:uid="{5F660F1B-75C8-44D9-A80D-76BA0AE8962D}"/>
    <cellStyle name="40% - uthevingsfarge 3 41 3" xfId="4725" xr:uid="{00000000-0005-0000-0000-00005A4F0000}"/>
    <cellStyle name="40% - uthevingsfarge 3 41 4" xfId="44744" xr:uid="{00000000-0005-0000-0000-00005B4F0000}"/>
    <cellStyle name="40% - uthevingsfarge 3 41_4 manuell" xfId="53557"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4745" xr:uid="{00000000-0005-0000-0000-0000604F0000}"/>
    <cellStyle name="40% - uthevingsfarge 3 42 2_4 manuell" xfId="53558" xr:uid="{20CB8C2D-AA22-48B5-8576-5E216C622B0A}"/>
    <cellStyle name="40% - uthevingsfarge 3 42 3" xfId="4729" xr:uid="{00000000-0005-0000-0000-0000624F0000}"/>
    <cellStyle name="40% - uthevingsfarge 3 42 4" xfId="44746" xr:uid="{00000000-0005-0000-0000-0000634F0000}"/>
    <cellStyle name="40% - uthevingsfarge 3 42_4 manuell" xfId="53559"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4747" xr:uid="{00000000-0005-0000-0000-0000684F0000}"/>
    <cellStyle name="40% - uthevingsfarge 3 43 2_4 manuell" xfId="53560" xr:uid="{52535DA7-EA34-4D25-AA23-1AD0BB0A5682}"/>
    <cellStyle name="40% - uthevingsfarge 3 43 3" xfId="4733" xr:uid="{00000000-0005-0000-0000-00006A4F0000}"/>
    <cellStyle name="40% - uthevingsfarge 3 43 4" xfId="44748" xr:uid="{00000000-0005-0000-0000-00006B4F0000}"/>
    <cellStyle name="40% - uthevingsfarge 3 43_4 manuell" xfId="53561"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4749" xr:uid="{00000000-0005-0000-0000-0000704F0000}"/>
    <cellStyle name="40% - uthevingsfarge 3 44 2_4 manuell" xfId="53562" xr:uid="{8238D210-5EF2-4202-95E1-6F9179E5FD1E}"/>
    <cellStyle name="40% - uthevingsfarge 3 44 3" xfId="4737" xr:uid="{00000000-0005-0000-0000-0000724F0000}"/>
    <cellStyle name="40% - uthevingsfarge 3 44 4" xfId="44750" xr:uid="{00000000-0005-0000-0000-0000734F0000}"/>
    <cellStyle name="40% - uthevingsfarge 3 44_4 manuell" xfId="53563"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4751" xr:uid="{00000000-0005-0000-0000-0000784F0000}"/>
    <cellStyle name="40% - uthevingsfarge 3 45 2_4 manuell" xfId="53564" xr:uid="{EE02A08B-11C8-498F-ABD5-18817896CC27}"/>
    <cellStyle name="40% - uthevingsfarge 3 45 3" xfId="4741" xr:uid="{00000000-0005-0000-0000-00007A4F0000}"/>
    <cellStyle name="40% - uthevingsfarge 3 45 4" xfId="44752" xr:uid="{00000000-0005-0000-0000-00007B4F0000}"/>
    <cellStyle name="40% - uthevingsfarge 3 45_4 manuell" xfId="53565"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4753" xr:uid="{00000000-0005-0000-0000-0000804F0000}"/>
    <cellStyle name="40% - uthevingsfarge 3 46 2_4 manuell" xfId="53566" xr:uid="{6C1BBAA9-797C-4799-8CDF-8B5948C57976}"/>
    <cellStyle name="40% - uthevingsfarge 3 46 3" xfId="4745" xr:uid="{00000000-0005-0000-0000-0000824F0000}"/>
    <cellStyle name="40% - uthevingsfarge 3 46 4" xfId="44754" xr:uid="{00000000-0005-0000-0000-0000834F0000}"/>
    <cellStyle name="40% - uthevingsfarge 3 46_4 manuell" xfId="53567"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4755" xr:uid="{00000000-0005-0000-0000-0000884F0000}"/>
    <cellStyle name="40% - uthevingsfarge 3 47 2_4 manuell" xfId="53568" xr:uid="{D5BED59C-9A12-4C30-955B-3313875B4A0E}"/>
    <cellStyle name="40% - uthevingsfarge 3 47 3" xfId="4749" xr:uid="{00000000-0005-0000-0000-00008A4F0000}"/>
    <cellStyle name="40% - uthevingsfarge 3 47 4" xfId="44756" xr:uid="{00000000-0005-0000-0000-00008B4F0000}"/>
    <cellStyle name="40% - uthevingsfarge 3 47_4 manuell" xfId="53569"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4757" xr:uid="{00000000-0005-0000-0000-0000904F0000}"/>
    <cellStyle name="40% - uthevingsfarge 3 48 2_4 manuell" xfId="53570" xr:uid="{43EE929C-606D-4F5B-8361-6D4B5A9A6A23}"/>
    <cellStyle name="40% - uthevingsfarge 3 48 3" xfId="4753" xr:uid="{00000000-0005-0000-0000-0000924F0000}"/>
    <cellStyle name="40% - uthevingsfarge 3 48 4" xfId="44758" xr:uid="{00000000-0005-0000-0000-0000934F0000}"/>
    <cellStyle name="40% - uthevingsfarge 3 48_4 manuell" xfId="53571"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4759" xr:uid="{00000000-0005-0000-0000-0000984F0000}"/>
    <cellStyle name="40% - uthevingsfarge 3 49 2_4 manuell" xfId="53572" xr:uid="{3B81D130-C0E5-4E19-ADB1-EA5A72587F0B}"/>
    <cellStyle name="40% - uthevingsfarge 3 49 3" xfId="4757" xr:uid="{00000000-0005-0000-0000-00009A4F0000}"/>
    <cellStyle name="40% - uthevingsfarge 3 49 4" xfId="44760" xr:uid="{00000000-0005-0000-0000-00009B4F0000}"/>
    <cellStyle name="40% - uthevingsfarge 3 49_4 manuell" xfId="53573"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4761" xr:uid="{00000000-0005-0000-0000-0000A04F0000}"/>
    <cellStyle name="40% - uthevingsfarge 3 5 2 2 2 2" xfId="44762" xr:uid="{00000000-0005-0000-0000-0000A14F0000}"/>
    <cellStyle name="40% - uthevingsfarge 3 5 2 2 3" xfId="44763" xr:uid="{00000000-0005-0000-0000-0000A24F0000}"/>
    <cellStyle name="40% - uthevingsfarge 3 5 2 2_3. Chng in credit spreads" xfId="44764" xr:uid="{00000000-0005-0000-0000-0000A34F0000}"/>
    <cellStyle name="40% - uthevingsfarge 3 5 2 3" xfId="44765" xr:uid="{00000000-0005-0000-0000-0000A44F0000}"/>
    <cellStyle name="40% - uthevingsfarge 3 5 2 3 2" xfId="44766" xr:uid="{00000000-0005-0000-0000-0000A54F0000}"/>
    <cellStyle name="40% - uthevingsfarge 3 5 2 3 2 2" xfId="44767" xr:uid="{00000000-0005-0000-0000-0000A64F0000}"/>
    <cellStyle name="40% - uthevingsfarge 3 5 2 3 3" xfId="44768" xr:uid="{00000000-0005-0000-0000-0000A74F0000}"/>
    <cellStyle name="40% - uthevingsfarge 3 5 2 3_3. Chng in credit spreads" xfId="44769" xr:uid="{00000000-0005-0000-0000-0000A84F0000}"/>
    <cellStyle name="40% - uthevingsfarge 3 5 2 4" xfId="44770" xr:uid="{00000000-0005-0000-0000-0000A94F0000}"/>
    <cellStyle name="40% - uthevingsfarge 3 5 2 4 2" xfId="44771" xr:uid="{00000000-0005-0000-0000-0000AA4F0000}"/>
    <cellStyle name="40% - uthevingsfarge 3 5 2 5" xfId="44772" xr:uid="{00000000-0005-0000-0000-0000AB4F0000}"/>
    <cellStyle name="40% - uthevingsfarge 3 5 2_3. Chng in credit spreads" xfId="44773" xr:uid="{00000000-0005-0000-0000-0000AC4F0000}"/>
    <cellStyle name="40% - uthevingsfarge 3 5 3" xfId="4761" xr:uid="{00000000-0005-0000-0000-0000AD4F0000}"/>
    <cellStyle name="40% - uthevingsfarge 3 5 3 2" xfId="16492" xr:uid="{00000000-0005-0000-0000-0000AE4F0000}"/>
    <cellStyle name="40% - uthevingsfarge 3 5 3 2 2" xfId="44774" xr:uid="{00000000-0005-0000-0000-0000AF4F0000}"/>
    <cellStyle name="40% - uthevingsfarge 3 5 3 3" xfId="44775" xr:uid="{00000000-0005-0000-0000-0000B04F0000}"/>
    <cellStyle name="40% - uthevingsfarge 3 5 3_3. Chng in credit spreads" xfId="44776" xr:uid="{00000000-0005-0000-0000-0000B14F0000}"/>
    <cellStyle name="40% - uthevingsfarge 3 5 4" xfId="16493" xr:uid="{00000000-0005-0000-0000-0000B24F0000}"/>
    <cellStyle name="40% - uthevingsfarge 3 5 4 2" xfId="44777" xr:uid="{00000000-0005-0000-0000-0000B34F0000}"/>
    <cellStyle name="40% - uthevingsfarge 3 5 4 2 2" xfId="44778" xr:uid="{00000000-0005-0000-0000-0000B44F0000}"/>
    <cellStyle name="40% - uthevingsfarge 3 5 4 3" xfId="44779" xr:uid="{00000000-0005-0000-0000-0000B54F0000}"/>
    <cellStyle name="40% - uthevingsfarge 3 5 4_3. Chng in credit spreads" xfId="44780" xr:uid="{00000000-0005-0000-0000-0000B64F0000}"/>
    <cellStyle name="40% - uthevingsfarge 3 5 5" xfId="16494" xr:uid="{00000000-0005-0000-0000-0000B74F0000}"/>
    <cellStyle name="40% - uthevingsfarge 3 5 5 2" xfId="44781" xr:uid="{00000000-0005-0000-0000-0000B84F0000}"/>
    <cellStyle name="40% - uthevingsfarge 3 5 6" xfId="38346" xr:uid="{00000000-0005-0000-0000-0000B94F0000}"/>
    <cellStyle name="40% - uthevingsfarge 3 5 7" xfId="44782" xr:uid="{00000000-0005-0000-0000-0000BA4F0000}"/>
    <cellStyle name="40% - uthevingsfarge 3 5 8" xfId="44783" xr:uid="{00000000-0005-0000-0000-0000BB4F0000}"/>
    <cellStyle name="40% - uthevingsfarge 3 5 9" xfId="44784" xr:uid="{00000000-0005-0000-0000-0000BC4F0000}"/>
    <cellStyle name="40% - uthevingsfarge 3 5_3. Chng in credit spreads" xfId="44785"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4786" xr:uid="{00000000-0005-0000-0000-0000C14F0000}"/>
    <cellStyle name="40% - uthevingsfarge 3 50 2_4 manuell" xfId="53574" xr:uid="{1FEB5B70-2019-4BA3-804D-D50CB35F53CB}"/>
    <cellStyle name="40% - uthevingsfarge 3 50 3" xfId="4765" xr:uid="{00000000-0005-0000-0000-0000C34F0000}"/>
    <cellStyle name="40% - uthevingsfarge 3 50 4" xfId="44787" xr:uid="{00000000-0005-0000-0000-0000C44F0000}"/>
    <cellStyle name="40% - uthevingsfarge 3 50_4 manuell" xfId="53575"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4788" xr:uid="{00000000-0005-0000-0000-0000C94F0000}"/>
    <cellStyle name="40% - uthevingsfarge 3 51 2_4 manuell" xfId="53576" xr:uid="{0C4379D1-E097-48B4-B00B-650C411B07FA}"/>
    <cellStyle name="40% - uthevingsfarge 3 51 3" xfId="4769" xr:uid="{00000000-0005-0000-0000-0000CB4F0000}"/>
    <cellStyle name="40% - uthevingsfarge 3 51 4" xfId="44789" xr:uid="{00000000-0005-0000-0000-0000CC4F0000}"/>
    <cellStyle name="40% - uthevingsfarge 3 51_4 manuell" xfId="53577"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4790" xr:uid="{00000000-0005-0000-0000-0000D14F0000}"/>
    <cellStyle name="40% - uthevingsfarge 3 52 2_4 manuell" xfId="53578" xr:uid="{307A59D3-7DAB-4C3E-93E7-520C454B6FAA}"/>
    <cellStyle name="40% - uthevingsfarge 3 52 3" xfId="4773" xr:uid="{00000000-0005-0000-0000-0000D34F0000}"/>
    <cellStyle name="40% - uthevingsfarge 3 52 4" xfId="44791" xr:uid="{00000000-0005-0000-0000-0000D44F0000}"/>
    <cellStyle name="40% - uthevingsfarge 3 52_4 manuell" xfId="53579"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4792" xr:uid="{00000000-0005-0000-0000-0000D94F0000}"/>
    <cellStyle name="40% - uthevingsfarge 3 53 2_4 manuell" xfId="53580" xr:uid="{2C685A0D-66E8-4B36-9FD9-07C5378BF2C2}"/>
    <cellStyle name="40% - uthevingsfarge 3 53 3" xfId="4777" xr:uid="{00000000-0005-0000-0000-0000DB4F0000}"/>
    <cellStyle name="40% - uthevingsfarge 3 53 4" xfId="44793" xr:uid="{00000000-0005-0000-0000-0000DC4F0000}"/>
    <cellStyle name="40% - uthevingsfarge 3 53_4 manuell" xfId="53581"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4794" xr:uid="{00000000-0005-0000-0000-0000E14F0000}"/>
    <cellStyle name="40% - uthevingsfarge 3 54 2_4 manuell" xfId="53582" xr:uid="{E7C5B94E-9177-4584-BE06-0F3A82CC4254}"/>
    <cellStyle name="40% - uthevingsfarge 3 54 3" xfId="4781" xr:uid="{00000000-0005-0000-0000-0000E34F0000}"/>
    <cellStyle name="40% - uthevingsfarge 3 54 4" xfId="44795" xr:uid="{00000000-0005-0000-0000-0000E44F0000}"/>
    <cellStyle name="40% - uthevingsfarge 3 54_4 manuell" xfId="53583"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4796" xr:uid="{00000000-0005-0000-0000-0000E94F0000}"/>
    <cellStyle name="40% - uthevingsfarge 3 55 2_4 manuell" xfId="53584" xr:uid="{7B17367D-E21B-4798-87A9-4C35FFEAEDAF}"/>
    <cellStyle name="40% - uthevingsfarge 3 55 3" xfId="4785" xr:uid="{00000000-0005-0000-0000-0000EB4F0000}"/>
    <cellStyle name="40% - uthevingsfarge 3 55 4" xfId="44797" xr:uid="{00000000-0005-0000-0000-0000EC4F0000}"/>
    <cellStyle name="40% - uthevingsfarge 3 55_4 manuell" xfId="53585"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4798" xr:uid="{00000000-0005-0000-0000-0000F14F0000}"/>
    <cellStyle name="40% - uthevingsfarge 3 56 2_4 manuell" xfId="53586" xr:uid="{5CE6F911-6132-4359-9A1C-85528DBA6EFB}"/>
    <cellStyle name="40% - uthevingsfarge 3 56 3" xfId="4789" xr:uid="{00000000-0005-0000-0000-0000F34F0000}"/>
    <cellStyle name="40% - uthevingsfarge 3 56 4" xfId="44799" xr:uid="{00000000-0005-0000-0000-0000F44F0000}"/>
    <cellStyle name="40% - uthevingsfarge 3 56_4 manuell" xfId="53587"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4800" xr:uid="{00000000-0005-0000-0000-0000F94F0000}"/>
    <cellStyle name="40% - uthevingsfarge 3 57 2_4 manuell" xfId="53588" xr:uid="{E4E32076-ACFB-491A-9639-990C82D28267}"/>
    <cellStyle name="40% - uthevingsfarge 3 57 3" xfId="4793" xr:uid="{00000000-0005-0000-0000-0000FB4F0000}"/>
    <cellStyle name="40% - uthevingsfarge 3 57 4" xfId="44801" xr:uid="{00000000-0005-0000-0000-0000FC4F0000}"/>
    <cellStyle name="40% - uthevingsfarge 3 57_4 manuell" xfId="53589"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4802" xr:uid="{00000000-0005-0000-0000-000001500000}"/>
    <cellStyle name="40% - uthevingsfarge 3 58 2_4 manuell" xfId="53590" xr:uid="{FBA6BF2A-D808-4821-9825-B9B2F507BDD6}"/>
    <cellStyle name="40% - uthevingsfarge 3 58 3" xfId="4797" xr:uid="{00000000-0005-0000-0000-000003500000}"/>
    <cellStyle name="40% - uthevingsfarge 3 58 4" xfId="44803" xr:uid="{00000000-0005-0000-0000-000004500000}"/>
    <cellStyle name="40% - uthevingsfarge 3 58_4 manuell" xfId="53591"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4804" xr:uid="{00000000-0005-0000-0000-000009500000}"/>
    <cellStyle name="40% - uthevingsfarge 3 59 2_4 manuell" xfId="53592" xr:uid="{978BBB55-AC89-4027-BD40-1696989E0FE3}"/>
    <cellStyle name="40% - uthevingsfarge 3 59 3" xfId="4801" xr:uid="{00000000-0005-0000-0000-00000B500000}"/>
    <cellStyle name="40% - uthevingsfarge 3 59 4" xfId="44805" xr:uid="{00000000-0005-0000-0000-00000C500000}"/>
    <cellStyle name="40% - uthevingsfarge 3 59_4 manuell" xfId="53593"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4806" xr:uid="{00000000-0005-0000-0000-000011500000}"/>
    <cellStyle name="40% - uthevingsfarge 3 6 2 2_CC1" xfId="53594" xr:uid="{304CD881-6DC1-4277-BB7A-C17FEA7C5BBB}"/>
    <cellStyle name="40% - uthevingsfarge 3 6 2 3" xfId="44807" xr:uid="{00000000-0005-0000-0000-000012500000}"/>
    <cellStyle name="40% - uthevingsfarge 3 6 2 4" xfId="44808" xr:uid="{00000000-0005-0000-0000-000013500000}"/>
    <cellStyle name="40% - uthevingsfarge 3 6 2_3. Chng in credit spreads" xfId="44809" xr:uid="{00000000-0005-0000-0000-000014500000}"/>
    <cellStyle name="40% - uthevingsfarge 3 6 3" xfId="4805" xr:uid="{00000000-0005-0000-0000-000015500000}"/>
    <cellStyle name="40% - uthevingsfarge 3 6 3 2" xfId="16495" xr:uid="{00000000-0005-0000-0000-000016500000}"/>
    <cellStyle name="40% - uthevingsfarge 3 6 3 2 2" xfId="44810" xr:uid="{00000000-0005-0000-0000-000017500000}"/>
    <cellStyle name="40% - uthevingsfarge 3 6 3 3" xfId="44811" xr:uid="{00000000-0005-0000-0000-000018500000}"/>
    <cellStyle name="40% - uthevingsfarge 3 6 3_3. Chng in credit spreads" xfId="44812" xr:uid="{00000000-0005-0000-0000-000019500000}"/>
    <cellStyle name="40% - uthevingsfarge 3 6 4" xfId="16496" xr:uid="{00000000-0005-0000-0000-00001A500000}"/>
    <cellStyle name="40% - uthevingsfarge 3 6 4 2" xfId="44813" xr:uid="{00000000-0005-0000-0000-00001B500000}"/>
    <cellStyle name="40% - uthevingsfarge 3 6 5" xfId="16497" xr:uid="{00000000-0005-0000-0000-00001C500000}"/>
    <cellStyle name="40% - uthevingsfarge 3 6 6" xfId="38347" xr:uid="{00000000-0005-0000-0000-00001D500000}"/>
    <cellStyle name="40% - uthevingsfarge 3 6 7" xfId="44814" xr:uid="{00000000-0005-0000-0000-00001E500000}"/>
    <cellStyle name="40% - uthevingsfarge 3 6 8" xfId="44815" xr:uid="{00000000-0005-0000-0000-00001F500000}"/>
    <cellStyle name="40% - uthevingsfarge 3 6 9" xfId="44816" xr:uid="{00000000-0005-0000-0000-000020500000}"/>
    <cellStyle name="40% - uthevingsfarge 3 6_3. Chng in credit spreads" xfId="44817" xr:uid="{00000000-0005-0000-0000-000021500000}"/>
    <cellStyle name="40% - uthevingsfarge 3 60" xfId="16498" xr:uid="{00000000-0005-0000-0000-000022500000}"/>
    <cellStyle name="40% - uthevingsfarge 3 60 2" xfId="16499" xr:uid="{00000000-0005-0000-0000-000023500000}"/>
    <cellStyle name="40% - uthevingsfarge 3 60 2 2" xfId="35014" xr:uid="{00000000-0005-0000-0000-000024500000}"/>
    <cellStyle name="40% - uthevingsfarge 3 60 3" xfId="16500" xr:uid="{00000000-0005-0000-0000-000025500000}"/>
    <cellStyle name="40% - uthevingsfarge 3 60 4" xfId="34778" xr:uid="{00000000-0005-0000-0000-000026500000}"/>
    <cellStyle name="40% - uthevingsfarge 3 60_43 Manuell" xfId="54840" xr:uid="{C8704E52-5B2B-4B80-A232-EE14D0B5FC4E}"/>
    <cellStyle name="40% - uthevingsfarge 3 61" xfId="16501" xr:uid="{00000000-0005-0000-0000-000028500000}"/>
    <cellStyle name="40% - uthevingsfarge 3 61 2" xfId="16502" xr:uid="{00000000-0005-0000-0000-000029500000}"/>
    <cellStyle name="40% - uthevingsfarge 3 61 2 2" xfId="35035" xr:uid="{00000000-0005-0000-0000-00002A500000}"/>
    <cellStyle name="40% - uthevingsfarge 3 61 3" xfId="16503" xr:uid="{00000000-0005-0000-0000-00002B500000}"/>
    <cellStyle name="40% - uthevingsfarge 3 61 4" xfId="34804" xr:uid="{00000000-0005-0000-0000-00002C500000}"/>
    <cellStyle name="40% - uthevingsfarge 3 61_43 Manuell" xfId="54841" xr:uid="{5F3ACE95-D491-4897-BAF2-635191229ADA}"/>
    <cellStyle name="40% - uthevingsfarge 3 62" xfId="16504" xr:uid="{00000000-0005-0000-0000-00002E500000}"/>
    <cellStyle name="40% - uthevingsfarge 3 62 2" xfId="16505" xr:uid="{00000000-0005-0000-0000-00002F500000}"/>
    <cellStyle name="40% - uthevingsfarge 3 62 2 2" xfId="34997" xr:uid="{00000000-0005-0000-0000-000030500000}"/>
    <cellStyle name="40% - uthevingsfarge 3 62 3" xfId="34689" xr:uid="{00000000-0005-0000-0000-000031500000}"/>
    <cellStyle name="40% - uthevingsfarge 3 62_43 Manuell" xfId="54842" xr:uid="{C53EAF10-13A0-4031-ABCB-B4AA937E0AF2}"/>
    <cellStyle name="40% - uthevingsfarge 3 63" xfId="16506" xr:uid="{00000000-0005-0000-0000-000033500000}"/>
    <cellStyle name="40% - uthevingsfarge 3 63 2" xfId="34988" xr:uid="{00000000-0005-0000-0000-000034500000}"/>
    <cellStyle name="40% - uthevingsfarge 3 64" xfId="16507" xr:uid="{00000000-0005-0000-0000-000035500000}"/>
    <cellStyle name="40% - uthevingsfarge 3 64 2" xfId="35067" xr:uid="{00000000-0005-0000-0000-000036500000}"/>
    <cellStyle name="40% - uthevingsfarge 3 65" xfId="16508" xr:uid="{00000000-0005-0000-0000-000037500000}"/>
    <cellStyle name="40% - uthevingsfarge 3 65 2" xfId="34958" xr:uid="{00000000-0005-0000-0000-000038500000}"/>
    <cellStyle name="40% - uthevingsfarge 3 66" xfId="16509" xr:uid="{00000000-0005-0000-0000-000039500000}"/>
    <cellStyle name="40% - uthevingsfarge 3 66 2" xfId="35053" xr:uid="{00000000-0005-0000-0000-00003A500000}"/>
    <cellStyle name="40% - uthevingsfarge 3 67" xfId="34927" xr:uid="{00000000-0005-0000-0000-00003B500000}"/>
    <cellStyle name="40% - uthevingsfarge 3 68" xfId="44818" xr:uid="{00000000-0005-0000-0000-00003C500000}"/>
    <cellStyle name="40% - uthevingsfarge 3 69" xfId="44819"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4820" xr:uid="{00000000-0005-0000-0000-000041500000}"/>
    <cellStyle name="40% - uthevingsfarge 3 7 2 4" xfId="44821" xr:uid="{00000000-0005-0000-0000-000042500000}"/>
    <cellStyle name="40% - uthevingsfarge 3 7 2_4 manuell" xfId="53595" xr:uid="{29C0B2A4-2307-4DE9-B59A-8DA1FBC3D586}"/>
    <cellStyle name="40% - uthevingsfarge 3 7 3" xfId="4809" xr:uid="{00000000-0005-0000-0000-000044500000}"/>
    <cellStyle name="40% - uthevingsfarge 3 7 3 2" xfId="16510" xr:uid="{00000000-0005-0000-0000-000045500000}"/>
    <cellStyle name="40% - uthevingsfarge 3 7 3_43 Manuell" xfId="54843" xr:uid="{8088F75E-5D1D-4901-AFEE-BB0022244226}"/>
    <cellStyle name="40% - uthevingsfarge 3 7 4" xfId="16511" xr:uid="{00000000-0005-0000-0000-000047500000}"/>
    <cellStyle name="40% - uthevingsfarge 3 7 5" xfId="16512" xr:uid="{00000000-0005-0000-0000-000048500000}"/>
    <cellStyle name="40% - uthevingsfarge 3 7 6" xfId="44822" xr:uid="{00000000-0005-0000-0000-000049500000}"/>
    <cellStyle name="40% - uthevingsfarge 3 7 7" xfId="44823" xr:uid="{00000000-0005-0000-0000-00004A500000}"/>
    <cellStyle name="40% - uthevingsfarge 3 7 8" xfId="44824" xr:uid="{00000000-0005-0000-0000-00004B500000}"/>
    <cellStyle name="40% - uthevingsfarge 3 7_3. Chng in credit spreads" xfId="44825" xr:uid="{00000000-0005-0000-0000-00004C500000}"/>
    <cellStyle name="40% - uthevingsfarge 3 70" xfId="44826" xr:uid="{00000000-0005-0000-0000-00004D500000}"/>
    <cellStyle name="40% - uthevingsfarge 3 71" xfId="44827" xr:uid="{00000000-0005-0000-0000-00004E500000}"/>
    <cellStyle name="40% - uthevingsfarge 3 72" xfId="44828" xr:uid="{00000000-0005-0000-0000-00004F500000}"/>
    <cellStyle name="40% - uthevingsfarge 3 73" xfId="44829" xr:uid="{00000000-0005-0000-0000-000050500000}"/>
    <cellStyle name="40% - uthevingsfarge 3 74" xfId="44830"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4831" xr:uid="{00000000-0005-0000-0000-000055500000}"/>
    <cellStyle name="40% - uthevingsfarge 3 8 2 4" xfId="44832" xr:uid="{00000000-0005-0000-0000-000056500000}"/>
    <cellStyle name="40% - uthevingsfarge 3 8 2_4 manuell" xfId="53596" xr:uid="{7F86DDC1-BABD-4CB8-86D7-705AB655620F}"/>
    <cellStyle name="40% - uthevingsfarge 3 8 3" xfId="4813" xr:uid="{00000000-0005-0000-0000-000058500000}"/>
    <cellStyle name="40% - uthevingsfarge 3 8 4" xfId="44833" xr:uid="{00000000-0005-0000-0000-000059500000}"/>
    <cellStyle name="40% - uthevingsfarge 3 8 5" xfId="44834" xr:uid="{00000000-0005-0000-0000-00005A500000}"/>
    <cellStyle name="40% - uthevingsfarge 3 8_3. Chng in credit spreads" xfId="44835"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4836" xr:uid="{00000000-0005-0000-0000-00005F500000}"/>
    <cellStyle name="40% - uthevingsfarge 3 9 2_4 manuell" xfId="53597" xr:uid="{EE5931E1-51A9-4176-9820-3BADC23F2BCA}"/>
    <cellStyle name="40% - uthevingsfarge 3 9 3" xfId="4817" xr:uid="{00000000-0005-0000-0000-000061500000}"/>
    <cellStyle name="40% - uthevingsfarge 3 9 4" xfId="44837" xr:uid="{00000000-0005-0000-0000-000062500000}"/>
    <cellStyle name="40% - uthevingsfarge 3 9 5" xfId="44838" xr:uid="{00000000-0005-0000-0000-000063500000}"/>
    <cellStyle name="40% - uthevingsfarge 3 9_4 manuell" xfId="53598" xr:uid="{06BF6943-6B12-4ACF-8F59-253C80A17229}"/>
    <cellStyle name="40% - uthevingsfarge 3_4 manuell" xfId="53599" xr:uid="{DB6B0D6D-690D-4F17-B6CE-FBE71758EE5A}"/>
    <cellStyle name="40% - uthevingsfarge 4" xfId="34653"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4839" xr:uid="{00000000-0005-0000-0000-00006A500000}"/>
    <cellStyle name="40% - uthevingsfarge 4 10 2_4 manuell" xfId="53600" xr:uid="{9422434B-CB37-4A54-96D6-5FE7BA7DFBD4}"/>
    <cellStyle name="40% - uthevingsfarge 4 10 3" xfId="4821" xr:uid="{00000000-0005-0000-0000-00006C500000}"/>
    <cellStyle name="40% - uthevingsfarge 4 10 4" xfId="44840" xr:uid="{00000000-0005-0000-0000-00006D500000}"/>
    <cellStyle name="40% - uthevingsfarge 4 10 5" xfId="44841" xr:uid="{00000000-0005-0000-0000-00006E500000}"/>
    <cellStyle name="40% - uthevingsfarge 4 10_4 manuell" xfId="53601"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4842" xr:uid="{00000000-0005-0000-0000-000073500000}"/>
    <cellStyle name="40% - uthevingsfarge 4 11 2_4 manuell" xfId="53602" xr:uid="{679BF809-1D41-404B-9D09-5E8F9128D3BE}"/>
    <cellStyle name="40% - uthevingsfarge 4 11 3" xfId="4825" xr:uid="{00000000-0005-0000-0000-000075500000}"/>
    <cellStyle name="40% - uthevingsfarge 4 11 4" xfId="44843" xr:uid="{00000000-0005-0000-0000-000076500000}"/>
    <cellStyle name="40% - uthevingsfarge 4 11_4 manuell" xfId="53603"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4844" xr:uid="{00000000-0005-0000-0000-00007B500000}"/>
    <cellStyle name="40% - uthevingsfarge 4 12 2_4 manuell" xfId="53604" xr:uid="{E03B7868-089C-4707-B954-4AED368CFFDA}"/>
    <cellStyle name="40% - uthevingsfarge 4 12 3" xfId="4829" xr:uid="{00000000-0005-0000-0000-00007D500000}"/>
    <cellStyle name="40% - uthevingsfarge 4 12 4" xfId="44845" xr:uid="{00000000-0005-0000-0000-00007E500000}"/>
    <cellStyle name="40% - uthevingsfarge 4 12_4 manuell" xfId="53605"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4846" xr:uid="{00000000-0005-0000-0000-000083500000}"/>
    <cellStyle name="40% - uthevingsfarge 4 13 2_4 manuell" xfId="53606" xr:uid="{09A86FA1-AAFF-408D-91A8-462884407B3E}"/>
    <cellStyle name="40% - uthevingsfarge 4 13 3" xfId="4833" xr:uid="{00000000-0005-0000-0000-000085500000}"/>
    <cellStyle name="40% - uthevingsfarge 4 13 4" xfId="44847" xr:uid="{00000000-0005-0000-0000-000086500000}"/>
    <cellStyle name="40% - uthevingsfarge 4 13_4 manuell" xfId="53607"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4848" xr:uid="{00000000-0005-0000-0000-00008B500000}"/>
    <cellStyle name="40% - uthevingsfarge 4 14 2_4 manuell" xfId="53608" xr:uid="{85964B79-6B21-489D-96A9-362806611A1A}"/>
    <cellStyle name="40% - uthevingsfarge 4 14 3" xfId="4837" xr:uid="{00000000-0005-0000-0000-00008D500000}"/>
    <cellStyle name="40% - uthevingsfarge 4 14 4" xfId="44849" xr:uid="{00000000-0005-0000-0000-00008E500000}"/>
    <cellStyle name="40% - uthevingsfarge 4 14_4 manuell" xfId="53609"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4850" xr:uid="{00000000-0005-0000-0000-000093500000}"/>
    <cellStyle name="40% - uthevingsfarge 4 15 2_4 manuell" xfId="53610" xr:uid="{17FB2E72-A017-416E-B66D-853BEF60C57D}"/>
    <cellStyle name="40% - uthevingsfarge 4 15 3" xfId="4841" xr:uid="{00000000-0005-0000-0000-000095500000}"/>
    <cellStyle name="40% - uthevingsfarge 4 15 4" xfId="44851" xr:uid="{00000000-0005-0000-0000-000096500000}"/>
    <cellStyle name="40% - uthevingsfarge 4 15_4 manuell" xfId="53611"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4852" xr:uid="{00000000-0005-0000-0000-00009B500000}"/>
    <cellStyle name="40% - uthevingsfarge 4 16 2_4 manuell" xfId="53612" xr:uid="{890557EF-AC41-4E71-B0AB-7FC0760AAFDB}"/>
    <cellStyle name="40% - uthevingsfarge 4 16 3" xfId="4845" xr:uid="{00000000-0005-0000-0000-00009D500000}"/>
    <cellStyle name="40% - uthevingsfarge 4 16 4" xfId="44853" xr:uid="{00000000-0005-0000-0000-00009E500000}"/>
    <cellStyle name="40% - uthevingsfarge 4 16_4 manuell" xfId="53613"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4854" xr:uid="{00000000-0005-0000-0000-0000A3500000}"/>
    <cellStyle name="40% - uthevingsfarge 4 17 2_4 manuell" xfId="53614" xr:uid="{AE3008D1-7A60-4E6C-9E60-1B820309E4F5}"/>
    <cellStyle name="40% - uthevingsfarge 4 17 3" xfId="4849" xr:uid="{00000000-0005-0000-0000-0000A5500000}"/>
    <cellStyle name="40% - uthevingsfarge 4 17 4" xfId="44855" xr:uid="{00000000-0005-0000-0000-0000A6500000}"/>
    <cellStyle name="40% - uthevingsfarge 4 17_4 manuell" xfId="53615"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4856" xr:uid="{00000000-0005-0000-0000-0000AB500000}"/>
    <cellStyle name="40% - uthevingsfarge 4 18 2_4 manuell" xfId="53616" xr:uid="{D43CFE32-2AC7-4552-B426-1ECBEEE7993F}"/>
    <cellStyle name="40% - uthevingsfarge 4 18 3" xfId="4853" xr:uid="{00000000-0005-0000-0000-0000AD500000}"/>
    <cellStyle name="40% - uthevingsfarge 4 18 4" xfId="44857" xr:uid="{00000000-0005-0000-0000-0000AE500000}"/>
    <cellStyle name="40% - uthevingsfarge 4 18_4 manuell" xfId="53617"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4858" xr:uid="{00000000-0005-0000-0000-0000B3500000}"/>
    <cellStyle name="40% - uthevingsfarge 4 19 2_4 manuell" xfId="53618" xr:uid="{FC3DBF36-1D75-49A7-9895-694A838BB944}"/>
    <cellStyle name="40% - uthevingsfarge 4 19 3" xfId="4857" xr:uid="{00000000-0005-0000-0000-0000B5500000}"/>
    <cellStyle name="40% - uthevingsfarge 4 19 4" xfId="44859" xr:uid="{00000000-0005-0000-0000-0000B6500000}"/>
    <cellStyle name="40% - uthevingsfarge 4 19_4 manuell" xfId="53619" xr:uid="{DFBCCB4C-84CD-4528-836C-966F6E585889}"/>
    <cellStyle name="40% - uthevingsfarge 4 2" xfId="4858" xr:uid="{00000000-0005-0000-0000-0000B8500000}"/>
    <cellStyle name="40% - uthevingsfarge 4 2 10" xfId="16513" xr:uid="{00000000-0005-0000-0000-0000B9500000}"/>
    <cellStyle name="40% - uthevingsfarge 4 2 10 2" xfId="16514" xr:uid="{00000000-0005-0000-0000-0000BA500000}"/>
    <cellStyle name="40% - uthevingsfarge 4 2 10 3" xfId="16515" xr:uid="{00000000-0005-0000-0000-0000BB500000}"/>
    <cellStyle name="40% - uthevingsfarge 4 2 10_43 Manuell" xfId="54844" xr:uid="{D33F41FE-BDC7-44E8-B1A7-BF9759D934E2}"/>
    <cellStyle name="40% - uthevingsfarge 4 2 11" xfId="16516" xr:uid="{00000000-0005-0000-0000-0000BD500000}"/>
    <cellStyle name="40% - uthevingsfarge 4 2 12" xfId="16517" xr:uid="{00000000-0005-0000-0000-0000BE500000}"/>
    <cellStyle name="40% - uthevingsfarge 4 2 13" xfId="44860" xr:uid="{00000000-0005-0000-0000-0000BF500000}"/>
    <cellStyle name="40% - uthevingsfarge 4 2 14" xfId="44861" xr:uid="{00000000-0005-0000-0000-0000C0500000}"/>
    <cellStyle name="40% - uthevingsfarge 4 2 15" xfId="44862" xr:uid="{00000000-0005-0000-0000-0000C1500000}"/>
    <cellStyle name="40% - uthevingsfarge 4 2 16" xfId="44863" xr:uid="{00000000-0005-0000-0000-0000C2500000}"/>
    <cellStyle name="40% - uthevingsfarge 4 2 2" xfId="4859" xr:uid="{00000000-0005-0000-0000-0000C3500000}"/>
    <cellStyle name="40% - uthevingsfarge 4 2 2 10" xfId="44864" xr:uid="{00000000-0005-0000-0000-0000C4500000}"/>
    <cellStyle name="40% - uthevingsfarge 4 2 2 11" xfId="44865" xr:uid="{00000000-0005-0000-0000-0000C5500000}"/>
    <cellStyle name="40% - uthevingsfarge 4 2 2 2" xfId="4860" xr:uid="{00000000-0005-0000-0000-0000C6500000}"/>
    <cellStyle name="40% - uthevingsfarge 4 2 2 2 10" xfId="44866" xr:uid="{00000000-0005-0000-0000-0000C7500000}"/>
    <cellStyle name="40% - uthevingsfarge 4 2 2 2 2" xfId="16518" xr:uid="{00000000-0005-0000-0000-0000C8500000}"/>
    <cellStyle name="40% - uthevingsfarge 4 2 2 2 2 2" xfId="16519" xr:uid="{00000000-0005-0000-0000-0000C9500000}"/>
    <cellStyle name="40% - uthevingsfarge 4 2 2 2 2 2 2" xfId="44867" xr:uid="{00000000-0005-0000-0000-0000CA500000}"/>
    <cellStyle name="40% - uthevingsfarge 4 2 2 2 2 2 2 2" xfId="44868" xr:uid="{00000000-0005-0000-0000-0000CB500000}"/>
    <cellStyle name="40% - uthevingsfarge 4 2 2 2 2 2 3" xfId="44869" xr:uid="{00000000-0005-0000-0000-0000CC500000}"/>
    <cellStyle name="40% - uthevingsfarge 4 2 2 2 2 2_3. Chng in credit spreads" xfId="44870" xr:uid="{00000000-0005-0000-0000-0000CD500000}"/>
    <cellStyle name="40% - uthevingsfarge 4 2 2 2 2 3" xfId="16520" xr:uid="{00000000-0005-0000-0000-0000CE500000}"/>
    <cellStyle name="40% - uthevingsfarge 4 2 2 2 2 3 2" xfId="44871" xr:uid="{00000000-0005-0000-0000-0000CF500000}"/>
    <cellStyle name="40% - uthevingsfarge 4 2 2 2 2 4" xfId="44872" xr:uid="{00000000-0005-0000-0000-0000D0500000}"/>
    <cellStyle name="40% - uthevingsfarge 4 2 2 2 2 5" xfId="44873" xr:uid="{00000000-0005-0000-0000-0000D1500000}"/>
    <cellStyle name="40% - uthevingsfarge 4 2 2 2 2 6" xfId="44874" xr:uid="{00000000-0005-0000-0000-0000D2500000}"/>
    <cellStyle name="40% - uthevingsfarge 4 2 2 2 2_3. Chng in credit spreads" xfId="44875" xr:uid="{00000000-0005-0000-0000-0000D3500000}"/>
    <cellStyle name="40% - uthevingsfarge 4 2 2 2 3" xfId="16521" xr:uid="{00000000-0005-0000-0000-0000D4500000}"/>
    <cellStyle name="40% - uthevingsfarge 4 2 2 2 3 2" xfId="16522" xr:uid="{00000000-0005-0000-0000-0000D5500000}"/>
    <cellStyle name="40% - uthevingsfarge 4 2 2 2 3 2 2" xfId="44876" xr:uid="{00000000-0005-0000-0000-0000D6500000}"/>
    <cellStyle name="40% - uthevingsfarge 4 2 2 2 3 2 2 2" xfId="44877" xr:uid="{00000000-0005-0000-0000-0000D7500000}"/>
    <cellStyle name="40% - uthevingsfarge 4 2 2 2 3 2 3" xfId="44878" xr:uid="{00000000-0005-0000-0000-0000D8500000}"/>
    <cellStyle name="40% - uthevingsfarge 4 2 2 2 3 2_3. Chng in credit spreads" xfId="44879" xr:uid="{00000000-0005-0000-0000-0000D9500000}"/>
    <cellStyle name="40% - uthevingsfarge 4 2 2 2 3 3" xfId="16523" xr:uid="{00000000-0005-0000-0000-0000DA500000}"/>
    <cellStyle name="40% - uthevingsfarge 4 2 2 2 3 3 2" xfId="44880" xr:uid="{00000000-0005-0000-0000-0000DB500000}"/>
    <cellStyle name="40% - uthevingsfarge 4 2 2 2 3 4" xfId="44881" xr:uid="{00000000-0005-0000-0000-0000DC500000}"/>
    <cellStyle name="40% - uthevingsfarge 4 2 2 2 3 5" xfId="44882" xr:uid="{00000000-0005-0000-0000-0000DD500000}"/>
    <cellStyle name="40% - uthevingsfarge 4 2 2 2 3 6" xfId="44883" xr:uid="{00000000-0005-0000-0000-0000DE500000}"/>
    <cellStyle name="40% - uthevingsfarge 4 2 2 2 3_3. Chng in credit spreads" xfId="44884" xr:uid="{00000000-0005-0000-0000-0000DF500000}"/>
    <cellStyle name="40% - uthevingsfarge 4 2 2 2 4" xfId="16524" xr:uid="{00000000-0005-0000-0000-0000E0500000}"/>
    <cellStyle name="40% - uthevingsfarge 4 2 2 2 4 2" xfId="16525" xr:uid="{00000000-0005-0000-0000-0000E1500000}"/>
    <cellStyle name="40% - uthevingsfarge 4 2 2 2 4 2 2" xfId="44885" xr:uid="{00000000-0005-0000-0000-0000E2500000}"/>
    <cellStyle name="40% - uthevingsfarge 4 2 2 2 4 3" xfId="16526" xr:uid="{00000000-0005-0000-0000-0000E3500000}"/>
    <cellStyle name="40% - uthevingsfarge 4 2 2 2 4 4" xfId="44886" xr:uid="{00000000-0005-0000-0000-0000E4500000}"/>
    <cellStyle name="40% - uthevingsfarge 4 2 2 2 4 5" xfId="44887" xr:uid="{00000000-0005-0000-0000-0000E5500000}"/>
    <cellStyle name="40% - uthevingsfarge 4 2 2 2 4 6" xfId="44888" xr:uid="{00000000-0005-0000-0000-0000E6500000}"/>
    <cellStyle name="40% - uthevingsfarge 4 2 2 2 4_3. Chng in credit spreads" xfId="44889" xr:uid="{00000000-0005-0000-0000-0000E7500000}"/>
    <cellStyle name="40% - uthevingsfarge 4 2 2 2 5" xfId="16527" xr:uid="{00000000-0005-0000-0000-0000E8500000}"/>
    <cellStyle name="40% - uthevingsfarge 4 2 2 2 5 2" xfId="16528" xr:uid="{00000000-0005-0000-0000-0000E9500000}"/>
    <cellStyle name="40% - uthevingsfarge 4 2 2 2 5 2 2" xfId="44890" xr:uid="{00000000-0005-0000-0000-0000EA500000}"/>
    <cellStyle name="40% - uthevingsfarge 4 2 2 2 5 3" xfId="16529" xr:uid="{00000000-0005-0000-0000-0000EB500000}"/>
    <cellStyle name="40% - uthevingsfarge 4 2 2 2 5 4" xfId="44891" xr:uid="{00000000-0005-0000-0000-0000EC500000}"/>
    <cellStyle name="40% - uthevingsfarge 4 2 2 2 5 5" xfId="44892" xr:uid="{00000000-0005-0000-0000-0000ED500000}"/>
    <cellStyle name="40% - uthevingsfarge 4 2 2 2 5_3. Chng in credit spreads" xfId="44893" xr:uid="{00000000-0005-0000-0000-0000EE500000}"/>
    <cellStyle name="40% - uthevingsfarge 4 2 2 2 6" xfId="16530" xr:uid="{00000000-0005-0000-0000-0000EF500000}"/>
    <cellStyle name="40% - uthevingsfarge 4 2 2 2 6 2" xfId="44894" xr:uid="{00000000-0005-0000-0000-0000F0500000}"/>
    <cellStyle name="40% - uthevingsfarge 4 2 2 2 7" xfId="16531" xr:uid="{00000000-0005-0000-0000-0000F1500000}"/>
    <cellStyle name="40% - uthevingsfarge 4 2 2 2 8" xfId="44895" xr:uid="{00000000-0005-0000-0000-0000F2500000}"/>
    <cellStyle name="40% - uthevingsfarge 4 2 2 2 9" xfId="44896" xr:uid="{00000000-0005-0000-0000-0000F3500000}"/>
    <cellStyle name="40% - uthevingsfarge 4 2 2 2_3. Chng in credit spreads" xfId="44897" xr:uid="{00000000-0005-0000-0000-0000F4500000}"/>
    <cellStyle name="40% - uthevingsfarge 4 2 2 3" xfId="16532" xr:uid="{00000000-0005-0000-0000-0000F5500000}"/>
    <cellStyle name="40% - uthevingsfarge 4 2 2 3 2" xfId="16533" xr:uid="{00000000-0005-0000-0000-0000F6500000}"/>
    <cellStyle name="40% - uthevingsfarge 4 2 2 3 2 2" xfId="44898" xr:uid="{00000000-0005-0000-0000-0000F7500000}"/>
    <cellStyle name="40% - uthevingsfarge 4 2 2 3 2 2 2" xfId="44899" xr:uid="{00000000-0005-0000-0000-0000F8500000}"/>
    <cellStyle name="40% - uthevingsfarge 4 2 2 3 2 3" xfId="44900" xr:uid="{00000000-0005-0000-0000-0000F9500000}"/>
    <cellStyle name="40% - uthevingsfarge 4 2 2 3 2_3. Chng in credit spreads" xfId="44901" xr:uid="{00000000-0005-0000-0000-0000FA500000}"/>
    <cellStyle name="40% - uthevingsfarge 4 2 2 3 3" xfId="16534" xr:uid="{00000000-0005-0000-0000-0000FB500000}"/>
    <cellStyle name="40% - uthevingsfarge 4 2 2 3 3 2" xfId="44902" xr:uid="{00000000-0005-0000-0000-0000FC500000}"/>
    <cellStyle name="40% - uthevingsfarge 4 2 2 3 4" xfId="44903" xr:uid="{00000000-0005-0000-0000-0000FD500000}"/>
    <cellStyle name="40% - uthevingsfarge 4 2 2 3 5" xfId="44904" xr:uid="{00000000-0005-0000-0000-0000FE500000}"/>
    <cellStyle name="40% - uthevingsfarge 4 2 2 3 6" xfId="44905" xr:uid="{00000000-0005-0000-0000-0000FF500000}"/>
    <cellStyle name="40% - uthevingsfarge 4 2 2 3_3. Chng in credit spreads" xfId="44906" xr:uid="{00000000-0005-0000-0000-000000510000}"/>
    <cellStyle name="40% - uthevingsfarge 4 2 2 4" xfId="16535" xr:uid="{00000000-0005-0000-0000-000001510000}"/>
    <cellStyle name="40% - uthevingsfarge 4 2 2 4 2" xfId="16536" xr:uid="{00000000-0005-0000-0000-000002510000}"/>
    <cellStyle name="40% - uthevingsfarge 4 2 2 4 2 2" xfId="44907" xr:uid="{00000000-0005-0000-0000-000003510000}"/>
    <cellStyle name="40% - uthevingsfarge 4 2 2 4 2 2 2" xfId="44908" xr:uid="{00000000-0005-0000-0000-000004510000}"/>
    <cellStyle name="40% - uthevingsfarge 4 2 2 4 2 3" xfId="44909" xr:uid="{00000000-0005-0000-0000-000005510000}"/>
    <cellStyle name="40% - uthevingsfarge 4 2 2 4 2_3. Chng in credit spreads" xfId="44910" xr:uid="{00000000-0005-0000-0000-000006510000}"/>
    <cellStyle name="40% - uthevingsfarge 4 2 2 4 3" xfId="16537" xr:uid="{00000000-0005-0000-0000-000007510000}"/>
    <cellStyle name="40% - uthevingsfarge 4 2 2 4 3 2" xfId="44911" xr:uid="{00000000-0005-0000-0000-000008510000}"/>
    <cellStyle name="40% - uthevingsfarge 4 2 2 4 4" xfId="44912" xr:uid="{00000000-0005-0000-0000-000009510000}"/>
    <cellStyle name="40% - uthevingsfarge 4 2 2 4 5" xfId="44913" xr:uid="{00000000-0005-0000-0000-00000A510000}"/>
    <cellStyle name="40% - uthevingsfarge 4 2 2 4 6" xfId="44914" xr:uid="{00000000-0005-0000-0000-00000B510000}"/>
    <cellStyle name="40% - uthevingsfarge 4 2 2 4_3. Chng in credit spreads" xfId="44915" xr:uid="{00000000-0005-0000-0000-00000C510000}"/>
    <cellStyle name="40% - uthevingsfarge 4 2 2 5" xfId="16538" xr:uid="{00000000-0005-0000-0000-00000D510000}"/>
    <cellStyle name="40% - uthevingsfarge 4 2 2 5 2" xfId="16539" xr:uid="{00000000-0005-0000-0000-00000E510000}"/>
    <cellStyle name="40% - uthevingsfarge 4 2 2 5 2 2" xfId="44916" xr:uid="{00000000-0005-0000-0000-00000F510000}"/>
    <cellStyle name="40% - uthevingsfarge 4 2 2 5 2 2 2" xfId="44917" xr:uid="{00000000-0005-0000-0000-000010510000}"/>
    <cellStyle name="40% - uthevingsfarge 4 2 2 5 2 3" xfId="44918" xr:uid="{00000000-0005-0000-0000-000011510000}"/>
    <cellStyle name="40% - uthevingsfarge 4 2 2 5 2_3. Chng in credit spreads" xfId="44919" xr:uid="{00000000-0005-0000-0000-000012510000}"/>
    <cellStyle name="40% - uthevingsfarge 4 2 2 5 3" xfId="16540" xr:uid="{00000000-0005-0000-0000-000013510000}"/>
    <cellStyle name="40% - uthevingsfarge 4 2 2 5 3 2" xfId="44920" xr:uid="{00000000-0005-0000-0000-000014510000}"/>
    <cellStyle name="40% - uthevingsfarge 4 2 2 5 4" xfId="44921" xr:uid="{00000000-0005-0000-0000-000015510000}"/>
    <cellStyle name="40% - uthevingsfarge 4 2 2 5 5" xfId="44922" xr:uid="{00000000-0005-0000-0000-000016510000}"/>
    <cellStyle name="40% - uthevingsfarge 4 2 2 5 6" xfId="44923" xr:uid="{00000000-0005-0000-0000-000017510000}"/>
    <cellStyle name="40% - uthevingsfarge 4 2 2 5_3. Chng in credit spreads" xfId="44924" xr:uid="{00000000-0005-0000-0000-000018510000}"/>
    <cellStyle name="40% - uthevingsfarge 4 2 2 6" xfId="16541" xr:uid="{00000000-0005-0000-0000-000019510000}"/>
    <cellStyle name="40% - uthevingsfarge 4 2 2 6 2" xfId="16542" xr:uid="{00000000-0005-0000-0000-00001A510000}"/>
    <cellStyle name="40% - uthevingsfarge 4 2 2 6 2 2" xfId="44925" xr:uid="{00000000-0005-0000-0000-00001B510000}"/>
    <cellStyle name="40% - uthevingsfarge 4 2 2 6 3" xfId="16543" xr:uid="{00000000-0005-0000-0000-00001C510000}"/>
    <cellStyle name="40% - uthevingsfarge 4 2 2 6 4" xfId="44926" xr:uid="{00000000-0005-0000-0000-00001D510000}"/>
    <cellStyle name="40% - uthevingsfarge 4 2 2 6 5" xfId="44927" xr:uid="{00000000-0005-0000-0000-00001E510000}"/>
    <cellStyle name="40% - uthevingsfarge 4 2 2 6 6" xfId="44928" xr:uid="{00000000-0005-0000-0000-00001F510000}"/>
    <cellStyle name="40% - uthevingsfarge 4 2 2 6_3. Chng in credit spreads" xfId="44929" xr:uid="{00000000-0005-0000-0000-000020510000}"/>
    <cellStyle name="40% - uthevingsfarge 4 2 2 7" xfId="16544" xr:uid="{00000000-0005-0000-0000-000021510000}"/>
    <cellStyle name="40% - uthevingsfarge 4 2 2 7 2" xfId="44930" xr:uid="{00000000-0005-0000-0000-000022510000}"/>
    <cellStyle name="40% - uthevingsfarge 4 2 2 8" xfId="38348" xr:uid="{00000000-0005-0000-0000-000023510000}"/>
    <cellStyle name="40% - uthevingsfarge 4 2 2 9" xfId="44931" xr:uid="{00000000-0005-0000-0000-000024510000}"/>
    <cellStyle name="40% - uthevingsfarge 4 2 2_3. Chng in credit spreads" xfId="44932" xr:uid="{00000000-0005-0000-0000-000025510000}"/>
    <cellStyle name="40% - uthevingsfarge 4 2 3" xfId="12446" xr:uid="{00000000-0005-0000-0000-000026510000}"/>
    <cellStyle name="40% - uthevingsfarge 4 2 3 10" xfId="44933" xr:uid="{00000000-0005-0000-0000-000027510000}"/>
    <cellStyle name="40% - uthevingsfarge 4 2 3 2" xfId="16545" xr:uid="{00000000-0005-0000-0000-000028510000}"/>
    <cellStyle name="40% - uthevingsfarge 4 2 3 2 2" xfId="16546" xr:uid="{00000000-0005-0000-0000-000029510000}"/>
    <cellStyle name="40% - uthevingsfarge 4 2 3 2 2 2" xfId="44934" xr:uid="{00000000-0005-0000-0000-00002A510000}"/>
    <cellStyle name="40% - uthevingsfarge 4 2 3 2 2 2 2" xfId="44935" xr:uid="{00000000-0005-0000-0000-00002B510000}"/>
    <cellStyle name="40% - uthevingsfarge 4 2 3 2 2 3" xfId="44936" xr:uid="{00000000-0005-0000-0000-00002C510000}"/>
    <cellStyle name="40% - uthevingsfarge 4 2 3 2 2_3. Chng in credit spreads" xfId="44937" xr:uid="{00000000-0005-0000-0000-00002D510000}"/>
    <cellStyle name="40% - uthevingsfarge 4 2 3 2 3" xfId="16547" xr:uid="{00000000-0005-0000-0000-00002E510000}"/>
    <cellStyle name="40% - uthevingsfarge 4 2 3 2 3 2" xfId="44938" xr:uid="{00000000-0005-0000-0000-00002F510000}"/>
    <cellStyle name="40% - uthevingsfarge 4 2 3 2 3 2 2" xfId="44939" xr:uid="{00000000-0005-0000-0000-000030510000}"/>
    <cellStyle name="40% - uthevingsfarge 4 2 3 2 3 3" xfId="44940" xr:uid="{00000000-0005-0000-0000-000031510000}"/>
    <cellStyle name="40% - uthevingsfarge 4 2 3 2 3_3. Chng in credit spreads" xfId="44941" xr:uid="{00000000-0005-0000-0000-000032510000}"/>
    <cellStyle name="40% - uthevingsfarge 4 2 3 2 4" xfId="44942" xr:uid="{00000000-0005-0000-0000-000033510000}"/>
    <cellStyle name="40% - uthevingsfarge 4 2 3 2 4 2" xfId="44943" xr:uid="{00000000-0005-0000-0000-000034510000}"/>
    <cellStyle name="40% - uthevingsfarge 4 2 3 2 4 2 2" xfId="44944" xr:uid="{00000000-0005-0000-0000-000035510000}"/>
    <cellStyle name="40% - uthevingsfarge 4 2 3 2 4 3" xfId="44945" xr:uid="{00000000-0005-0000-0000-000036510000}"/>
    <cellStyle name="40% - uthevingsfarge 4 2 3 2 4_3. Chng in credit spreads" xfId="44946" xr:uid="{00000000-0005-0000-0000-000037510000}"/>
    <cellStyle name="40% - uthevingsfarge 4 2 3 2 5" xfId="44947" xr:uid="{00000000-0005-0000-0000-000038510000}"/>
    <cellStyle name="40% - uthevingsfarge 4 2 3 2 5 2" xfId="44948" xr:uid="{00000000-0005-0000-0000-000039510000}"/>
    <cellStyle name="40% - uthevingsfarge 4 2 3 2 6" xfId="44949" xr:uid="{00000000-0005-0000-0000-00003A510000}"/>
    <cellStyle name="40% - uthevingsfarge 4 2 3 2_3. Chng in credit spreads" xfId="44950" xr:uid="{00000000-0005-0000-0000-00003B510000}"/>
    <cellStyle name="40% - uthevingsfarge 4 2 3 3" xfId="16548" xr:uid="{00000000-0005-0000-0000-00003C510000}"/>
    <cellStyle name="40% - uthevingsfarge 4 2 3 3 2" xfId="16549" xr:uid="{00000000-0005-0000-0000-00003D510000}"/>
    <cellStyle name="40% - uthevingsfarge 4 2 3 3 2 2" xfId="44951" xr:uid="{00000000-0005-0000-0000-00003E510000}"/>
    <cellStyle name="40% - uthevingsfarge 4 2 3 3 2 2 2" xfId="44952" xr:uid="{00000000-0005-0000-0000-00003F510000}"/>
    <cellStyle name="40% - uthevingsfarge 4 2 3 3 2 3" xfId="44953" xr:uid="{00000000-0005-0000-0000-000040510000}"/>
    <cellStyle name="40% - uthevingsfarge 4 2 3 3 2_3. Chng in credit spreads" xfId="44954" xr:uid="{00000000-0005-0000-0000-000041510000}"/>
    <cellStyle name="40% - uthevingsfarge 4 2 3 3 3" xfId="16550" xr:uid="{00000000-0005-0000-0000-000042510000}"/>
    <cellStyle name="40% - uthevingsfarge 4 2 3 3 3 2" xfId="44955" xr:uid="{00000000-0005-0000-0000-000043510000}"/>
    <cellStyle name="40% - uthevingsfarge 4 2 3 3 4" xfId="44956" xr:uid="{00000000-0005-0000-0000-000044510000}"/>
    <cellStyle name="40% - uthevingsfarge 4 2 3 3 5" xfId="44957" xr:uid="{00000000-0005-0000-0000-000045510000}"/>
    <cellStyle name="40% - uthevingsfarge 4 2 3 3 6" xfId="44958" xr:uid="{00000000-0005-0000-0000-000046510000}"/>
    <cellStyle name="40% - uthevingsfarge 4 2 3 3_3. Chng in credit spreads" xfId="44959" xr:uid="{00000000-0005-0000-0000-000047510000}"/>
    <cellStyle name="40% - uthevingsfarge 4 2 3 4" xfId="16551" xr:uid="{00000000-0005-0000-0000-000048510000}"/>
    <cellStyle name="40% - uthevingsfarge 4 2 3 4 2" xfId="16552" xr:uid="{00000000-0005-0000-0000-000049510000}"/>
    <cellStyle name="40% - uthevingsfarge 4 2 3 4 2 2" xfId="44960" xr:uid="{00000000-0005-0000-0000-00004A510000}"/>
    <cellStyle name="40% - uthevingsfarge 4 2 3 4 3" xfId="16553" xr:uid="{00000000-0005-0000-0000-00004B510000}"/>
    <cellStyle name="40% - uthevingsfarge 4 2 3 4 4" xfId="44961" xr:uid="{00000000-0005-0000-0000-00004C510000}"/>
    <cellStyle name="40% - uthevingsfarge 4 2 3 4 5" xfId="44962" xr:uid="{00000000-0005-0000-0000-00004D510000}"/>
    <cellStyle name="40% - uthevingsfarge 4 2 3 4 6" xfId="44963" xr:uid="{00000000-0005-0000-0000-00004E510000}"/>
    <cellStyle name="40% - uthevingsfarge 4 2 3 4_3. Chng in credit spreads" xfId="44964" xr:uid="{00000000-0005-0000-0000-00004F510000}"/>
    <cellStyle name="40% - uthevingsfarge 4 2 3 5" xfId="16554" xr:uid="{00000000-0005-0000-0000-000050510000}"/>
    <cellStyle name="40% - uthevingsfarge 4 2 3 5 2" xfId="16555" xr:uid="{00000000-0005-0000-0000-000051510000}"/>
    <cellStyle name="40% - uthevingsfarge 4 2 3 5 2 2" xfId="44965" xr:uid="{00000000-0005-0000-0000-000052510000}"/>
    <cellStyle name="40% - uthevingsfarge 4 2 3 5 3" xfId="16556" xr:uid="{00000000-0005-0000-0000-000053510000}"/>
    <cellStyle name="40% - uthevingsfarge 4 2 3 5 4" xfId="44966" xr:uid="{00000000-0005-0000-0000-000054510000}"/>
    <cellStyle name="40% - uthevingsfarge 4 2 3 5 5" xfId="44967" xr:uid="{00000000-0005-0000-0000-000055510000}"/>
    <cellStyle name="40% - uthevingsfarge 4 2 3 5 6" xfId="44968" xr:uid="{00000000-0005-0000-0000-000056510000}"/>
    <cellStyle name="40% - uthevingsfarge 4 2 3 5_3. Chng in credit spreads" xfId="44969" xr:uid="{00000000-0005-0000-0000-000057510000}"/>
    <cellStyle name="40% - uthevingsfarge 4 2 3 6" xfId="16557" xr:uid="{00000000-0005-0000-0000-000058510000}"/>
    <cellStyle name="40% - uthevingsfarge 4 2 3 6 2" xfId="44970" xr:uid="{00000000-0005-0000-0000-000059510000}"/>
    <cellStyle name="40% - uthevingsfarge 4 2 3 6 2 2" xfId="44971" xr:uid="{00000000-0005-0000-0000-00005A510000}"/>
    <cellStyle name="40% - uthevingsfarge 4 2 3 6 3" xfId="44972" xr:uid="{00000000-0005-0000-0000-00005B510000}"/>
    <cellStyle name="40% - uthevingsfarge 4 2 3 6_3. Chng in credit spreads" xfId="44973" xr:uid="{00000000-0005-0000-0000-00005C510000}"/>
    <cellStyle name="40% - uthevingsfarge 4 2 3 7" xfId="16558" xr:uid="{00000000-0005-0000-0000-00005D510000}"/>
    <cellStyle name="40% - uthevingsfarge 4 2 3 7 2" xfId="44974" xr:uid="{00000000-0005-0000-0000-00005E510000}"/>
    <cellStyle name="40% - uthevingsfarge 4 2 3 8" xfId="38349" xr:uid="{00000000-0005-0000-0000-00005F510000}"/>
    <cellStyle name="40% - uthevingsfarge 4 2 3 9" xfId="44975" xr:uid="{00000000-0005-0000-0000-000060510000}"/>
    <cellStyle name="40% - uthevingsfarge 4 2 3_3. Chng in credit spreads" xfId="44976" xr:uid="{00000000-0005-0000-0000-000061510000}"/>
    <cellStyle name="40% - uthevingsfarge 4 2 4" xfId="16559" xr:uid="{00000000-0005-0000-0000-000062510000}"/>
    <cellStyle name="40% - uthevingsfarge 4 2 4 2" xfId="16560" xr:uid="{00000000-0005-0000-0000-000063510000}"/>
    <cellStyle name="40% - uthevingsfarge 4 2 4 2 2" xfId="16561" xr:uid="{00000000-0005-0000-0000-000064510000}"/>
    <cellStyle name="40% - uthevingsfarge 4 2 4 2 2 2" xfId="44977" xr:uid="{00000000-0005-0000-0000-000065510000}"/>
    <cellStyle name="40% - uthevingsfarge 4 2 4 2 3" xfId="44978" xr:uid="{00000000-0005-0000-0000-000066510000}"/>
    <cellStyle name="40% - uthevingsfarge 4 2 4 2_3. Chng in credit spreads" xfId="44979" xr:uid="{00000000-0005-0000-0000-000067510000}"/>
    <cellStyle name="40% - uthevingsfarge 4 2 4 3" xfId="16562" xr:uid="{00000000-0005-0000-0000-000068510000}"/>
    <cellStyle name="40% - uthevingsfarge 4 2 4 3 2" xfId="44980" xr:uid="{00000000-0005-0000-0000-000069510000}"/>
    <cellStyle name="40% - uthevingsfarge 4 2 4 3 2 2" xfId="44981" xr:uid="{00000000-0005-0000-0000-00006A510000}"/>
    <cellStyle name="40% - uthevingsfarge 4 2 4 3 3" xfId="44982" xr:uid="{00000000-0005-0000-0000-00006B510000}"/>
    <cellStyle name="40% - uthevingsfarge 4 2 4 3_3. Chng in credit spreads" xfId="44983" xr:uid="{00000000-0005-0000-0000-00006C510000}"/>
    <cellStyle name="40% - uthevingsfarge 4 2 4 4" xfId="16563" xr:uid="{00000000-0005-0000-0000-00006D510000}"/>
    <cellStyle name="40% - uthevingsfarge 4 2 4 4 2" xfId="44984" xr:uid="{00000000-0005-0000-0000-00006E510000}"/>
    <cellStyle name="40% - uthevingsfarge 4 2 4 4 2 2" xfId="44985" xr:uid="{00000000-0005-0000-0000-00006F510000}"/>
    <cellStyle name="40% - uthevingsfarge 4 2 4 4 3" xfId="44986" xr:uid="{00000000-0005-0000-0000-000070510000}"/>
    <cellStyle name="40% - uthevingsfarge 4 2 4 4_3. Chng in credit spreads" xfId="44987" xr:uid="{00000000-0005-0000-0000-000071510000}"/>
    <cellStyle name="40% - uthevingsfarge 4 2 4 5" xfId="44988" xr:uid="{00000000-0005-0000-0000-000072510000}"/>
    <cellStyle name="40% - uthevingsfarge 4 2 4 5 2" xfId="44989" xr:uid="{00000000-0005-0000-0000-000073510000}"/>
    <cellStyle name="40% - uthevingsfarge 4 2 4 6" xfId="44990" xr:uid="{00000000-0005-0000-0000-000074510000}"/>
    <cellStyle name="40% - uthevingsfarge 4 2 4 7" xfId="44991" xr:uid="{00000000-0005-0000-0000-000075510000}"/>
    <cellStyle name="40% - uthevingsfarge 4 2 4_3. Chng in credit spreads" xfId="44992" xr:uid="{00000000-0005-0000-0000-000076510000}"/>
    <cellStyle name="40% - uthevingsfarge 4 2 5" xfId="16564" xr:uid="{00000000-0005-0000-0000-000077510000}"/>
    <cellStyle name="40% - uthevingsfarge 4 2 5 2" xfId="16565" xr:uid="{00000000-0005-0000-0000-000078510000}"/>
    <cellStyle name="40% - uthevingsfarge 4 2 5 2 2" xfId="16566" xr:uid="{00000000-0005-0000-0000-000079510000}"/>
    <cellStyle name="40% - uthevingsfarge 4 2 5 2 2 2" xfId="44993" xr:uid="{00000000-0005-0000-0000-00007A510000}"/>
    <cellStyle name="40% - uthevingsfarge 4 2 5 2 3" xfId="44994" xr:uid="{00000000-0005-0000-0000-00007B510000}"/>
    <cellStyle name="40% - uthevingsfarge 4 2 5 2_3. Chng in credit spreads" xfId="44995" xr:uid="{00000000-0005-0000-0000-00007C510000}"/>
    <cellStyle name="40% - uthevingsfarge 4 2 5 3" xfId="16567" xr:uid="{00000000-0005-0000-0000-00007D510000}"/>
    <cellStyle name="40% - uthevingsfarge 4 2 5 3 2" xfId="44996" xr:uid="{00000000-0005-0000-0000-00007E510000}"/>
    <cellStyle name="40% - uthevingsfarge 4 2 5 4" xfId="16568" xr:uid="{00000000-0005-0000-0000-00007F510000}"/>
    <cellStyle name="40% - uthevingsfarge 4 2 5 5" xfId="44997" xr:uid="{00000000-0005-0000-0000-000080510000}"/>
    <cellStyle name="40% - uthevingsfarge 4 2 5 6" xfId="44998" xr:uid="{00000000-0005-0000-0000-000081510000}"/>
    <cellStyle name="40% - uthevingsfarge 4 2 5 7" xfId="44999" xr:uid="{00000000-0005-0000-0000-000082510000}"/>
    <cellStyle name="40% - uthevingsfarge 4 2 5_3. Chng in credit spreads" xfId="45000" xr:uid="{00000000-0005-0000-0000-000083510000}"/>
    <cellStyle name="40% - uthevingsfarge 4 2 6" xfId="16569" xr:uid="{00000000-0005-0000-0000-000084510000}"/>
    <cellStyle name="40% - uthevingsfarge 4 2 6 2" xfId="16570" xr:uid="{00000000-0005-0000-0000-000085510000}"/>
    <cellStyle name="40% - uthevingsfarge 4 2 6 2 2" xfId="16571" xr:uid="{00000000-0005-0000-0000-000086510000}"/>
    <cellStyle name="40% - uthevingsfarge 4 2 6 2 2 2" xfId="45001" xr:uid="{00000000-0005-0000-0000-000087510000}"/>
    <cellStyle name="40% - uthevingsfarge 4 2 6 2 3" xfId="45002" xr:uid="{00000000-0005-0000-0000-000088510000}"/>
    <cellStyle name="40% - uthevingsfarge 4 2 6 2_3. Chng in credit spreads" xfId="45003" xr:uid="{00000000-0005-0000-0000-000089510000}"/>
    <cellStyle name="40% - uthevingsfarge 4 2 6 3" xfId="16572" xr:uid="{00000000-0005-0000-0000-00008A510000}"/>
    <cellStyle name="40% - uthevingsfarge 4 2 6 3 2" xfId="45004" xr:uid="{00000000-0005-0000-0000-00008B510000}"/>
    <cellStyle name="40% - uthevingsfarge 4 2 6 4" xfId="16573" xr:uid="{00000000-0005-0000-0000-00008C510000}"/>
    <cellStyle name="40% - uthevingsfarge 4 2 6 5" xfId="45005" xr:uid="{00000000-0005-0000-0000-00008D510000}"/>
    <cellStyle name="40% - uthevingsfarge 4 2 6 6" xfId="45006" xr:uid="{00000000-0005-0000-0000-00008E510000}"/>
    <cellStyle name="40% - uthevingsfarge 4 2 6 7" xfId="45007" xr:uid="{00000000-0005-0000-0000-00008F510000}"/>
    <cellStyle name="40% - uthevingsfarge 4 2 6_3. Chng in credit spreads" xfId="45008" xr:uid="{00000000-0005-0000-0000-000090510000}"/>
    <cellStyle name="40% - uthevingsfarge 4 2 7" xfId="16574" xr:uid="{00000000-0005-0000-0000-000091510000}"/>
    <cellStyle name="40% - uthevingsfarge 4 2 7 2" xfId="16575" xr:uid="{00000000-0005-0000-0000-000092510000}"/>
    <cellStyle name="40% - uthevingsfarge 4 2 7 2 2" xfId="16576" xr:uid="{00000000-0005-0000-0000-000093510000}"/>
    <cellStyle name="40% - uthevingsfarge 4 2 7 2 3" xfId="45009" xr:uid="{00000000-0005-0000-0000-000094510000}"/>
    <cellStyle name="40% - uthevingsfarge 4 2 7 2_43 Manuell" xfId="54845" xr:uid="{695635B1-5F5B-454C-AB16-D22A8E2F88AD}"/>
    <cellStyle name="40% - uthevingsfarge 4 2 7 3" xfId="16577" xr:uid="{00000000-0005-0000-0000-000096510000}"/>
    <cellStyle name="40% - uthevingsfarge 4 2 7 4" xfId="16578" xr:uid="{00000000-0005-0000-0000-000097510000}"/>
    <cellStyle name="40% - uthevingsfarge 4 2 7 5" xfId="45010" xr:uid="{00000000-0005-0000-0000-000098510000}"/>
    <cellStyle name="40% - uthevingsfarge 4 2 7 6" xfId="45011" xr:uid="{00000000-0005-0000-0000-000099510000}"/>
    <cellStyle name="40% - uthevingsfarge 4 2 7_3. Chng in credit spreads" xfId="45012" xr:uid="{00000000-0005-0000-0000-00009A510000}"/>
    <cellStyle name="40% - uthevingsfarge 4 2 8" xfId="16579" xr:uid="{00000000-0005-0000-0000-00009B510000}"/>
    <cellStyle name="40% - uthevingsfarge 4 2 8 2" xfId="16580" xr:uid="{00000000-0005-0000-0000-00009C510000}"/>
    <cellStyle name="40% - uthevingsfarge 4 2 8 2 2" xfId="45013" xr:uid="{00000000-0005-0000-0000-00009D510000}"/>
    <cellStyle name="40% - uthevingsfarge 4 2 8 3" xfId="16581" xr:uid="{00000000-0005-0000-0000-00009E510000}"/>
    <cellStyle name="40% - uthevingsfarge 4 2 8 4" xfId="45014" xr:uid="{00000000-0005-0000-0000-00009F510000}"/>
    <cellStyle name="40% - uthevingsfarge 4 2 8_3. Chng in credit spreads" xfId="45015" xr:uid="{00000000-0005-0000-0000-0000A0510000}"/>
    <cellStyle name="40% - uthevingsfarge 4 2 9" xfId="16582" xr:uid="{00000000-0005-0000-0000-0000A1510000}"/>
    <cellStyle name="40% - uthevingsfarge 4 2 9 2" xfId="16583" xr:uid="{00000000-0005-0000-0000-0000A2510000}"/>
    <cellStyle name="40% - uthevingsfarge 4 2 9 3" xfId="16584" xr:uid="{00000000-0005-0000-0000-0000A3510000}"/>
    <cellStyle name="40% - uthevingsfarge 4 2 9_43 Manuell" xfId="54846" xr:uid="{6C62FC44-CEEE-4FC8-B21D-F82E73812357}"/>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5016" xr:uid="{00000000-0005-0000-0000-0000A9510000}"/>
    <cellStyle name="40% - uthevingsfarge 4 20 2_4 manuell" xfId="53620" xr:uid="{A1E70D61-F5FE-4B3A-B4DD-5109C21A0609}"/>
    <cellStyle name="40% - uthevingsfarge 4 20 3" xfId="4865" xr:uid="{00000000-0005-0000-0000-0000AB510000}"/>
    <cellStyle name="40% - uthevingsfarge 4 20 4" xfId="45017" xr:uid="{00000000-0005-0000-0000-0000AC510000}"/>
    <cellStyle name="40% - uthevingsfarge 4 20_4 manuell" xfId="53621"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5018" xr:uid="{00000000-0005-0000-0000-0000B1510000}"/>
    <cellStyle name="40% - uthevingsfarge 4 21 2_4 manuell" xfId="53622" xr:uid="{B5D9B4E5-C2A8-4D9D-8495-AF4077F18C8C}"/>
    <cellStyle name="40% - uthevingsfarge 4 21 3" xfId="4869" xr:uid="{00000000-0005-0000-0000-0000B3510000}"/>
    <cellStyle name="40% - uthevingsfarge 4 21 4" xfId="45019" xr:uid="{00000000-0005-0000-0000-0000B4510000}"/>
    <cellStyle name="40% - uthevingsfarge 4 21_4 manuell" xfId="53623"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5020" xr:uid="{00000000-0005-0000-0000-0000B9510000}"/>
    <cellStyle name="40% - uthevingsfarge 4 22 2_4 manuell" xfId="53624" xr:uid="{201D064D-3147-48F1-9B45-A8CB68CDCB50}"/>
    <cellStyle name="40% - uthevingsfarge 4 22 3" xfId="4873" xr:uid="{00000000-0005-0000-0000-0000BB510000}"/>
    <cellStyle name="40% - uthevingsfarge 4 22 4" xfId="45021" xr:uid="{00000000-0005-0000-0000-0000BC510000}"/>
    <cellStyle name="40% - uthevingsfarge 4 22_4 manuell" xfId="53625"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5022" xr:uid="{00000000-0005-0000-0000-0000C1510000}"/>
    <cellStyle name="40% - uthevingsfarge 4 23 2_4 manuell" xfId="53626" xr:uid="{061EFB72-8DDC-4A3C-8F1C-65AE28AA2D22}"/>
    <cellStyle name="40% - uthevingsfarge 4 23 3" xfId="4877" xr:uid="{00000000-0005-0000-0000-0000C3510000}"/>
    <cellStyle name="40% - uthevingsfarge 4 23 4" xfId="45023" xr:uid="{00000000-0005-0000-0000-0000C4510000}"/>
    <cellStyle name="40% - uthevingsfarge 4 23_4 manuell" xfId="53627"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5024" xr:uid="{00000000-0005-0000-0000-0000C9510000}"/>
    <cellStyle name="40% - uthevingsfarge 4 24 2_4 manuell" xfId="53628" xr:uid="{F8C6E4E8-DE13-4C60-B8BA-C011A4105A05}"/>
    <cellStyle name="40% - uthevingsfarge 4 24 3" xfId="4881" xr:uid="{00000000-0005-0000-0000-0000CB510000}"/>
    <cellStyle name="40% - uthevingsfarge 4 24 4" xfId="45025" xr:uid="{00000000-0005-0000-0000-0000CC510000}"/>
    <cellStyle name="40% - uthevingsfarge 4 24_4 manuell" xfId="53629"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5026" xr:uid="{00000000-0005-0000-0000-0000D1510000}"/>
    <cellStyle name="40% - uthevingsfarge 4 25 2_4 manuell" xfId="53630" xr:uid="{6140CDCD-016C-41E8-AF3A-DF02CE2B6639}"/>
    <cellStyle name="40% - uthevingsfarge 4 25 3" xfId="4885" xr:uid="{00000000-0005-0000-0000-0000D3510000}"/>
    <cellStyle name="40% - uthevingsfarge 4 25 4" xfId="45027" xr:uid="{00000000-0005-0000-0000-0000D4510000}"/>
    <cellStyle name="40% - uthevingsfarge 4 25_4 manuell" xfId="53631"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5028" xr:uid="{00000000-0005-0000-0000-0000D9510000}"/>
    <cellStyle name="40% - uthevingsfarge 4 26 2_4 manuell" xfId="53632" xr:uid="{8E4DB845-FC86-47C5-B3D8-9C6E5D143EF4}"/>
    <cellStyle name="40% - uthevingsfarge 4 26 3" xfId="4889" xr:uid="{00000000-0005-0000-0000-0000DB510000}"/>
    <cellStyle name="40% - uthevingsfarge 4 26 4" xfId="45029" xr:uid="{00000000-0005-0000-0000-0000DC510000}"/>
    <cellStyle name="40% - uthevingsfarge 4 26_4 manuell" xfId="53633"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5030" xr:uid="{00000000-0005-0000-0000-0000E1510000}"/>
    <cellStyle name="40% - uthevingsfarge 4 27 2_4 manuell" xfId="53634" xr:uid="{E1AC78FD-1A5B-42E5-A930-7837A95B30D9}"/>
    <cellStyle name="40% - uthevingsfarge 4 27 3" xfId="4893" xr:uid="{00000000-0005-0000-0000-0000E3510000}"/>
    <cellStyle name="40% - uthevingsfarge 4 27 4" xfId="45031" xr:uid="{00000000-0005-0000-0000-0000E4510000}"/>
    <cellStyle name="40% - uthevingsfarge 4 27_4 manuell" xfId="53635"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5032" xr:uid="{00000000-0005-0000-0000-0000E9510000}"/>
    <cellStyle name="40% - uthevingsfarge 4 28 2_4 manuell" xfId="53636" xr:uid="{677877B2-A4F0-482A-B94D-BCD3E43A4E09}"/>
    <cellStyle name="40% - uthevingsfarge 4 28 3" xfId="4897" xr:uid="{00000000-0005-0000-0000-0000EB510000}"/>
    <cellStyle name="40% - uthevingsfarge 4 28 4" xfId="45033" xr:uid="{00000000-0005-0000-0000-0000EC510000}"/>
    <cellStyle name="40% - uthevingsfarge 4 28_4 manuell" xfId="53637"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5034" xr:uid="{00000000-0005-0000-0000-0000F1510000}"/>
    <cellStyle name="40% - uthevingsfarge 4 29 2_4 manuell" xfId="53638" xr:uid="{B8A9D66A-0FBC-4466-BC09-23D26D05363B}"/>
    <cellStyle name="40% - uthevingsfarge 4 29 3" xfId="4901" xr:uid="{00000000-0005-0000-0000-0000F3510000}"/>
    <cellStyle name="40% - uthevingsfarge 4 29 4" xfId="45035" xr:uid="{00000000-0005-0000-0000-0000F4510000}"/>
    <cellStyle name="40% - uthevingsfarge 4 29_4 manuell" xfId="53639" xr:uid="{1C539926-A0C7-4176-923F-8E743A68D5E1}"/>
    <cellStyle name="40% - uthevingsfarge 4 3" xfId="4902" xr:uid="{00000000-0005-0000-0000-0000F6510000}"/>
    <cellStyle name="40% - uthevingsfarge 4 3 10" xfId="45036" xr:uid="{00000000-0005-0000-0000-0000F7510000}"/>
    <cellStyle name="40% - uthevingsfarge 4 3 11" xfId="45037" xr:uid="{00000000-0005-0000-0000-0000F8510000}"/>
    <cellStyle name="40% - uthevingsfarge 4 3 2" xfId="4903" xr:uid="{00000000-0005-0000-0000-0000F9510000}"/>
    <cellStyle name="40% - uthevingsfarge 4 3 2 10" xfId="45038" xr:uid="{00000000-0005-0000-0000-0000FA510000}"/>
    <cellStyle name="40% - uthevingsfarge 4 3 2 2" xfId="4904" xr:uid="{00000000-0005-0000-0000-0000FB510000}"/>
    <cellStyle name="40% - uthevingsfarge 4 3 2 2 2" xfId="16585" xr:uid="{00000000-0005-0000-0000-0000FC510000}"/>
    <cellStyle name="40% - uthevingsfarge 4 3 2 2 2 2" xfId="45039" xr:uid="{00000000-0005-0000-0000-0000FD510000}"/>
    <cellStyle name="40% - uthevingsfarge 4 3 2 2 2 2 2" xfId="45040" xr:uid="{00000000-0005-0000-0000-0000FE510000}"/>
    <cellStyle name="40% - uthevingsfarge 4 3 2 2 2 3" xfId="45041" xr:uid="{00000000-0005-0000-0000-0000FF510000}"/>
    <cellStyle name="40% - uthevingsfarge 4 3 2 2 2_3. Chng in credit spreads" xfId="45042" xr:uid="{00000000-0005-0000-0000-000000520000}"/>
    <cellStyle name="40% - uthevingsfarge 4 3 2 2 3" xfId="16586" xr:uid="{00000000-0005-0000-0000-000001520000}"/>
    <cellStyle name="40% - uthevingsfarge 4 3 2 2 3 2" xfId="45043" xr:uid="{00000000-0005-0000-0000-000002520000}"/>
    <cellStyle name="40% - uthevingsfarge 4 3 2 2 3 2 2" xfId="45044" xr:uid="{00000000-0005-0000-0000-000003520000}"/>
    <cellStyle name="40% - uthevingsfarge 4 3 2 2 3 3" xfId="45045" xr:uid="{00000000-0005-0000-0000-000004520000}"/>
    <cellStyle name="40% - uthevingsfarge 4 3 2 2 3_3. Chng in credit spreads" xfId="45046" xr:uid="{00000000-0005-0000-0000-000005520000}"/>
    <cellStyle name="40% - uthevingsfarge 4 3 2 2 4" xfId="45047" xr:uid="{00000000-0005-0000-0000-000006520000}"/>
    <cellStyle name="40% - uthevingsfarge 4 3 2 2 4 2" xfId="45048" xr:uid="{00000000-0005-0000-0000-000007520000}"/>
    <cellStyle name="40% - uthevingsfarge 4 3 2 2 5" xfId="45049" xr:uid="{00000000-0005-0000-0000-000008520000}"/>
    <cellStyle name="40% - uthevingsfarge 4 3 2 2 6" xfId="45050" xr:uid="{00000000-0005-0000-0000-000009520000}"/>
    <cellStyle name="40% - uthevingsfarge 4 3 2 2_3. Chng in credit spreads" xfId="45051" xr:uid="{00000000-0005-0000-0000-00000A520000}"/>
    <cellStyle name="40% - uthevingsfarge 4 3 2 3" xfId="16587" xr:uid="{00000000-0005-0000-0000-00000B520000}"/>
    <cellStyle name="40% - uthevingsfarge 4 3 2 3 2" xfId="16588" xr:uid="{00000000-0005-0000-0000-00000C520000}"/>
    <cellStyle name="40% - uthevingsfarge 4 3 2 3 2 2" xfId="45052" xr:uid="{00000000-0005-0000-0000-00000D520000}"/>
    <cellStyle name="40% - uthevingsfarge 4 3 2 3 3" xfId="16589" xr:uid="{00000000-0005-0000-0000-00000E520000}"/>
    <cellStyle name="40% - uthevingsfarge 4 3 2 3 4" xfId="45053" xr:uid="{00000000-0005-0000-0000-00000F520000}"/>
    <cellStyle name="40% - uthevingsfarge 4 3 2 3 5" xfId="45054" xr:uid="{00000000-0005-0000-0000-000010520000}"/>
    <cellStyle name="40% - uthevingsfarge 4 3 2 3 6" xfId="45055" xr:uid="{00000000-0005-0000-0000-000011520000}"/>
    <cellStyle name="40% - uthevingsfarge 4 3 2 3_3. Chng in credit spreads" xfId="45056" xr:uid="{00000000-0005-0000-0000-000012520000}"/>
    <cellStyle name="40% - uthevingsfarge 4 3 2 4" xfId="16590" xr:uid="{00000000-0005-0000-0000-000013520000}"/>
    <cellStyle name="40% - uthevingsfarge 4 3 2 4 2" xfId="16591" xr:uid="{00000000-0005-0000-0000-000014520000}"/>
    <cellStyle name="40% - uthevingsfarge 4 3 2 4 2 2" xfId="45057" xr:uid="{00000000-0005-0000-0000-000015520000}"/>
    <cellStyle name="40% - uthevingsfarge 4 3 2 4 3" xfId="16592" xr:uid="{00000000-0005-0000-0000-000016520000}"/>
    <cellStyle name="40% - uthevingsfarge 4 3 2 4 4" xfId="45058" xr:uid="{00000000-0005-0000-0000-000017520000}"/>
    <cellStyle name="40% - uthevingsfarge 4 3 2 4 5" xfId="45059" xr:uid="{00000000-0005-0000-0000-000018520000}"/>
    <cellStyle name="40% - uthevingsfarge 4 3 2 4 6" xfId="45060" xr:uid="{00000000-0005-0000-0000-000019520000}"/>
    <cellStyle name="40% - uthevingsfarge 4 3 2 4_3. Chng in credit spreads" xfId="45061" xr:uid="{00000000-0005-0000-0000-00001A520000}"/>
    <cellStyle name="40% - uthevingsfarge 4 3 2 5" xfId="16593" xr:uid="{00000000-0005-0000-0000-00001B520000}"/>
    <cellStyle name="40% - uthevingsfarge 4 3 2 5 2" xfId="16594" xr:uid="{00000000-0005-0000-0000-00001C520000}"/>
    <cellStyle name="40% - uthevingsfarge 4 3 2 5 3" xfId="16595" xr:uid="{00000000-0005-0000-0000-00001D520000}"/>
    <cellStyle name="40% - uthevingsfarge 4 3 2 5 4" xfId="45062" xr:uid="{00000000-0005-0000-0000-00001E520000}"/>
    <cellStyle name="40% - uthevingsfarge 4 3 2 5 5" xfId="45063" xr:uid="{00000000-0005-0000-0000-00001F520000}"/>
    <cellStyle name="40% - uthevingsfarge 4 3 2 5 6" xfId="45064" xr:uid="{00000000-0005-0000-0000-000020520000}"/>
    <cellStyle name="40% - uthevingsfarge 4 3 2 5_43 Manuell" xfId="54847" xr:uid="{AB32B3AA-823C-4053-A703-1E4DD00ADEA6}"/>
    <cellStyle name="40% - uthevingsfarge 4 3 2 6" xfId="16596" xr:uid="{00000000-0005-0000-0000-000022520000}"/>
    <cellStyle name="40% - uthevingsfarge 4 3 2 6 2" xfId="16597" xr:uid="{00000000-0005-0000-0000-000023520000}"/>
    <cellStyle name="40% - uthevingsfarge 4 3 2 6_43 Manuell" xfId="54848" xr:uid="{264A25F8-2703-4A1E-A5AC-E9A1752C4890}"/>
    <cellStyle name="40% - uthevingsfarge 4 3 2 7" xfId="16598" xr:uid="{00000000-0005-0000-0000-000025520000}"/>
    <cellStyle name="40% - uthevingsfarge 4 3 2 8" xfId="45065" xr:uid="{00000000-0005-0000-0000-000026520000}"/>
    <cellStyle name="40% - uthevingsfarge 4 3 2 9" xfId="45066" xr:uid="{00000000-0005-0000-0000-000027520000}"/>
    <cellStyle name="40% - uthevingsfarge 4 3 2_3. Chng in credit spreads" xfId="45067" xr:uid="{00000000-0005-0000-0000-000028520000}"/>
    <cellStyle name="40% - uthevingsfarge 4 3 3" xfId="4905" xr:uid="{00000000-0005-0000-0000-000029520000}"/>
    <cellStyle name="40% - uthevingsfarge 4 3 3 2" xfId="16599" xr:uid="{00000000-0005-0000-0000-00002A520000}"/>
    <cellStyle name="40% - uthevingsfarge 4 3 3 2 2" xfId="45068" xr:uid="{00000000-0005-0000-0000-00002B520000}"/>
    <cellStyle name="40% - uthevingsfarge 4 3 3 2 2 2" xfId="45069" xr:uid="{00000000-0005-0000-0000-00002C520000}"/>
    <cellStyle name="40% - uthevingsfarge 4 3 3 2 2 2 2" xfId="45070" xr:uid="{00000000-0005-0000-0000-00002D520000}"/>
    <cellStyle name="40% - uthevingsfarge 4 3 3 2 2 3" xfId="45071" xr:uid="{00000000-0005-0000-0000-00002E520000}"/>
    <cellStyle name="40% - uthevingsfarge 4 3 3 2 2_3. Chng in credit spreads" xfId="45072" xr:uid="{00000000-0005-0000-0000-00002F520000}"/>
    <cellStyle name="40% - uthevingsfarge 4 3 3 2 3" xfId="45073" xr:uid="{00000000-0005-0000-0000-000030520000}"/>
    <cellStyle name="40% - uthevingsfarge 4 3 3 2 3 2" xfId="45074" xr:uid="{00000000-0005-0000-0000-000031520000}"/>
    <cellStyle name="40% - uthevingsfarge 4 3 3 2 3 2 2" xfId="45075" xr:uid="{00000000-0005-0000-0000-000032520000}"/>
    <cellStyle name="40% - uthevingsfarge 4 3 3 2 3 3" xfId="45076" xr:uid="{00000000-0005-0000-0000-000033520000}"/>
    <cellStyle name="40% - uthevingsfarge 4 3 3 2 3_3. Chng in credit spreads" xfId="45077" xr:uid="{00000000-0005-0000-0000-000034520000}"/>
    <cellStyle name="40% - uthevingsfarge 4 3 3 2 4" xfId="45078" xr:uid="{00000000-0005-0000-0000-000035520000}"/>
    <cellStyle name="40% - uthevingsfarge 4 3 3 2 4 2" xfId="45079" xr:uid="{00000000-0005-0000-0000-000036520000}"/>
    <cellStyle name="40% - uthevingsfarge 4 3 3 2 5" xfId="45080" xr:uid="{00000000-0005-0000-0000-000037520000}"/>
    <cellStyle name="40% - uthevingsfarge 4 3 3 2_3. Chng in credit spreads" xfId="45081" xr:uid="{00000000-0005-0000-0000-000038520000}"/>
    <cellStyle name="40% - uthevingsfarge 4 3 3 3" xfId="16600" xr:uid="{00000000-0005-0000-0000-000039520000}"/>
    <cellStyle name="40% - uthevingsfarge 4 3 3 3 2" xfId="45082" xr:uid="{00000000-0005-0000-0000-00003A520000}"/>
    <cellStyle name="40% - uthevingsfarge 4 3 3 3 2 2" xfId="45083" xr:uid="{00000000-0005-0000-0000-00003B520000}"/>
    <cellStyle name="40% - uthevingsfarge 4 3 3 3 3" xfId="45084" xr:uid="{00000000-0005-0000-0000-00003C520000}"/>
    <cellStyle name="40% - uthevingsfarge 4 3 3 3_3. Chng in credit spreads" xfId="45085" xr:uid="{00000000-0005-0000-0000-00003D520000}"/>
    <cellStyle name="40% - uthevingsfarge 4 3 3 4" xfId="45086" xr:uid="{00000000-0005-0000-0000-00003E520000}"/>
    <cellStyle name="40% - uthevingsfarge 4 3 3 4 2" xfId="45087" xr:uid="{00000000-0005-0000-0000-00003F520000}"/>
    <cellStyle name="40% - uthevingsfarge 4 3 3 4 2 2" xfId="45088" xr:uid="{00000000-0005-0000-0000-000040520000}"/>
    <cellStyle name="40% - uthevingsfarge 4 3 3 4 3" xfId="45089" xr:uid="{00000000-0005-0000-0000-000041520000}"/>
    <cellStyle name="40% - uthevingsfarge 4 3 3 4_3. Chng in credit spreads" xfId="45090" xr:uid="{00000000-0005-0000-0000-000042520000}"/>
    <cellStyle name="40% - uthevingsfarge 4 3 3 5" xfId="45091" xr:uid="{00000000-0005-0000-0000-000043520000}"/>
    <cellStyle name="40% - uthevingsfarge 4 3 3 5 2" xfId="45092" xr:uid="{00000000-0005-0000-0000-000044520000}"/>
    <cellStyle name="40% - uthevingsfarge 4 3 3 6" xfId="45093" xr:uid="{00000000-0005-0000-0000-000045520000}"/>
    <cellStyle name="40% - uthevingsfarge 4 3 3_3. Chng in credit spreads" xfId="45094" xr:uid="{00000000-0005-0000-0000-000046520000}"/>
    <cellStyle name="40% - uthevingsfarge 4 3 4" xfId="16601" xr:uid="{00000000-0005-0000-0000-000047520000}"/>
    <cellStyle name="40% - uthevingsfarge 4 3 4 2" xfId="16602" xr:uid="{00000000-0005-0000-0000-000048520000}"/>
    <cellStyle name="40% - uthevingsfarge 4 3 4 2 2" xfId="45095" xr:uid="{00000000-0005-0000-0000-000049520000}"/>
    <cellStyle name="40% - uthevingsfarge 4 3 4 2 2 2" xfId="45096" xr:uid="{00000000-0005-0000-0000-00004A520000}"/>
    <cellStyle name="40% - uthevingsfarge 4 3 4 2 3" xfId="45097" xr:uid="{00000000-0005-0000-0000-00004B520000}"/>
    <cellStyle name="40% - uthevingsfarge 4 3 4 2_3. Chng in credit spreads" xfId="45098" xr:uid="{00000000-0005-0000-0000-00004C520000}"/>
    <cellStyle name="40% - uthevingsfarge 4 3 4 3" xfId="16603" xr:uid="{00000000-0005-0000-0000-00004D520000}"/>
    <cellStyle name="40% - uthevingsfarge 4 3 4 3 2" xfId="45099" xr:uid="{00000000-0005-0000-0000-00004E520000}"/>
    <cellStyle name="40% - uthevingsfarge 4 3 4 3 2 2" xfId="45100" xr:uid="{00000000-0005-0000-0000-00004F520000}"/>
    <cellStyle name="40% - uthevingsfarge 4 3 4 3 3" xfId="45101" xr:uid="{00000000-0005-0000-0000-000050520000}"/>
    <cellStyle name="40% - uthevingsfarge 4 3 4 3_3. Chng in credit spreads" xfId="45102" xr:uid="{00000000-0005-0000-0000-000051520000}"/>
    <cellStyle name="40% - uthevingsfarge 4 3 4 4" xfId="45103" xr:uid="{00000000-0005-0000-0000-000052520000}"/>
    <cellStyle name="40% - uthevingsfarge 4 3 4 4 2" xfId="45104" xr:uid="{00000000-0005-0000-0000-000053520000}"/>
    <cellStyle name="40% - uthevingsfarge 4 3 4 5" xfId="45105" xr:uid="{00000000-0005-0000-0000-000054520000}"/>
    <cellStyle name="40% - uthevingsfarge 4 3 4 6" xfId="45106" xr:uid="{00000000-0005-0000-0000-000055520000}"/>
    <cellStyle name="40% - uthevingsfarge 4 3 4_3. Chng in credit spreads" xfId="45107" xr:uid="{00000000-0005-0000-0000-000056520000}"/>
    <cellStyle name="40% - uthevingsfarge 4 3 5" xfId="16604" xr:uid="{00000000-0005-0000-0000-000057520000}"/>
    <cellStyle name="40% - uthevingsfarge 4 3 5 2" xfId="16605" xr:uid="{00000000-0005-0000-0000-000058520000}"/>
    <cellStyle name="40% - uthevingsfarge 4 3 5 2 2" xfId="45108" xr:uid="{00000000-0005-0000-0000-000059520000}"/>
    <cellStyle name="40% - uthevingsfarge 4 3 5 3" xfId="16606" xr:uid="{00000000-0005-0000-0000-00005A520000}"/>
    <cellStyle name="40% - uthevingsfarge 4 3 5 4" xfId="45109" xr:uid="{00000000-0005-0000-0000-00005B520000}"/>
    <cellStyle name="40% - uthevingsfarge 4 3 5 5" xfId="45110" xr:uid="{00000000-0005-0000-0000-00005C520000}"/>
    <cellStyle name="40% - uthevingsfarge 4 3 5 6" xfId="45111" xr:uid="{00000000-0005-0000-0000-00005D520000}"/>
    <cellStyle name="40% - uthevingsfarge 4 3 5_3. Chng in credit spreads" xfId="45112" xr:uid="{00000000-0005-0000-0000-00005E520000}"/>
    <cellStyle name="40% - uthevingsfarge 4 3 6" xfId="16607" xr:uid="{00000000-0005-0000-0000-00005F520000}"/>
    <cellStyle name="40% - uthevingsfarge 4 3 6 2" xfId="16608" xr:uid="{00000000-0005-0000-0000-000060520000}"/>
    <cellStyle name="40% - uthevingsfarge 4 3 6 2 2" xfId="45113" xr:uid="{00000000-0005-0000-0000-000061520000}"/>
    <cellStyle name="40% - uthevingsfarge 4 3 6 3" xfId="16609" xr:uid="{00000000-0005-0000-0000-000062520000}"/>
    <cellStyle name="40% - uthevingsfarge 4 3 6 4" xfId="45114" xr:uid="{00000000-0005-0000-0000-000063520000}"/>
    <cellStyle name="40% - uthevingsfarge 4 3 6 5" xfId="45115" xr:uid="{00000000-0005-0000-0000-000064520000}"/>
    <cellStyle name="40% - uthevingsfarge 4 3 6 6" xfId="45116" xr:uid="{00000000-0005-0000-0000-000065520000}"/>
    <cellStyle name="40% - uthevingsfarge 4 3 6_3. Chng in credit spreads" xfId="45117" xr:uid="{00000000-0005-0000-0000-000066520000}"/>
    <cellStyle name="40% - uthevingsfarge 4 3 7" xfId="16610" xr:uid="{00000000-0005-0000-0000-000067520000}"/>
    <cellStyle name="40% - uthevingsfarge 4 3 7 2" xfId="16611" xr:uid="{00000000-0005-0000-0000-000068520000}"/>
    <cellStyle name="40% - uthevingsfarge 4 3 7 2 2" xfId="45118" xr:uid="{00000000-0005-0000-0000-000069520000}"/>
    <cellStyle name="40% - uthevingsfarge 4 3 7 3" xfId="45119" xr:uid="{00000000-0005-0000-0000-00006A520000}"/>
    <cellStyle name="40% - uthevingsfarge 4 3 7_3. Chng in credit spreads" xfId="45120" xr:uid="{00000000-0005-0000-0000-00006B520000}"/>
    <cellStyle name="40% - uthevingsfarge 4 3 8" xfId="16612" xr:uid="{00000000-0005-0000-0000-00006C520000}"/>
    <cellStyle name="40% - uthevingsfarge 4 3 9" xfId="38350" xr:uid="{00000000-0005-0000-0000-00006D520000}"/>
    <cellStyle name="40% - uthevingsfarge 4 3_4 manuell" xfId="53640"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5121" xr:uid="{00000000-0005-0000-0000-000072520000}"/>
    <cellStyle name="40% - uthevingsfarge 4 30 2_4 manuell" xfId="53641" xr:uid="{74DA8A04-40BA-4BA0-B457-0D9FFE5CF227}"/>
    <cellStyle name="40% - uthevingsfarge 4 30 3" xfId="4909" xr:uid="{00000000-0005-0000-0000-000074520000}"/>
    <cellStyle name="40% - uthevingsfarge 4 30 4" xfId="45122" xr:uid="{00000000-0005-0000-0000-000075520000}"/>
    <cellStyle name="40% - uthevingsfarge 4 30_4 manuell" xfId="53642"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5123" xr:uid="{00000000-0005-0000-0000-00007A520000}"/>
    <cellStyle name="40% - uthevingsfarge 4 31 2_4 manuell" xfId="53643" xr:uid="{259DEBE0-931E-45E2-A188-3070B93A2D7C}"/>
    <cellStyle name="40% - uthevingsfarge 4 31 3" xfId="4913" xr:uid="{00000000-0005-0000-0000-00007C520000}"/>
    <cellStyle name="40% - uthevingsfarge 4 31 4" xfId="45124" xr:uid="{00000000-0005-0000-0000-00007D520000}"/>
    <cellStyle name="40% - uthevingsfarge 4 31_4 manuell" xfId="53644"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5125" xr:uid="{00000000-0005-0000-0000-000082520000}"/>
    <cellStyle name="40% - uthevingsfarge 4 32 2_4 manuell" xfId="53645" xr:uid="{F39188C1-39C7-4A46-8D33-1E7E29092BBA}"/>
    <cellStyle name="40% - uthevingsfarge 4 32 3" xfId="4917" xr:uid="{00000000-0005-0000-0000-000084520000}"/>
    <cellStyle name="40% - uthevingsfarge 4 32 4" xfId="45126" xr:uid="{00000000-0005-0000-0000-000085520000}"/>
    <cellStyle name="40% - uthevingsfarge 4 32_4 manuell" xfId="53646"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5127" xr:uid="{00000000-0005-0000-0000-00008A520000}"/>
    <cellStyle name="40% - uthevingsfarge 4 33 2_4 manuell" xfId="53647" xr:uid="{51F21D7A-7515-4CD6-8A12-51CC511475A4}"/>
    <cellStyle name="40% - uthevingsfarge 4 33 3" xfId="4921" xr:uid="{00000000-0005-0000-0000-00008C520000}"/>
    <cellStyle name="40% - uthevingsfarge 4 33 4" xfId="45128" xr:uid="{00000000-0005-0000-0000-00008D520000}"/>
    <cellStyle name="40% - uthevingsfarge 4 33_4 manuell" xfId="53648"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5129" xr:uid="{00000000-0005-0000-0000-000092520000}"/>
    <cellStyle name="40% - uthevingsfarge 4 34 2_4 manuell" xfId="53649" xr:uid="{98FBBCD7-CEEE-47B2-AED6-4988005E71AC}"/>
    <cellStyle name="40% - uthevingsfarge 4 34 3" xfId="4925" xr:uid="{00000000-0005-0000-0000-000094520000}"/>
    <cellStyle name="40% - uthevingsfarge 4 34 4" xfId="45130" xr:uid="{00000000-0005-0000-0000-000095520000}"/>
    <cellStyle name="40% - uthevingsfarge 4 34_4 manuell" xfId="53650"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5131" xr:uid="{00000000-0005-0000-0000-00009A520000}"/>
    <cellStyle name="40% - uthevingsfarge 4 35 2_4 manuell" xfId="53651" xr:uid="{8CE89B20-8945-4BC8-9D8A-34C10460E26C}"/>
    <cellStyle name="40% - uthevingsfarge 4 35 3" xfId="4929" xr:uid="{00000000-0005-0000-0000-00009C520000}"/>
    <cellStyle name="40% - uthevingsfarge 4 35 4" xfId="45132" xr:uid="{00000000-0005-0000-0000-00009D520000}"/>
    <cellStyle name="40% - uthevingsfarge 4 35_4 manuell" xfId="53652"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5133" xr:uid="{00000000-0005-0000-0000-0000A2520000}"/>
    <cellStyle name="40% - uthevingsfarge 4 36 2_4 manuell" xfId="53653" xr:uid="{7CA7F0CB-5407-4458-A5F3-991561D71307}"/>
    <cellStyle name="40% - uthevingsfarge 4 36 3" xfId="4933" xr:uid="{00000000-0005-0000-0000-0000A4520000}"/>
    <cellStyle name="40% - uthevingsfarge 4 36 4" xfId="45134" xr:uid="{00000000-0005-0000-0000-0000A5520000}"/>
    <cellStyle name="40% - uthevingsfarge 4 36_4 manuell" xfId="53654"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5135" xr:uid="{00000000-0005-0000-0000-0000AA520000}"/>
    <cellStyle name="40% - uthevingsfarge 4 37 2_4 manuell" xfId="53655" xr:uid="{FF3770B2-1227-4B84-8933-6105337B5464}"/>
    <cellStyle name="40% - uthevingsfarge 4 37 3" xfId="4937" xr:uid="{00000000-0005-0000-0000-0000AC520000}"/>
    <cellStyle name="40% - uthevingsfarge 4 37 4" xfId="45136" xr:uid="{00000000-0005-0000-0000-0000AD520000}"/>
    <cellStyle name="40% - uthevingsfarge 4 37_4 manuell" xfId="53656"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5137" xr:uid="{00000000-0005-0000-0000-0000B2520000}"/>
    <cellStyle name="40% - uthevingsfarge 4 38 2_4 manuell" xfId="53657" xr:uid="{F200C4A2-F04B-4537-AC54-3FF114966C3D}"/>
    <cellStyle name="40% - uthevingsfarge 4 38 3" xfId="4941" xr:uid="{00000000-0005-0000-0000-0000B4520000}"/>
    <cellStyle name="40% - uthevingsfarge 4 38 4" xfId="45138" xr:uid="{00000000-0005-0000-0000-0000B5520000}"/>
    <cellStyle name="40% - uthevingsfarge 4 38_4 manuell" xfId="53658"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5139" xr:uid="{00000000-0005-0000-0000-0000BA520000}"/>
    <cellStyle name="40% - uthevingsfarge 4 39 2_4 manuell" xfId="53659" xr:uid="{52568E04-D076-4DDF-861E-41258FD3A003}"/>
    <cellStyle name="40% - uthevingsfarge 4 39 3" xfId="4945" xr:uid="{00000000-0005-0000-0000-0000BC520000}"/>
    <cellStyle name="40% - uthevingsfarge 4 39 4" xfId="45140" xr:uid="{00000000-0005-0000-0000-0000BD520000}"/>
    <cellStyle name="40% - uthevingsfarge 4 39_4 manuell" xfId="53660" xr:uid="{199866FC-F3FA-4184-9421-194BF612A12D}"/>
    <cellStyle name="40% - uthevingsfarge 4 4" xfId="4946" xr:uid="{00000000-0005-0000-0000-0000BF520000}"/>
    <cellStyle name="40% - uthevingsfarge 4 4 10" xfId="45141" xr:uid="{00000000-0005-0000-0000-0000C0520000}"/>
    <cellStyle name="40% - uthevingsfarge 4 4 2" xfId="4947" xr:uid="{00000000-0005-0000-0000-0000C1520000}"/>
    <cellStyle name="40% - uthevingsfarge 4 4 2 2" xfId="4948" xr:uid="{00000000-0005-0000-0000-0000C2520000}"/>
    <cellStyle name="40% - uthevingsfarge 4 4 2 2 2" xfId="16613" xr:uid="{00000000-0005-0000-0000-0000C3520000}"/>
    <cellStyle name="40% - uthevingsfarge 4 4 2 2 2 2" xfId="45142" xr:uid="{00000000-0005-0000-0000-0000C4520000}"/>
    <cellStyle name="40% - uthevingsfarge 4 4 2 2 3" xfId="45143" xr:uid="{00000000-0005-0000-0000-0000C5520000}"/>
    <cellStyle name="40% - uthevingsfarge 4 4 2 2_3. Chng in credit spreads" xfId="45144" xr:uid="{00000000-0005-0000-0000-0000C6520000}"/>
    <cellStyle name="40% - uthevingsfarge 4 4 2 3" xfId="16614" xr:uid="{00000000-0005-0000-0000-0000C7520000}"/>
    <cellStyle name="40% - uthevingsfarge 4 4 2 3 2" xfId="45145" xr:uid="{00000000-0005-0000-0000-0000C8520000}"/>
    <cellStyle name="40% - uthevingsfarge 4 4 2 3 2 2" xfId="45146" xr:uid="{00000000-0005-0000-0000-0000C9520000}"/>
    <cellStyle name="40% - uthevingsfarge 4 4 2 3 3" xfId="45147" xr:uid="{00000000-0005-0000-0000-0000CA520000}"/>
    <cellStyle name="40% - uthevingsfarge 4 4 2 3_3. Chng in credit spreads" xfId="45148" xr:uid="{00000000-0005-0000-0000-0000CB520000}"/>
    <cellStyle name="40% - uthevingsfarge 4 4 2 4" xfId="45149" xr:uid="{00000000-0005-0000-0000-0000CC520000}"/>
    <cellStyle name="40% - uthevingsfarge 4 4 2 4 2" xfId="45150" xr:uid="{00000000-0005-0000-0000-0000CD520000}"/>
    <cellStyle name="40% - uthevingsfarge 4 4 2 5" xfId="45151" xr:uid="{00000000-0005-0000-0000-0000CE520000}"/>
    <cellStyle name="40% - uthevingsfarge 4 4 2 6" xfId="45152" xr:uid="{00000000-0005-0000-0000-0000CF520000}"/>
    <cellStyle name="40% - uthevingsfarge 4 4 2 7" xfId="45153" xr:uid="{00000000-0005-0000-0000-0000D0520000}"/>
    <cellStyle name="40% - uthevingsfarge 4 4 2 8" xfId="45154" xr:uid="{00000000-0005-0000-0000-0000D1520000}"/>
    <cellStyle name="40% - uthevingsfarge 4 4 2_3. Chng in credit spreads" xfId="45155" xr:uid="{00000000-0005-0000-0000-0000D2520000}"/>
    <cellStyle name="40% - uthevingsfarge 4 4 3" xfId="4949" xr:uid="{00000000-0005-0000-0000-0000D3520000}"/>
    <cellStyle name="40% - uthevingsfarge 4 4 3 2" xfId="16615" xr:uid="{00000000-0005-0000-0000-0000D4520000}"/>
    <cellStyle name="40% - uthevingsfarge 4 4 3 2 2" xfId="45156" xr:uid="{00000000-0005-0000-0000-0000D5520000}"/>
    <cellStyle name="40% - uthevingsfarge 4 4 3 3" xfId="16616" xr:uid="{00000000-0005-0000-0000-0000D6520000}"/>
    <cellStyle name="40% - uthevingsfarge 4 4 3 4" xfId="45157" xr:uid="{00000000-0005-0000-0000-0000D7520000}"/>
    <cellStyle name="40% - uthevingsfarge 4 4 3 5" xfId="45158" xr:uid="{00000000-0005-0000-0000-0000D8520000}"/>
    <cellStyle name="40% - uthevingsfarge 4 4 3 6" xfId="45159" xr:uid="{00000000-0005-0000-0000-0000D9520000}"/>
    <cellStyle name="40% - uthevingsfarge 4 4 3_3. Chng in credit spreads" xfId="45160" xr:uid="{00000000-0005-0000-0000-0000DA520000}"/>
    <cellStyle name="40% - uthevingsfarge 4 4 4" xfId="16617" xr:uid="{00000000-0005-0000-0000-0000DB520000}"/>
    <cellStyle name="40% - uthevingsfarge 4 4 4 2" xfId="16618" xr:uid="{00000000-0005-0000-0000-0000DC520000}"/>
    <cellStyle name="40% - uthevingsfarge 4 4 4 2 2" xfId="45161" xr:uid="{00000000-0005-0000-0000-0000DD520000}"/>
    <cellStyle name="40% - uthevingsfarge 4 4 4 3" xfId="16619" xr:uid="{00000000-0005-0000-0000-0000DE520000}"/>
    <cellStyle name="40% - uthevingsfarge 4 4 4 4" xfId="45162" xr:uid="{00000000-0005-0000-0000-0000DF520000}"/>
    <cellStyle name="40% - uthevingsfarge 4 4 4 5" xfId="45163" xr:uid="{00000000-0005-0000-0000-0000E0520000}"/>
    <cellStyle name="40% - uthevingsfarge 4 4 4 6" xfId="45164" xr:uid="{00000000-0005-0000-0000-0000E1520000}"/>
    <cellStyle name="40% - uthevingsfarge 4 4 4_3. Chng in credit spreads" xfId="45165" xr:uid="{00000000-0005-0000-0000-0000E2520000}"/>
    <cellStyle name="40% - uthevingsfarge 4 4 5" xfId="16620" xr:uid="{00000000-0005-0000-0000-0000E3520000}"/>
    <cellStyle name="40% - uthevingsfarge 4 4 5 2" xfId="16621" xr:uid="{00000000-0005-0000-0000-0000E4520000}"/>
    <cellStyle name="40% - uthevingsfarge 4 4 5 3" xfId="16622" xr:uid="{00000000-0005-0000-0000-0000E5520000}"/>
    <cellStyle name="40% - uthevingsfarge 4 4 5 4" xfId="45166" xr:uid="{00000000-0005-0000-0000-0000E6520000}"/>
    <cellStyle name="40% - uthevingsfarge 4 4 5 5" xfId="45167" xr:uid="{00000000-0005-0000-0000-0000E7520000}"/>
    <cellStyle name="40% - uthevingsfarge 4 4 5 6" xfId="45168" xr:uid="{00000000-0005-0000-0000-0000E8520000}"/>
    <cellStyle name="40% - uthevingsfarge 4 4 5_43 Manuell" xfId="54849" xr:uid="{2012B37C-9980-4CCC-8C62-2F3EA5EF0123}"/>
    <cellStyle name="40% - uthevingsfarge 4 4 6" xfId="16623" xr:uid="{00000000-0005-0000-0000-0000EA520000}"/>
    <cellStyle name="40% - uthevingsfarge 4 4 6 2" xfId="16624" xr:uid="{00000000-0005-0000-0000-0000EB520000}"/>
    <cellStyle name="40% - uthevingsfarge 4 4 6_43 Manuell" xfId="54850" xr:uid="{6B8CDD70-A292-4F32-8ABD-E939BE8624C1}"/>
    <cellStyle name="40% - uthevingsfarge 4 4 7" xfId="16625" xr:uid="{00000000-0005-0000-0000-0000ED520000}"/>
    <cellStyle name="40% - uthevingsfarge 4 4 8" xfId="38351" xr:uid="{00000000-0005-0000-0000-0000EE520000}"/>
    <cellStyle name="40% - uthevingsfarge 4 4 9" xfId="45169" xr:uid="{00000000-0005-0000-0000-0000EF520000}"/>
    <cellStyle name="40% - uthevingsfarge 4 4_3. Chng in credit spreads" xfId="45170"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5171" xr:uid="{00000000-0005-0000-0000-0000F4520000}"/>
    <cellStyle name="40% - uthevingsfarge 4 40 2_4 manuell" xfId="53661" xr:uid="{EF2DD68C-15CD-4810-B6A7-1C195E4A11D0}"/>
    <cellStyle name="40% - uthevingsfarge 4 40 3" xfId="4953" xr:uid="{00000000-0005-0000-0000-0000F6520000}"/>
    <cellStyle name="40% - uthevingsfarge 4 40 4" xfId="45172" xr:uid="{00000000-0005-0000-0000-0000F7520000}"/>
    <cellStyle name="40% - uthevingsfarge 4 40_4 manuell" xfId="53662"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5173" xr:uid="{00000000-0005-0000-0000-0000FC520000}"/>
    <cellStyle name="40% - uthevingsfarge 4 41 2_4 manuell" xfId="53663" xr:uid="{7A72C152-8E9B-4B5E-892A-5766EE3CE939}"/>
    <cellStyle name="40% - uthevingsfarge 4 41 3" xfId="4957" xr:uid="{00000000-0005-0000-0000-0000FE520000}"/>
    <cellStyle name="40% - uthevingsfarge 4 41 4" xfId="45174" xr:uid="{00000000-0005-0000-0000-0000FF520000}"/>
    <cellStyle name="40% - uthevingsfarge 4 41_4 manuell" xfId="53664"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5175" xr:uid="{00000000-0005-0000-0000-000004530000}"/>
    <cellStyle name="40% - uthevingsfarge 4 42 2_4 manuell" xfId="53665" xr:uid="{E16A22CA-1FF7-4071-A4E0-B15A044BD048}"/>
    <cellStyle name="40% - uthevingsfarge 4 42 3" xfId="4961" xr:uid="{00000000-0005-0000-0000-000006530000}"/>
    <cellStyle name="40% - uthevingsfarge 4 42 4" xfId="45176" xr:uid="{00000000-0005-0000-0000-000007530000}"/>
    <cellStyle name="40% - uthevingsfarge 4 42_4 manuell" xfId="53666"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5177" xr:uid="{00000000-0005-0000-0000-00000C530000}"/>
    <cellStyle name="40% - uthevingsfarge 4 43 2_4 manuell" xfId="53667" xr:uid="{D6DDC7BA-4460-4AD6-80C5-42BBDC8F0800}"/>
    <cellStyle name="40% - uthevingsfarge 4 43 3" xfId="4965" xr:uid="{00000000-0005-0000-0000-00000E530000}"/>
    <cellStyle name="40% - uthevingsfarge 4 43 4" xfId="45178" xr:uid="{00000000-0005-0000-0000-00000F530000}"/>
    <cellStyle name="40% - uthevingsfarge 4 43_4 manuell" xfId="53668"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5179" xr:uid="{00000000-0005-0000-0000-000014530000}"/>
    <cellStyle name="40% - uthevingsfarge 4 44 2_4 manuell" xfId="53669" xr:uid="{BF02DCA2-D891-4B28-92F0-85EF58573AF7}"/>
    <cellStyle name="40% - uthevingsfarge 4 44 3" xfId="4969" xr:uid="{00000000-0005-0000-0000-000016530000}"/>
    <cellStyle name="40% - uthevingsfarge 4 44 4" xfId="45180" xr:uid="{00000000-0005-0000-0000-000017530000}"/>
    <cellStyle name="40% - uthevingsfarge 4 44_4 manuell" xfId="53670"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5181" xr:uid="{00000000-0005-0000-0000-00001C530000}"/>
    <cellStyle name="40% - uthevingsfarge 4 45 2_4 manuell" xfId="53671" xr:uid="{B8BC3253-B715-4863-8B65-4581A981F261}"/>
    <cellStyle name="40% - uthevingsfarge 4 45 3" xfId="4973" xr:uid="{00000000-0005-0000-0000-00001E530000}"/>
    <cellStyle name="40% - uthevingsfarge 4 45 4" xfId="45182" xr:uid="{00000000-0005-0000-0000-00001F530000}"/>
    <cellStyle name="40% - uthevingsfarge 4 45_4 manuell" xfId="53672"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5183" xr:uid="{00000000-0005-0000-0000-000024530000}"/>
    <cellStyle name="40% - uthevingsfarge 4 46 2_4 manuell" xfId="53673" xr:uid="{FE696EBB-B0BD-48A1-ACFF-6746D72768E3}"/>
    <cellStyle name="40% - uthevingsfarge 4 46 3" xfId="4977" xr:uid="{00000000-0005-0000-0000-000026530000}"/>
    <cellStyle name="40% - uthevingsfarge 4 46 4" xfId="45184" xr:uid="{00000000-0005-0000-0000-000027530000}"/>
    <cellStyle name="40% - uthevingsfarge 4 46_4 manuell" xfId="53674"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5185" xr:uid="{00000000-0005-0000-0000-00002C530000}"/>
    <cellStyle name="40% - uthevingsfarge 4 47 2_4 manuell" xfId="53675" xr:uid="{B7F7E390-2C84-49F4-9BA4-002CB8E17A5E}"/>
    <cellStyle name="40% - uthevingsfarge 4 47 3" xfId="4981" xr:uid="{00000000-0005-0000-0000-00002E530000}"/>
    <cellStyle name="40% - uthevingsfarge 4 47 4" xfId="45186" xr:uid="{00000000-0005-0000-0000-00002F530000}"/>
    <cellStyle name="40% - uthevingsfarge 4 47_4 manuell" xfId="53676"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5187" xr:uid="{00000000-0005-0000-0000-000034530000}"/>
    <cellStyle name="40% - uthevingsfarge 4 48 2_4 manuell" xfId="53677" xr:uid="{BF53E383-9F35-4B66-BEB2-F59BFE707A30}"/>
    <cellStyle name="40% - uthevingsfarge 4 48 3" xfId="4985" xr:uid="{00000000-0005-0000-0000-000036530000}"/>
    <cellStyle name="40% - uthevingsfarge 4 48 4" xfId="45188" xr:uid="{00000000-0005-0000-0000-000037530000}"/>
    <cellStyle name="40% - uthevingsfarge 4 48_4 manuell" xfId="53678"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5189" xr:uid="{00000000-0005-0000-0000-00003C530000}"/>
    <cellStyle name="40% - uthevingsfarge 4 49 2_4 manuell" xfId="53679" xr:uid="{5BE078EF-CDB8-4B4A-8B6A-4D294DBA64C8}"/>
    <cellStyle name="40% - uthevingsfarge 4 49 3" xfId="4989" xr:uid="{00000000-0005-0000-0000-00003E530000}"/>
    <cellStyle name="40% - uthevingsfarge 4 49 4" xfId="45190" xr:uid="{00000000-0005-0000-0000-00003F530000}"/>
    <cellStyle name="40% - uthevingsfarge 4 49_4 manuell" xfId="53680"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5191" xr:uid="{00000000-0005-0000-0000-000044530000}"/>
    <cellStyle name="40% - uthevingsfarge 4 5 2 2 2 2" xfId="45192" xr:uid="{00000000-0005-0000-0000-000045530000}"/>
    <cellStyle name="40% - uthevingsfarge 4 5 2 2 3" xfId="45193" xr:uid="{00000000-0005-0000-0000-000046530000}"/>
    <cellStyle name="40% - uthevingsfarge 4 5 2 2_3. Chng in credit spreads" xfId="45194" xr:uid="{00000000-0005-0000-0000-000047530000}"/>
    <cellStyle name="40% - uthevingsfarge 4 5 2 3" xfId="45195" xr:uid="{00000000-0005-0000-0000-000048530000}"/>
    <cellStyle name="40% - uthevingsfarge 4 5 2 3 2" xfId="45196" xr:uid="{00000000-0005-0000-0000-000049530000}"/>
    <cellStyle name="40% - uthevingsfarge 4 5 2 3 2 2" xfId="45197" xr:uid="{00000000-0005-0000-0000-00004A530000}"/>
    <cellStyle name="40% - uthevingsfarge 4 5 2 3 3" xfId="45198" xr:uid="{00000000-0005-0000-0000-00004B530000}"/>
    <cellStyle name="40% - uthevingsfarge 4 5 2 3_3. Chng in credit spreads" xfId="45199" xr:uid="{00000000-0005-0000-0000-00004C530000}"/>
    <cellStyle name="40% - uthevingsfarge 4 5 2 4" xfId="45200" xr:uid="{00000000-0005-0000-0000-00004D530000}"/>
    <cellStyle name="40% - uthevingsfarge 4 5 2 4 2" xfId="45201" xr:uid="{00000000-0005-0000-0000-00004E530000}"/>
    <cellStyle name="40% - uthevingsfarge 4 5 2 5" xfId="45202" xr:uid="{00000000-0005-0000-0000-00004F530000}"/>
    <cellStyle name="40% - uthevingsfarge 4 5 2_3. Chng in credit spreads" xfId="45203" xr:uid="{00000000-0005-0000-0000-000050530000}"/>
    <cellStyle name="40% - uthevingsfarge 4 5 3" xfId="4993" xr:uid="{00000000-0005-0000-0000-000051530000}"/>
    <cellStyle name="40% - uthevingsfarge 4 5 3 2" xfId="16626" xr:uid="{00000000-0005-0000-0000-000052530000}"/>
    <cellStyle name="40% - uthevingsfarge 4 5 3 2 2" xfId="45204" xr:uid="{00000000-0005-0000-0000-000053530000}"/>
    <cellStyle name="40% - uthevingsfarge 4 5 3 3" xfId="45205" xr:uid="{00000000-0005-0000-0000-000054530000}"/>
    <cellStyle name="40% - uthevingsfarge 4 5 3_3. Chng in credit spreads" xfId="45206" xr:uid="{00000000-0005-0000-0000-000055530000}"/>
    <cellStyle name="40% - uthevingsfarge 4 5 4" xfId="16627" xr:uid="{00000000-0005-0000-0000-000056530000}"/>
    <cellStyle name="40% - uthevingsfarge 4 5 4 2" xfId="45207" xr:uid="{00000000-0005-0000-0000-000057530000}"/>
    <cellStyle name="40% - uthevingsfarge 4 5 4 2 2" xfId="45208" xr:uid="{00000000-0005-0000-0000-000058530000}"/>
    <cellStyle name="40% - uthevingsfarge 4 5 4 3" xfId="45209" xr:uid="{00000000-0005-0000-0000-000059530000}"/>
    <cellStyle name="40% - uthevingsfarge 4 5 4_3. Chng in credit spreads" xfId="45210" xr:uid="{00000000-0005-0000-0000-00005A530000}"/>
    <cellStyle name="40% - uthevingsfarge 4 5 5" xfId="16628" xr:uid="{00000000-0005-0000-0000-00005B530000}"/>
    <cellStyle name="40% - uthevingsfarge 4 5 5 2" xfId="45211" xr:uid="{00000000-0005-0000-0000-00005C530000}"/>
    <cellStyle name="40% - uthevingsfarge 4 5 6" xfId="38352" xr:uid="{00000000-0005-0000-0000-00005D530000}"/>
    <cellStyle name="40% - uthevingsfarge 4 5 7" xfId="45212" xr:uid="{00000000-0005-0000-0000-00005E530000}"/>
    <cellStyle name="40% - uthevingsfarge 4 5 8" xfId="45213" xr:uid="{00000000-0005-0000-0000-00005F530000}"/>
    <cellStyle name="40% - uthevingsfarge 4 5 9" xfId="45214" xr:uid="{00000000-0005-0000-0000-000060530000}"/>
    <cellStyle name="40% - uthevingsfarge 4 5_3. Chng in credit spreads" xfId="45215"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5216" xr:uid="{00000000-0005-0000-0000-000065530000}"/>
    <cellStyle name="40% - uthevingsfarge 4 50 2_4 manuell" xfId="53681" xr:uid="{D2DF1D60-81B6-49AF-BA08-E84A141293D7}"/>
    <cellStyle name="40% - uthevingsfarge 4 50 3" xfId="4997" xr:uid="{00000000-0005-0000-0000-000067530000}"/>
    <cellStyle name="40% - uthevingsfarge 4 50 4" xfId="45217" xr:uid="{00000000-0005-0000-0000-000068530000}"/>
    <cellStyle name="40% - uthevingsfarge 4 50_4 manuell" xfId="53682"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5218" xr:uid="{00000000-0005-0000-0000-00006D530000}"/>
    <cellStyle name="40% - uthevingsfarge 4 51 2_4 manuell" xfId="53683" xr:uid="{40ADF08F-CA5E-42F5-A1AA-B503D89E0333}"/>
    <cellStyle name="40% - uthevingsfarge 4 51 3" xfId="5001" xr:uid="{00000000-0005-0000-0000-00006F530000}"/>
    <cellStyle name="40% - uthevingsfarge 4 51 4" xfId="45219" xr:uid="{00000000-0005-0000-0000-000070530000}"/>
    <cellStyle name="40% - uthevingsfarge 4 51_4 manuell" xfId="53684"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5220" xr:uid="{00000000-0005-0000-0000-000075530000}"/>
    <cellStyle name="40% - uthevingsfarge 4 52 2_4 manuell" xfId="53685" xr:uid="{B537AED7-C16B-40B4-A126-895916D0438C}"/>
    <cellStyle name="40% - uthevingsfarge 4 52 3" xfId="5005" xr:uid="{00000000-0005-0000-0000-000077530000}"/>
    <cellStyle name="40% - uthevingsfarge 4 52 4" xfId="45221" xr:uid="{00000000-0005-0000-0000-000078530000}"/>
    <cellStyle name="40% - uthevingsfarge 4 52_4 manuell" xfId="53686"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5222" xr:uid="{00000000-0005-0000-0000-00007D530000}"/>
    <cellStyle name="40% - uthevingsfarge 4 53 2_4 manuell" xfId="53687" xr:uid="{AE9967E7-B3D7-4780-A9CC-4F42BC4EADC7}"/>
    <cellStyle name="40% - uthevingsfarge 4 53 3" xfId="5009" xr:uid="{00000000-0005-0000-0000-00007F530000}"/>
    <cellStyle name="40% - uthevingsfarge 4 53 4" xfId="45223" xr:uid="{00000000-0005-0000-0000-000080530000}"/>
    <cellStyle name="40% - uthevingsfarge 4 53_4 manuell" xfId="53688"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5224" xr:uid="{00000000-0005-0000-0000-000085530000}"/>
    <cellStyle name="40% - uthevingsfarge 4 54 2_4 manuell" xfId="53689" xr:uid="{4211B73D-1267-41E7-B129-9E2CBEE48C96}"/>
    <cellStyle name="40% - uthevingsfarge 4 54 3" xfId="5013" xr:uid="{00000000-0005-0000-0000-000087530000}"/>
    <cellStyle name="40% - uthevingsfarge 4 54 4" xfId="45225" xr:uid="{00000000-0005-0000-0000-000088530000}"/>
    <cellStyle name="40% - uthevingsfarge 4 54_4 manuell" xfId="53690"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5226" xr:uid="{00000000-0005-0000-0000-00008D530000}"/>
    <cellStyle name="40% - uthevingsfarge 4 55 2_4 manuell" xfId="53691" xr:uid="{94B05532-06E6-4EDC-A261-48AA6EA63089}"/>
    <cellStyle name="40% - uthevingsfarge 4 55 3" xfId="5017" xr:uid="{00000000-0005-0000-0000-00008F530000}"/>
    <cellStyle name="40% - uthevingsfarge 4 55 4" xfId="45227" xr:uid="{00000000-0005-0000-0000-000090530000}"/>
    <cellStyle name="40% - uthevingsfarge 4 55_4 manuell" xfId="53692"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5228" xr:uid="{00000000-0005-0000-0000-000095530000}"/>
    <cellStyle name="40% - uthevingsfarge 4 56 2_4 manuell" xfId="53693" xr:uid="{5E1F6C6E-8C53-4110-AA12-B61CF3D4BB08}"/>
    <cellStyle name="40% - uthevingsfarge 4 56 3" xfId="5021" xr:uid="{00000000-0005-0000-0000-000097530000}"/>
    <cellStyle name="40% - uthevingsfarge 4 56 4" xfId="45229" xr:uid="{00000000-0005-0000-0000-000098530000}"/>
    <cellStyle name="40% - uthevingsfarge 4 56_4 manuell" xfId="53694"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5230" xr:uid="{00000000-0005-0000-0000-00009D530000}"/>
    <cellStyle name="40% - uthevingsfarge 4 57 2_4 manuell" xfId="53695" xr:uid="{CEF1033B-16E7-436C-9D36-92E249CED469}"/>
    <cellStyle name="40% - uthevingsfarge 4 57 3" xfId="5025" xr:uid="{00000000-0005-0000-0000-00009F530000}"/>
    <cellStyle name="40% - uthevingsfarge 4 57 4" xfId="45231" xr:uid="{00000000-0005-0000-0000-0000A0530000}"/>
    <cellStyle name="40% - uthevingsfarge 4 57_4 manuell" xfId="53696"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5232" xr:uid="{00000000-0005-0000-0000-0000A5530000}"/>
    <cellStyle name="40% - uthevingsfarge 4 58 2_4 manuell" xfId="53697" xr:uid="{72ED1E70-68CB-4B0E-B749-C498E75BBDFD}"/>
    <cellStyle name="40% - uthevingsfarge 4 58 3" xfId="5029" xr:uid="{00000000-0005-0000-0000-0000A7530000}"/>
    <cellStyle name="40% - uthevingsfarge 4 58 4" xfId="45233" xr:uid="{00000000-0005-0000-0000-0000A8530000}"/>
    <cellStyle name="40% - uthevingsfarge 4 58_4 manuell" xfId="53698"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5234" xr:uid="{00000000-0005-0000-0000-0000AD530000}"/>
    <cellStyle name="40% - uthevingsfarge 4 59 2_4 manuell" xfId="53699" xr:uid="{A01838A0-A80F-4F78-B25B-D9F439DED23B}"/>
    <cellStyle name="40% - uthevingsfarge 4 59 3" xfId="5033" xr:uid="{00000000-0005-0000-0000-0000AF530000}"/>
    <cellStyle name="40% - uthevingsfarge 4 59 4" xfId="45235" xr:uid="{00000000-0005-0000-0000-0000B0530000}"/>
    <cellStyle name="40% - uthevingsfarge 4 59_4 manuell" xfId="53700"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5236" xr:uid="{00000000-0005-0000-0000-0000B5530000}"/>
    <cellStyle name="40% - uthevingsfarge 4 6 2 2_CC1" xfId="53701" xr:uid="{5035B5AC-17EF-48B9-A93F-4BD33E37ED0B}"/>
    <cellStyle name="40% - uthevingsfarge 4 6 2 3" xfId="45237" xr:uid="{00000000-0005-0000-0000-0000B6530000}"/>
    <cellStyle name="40% - uthevingsfarge 4 6 2 4" xfId="45238" xr:uid="{00000000-0005-0000-0000-0000B7530000}"/>
    <cellStyle name="40% - uthevingsfarge 4 6 2_3. Chng in credit spreads" xfId="45239" xr:uid="{00000000-0005-0000-0000-0000B8530000}"/>
    <cellStyle name="40% - uthevingsfarge 4 6 3" xfId="5037" xr:uid="{00000000-0005-0000-0000-0000B9530000}"/>
    <cellStyle name="40% - uthevingsfarge 4 6 3 2" xfId="16629" xr:uid="{00000000-0005-0000-0000-0000BA530000}"/>
    <cellStyle name="40% - uthevingsfarge 4 6 3 2 2" xfId="45240" xr:uid="{00000000-0005-0000-0000-0000BB530000}"/>
    <cellStyle name="40% - uthevingsfarge 4 6 3 3" xfId="45241" xr:uid="{00000000-0005-0000-0000-0000BC530000}"/>
    <cellStyle name="40% - uthevingsfarge 4 6 3_3. Chng in credit spreads" xfId="45242" xr:uid="{00000000-0005-0000-0000-0000BD530000}"/>
    <cellStyle name="40% - uthevingsfarge 4 6 4" xfId="16630" xr:uid="{00000000-0005-0000-0000-0000BE530000}"/>
    <cellStyle name="40% - uthevingsfarge 4 6 4 2" xfId="45243" xr:uid="{00000000-0005-0000-0000-0000BF530000}"/>
    <cellStyle name="40% - uthevingsfarge 4 6 5" xfId="16631" xr:uid="{00000000-0005-0000-0000-0000C0530000}"/>
    <cellStyle name="40% - uthevingsfarge 4 6 6" xfId="38353" xr:uid="{00000000-0005-0000-0000-0000C1530000}"/>
    <cellStyle name="40% - uthevingsfarge 4 6 7" xfId="45244" xr:uid="{00000000-0005-0000-0000-0000C2530000}"/>
    <cellStyle name="40% - uthevingsfarge 4 6 8" xfId="45245" xr:uid="{00000000-0005-0000-0000-0000C3530000}"/>
    <cellStyle name="40% - uthevingsfarge 4 6 9" xfId="45246" xr:uid="{00000000-0005-0000-0000-0000C4530000}"/>
    <cellStyle name="40% - uthevingsfarge 4 6_3. Chng in credit spreads" xfId="45247" xr:uid="{00000000-0005-0000-0000-0000C5530000}"/>
    <cellStyle name="40% - uthevingsfarge 4 60" xfId="16632" xr:uid="{00000000-0005-0000-0000-0000C6530000}"/>
    <cellStyle name="40% - uthevingsfarge 4 60 2" xfId="16633" xr:uid="{00000000-0005-0000-0000-0000C7530000}"/>
    <cellStyle name="40% - uthevingsfarge 4 60 2 2" xfId="35015" xr:uid="{00000000-0005-0000-0000-0000C8530000}"/>
    <cellStyle name="40% - uthevingsfarge 4 60 3" xfId="16634" xr:uid="{00000000-0005-0000-0000-0000C9530000}"/>
    <cellStyle name="40% - uthevingsfarge 4 60 4" xfId="34779" xr:uid="{00000000-0005-0000-0000-0000CA530000}"/>
    <cellStyle name="40% - uthevingsfarge 4 60_43 Manuell" xfId="54851" xr:uid="{CA3F620C-5957-47AE-9CB9-E4CAB5728D86}"/>
    <cellStyle name="40% - uthevingsfarge 4 61" xfId="16635" xr:uid="{00000000-0005-0000-0000-0000CC530000}"/>
    <cellStyle name="40% - uthevingsfarge 4 61 2" xfId="16636" xr:uid="{00000000-0005-0000-0000-0000CD530000}"/>
    <cellStyle name="40% - uthevingsfarge 4 61 2 2" xfId="35036" xr:uid="{00000000-0005-0000-0000-0000CE530000}"/>
    <cellStyle name="40% - uthevingsfarge 4 61 3" xfId="16637" xr:uid="{00000000-0005-0000-0000-0000CF530000}"/>
    <cellStyle name="40% - uthevingsfarge 4 61 4" xfId="34805" xr:uid="{00000000-0005-0000-0000-0000D0530000}"/>
    <cellStyle name="40% - uthevingsfarge 4 61_43 Manuell" xfId="54852" xr:uid="{7DD943DD-16A3-4407-9EC9-7C305C77BED2}"/>
    <cellStyle name="40% - uthevingsfarge 4 62" xfId="16638" xr:uid="{00000000-0005-0000-0000-0000D2530000}"/>
    <cellStyle name="40% - uthevingsfarge 4 62 2" xfId="16639" xr:uid="{00000000-0005-0000-0000-0000D3530000}"/>
    <cellStyle name="40% - uthevingsfarge 4 62 2 2" xfId="35003" xr:uid="{00000000-0005-0000-0000-0000D4530000}"/>
    <cellStyle name="40% - uthevingsfarge 4 62 3" xfId="34713" xr:uid="{00000000-0005-0000-0000-0000D5530000}"/>
    <cellStyle name="40% - uthevingsfarge 4 62_43 Manuell" xfId="54853" xr:uid="{D4612796-17EA-4E03-AB4E-708A25EEC509}"/>
    <cellStyle name="40% - uthevingsfarge 4 63" xfId="16640" xr:uid="{00000000-0005-0000-0000-0000D7530000}"/>
    <cellStyle name="40% - uthevingsfarge 4 63 2" xfId="34989" xr:uid="{00000000-0005-0000-0000-0000D8530000}"/>
    <cellStyle name="40% - uthevingsfarge 4 64" xfId="16641" xr:uid="{00000000-0005-0000-0000-0000D9530000}"/>
    <cellStyle name="40% - uthevingsfarge 4 64 2" xfId="35068" xr:uid="{00000000-0005-0000-0000-0000DA530000}"/>
    <cellStyle name="40% - uthevingsfarge 4 65" xfId="16642" xr:uid="{00000000-0005-0000-0000-0000DB530000}"/>
    <cellStyle name="40% - uthevingsfarge 4 65 2" xfId="34959" xr:uid="{00000000-0005-0000-0000-0000DC530000}"/>
    <cellStyle name="40% - uthevingsfarge 4 66" xfId="16643" xr:uid="{00000000-0005-0000-0000-0000DD530000}"/>
    <cellStyle name="40% - uthevingsfarge 4 66 2" xfId="35054" xr:uid="{00000000-0005-0000-0000-0000DE530000}"/>
    <cellStyle name="40% - uthevingsfarge 4 67" xfId="34928" xr:uid="{00000000-0005-0000-0000-0000DF530000}"/>
    <cellStyle name="40% - uthevingsfarge 4 68" xfId="45248" xr:uid="{00000000-0005-0000-0000-0000E0530000}"/>
    <cellStyle name="40% - uthevingsfarge 4 69" xfId="45249"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5250" xr:uid="{00000000-0005-0000-0000-0000E5530000}"/>
    <cellStyle name="40% - uthevingsfarge 4 7 2 4" xfId="45251" xr:uid="{00000000-0005-0000-0000-0000E6530000}"/>
    <cellStyle name="40% - uthevingsfarge 4 7 2_4 manuell" xfId="53702" xr:uid="{96BD08DF-0E9B-465B-B120-F77A5739D64E}"/>
    <cellStyle name="40% - uthevingsfarge 4 7 3" xfId="5041" xr:uid="{00000000-0005-0000-0000-0000E8530000}"/>
    <cellStyle name="40% - uthevingsfarge 4 7 3 2" xfId="16644" xr:uid="{00000000-0005-0000-0000-0000E9530000}"/>
    <cellStyle name="40% - uthevingsfarge 4 7 3_43 Manuell" xfId="54854" xr:uid="{A8982F0F-DA90-4027-80A8-8193B5A09D2D}"/>
    <cellStyle name="40% - uthevingsfarge 4 7 4" xfId="16645" xr:uid="{00000000-0005-0000-0000-0000EB530000}"/>
    <cellStyle name="40% - uthevingsfarge 4 7 5" xfId="16646" xr:uid="{00000000-0005-0000-0000-0000EC530000}"/>
    <cellStyle name="40% - uthevingsfarge 4 7 6" xfId="45252" xr:uid="{00000000-0005-0000-0000-0000ED530000}"/>
    <cellStyle name="40% - uthevingsfarge 4 7 7" xfId="45253" xr:uid="{00000000-0005-0000-0000-0000EE530000}"/>
    <cellStyle name="40% - uthevingsfarge 4 7 8" xfId="45254" xr:uid="{00000000-0005-0000-0000-0000EF530000}"/>
    <cellStyle name="40% - uthevingsfarge 4 7_3. Chng in credit spreads" xfId="45255" xr:uid="{00000000-0005-0000-0000-0000F0530000}"/>
    <cellStyle name="40% - uthevingsfarge 4 70" xfId="45256" xr:uid="{00000000-0005-0000-0000-0000F1530000}"/>
    <cellStyle name="40% - uthevingsfarge 4 71" xfId="45257" xr:uid="{00000000-0005-0000-0000-0000F2530000}"/>
    <cellStyle name="40% - uthevingsfarge 4 72" xfId="45258" xr:uid="{00000000-0005-0000-0000-0000F3530000}"/>
    <cellStyle name="40% - uthevingsfarge 4 73" xfId="45259" xr:uid="{00000000-0005-0000-0000-0000F4530000}"/>
    <cellStyle name="40% - uthevingsfarge 4 74" xfId="45260"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5261" xr:uid="{00000000-0005-0000-0000-0000F9530000}"/>
    <cellStyle name="40% - uthevingsfarge 4 8 2 4" xfId="45262" xr:uid="{00000000-0005-0000-0000-0000FA530000}"/>
    <cellStyle name="40% - uthevingsfarge 4 8 2_4 manuell" xfId="53703" xr:uid="{58063659-5ACD-4003-B159-8377DAFB655A}"/>
    <cellStyle name="40% - uthevingsfarge 4 8 3" xfId="5045" xr:uid="{00000000-0005-0000-0000-0000FC530000}"/>
    <cellStyle name="40% - uthevingsfarge 4 8 4" xfId="45263" xr:uid="{00000000-0005-0000-0000-0000FD530000}"/>
    <cellStyle name="40% - uthevingsfarge 4 8 5" xfId="45264" xr:uid="{00000000-0005-0000-0000-0000FE530000}"/>
    <cellStyle name="40% - uthevingsfarge 4 8_3. Chng in credit spreads" xfId="45265"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5266" xr:uid="{00000000-0005-0000-0000-000003540000}"/>
    <cellStyle name="40% - uthevingsfarge 4 9 2_4 manuell" xfId="53704" xr:uid="{21DFD38B-F526-4B61-B9CE-9194C6E67EC8}"/>
    <cellStyle name="40% - uthevingsfarge 4 9 3" xfId="5049" xr:uid="{00000000-0005-0000-0000-000005540000}"/>
    <cellStyle name="40% - uthevingsfarge 4 9 4" xfId="45267" xr:uid="{00000000-0005-0000-0000-000006540000}"/>
    <cellStyle name="40% - uthevingsfarge 4 9 5" xfId="45268" xr:uid="{00000000-0005-0000-0000-000007540000}"/>
    <cellStyle name="40% - uthevingsfarge 4 9_4 manuell" xfId="53705" xr:uid="{E36A0E07-4393-49A4-9BFA-B07FE76B8AF9}"/>
    <cellStyle name="40% - uthevingsfarge 4_4 manuell" xfId="53706" xr:uid="{85F6C2CE-3384-4A14-B385-B46C8FA701E6}"/>
    <cellStyle name="40% - uthevingsfarge 5" xfId="34654"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5269" xr:uid="{00000000-0005-0000-0000-00000E540000}"/>
    <cellStyle name="40% - uthevingsfarge 5 10 2_4 manuell" xfId="53707" xr:uid="{FDDDCEE7-881A-48E7-9B88-D92D4E20B620}"/>
    <cellStyle name="40% - uthevingsfarge 5 10 3" xfId="5053" xr:uid="{00000000-0005-0000-0000-000010540000}"/>
    <cellStyle name="40% - uthevingsfarge 5 10 4" xfId="45270" xr:uid="{00000000-0005-0000-0000-000011540000}"/>
    <cellStyle name="40% - uthevingsfarge 5 10 5" xfId="45271" xr:uid="{00000000-0005-0000-0000-000012540000}"/>
    <cellStyle name="40% - uthevingsfarge 5 10_4 manuell" xfId="53708"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5272" xr:uid="{00000000-0005-0000-0000-000017540000}"/>
    <cellStyle name="40% - uthevingsfarge 5 11 2_4 manuell" xfId="53709" xr:uid="{2CFF4C42-9415-4DC9-8D1A-603D43F0AE50}"/>
    <cellStyle name="40% - uthevingsfarge 5 11 3" xfId="5057" xr:uid="{00000000-0005-0000-0000-000019540000}"/>
    <cellStyle name="40% - uthevingsfarge 5 11 4" xfId="45273" xr:uid="{00000000-0005-0000-0000-00001A540000}"/>
    <cellStyle name="40% - uthevingsfarge 5 11_4 manuell" xfId="53710"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5274" xr:uid="{00000000-0005-0000-0000-00001F540000}"/>
    <cellStyle name="40% - uthevingsfarge 5 12 2_4 manuell" xfId="53711" xr:uid="{B2F17EEA-BF69-4F23-9E12-836CBCA65538}"/>
    <cellStyle name="40% - uthevingsfarge 5 12 3" xfId="5061" xr:uid="{00000000-0005-0000-0000-000021540000}"/>
    <cellStyle name="40% - uthevingsfarge 5 12 4" xfId="45275" xr:uid="{00000000-0005-0000-0000-000022540000}"/>
    <cellStyle name="40% - uthevingsfarge 5 12_4 manuell" xfId="53712"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5276" xr:uid="{00000000-0005-0000-0000-000027540000}"/>
    <cellStyle name="40% - uthevingsfarge 5 13 2_4 manuell" xfId="53713" xr:uid="{A2B59DBD-768E-419B-B704-E6F1E1B0CE69}"/>
    <cellStyle name="40% - uthevingsfarge 5 13 3" xfId="5065" xr:uid="{00000000-0005-0000-0000-000029540000}"/>
    <cellStyle name="40% - uthevingsfarge 5 13 4" xfId="45277" xr:uid="{00000000-0005-0000-0000-00002A540000}"/>
    <cellStyle name="40% - uthevingsfarge 5 13_4 manuell" xfId="53714"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5278" xr:uid="{00000000-0005-0000-0000-00002F540000}"/>
    <cellStyle name="40% - uthevingsfarge 5 14 2_4 manuell" xfId="53715" xr:uid="{F68A2E15-5EC9-4F5B-A9EA-D03F17DF4B58}"/>
    <cellStyle name="40% - uthevingsfarge 5 14 3" xfId="5069" xr:uid="{00000000-0005-0000-0000-000031540000}"/>
    <cellStyle name="40% - uthevingsfarge 5 14 4" xfId="45279" xr:uid="{00000000-0005-0000-0000-000032540000}"/>
    <cellStyle name="40% - uthevingsfarge 5 14_4 manuell" xfId="53716"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5280" xr:uid="{00000000-0005-0000-0000-000037540000}"/>
    <cellStyle name="40% - uthevingsfarge 5 15 2_4 manuell" xfId="53717" xr:uid="{75804E07-12ED-45A7-92B3-F7D42F890B46}"/>
    <cellStyle name="40% - uthevingsfarge 5 15 3" xfId="5073" xr:uid="{00000000-0005-0000-0000-000039540000}"/>
    <cellStyle name="40% - uthevingsfarge 5 15 4" xfId="45281" xr:uid="{00000000-0005-0000-0000-00003A540000}"/>
    <cellStyle name="40% - uthevingsfarge 5 15_4 manuell" xfId="53718"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5282" xr:uid="{00000000-0005-0000-0000-00003F540000}"/>
    <cellStyle name="40% - uthevingsfarge 5 16 2_4 manuell" xfId="53719" xr:uid="{26C13AB6-DE77-426D-97BB-DB2541D07C9F}"/>
    <cellStyle name="40% - uthevingsfarge 5 16 3" xfId="5077" xr:uid="{00000000-0005-0000-0000-000041540000}"/>
    <cellStyle name="40% - uthevingsfarge 5 16 4" xfId="45283" xr:uid="{00000000-0005-0000-0000-000042540000}"/>
    <cellStyle name="40% - uthevingsfarge 5 16_4 manuell" xfId="53720"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5284" xr:uid="{00000000-0005-0000-0000-000047540000}"/>
    <cellStyle name="40% - uthevingsfarge 5 17 2_4 manuell" xfId="53721" xr:uid="{AF260B24-8C86-495C-BFC8-604F6828E13D}"/>
    <cellStyle name="40% - uthevingsfarge 5 17 3" xfId="5081" xr:uid="{00000000-0005-0000-0000-000049540000}"/>
    <cellStyle name="40% - uthevingsfarge 5 17 4" xfId="45285" xr:uid="{00000000-0005-0000-0000-00004A540000}"/>
    <cellStyle name="40% - uthevingsfarge 5 17_4 manuell" xfId="53722"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5286" xr:uid="{00000000-0005-0000-0000-00004F540000}"/>
    <cellStyle name="40% - uthevingsfarge 5 18 2_4 manuell" xfId="53723" xr:uid="{9D9A2E0B-6BEC-4205-9E75-4E18452E65B1}"/>
    <cellStyle name="40% - uthevingsfarge 5 18 3" xfId="5085" xr:uid="{00000000-0005-0000-0000-000051540000}"/>
    <cellStyle name="40% - uthevingsfarge 5 18 4" xfId="45287" xr:uid="{00000000-0005-0000-0000-000052540000}"/>
    <cellStyle name="40% - uthevingsfarge 5 18_4 manuell" xfId="53724"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5288" xr:uid="{00000000-0005-0000-0000-000057540000}"/>
    <cellStyle name="40% - uthevingsfarge 5 19 2_4 manuell" xfId="53725" xr:uid="{9EA7393F-A64B-4287-A6C5-4273515558F8}"/>
    <cellStyle name="40% - uthevingsfarge 5 19 3" xfId="5089" xr:uid="{00000000-0005-0000-0000-000059540000}"/>
    <cellStyle name="40% - uthevingsfarge 5 19 4" xfId="45289" xr:uid="{00000000-0005-0000-0000-00005A540000}"/>
    <cellStyle name="40% - uthevingsfarge 5 19_4 manuell" xfId="53726" xr:uid="{67A5CA50-D87E-44F6-BC47-CE1AC6CCE62D}"/>
    <cellStyle name="40% - uthevingsfarge 5 2" xfId="5090" xr:uid="{00000000-0005-0000-0000-00005C540000}"/>
    <cellStyle name="40% - uthevingsfarge 5 2 10" xfId="16647" xr:uid="{00000000-0005-0000-0000-00005D540000}"/>
    <cellStyle name="40% - uthevingsfarge 5 2 10 2" xfId="16648" xr:uid="{00000000-0005-0000-0000-00005E540000}"/>
    <cellStyle name="40% - uthevingsfarge 5 2 10 3" xfId="16649" xr:uid="{00000000-0005-0000-0000-00005F540000}"/>
    <cellStyle name="40% - uthevingsfarge 5 2 10_43 Manuell" xfId="54855" xr:uid="{FEDF28C5-59C5-44EF-900D-A56FEBCCCC13}"/>
    <cellStyle name="40% - uthevingsfarge 5 2 11" xfId="16650" xr:uid="{00000000-0005-0000-0000-000061540000}"/>
    <cellStyle name="40% - uthevingsfarge 5 2 12" xfId="16651" xr:uid="{00000000-0005-0000-0000-000062540000}"/>
    <cellStyle name="40% - uthevingsfarge 5 2 13" xfId="45290" xr:uid="{00000000-0005-0000-0000-000063540000}"/>
    <cellStyle name="40% - uthevingsfarge 5 2 14" xfId="45291" xr:uid="{00000000-0005-0000-0000-000064540000}"/>
    <cellStyle name="40% - uthevingsfarge 5 2 15" xfId="45292" xr:uid="{00000000-0005-0000-0000-000065540000}"/>
    <cellStyle name="40% - uthevingsfarge 5 2 16" xfId="45293" xr:uid="{00000000-0005-0000-0000-000066540000}"/>
    <cellStyle name="40% - uthevingsfarge 5 2 2" xfId="5091" xr:uid="{00000000-0005-0000-0000-000067540000}"/>
    <cellStyle name="40% - uthevingsfarge 5 2 2 10" xfId="45294" xr:uid="{00000000-0005-0000-0000-000068540000}"/>
    <cellStyle name="40% - uthevingsfarge 5 2 2 11" xfId="45295" xr:uid="{00000000-0005-0000-0000-000069540000}"/>
    <cellStyle name="40% - uthevingsfarge 5 2 2 2" xfId="5092" xr:uid="{00000000-0005-0000-0000-00006A540000}"/>
    <cellStyle name="40% - uthevingsfarge 5 2 2 2 10" xfId="45296" xr:uid="{00000000-0005-0000-0000-00006B540000}"/>
    <cellStyle name="40% - uthevingsfarge 5 2 2 2 2" xfId="16652" xr:uid="{00000000-0005-0000-0000-00006C540000}"/>
    <cellStyle name="40% - uthevingsfarge 5 2 2 2 2 2" xfId="16653" xr:uid="{00000000-0005-0000-0000-00006D540000}"/>
    <cellStyle name="40% - uthevingsfarge 5 2 2 2 2 2 2" xfId="45297" xr:uid="{00000000-0005-0000-0000-00006E540000}"/>
    <cellStyle name="40% - uthevingsfarge 5 2 2 2 2 2 2 2" xfId="45298" xr:uid="{00000000-0005-0000-0000-00006F540000}"/>
    <cellStyle name="40% - uthevingsfarge 5 2 2 2 2 2 3" xfId="45299" xr:uid="{00000000-0005-0000-0000-000070540000}"/>
    <cellStyle name="40% - uthevingsfarge 5 2 2 2 2 2_3. Chng in credit spreads" xfId="45300" xr:uid="{00000000-0005-0000-0000-000071540000}"/>
    <cellStyle name="40% - uthevingsfarge 5 2 2 2 2 3" xfId="16654" xr:uid="{00000000-0005-0000-0000-000072540000}"/>
    <cellStyle name="40% - uthevingsfarge 5 2 2 2 2 3 2" xfId="45301" xr:uid="{00000000-0005-0000-0000-000073540000}"/>
    <cellStyle name="40% - uthevingsfarge 5 2 2 2 2 4" xfId="45302" xr:uid="{00000000-0005-0000-0000-000074540000}"/>
    <cellStyle name="40% - uthevingsfarge 5 2 2 2 2 5" xfId="45303" xr:uid="{00000000-0005-0000-0000-000075540000}"/>
    <cellStyle name="40% - uthevingsfarge 5 2 2 2 2 6" xfId="45304" xr:uid="{00000000-0005-0000-0000-000076540000}"/>
    <cellStyle name="40% - uthevingsfarge 5 2 2 2 2_3. Chng in credit spreads" xfId="45305" xr:uid="{00000000-0005-0000-0000-000077540000}"/>
    <cellStyle name="40% - uthevingsfarge 5 2 2 2 3" xfId="16655" xr:uid="{00000000-0005-0000-0000-000078540000}"/>
    <cellStyle name="40% - uthevingsfarge 5 2 2 2 3 2" xfId="16656" xr:uid="{00000000-0005-0000-0000-000079540000}"/>
    <cellStyle name="40% - uthevingsfarge 5 2 2 2 3 2 2" xfId="45306" xr:uid="{00000000-0005-0000-0000-00007A540000}"/>
    <cellStyle name="40% - uthevingsfarge 5 2 2 2 3 2 2 2" xfId="45307" xr:uid="{00000000-0005-0000-0000-00007B540000}"/>
    <cellStyle name="40% - uthevingsfarge 5 2 2 2 3 2 3" xfId="45308" xr:uid="{00000000-0005-0000-0000-00007C540000}"/>
    <cellStyle name="40% - uthevingsfarge 5 2 2 2 3 2_3. Chng in credit spreads" xfId="45309" xr:uid="{00000000-0005-0000-0000-00007D540000}"/>
    <cellStyle name="40% - uthevingsfarge 5 2 2 2 3 3" xfId="16657" xr:uid="{00000000-0005-0000-0000-00007E540000}"/>
    <cellStyle name="40% - uthevingsfarge 5 2 2 2 3 3 2" xfId="45310" xr:uid="{00000000-0005-0000-0000-00007F540000}"/>
    <cellStyle name="40% - uthevingsfarge 5 2 2 2 3 4" xfId="45311" xr:uid="{00000000-0005-0000-0000-000080540000}"/>
    <cellStyle name="40% - uthevingsfarge 5 2 2 2 3 5" xfId="45312" xr:uid="{00000000-0005-0000-0000-000081540000}"/>
    <cellStyle name="40% - uthevingsfarge 5 2 2 2 3 6" xfId="45313" xr:uid="{00000000-0005-0000-0000-000082540000}"/>
    <cellStyle name="40% - uthevingsfarge 5 2 2 2 3_3. Chng in credit spreads" xfId="45314" xr:uid="{00000000-0005-0000-0000-000083540000}"/>
    <cellStyle name="40% - uthevingsfarge 5 2 2 2 4" xfId="16658" xr:uid="{00000000-0005-0000-0000-000084540000}"/>
    <cellStyle name="40% - uthevingsfarge 5 2 2 2 4 2" xfId="16659" xr:uid="{00000000-0005-0000-0000-000085540000}"/>
    <cellStyle name="40% - uthevingsfarge 5 2 2 2 4 2 2" xfId="45315" xr:uid="{00000000-0005-0000-0000-000086540000}"/>
    <cellStyle name="40% - uthevingsfarge 5 2 2 2 4 3" xfId="16660" xr:uid="{00000000-0005-0000-0000-000087540000}"/>
    <cellStyle name="40% - uthevingsfarge 5 2 2 2 4 4" xfId="45316" xr:uid="{00000000-0005-0000-0000-000088540000}"/>
    <cellStyle name="40% - uthevingsfarge 5 2 2 2 4 5" xfId="45317" xr:uid="{00000000-0005-0000-0000-000089540000}"/>
    <cellStyle name="40% - uthevingsfarge 5 2 2 2 4 6" xfId="45318" xr:uid="{00000000-0005-0000-0000-00008A540000}"/>
    <cellStyle name="40% - uthevingsfarge 5 2 2 2 4_3. Chng in credit spreads" xfId="45319" xr:uid="{00000000-0005-0000-0000-00008B540000}"/>
    <cellStyle name="40% - uthevingsfarge 5 2 2 2 5" xfId="16661" xr:uid="{00000000-0005-0000-0000-00008C540000}"/>
    <cellStyle name="40% - uthevingsfarge 5 2 2 2 5 2" xfId="16662" xr:uid="{00000000-0005-0000-0000-00008D540000}"/>
    <cellStyle name="40% - uthevingsfarge 5 2 2 2 5 2 2" xfId="45320" xr:uid="{00000000-0005-0000-0000-00008E540000}"/>
    <cellStyle name="40% - uthevingsfarge 5 2 2 2 5 3" xfId="16663" xr:uid="{00000000-0005-0000-0000-00008F540000}"/>
    <cellStyle name="40% - uthevingsfarge 5 2 2 2 5 4" xfId="45321" xr:uid="{00000000-0005-0000-0000-000090540000}"/>
    <cellStyle name="40% - uthevingsfarge 5 2 2 2 5 5" xfId="45322" xr:uid="{00000000-0005-0000-0000-000091540000}"/>
    <cellStyle name="40% - uthevingsfarge 5 2 2 2 5_3. Chng in credit spreads" xfId="45323" xr:uid="{00000000-0005-0000-0000-000092540000}"/>
    <cellStyle name="40% - uthevingsfarge 5 2 2 2 6" xfId="16664" xr:uid="{00000000-0005-0000-0000-000093540000}"/>
    <cellStyle name="40% - uthevingsfarge 5 2 2 2 6 2" xfId="45324" xr:uid="{00000000-0005-0000-0000-000094540000}"/>
    <cellStyle name="40% - uthevingsfarge 5 2 2 2 7" xfId="16665" xr:uid="{00000000-0005-0000-0000-000095540000}"/>
    <cellStyle name="40% - uthevingsfarge 5 2 2 2 8" xfId="45325" xr:uid="{00000000-0005-0000-0000-000096540000}"/>
    <cellStyle name="40% - uthevingsfarge 5 2 2 2 9" xfId="45326" xr:uid="{00000000-0005-0000-0000-000097540000}"/>
    <cellStyle name="40% - uthevingsfarge 5 2 2 2_3. Chng in credit spreads" xfId="45327" xr:uid="{00000000-0005-0000-0000-000098540000}"/>
    <cellStyle name="40% - uthevingsfarge 5 2 2 3" xfId="16666" xr:uid="{00000000-0005-0000-0000-000099540000}"/>
    <cellStyle name="40% - uthevingsfarge 5 2 2 3 2" xfId="16667" xr:uid="{00000000-0005-0000-0000-00009A540000}"/>
    <cellStyle name="40% - uthevingsfarge 5 2 2 3 2 2" xfId="45328" xr:uid="{00000000-0005-0000-0000-00009B540000}"/>
    <cellStyle name="40% - uthevingsfarge 5 2 2 3 2 2 2" xfId="45329" xr:uid="{00000000-0005-0000-0000-00009C540000}"/>
    <cellStyle name="40% - uthevingsfarge 5 2 2 3 2 3" xfId="45330" xr:uid="{00000000-0005-0000-0000-00009D540000}"/>
    <cellStyle name="40% - uthevingsfarge 5 2 2 3 2_3. Chng in credit spreads" xfId="45331" xr:uid="{00000000-0005-0000-0000-00009E540000}"/>
    <cellStyle name="40% - uthevingsfarge 5 2 2 3 3" xfId="16668" xr:uid="{00000000-0005-0000-0000-00009F540000}"/>
    <cellStyle name="40% - uthevingsfarge 5 2 2 3 3 2" xfId="45332" xr:uid="{00000000-0005-0000-0000-0000A0540000}"/>
    <cellStyle name="40% - uthevingsfarge 5 2 2 3 4" xfId="45333" xr:uid="{00000000-0005-0000-0000-0000A1540000}"/>
    <cellStyle name="40% - uthevingsfarge 5 2 2 3 5" xfId="45334" xr:uid="{00000000-0005-0000-0000-0000A2540000}"/>
    <cellStyle name="40% - uthevingsfarge 5 2 2 3 6" xfId="45335" xr:uid="{00000000-0005-0000-0000-0000A3540000}"/>
    <cellStyle name="40% - uthevingsfarge 5 2 2 3_3. Chng in credit spreads" xfId="45336" xr:uid="{00000000-0005-0000-0000-0000A4540000}"/>
    <cellStyle name="40% - uthevingsfarge 5 2 2 4" xfId="16669" xr:uid="{00000000-0005-0000-0000-0000A5540000}"/>
    <cellStyle name="40% - uthevingsfarge 5 2 2 4 2" xfId="16670" xr:uid="{00000000-0005-0000-0000-0000A6540000}"/>
    <cellStyle name="40% - uthevingsfarge 5 2 2 4 2 2" xfId="45337" xr:uid="{00000000-0005-0000-0000-0000A7540000}"/>
    <cellStyle name="40% - uthevingsfarge 5 2 2 4 2 2 2" xfId="45338" xr:uid="{00000000-0005-0000-0000-0000A8540000}"/>
    <cellStyle name="40% - uthevingsfarge 5 2 2 4 2 3" xfId="45339" xr:uid="{00000000-0005-0000-0000-0000A9540000}"/>
    <cellStyle name="40% - uthevingsfarge 5 2 2 4 2_3. Chng in credit spreads" xfId="45340" xr:uid="{00000000-0005-0000-0000-0000AA540000}"/>
    <cellStyle name="40% - uthevingsfarge 5 2 2 4 3" xfId="16671" xr:uid="{00000000-0005-0000-0000-0000AB540000}"/>
    <cellStyle name="40% - uthevingsfarge 5 2 2 4 3 2" xfId="45341" xr:uid="{00000000-0005-0000-0000-0000AC540000}"/>
    <cellStyle name="40% - uthevingsfarge 5 2 2 4 4" xfId="45342" xr:uid="{00000000-0005-0000-0000-0000AD540000}"/>
    <cellStyle name="40% - uthevingsfarge 5 2 2 4 5" xfId="45343" xr:uid="{00000000-0005-0000-0000-0000AE540000}"/>
    <cellStyle name="40% - uthevingsfarge 5 2 2 4 6" xfId="45344" xr:uid="{00000000-0005-0000-0000-0000AF540000}"/>
    <cellStyle name="40% - uthevingsfarge 5 2 2 4_3. Chng in credit spreads" xfId="45345" xr:uid="{00000000-0005-0000-0000-0000B0540000}"/>
    <cellStyle name="40% - uthevingsfarge 5 2 2 5" xfId="16672" xr:uid="{00000000-0005-0000-0000-0000B1540000}"/>
    <cellStyle name="40% - uthevingsfarge 5 2 2 5 2" xfId="16673" xr:uid="{00000000-0005-0000-0000-0000B2540000}"/>
    <cellStyle name="40% - uthevingsfarge 5 2 2 5 2 2" xfId="45346" xr:uid="{00000000-0005-0000-0000-0000B3540000}"/>
    <cellStyle name="40% - uthevingsfarge 5 2 2 5 2 2 2" xfId="45347" xr:uid="{00000000-0005-0000-0000-0000B4540000}"/>
    <cellStyle name="40% - uthevingsfarge 5 2 2 5 2 3" xfId="45348" xr:uid="{00000000-0005-0000-0000-0000B5540000}"/>
    <cellStyle name="40% - uthevingsfarge 5 2 2 5 2_3. Chng in credit spreads" xfId="45349" xr:uid="{00000000-0005-0000-0000-0000B6540000}"/>
    <cellStyle name="40% - uthevingsfarge 5 2 2 5 3" xfId="16674" xr:uid="{00000000-0005-0000-0000-0000B7540000}"/>
    <cellStyle name="40% - uthevingsfarge 5 2 2 5 3 2" xfId="45350" xr:uid="{00000000-0005-0000-0000-0000B8540000}"/>
    <cellStyle name="40% - uthevingsfarge 5 2 2 5 4" xfId="45351" xr:uid="{00000000-0005-0000-0000-0000B9540000}"/>
    <cellStyle name="40% - uthevingsfarge 5 2 2 5 5" xfId="45352" xr:uid="{00000000-0005-0000-0000-0000BA540000}"/>
    <cellStyle name="40% - uthevingsfarge 5 2 2 5 6" xfId="45353" xr:uid="{00000000-0005-0000-0000-0000BB540000}"/>
    <cellStyle name="40% - uthevingsfarge 5 2 2 5_3. Chng in credit spreads" xfId="45354" xr:uid="{00000000-0005-0000-0000-0000BC540000}"/>
    <cellStyle name="40% - uthevingsfarge 5 2 2 6" xfId="16675" xr:uid="{00000000-0005-0000-0000-0000BD540000}"/>
    <cellStyle name="40% - uthevingsfarge 5 2 2 6 2" xfId="16676" xr:uid="{00000000-0005-0000-0000-0000BE540000}"/>
    <cellStyle name="40% - uthevingsfarge 5 2 2 6 2 2" xfId="45355" xr:uid="{00000000-0005-0000-0000-0000BF540000}"/>
    <cellStyle name="40% - uthevingsfarge 5 2 2 6 3" xfId="16677" xr:uid="{00000000-0005-0000-0000-0000C0540000}"/>
    <cellStyle name="40% - uthevingsfarge 5 2 2 6 4" xfId="45356" xr:uid="{00000000-0005-0000-0000-0000C1540000}"/>
    <cellStyle name="40% - uthevingsfarge 5 2 2 6 5" xfId="45357" xr:uid="{00000000-0005-0000-0000-0000C2540000}"/>
    <cellStyle name="40% - uthevingsfarge 5 2 2 6 6" xfId="45358" xr:uid="{00000000-0005-0000-0000-0000C3540000}"/>
    <cellStyle name="40% - uthevingsfarge 5 2 2 6_3. Chng in credit spreads" xfId="45359" xr:uid="{00000000-0005-0000-0000-0000C4540000}"/>
    <cellStyle name="40% - uthevingsfarge 5 2 2 7" xfId="16678" xr:uid="{00000000-0005-0000-0000-0000C5540000}"/>
    <cellStyle name="40% - uthevingsfarge 5 2 2 7 2" xfId="45360" xr:uid="{00000000-0005-0000-0000-0000C6540000}"/>
    <cellStyle name="40% - uthevingsfarge 5 2 2 8" xfId="38354" xr:uid="{00000000-0005-0000-0000-0000C7540000}"/>
    <cellStyle name="40% - uthevingsfarge 5 2 2 9" xfId="45361" xr:uid="{00000000-0005-0000-0000-0000C8540000}"/>
    <cellStyle name="40% - uthevingsfarge 5 2 2_3. Chng in credit spreads" xfId="45362" xr:uid="{00000000-0005-0000-0000-0000C9540000}"/>
    <cellStyle name="40% - uthevingsfarge 5 2 3" xfId="12447" xr:uid="{00000000-0005-0000-0000-0000CA540000}"/>
    <cellStyle name="40% - uthevingsfarge 5 2 3 10" xfId="45363" xr:uid="{00000000-0005-0000-0000-0000CB540000}"/>
    <cellStyle name="40% - uthevingsfarge 5 2 3 2" xfId="16679" xr:uid="{00000000-0005-0000-0000-0000CC540000}"/>
    <cellStyle name="40% - uthevingsfarge 5 2 3 2 2" xfId="16680" xr:uid="{00000000-0005-0000-0000-0000CD540000}"/>
    <cellStyle name="40% - uthevingsfarge 5 2 3 2 2 2" xfId="45364" xr:uid="{00000000-0005-0000-0000-0000CE540000}"/>
    <cellStyle name="40% - uthevingsfarge 5 2 3 2 2 2 2" xfId="45365" xr:uid="{00000000-0005-0000-0000-0000CF540000}"/>
    <cellStyle name="40% - uthevingsfarge 5 2 3 2 2 3" xfId="45366" xr:uid="{00000000-0005-0000-0000-0000D0540000}"/>
    <cellStyle name="40% - uthevingsfarge 5 2 3 2 2_3. Chng in credit spreads" xfId="45367" xr:uid="{00000000-0005-0000-0000-0000D1540000}"/>
    <cellStyle name="40% - uthevingsfarge 5 2 3 2 3" xfId="16681" xr:uid="{00000000-0005-0000-0000-0000D2540000}"/>
    <cellStyle name="40% - uthevingsfarge 5 2 3 2 3 2" xfId="45368" xr:uid="{00000000-0005-0000-0000-0000D3540000}"/>
    <cellStyle name="40% - uthevingsfarge 5 2 3 2 3 2 2" xfId="45369" xr:uid="{00000000-0005-0000-0000-0000D4540000}"/>
    <cellStyle name="40% - uthevingsfarge 5 2 3 2 3 3" xfId="45370" xr:uid="{00000000-0005-0000-0000-0000D5540000}"/>
    <cellStyle name="40% - uthevingsfarge 5 2 3 2 3_3. Chng in credit spreads" xfId="45371" xr:uid="{00000000-0005-0000-0000-0000D6540000}"/>
    <cellStyle name="40% - uthevingsfarge 5 2 3 2 4" xfId="45372" xr:uid="{00000000-0005-0000-0000-0000D7540000}"/>
    <cellStyle name="40% - uthevingsfarge 5 2 3 2 4 2" xfId="45373" xr:uid="{00000000-0005-0000-0000-0000D8540000}"/>
    <cellStyle name="40% - uthevingsfarge 5 2 3 2 4 2 2" xfId="45374" xr:uid="{00000000-0005-0000-0000-0000D9540000}"/>
    <cellStyle name="40% - uthevingsfarge 5 2 3 2 4 3" xfId="45375" xr:uid="{00000000-0005-0000-0000-0000DA540000}"/>
    <cellStyle name="40% - uthevingsfarge 5 2 3 2 4_3. Chng in credit spreads" xfId="45376" xr:uid="{00000000-0005-0000-0000-0000DB540000}"/>
    <cellStyle name="40% - uthevingsfarge 5 2 3 2 5" xfId="45377" xr:uid="{00000000-0005-0000-0000-0000DC540000}"/>
    <cellStyle name="40% - uthevingsfarge 5 2 3 2 5 2" xfId="45378" xr:uid="{00000000-0005-0000-0000-0000DD540000}"/>
    <cellStyle name="40% - uthevingsfarge 5 2 3 2 6" xfId="45379" xr:uid="{00000000-0005-0000-0000-0000DE540000}"/>
    <cellStyle name="40% - uthevingsfarge 5 2 3 2_3. Chng in credit spreads" xfId="45380" xr:uid="{00000000-0005-0000-0000-0000DF540000}"/>
    <cellStyle name="40% - uthevingsfarge 5 2 3 3" xfId="16682" xr:uid="{00000000-0005-0000-0000-0000E0540000}"/>
    <cellStyle name="40% - uthevingsfarge 5 2 3 3 2" xfId="16683" xr:uid="{00000000-0005-0000-0000-0000E1540000}"/>
    <cellStyle name="40% - uthevingsfarge 5 2 3 3 2 2" xfId="45381" xr:uid="{00000000-0005-0000-0000-0000E2540000}"/>
    <cellStyle name="40% - uthevingsfarge 5 2 3 3 2 2 2" xfId="45382" xr:uid="{00000000-0005-0000-0000-0000E3540000}"/>
    <cellStyle name="40% - uthevingsfarge 5 2 3 3 2 3" xfId="45383" xr:uid="{00000000-0005-0000-0000-0000E4540000}"/>
    <cellStyle name="40% - uthevingsfarge 5 2 3 3 2_3. Chng in credit spreads" xfId="45384" xr:uid="{00000000-0005-0000-0000-0000E5540000}"/>
    <cellStyle name="40% - uthevingsfarge 5 2 3 3 3" xfId="16684" xr:uid="{00000000-0005-0000-0000-0000E6540000}"/>
    <cellStyle name="40% - uthevingsfarge 5 2 3 3 3 2" xfId="45385" xr:uid="{00000000-0005-0000-0000-0000E7540000}"/>
    <cellStyle name="40% - uthevingsfarge 5 2 3 3 4" xfId="45386" xr:uid="{00000000-0005-0000-0000-0000E8540000}"/>
    <cellStyle name="40% - uthevingsfarge 5 2 3 3 5" xfId="45387" xr:uid="{00000000-0005-0000-0000-0000E9540000}"/>
    <cellStyle name="40% - uthevingsfarge 5 2 3 3 6" xfId="45388" xr:uid="{00000000-0005-0000-0000-0000EA540000}"/>
    <cellStyle name="40% - uthevingsfarge 5 2 3 3_3. Chng in credit spreads" xfId="45389" xr:uid="{00000000-0005-0000-0000-0000EB540000}"/>
    <cellStyle name="40% - uthevingsfarge 5 2 3 4" xfId="16685" xr:uid="{00000000-0005-0000-0000-0000EC540000}"/>
    <cellStyle name="40% - uthevingsfarge 5 2 3 4 2" xfId="16686" xr:uid="{00000000-0005-0000-0000-0000ED540000}"/>
    <cellStyle name="40% - uthevingsfarge 5 2 3 4 2 2" xfId="45390" xr:uid="{00000000-0005-0000-0000-0000EE540000}"/>
    <cellStyle name="40% - uthevingsfarge 5 2 3 4 3" xfId="16687" xr:uid="{00000000-0005-0000-0000-0000EF540000}"/>
    <cellStyle name="40% - uthevingsfarge 5 2 3 4 4" xfId="45391" xr:uid="{00000000-0005-0000-0000-0000F0540000}"/>
    <cellStyle name="40% - uthevingsfarge 5 2 3 4 5" xfId="45392" xr:uid="{00000000-0005-0000-0000-0000F1540000}"/>
    <cellStyle name="40% - uthevingsfarge 5 2 3 4 6" xfId="45393" xr:uid="{00000000-0005-0000-0000-0000F2540000}"/>
    <cellStyle name="40% - uthevingsfarge 5 2 3 4_3. Chng in credit spreads" xfId="45394" xr:uid="{00000000-0005-0000-0000-0000F3540000}"/>
    <cellStyle name="40% - uthevingsfarge 5 2 3 5" xfId="16688" xr:uid="{00000000-0005-0000-0000-0000F4540000}"/>
    <cellStyle name="40% - uthevingsfarge 5 2 3 5 2" xfId="16689" xr:uid="{00000000-0005-0000-0000-0000F5540000}"/>
    <cellStyle name="40% - uthevingsfarge 5 2 3 5 2 2" xfId="45395" xr:uid="{00000000-0005-0000-0000-0000F6540000}"/>
    <cellStyle name="40% - uthevingsfarge 5 2 3 5 3" xfId="16690" xr:uid="{00000000-0005-0000-0000-0000F7540000}"/>
    <cellStyle name="40% - uthevingsfarge 5 2 3 5 4" xfId="45396" xr:uid="{00000000-0005-0000-0000-0000F8540000}"/>
    <cellStyle name="40% - uthevingsfarge 5 2 3 5 5" xfId="45397" xr:uid="{00000000-0005-0000-0000-0000F9540000}"/>
    <cellStyle name="40% - uthevingsfarge 5 2 3 5 6" xfId="45398" xr:uid="{00000000-0005-0000-0000-0000FA540000}"/>
    <cellStyle name="40% - uthevingsfarge 5 2 3 5_3. Chng in credit spreads" xfId="45399" xr:uid="{00000000-0005-0000-0000-0000FB540000}"/>
    <cellStyle name="40% - uthevingsfarge 5 2 3 6" xfId="16691" xr:uid="{00000000-0005-0000-0000-0000FC540000}"/>
    <cellStyle name="40% - uthevingsfarge 5 2 3 6 2" xfId="45400" xr:uid="{00000000-0005-0000-0000-0000FD540000}"/>
    <cellStyle name="40% - uthevingsfarge 5 2 3 6 2 2" xfId="45401" xr:uid="{00000000-0005-0000-0000-0000FE540000}"/>
    <cellStyle name="40% - uthevingsfarge 5 2 3 6 3" xfId="45402" xr:uid="{00000000-0005-0000-0000-0000FF540000}"/>
    <cellStyle name="40% - uthevingsfarge 5 2 3 6_3. Chng in credit spreads" xfId="45403" xr:uid="{00000000-0005-0000-0000-000000550000}"/>
    <cellStyle name="40% - uthevingsfarge 5 2 3 7" xfId="16692" xr:uid="{00000000-0005-0000-0000-000001550000}"/>
    <cellStyle name="40% - uthevingsfarge 5 2 3 7 2" xfId="45404" xr:uid="{00000000-0005-0000-0000-000002550000}"/>
    <cellStyle name="40% - uthevingsfarge 5 2 3 8" xfId="38355" xr:uid="{00000000-0005-0000-0000-000003550000}"/>
    <cellStyle name="40% - uthevingsfarge 5 2 3 9" xfId="45405" xr:uid="{00000000-0005-0000-0000-000004550000}"/>
    <cellStyle name="40% - uthevingsfarge 5 2 3_3. Chng in credit spreads" xfId="45406" xr:uid="{00000000-0005-0000-0000-000005550000}"/>
    <cellStyle name="40% - uthevingsfarge 5 2 4" xfId="16693" xr:uid="{00000000-0005-0000-0000-000006550000}"/>
    <cellStyle name="40% - uthevingsfarge 5 2 4 2" xfId="16694" xr:uid="{00000000-0005-0000-0000-000007550000}"/>
    <cellStyle name="40% - uthevingsfarge 5 2 4 2 2" xfId="16695" xr:uid="{00000000-0005-0000-0000-000008550000}"/>
    <cellStyle name="40% - uthevingsfarge 5 2 4 2 2 2" xfId="45407" xr:uid="{00000000-0005-0000-0000-000009550000}"/>
    <cellStyle name="40% - uthevingsfarge 5 2 4 2 3" xfId="45408" xr:uid="{00000000-0005-0000-0000-00000A550000}"/>
    <cellStyle name="40% - uthevingsfarge 5 2 4 2_3. Chng in credit spreads" xfId="45409" xr:uid="{00000000-0005-0000-0000-00000B550000}"/>
    <cellStyle name="40% - uthevingsfarge 5 2 4 3" xfId="16696" xr:uid="{00000000-0005-0000-0000-00000C550000}"/>
    <cellStyle name="40% - uthevingsfarge 5 2 4 3 2" xfId="45410" xr:uid="{00000000-0005-0000-0000-00000D550000}"/>
    <cellStyle name="40% - uthevingsfarge 5 2 4 3 2 2" xfId="45411" xr:uid="{00000000-0005-0000-0000-00000E550000}"/>
    <cellStyle name="40% - uthevingsfarge 5 2 4 3 3" xfId="45412" xr:uid="{00000000-0005-0000-0000-00000F550000}"/>
    <cellStyle name="40% - uthevingsfarge 5 2 4 3_3. Chng in credit spreads" xfId="45413" xr:uid="{00000000-0005-0000-0000-000010550000}"/>
    <cellStyle name="40% - uthevingsfarge 5 2 4 4" xfId="16697" xr:uid="{00000000-0005-0000-0000-000011550000}"/>
    <cellStyle name="40% - uthevingsfarge 5 2 4 4 2" xfId="45414" xr:uid="{00000000-0005-0000-0000-000012550000}"/>
    <cellStyle name="40% - uthevingsfarge 5 2 4 4 2 2" xfId="45415" xr:uid="{00000000-0005-0000-0000-000013550000}"/>
    <cellStyle name="40% - uthevingsfarge 5 2 4 4 3" xfId="45416" xr:uid="{00000000-0005-0000-0000-000014550000}"/>
    <cellStyle name="40% - uthevingsfarge 5 2 4 4_3. Chng in credit spreads" xfId="45417" xr:uid="{00000000-0005-0000-0000-000015550000}"/>
    <cellStyle name="40% - uthevingsfarge 5 2 4 5" xfId="45418" xr:uid="{00000000-0005-0000-0000-000016550000}"/>
    <cellStyle name="40% - uthevingsfarge 5 2 4 5 2" xfId="45419" xr:uid="{00000000-0005-0000-0000-000017550000}"/>
    <cellStyle name="40% - uthevingsfarge 5 2 4 6" xfId="45420" xr:uid="{00000000-0005-0000-0000-000018550000}"/>
    <cellStyle name="40% - uthevingsfarge 5 2 4 7" xfId="45421" xr:uid="{00000000-0005-0000-0000-000019550000}"/>
    <cellStyle name="40% - uthevingsfarge 5 2 4_3. Chng in credit spreads" xfId="45422" xr:uid="{00000000-0005-0000-0000-00001A550000}"/>
    <cellStyle name="40% - uthevingsfarge 5 2 5" xfId="16698" xr:uid="{00000000-0005-0000-0000-00001B550000}"/>
    <cellStyle name="40% - uthevingsfarge 5 2 5 2" xfId="16699" xr:uid="{00000000-0005-0000-0000-00001C550000}"/>
    <cellStyle name="40% - uthevingsfarge 5 2 5 2 2" xfId="16700" xr:uid="{00000000-0005-0000-0000-00001D550000}"/>
    <cellStyle name="40% - uthevingsfarge 5 2 5 2 2 2" xfId="45423" xr:uid="{00000000-0005-0000-0000-00001E550000}"/>
    <cellStyle name="40% - uthevingsfarge 5 2 5 2 3" xfId="45424" xr:uid="{00000000-0005-0000-0000-00001F550000}"/>
    <cellStyle name="40% - uthevingsfarge 5 2 5 2_3. Chng in credit spreads" xfId="45425" xr:uid="{00000000-0005-0000-0000-000020550000}"/>
    <cellStyle name="40% - uthevingsfarge 5 2 5 3" xfId="16701" xr:uid="{00000000-0005-0000-0000-000021550000}"/>
    <cellStyle name="40% - uthevingsfarge 5 2 5 3 2" xfId="45426" xr:uid="{00000000-0005-0000-0000-000022550000}"/>
    <cellStyle name="40% - uthevingsfarge 5 2 5 4" xfId="16702" xr:uid="{00000000-0005-0000-0000-000023550000}"/>
    <cellStyle name="40% - uthevingsfarge 5 2 5 5" xfId="45427" xr:uid="{00000000-0005-0000-0000-000024550000}"/>
    <cellStyle name="40% - uthevingsfarge 5 2 5 6" xfId="45428" xr:uid="{00000000-0005-0000-0000-000025550000}"/>
    <cellStyle name="40% - uthevingsfarge 5 2 5 7" xfId="45429" xr:uid="{00000000-0005-0000-0000-000026550000}"/>
    <cellStyle name="40% - uthevingsfarge 5 2 5_3. Chng in credit spreads" xfId="45430" xr:uid="{00000000-0005-0000-0000-000027550000}"/>
    <cellStyle name="40% - uthevingsfarge 5 2 6" xfId="16703" xr:uid="{00000000-0005-0000-0000-000028550000}"/>
    <cellStyle name="40% - uthevingsfarge 5 2 6 2" xfId="16704" xr:uid="{00000000-0005-0000-0000-000029550000}"/>
    <cellStyle name="40% - uthevingsfarge 5 2 6 2 2" xfId="16705" xr:uid="{00000000-0005-0000-0000-00002A550000}"/>
    <cellStyle name="40% - uthevingsfarge 5 2 6 2 2 2" xfId="45431" xr:uid="{00000000-0005-0000-0000-00002B550000}"/>
    <cellStyle name="40% - uthevingsfarge 5 2 6 2 3" xfId="45432" xr:uid="{00000000-0005-0000-0000-00002C550000}"/>
    <cellStyle name="40% - uthevingsfarge 5 2 6 2_3. Chng in credit spreads" xfId="45433" xr:uid="{00000000-0005-0000-0000-00002D550000}"/>
    <cellStyle name="40% - uthevingsfarge 5 2 6 3" xfId="16706" xr:uid="{00000000-0005-0000-0000-00002E550000}"/>
    <cellStyle name="40% - uthevingsfarge 5 2 6 3 2" xfId="45434" xr:uid="{00000000-0005-0000-0000-00002F550000}"/>
    <cellStyle name="40% - uthevingsfarge 5 2 6 4" xfId="16707" xr:uid="{00000000-0005-0000-0000-000030550000}"/>
    <cellStyle name="40% - uthevingsfarge 5 2 6 5" xfId="45435" xr:uid="{00000000-0005-0000-0000-000031550000}"/>
    <cellStyle name="40% - uthevingsfarge 5 2 6 6" xfId="45436" xr:uid="{00000000-0005-0000-0000-000032550000}"/>
    <cellStyle name="40% - uthevingsfarge 5 2 6 7" xfId="45437" xr:uid="{00000000-0005-0000-0000-000033550000}"/>
    <cellStyle name="40% - uthevingsfarge 5 2 6_3. Chng in credit spreads" xfId="45438" xr:uid="{00000000-0005-0000-0000-000034550000}"/>
    <cellStyle name="40% - uthevingsfarge 5 2 7" xfId="16708" xr:uid="{00000000-0005-0000-0000-000035550000}"/>
    <cellStyle name="40% - uthevingsfarge 5 2 7 2" xfId="16709" xr:uid="{00000000-0005-0000-0000-000036550000}"/>
    <cellStyle name="40% - uthevingsfarge 5 2 7 2 2" xfId="16710" xr:uid="{00000000-0005-0000-0000-000037550000}"/>
    <cellStyle name="40% - uthevingsfarge 5 2 7 2 3" xfId="45439" xr:uid="{00000000-0005-0000-0000-000038550000}"/>
    <cellStyle name="40% - uthevingsfarge 5 2 7 2_43 Manuell" xfId="54856" xr:uid="{BDB6CC17-9A12-408A-9702-0176876A7E6F}"/>
    <cellStyle name="40% - uthevingsfarge 5 2 7 3" xfId="16711" xr:uid="{00000000-0005-0000-0000-00003A550000}"/>
    <cellStyle name="40% - uthevingsfarge 5 2 7 4" xfId="16712" xr:uid="{00000000-0005-0000-0000-00003B550000}"/>
    <cellStyle name="40% - uthevingsfarge 5 2 7 5" xfId="45440" xr:uid="{00000000-0005-0000-0000-00003C550000}"/>
    <cellStyle name="40% - uthevingsfarge 5 2 7 6" xfId="45441" xr:uid="{00000000-0005-0000-0000-00003D550000}"/>
    <cellStyle name="40% - uthevingsfarge 5 2 7_3. Chng in credit spreads" xfId="45442" xr:uid="{00000000-0005-0000-0000-00003E550000}"/>
    <cellStyle name="40% - uthevingsfarge 5 2 8" xfId="16713" xr:uid="{00000000-0005-0000-0000-00003F550000}"/>
    <cellStyle name="40% - uthevingsfarge 5 2 8 2" xfId="16714" xr:uid="{00000000-0005-0000-0000-000040550000}"/>
    <cellStyle name="40% - uthevingsfarge 5 2 8 2 2" xfId="45443" xr:uid="{00000000-0005-0000-0000-000041550000}"/>
    <cellStyle name="40% - uthevingsfarge 5 2 8 3" xfId="16715" xr:uid="{00000000-0005-0000-0000-000042550000}"/>
    <cellStyle name="40% - uthevingsfarge 5 2 8 4" xfId="45444" xr:uid="{00000000-0005-0000-0000-000043550000}"/>
    <cellStyle name="40% - uthevingsfarge 5 2 8_3. Chng in credit spreads" xfId="45445" xr:uid="{00000000-0005-0000-0000-000044550000}"/>
    <cellStyle name="40% - uthevingsfarge 5 2 9" xfId="16716" xr:uid="{00000000-0005-0000-0000-000045550000}"/>
    <cellStyle name="40% - uthevingsfarge 5 2 9 2" xfId="16717" xr:uid="{00000000-0005-0000-0000-000046550000}"/>
    <cellStyle name="40% - uthevingsfarge 5 2 9 3" xfId="16718" xr:uid="{00000000-0005-0000-0000-000047550000}"/>
    <cellStyle name="40% - uthevingsfarge 5 2 9_43 Manuell" xfId="54857" xr:uid="{F0E3DABD-E3F7-4E3C-8F40-333107DCCAEF}"/>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5446" xr:uid="{00000000-0005-0000-0000-00004D550000}"/>
    <cellStyle name="40% - uthevingsfarge 5 20 2_4 manuell" xfId="53727" xr:uid="{00002297-5BA6-4439-BFA1-0DCD1FD60A68}"/>
    <cellStyle name="40% - uthevingsfarge 5 20 3" xfId="5097" xr:uid="{00000000-0005-0000-0000-00004F550000}"/>
    <cellStyle name="40% - uthevingsfarge 5 20 4" xfId="45447" xr:uid="{00000000-0005-0000-0000-000050550000}"/>
    <cellStyle name="40% - uthevingsfarge 5 20_4 manuell" xfId="53728"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5448" xr:uid="{00000000-0005-0000-0000-000055550000}"/>
    <cellStyle name="40% - uthevingsfarge 5 21 2_4 manuell" xfId="53729" xr:uid="{1FF2FED5-21D6-4BCA-9A66-713613C32B98}"/>
    <cellStyle name="40% - uthevingsfarge 5 21 3" xfId="5101" xr:uid="{00000000-0005-0000-0000-000057550000}"/>
    <cellStyle name="40% - uthevingsfarge 5 21 4" xfId="45449" xr:uid="{00000000-0005-0000-0000-000058550000}"/>
    <cellStyle name="40% - uthevingsfarge 5 21_4 manuell" xfId="53730"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5450" xr:uid="{00000000-0005-0000-0000-00005D550000}"/>
    <cellStyle name="40% - uthevingsfarge 5 22 2_4 manuell" xfId="53731" xr:uid="{06D362DC-ACA3-4B4C-A5C0-AF5BF8AABC16}"/>
    <cellStyle name="40% - uthevingsfarge 5 22 3" xfId="5105" xr:uid="{00000000-0005-0000-0000-00005F550000}"/>
    <cellStyle name="40% - uthevingsfarge 5 22 4" xfId="45451" xr:uid="{00000000-0005-0000-0000-000060550000}"/>
    <cellStyle name="40% - uthevingsfarge 5 22_4 manuell" xfId="53732"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5452" xr:uid="{00000000-0005-0000-0000-000065550000}"/>
    <cellStyle name="40% - uthevingsfarge 5 23 2_4 manuell" xfId="53733" xr:uid="{FAD7C7B4-50E3-41F8-B366-858622B9E54F}"/>
    <cellStyle name="40% - uthevingsfarge 5 23 3" xfId="5109" xr:uid="{00000000-0005-0000-0000-000067550000}"/>
    <cellStyle name="40% - uthevingsfarge 5 23 4" xfId="45453" xr:uid="{00000000-0005-0000-0000-000068550000}"/>
    <cellStyle name="40% - uthevingsfarge 5 23_4 manuell" xfId="53734"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5454" xr:uid="{00000000-0005-0000-0000-00006D550000}"/>
    <cellStyle name="40% - uthevingsfarge 5 24 2_4 manuell" xfId="53735" xr:uid="{DC92F3D6-86E9-4E70-9EA5-4BCAF3B45A2C}"/>
    <cellStyle name="40% - uthevingsfarge 5 24 3" xfId="5113" xr:uid="{00000000-0005-0000-0000-00006F550000}"/>
    <cellStyle name="40% - uthevingsfarge 5 24 4" xfId="45455" xr:uid="{00000000-0005-0000-0000-000070550000}"/>
    <cellStyle name="40% - uthevingsfarge 5 24_4 manuell" xfId="53736"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5456" xr:uid="{00000000-0005-0000-0000-000075550000}"/>
    <cellStyle name="40% - uthevingsfarge 5 25 2_4 manuell" xfId="53737" xr:uid="{2B83D5B6-2605-4075-9C3E-B796360A78C0}"/>
    <cellStyle name="40% - uthevingsfarge 5 25 3" xfId="5117" xr:uid="{00000000-0005-0000-0000-000077550000}"/>
    <cellStyle name="40% - uthevingsfarge 5 25 4" xfId="45457" xr:uid="{00000000-0005-0000-0000-000078550000}"/>
    <cellStyle name="40% - uthevingsfarge 5 25_4 manuell" xfId="53738"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5458" xr:uid="{00000000-0005-0000-0000-00007D550000}"/>
    <cellStyle name="40% - uthevingsfarge 5 26 2_4 manuell" xfId="53739" xr:uid="{45093E0E-9A02-4B2E-BF79-E9C3700458C4}"/>
    <cellStyle name="40% - uthevingsfarge 5 26 3" xfId="5121" xr:uid="{00000000-0005-0000-0000-00007F550000}"/>
    <cellStyle name="40% - uthevingsfarge 5 26 4" xfId="45459" xr:uid="{00000000-0005-0000-0000-000080550000}"/>
    <cellStyle name="40% - uthevingsfarge 5 26_4 manuell" xfId="53740"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5460" xr:uid="{00000000-0005-0000-0000-000085550000}"/>
    <cellStyle name="40% - uthevingsfarge 5 27 2_4 manuell" xfId="53741" xr:uid="{7BED1041-28CC-40E0-A6E2-F89D8A6F30F1}"/>
    <cellStyle name="40% - uthevingsfarge 5 27 3" xfId="5125" xr:uid="{00000000-0005-0000-0000-000087550000}"/>
    <cellStyle name="40% - uthevingsfarge 5 27 4" xfId="45461" xr:uid="{00000000-0005-0000-0000-000088550000}"/>
    <cellStyle name="40% - uthevingsfarge 5 27_4 manuell" xfId="53742"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5462" xr:uid="{00000000-0005-0000-0000-00008D550000}"/>
    <cellStyle name="40% - uthevingsfarge 5 28 2_4 manuell" xfId="53743" xr:uid="{A1A4E8EE-6185-4F0B-9DB7-B31A66F2BEB0}"/>
    <cellStyle name="40% - uthevingsfarge 5 28 3" xfId="5129" xr:uid="{00000000-0005-0000-0000-00008F550000}"/>
    <cellStyle name="40% - uthevingsfarge 5 28 4" xfId="45463" xr:uid="{00000000-0005-0000-0000-000090550000}"/>
    <cellStyle name="40% - uthevingsfarge 5 28_4 manuell" xfId="53744"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5464" xr:uid="{00000000-0005-0000-0000-000095550000}"/>
    <cellStyle name="40% - uthevingsfarge 5 29 2_4 manuell" xfId="53745" xr:uid="{EC13A17F-5837-4FE5-85C8-9594F03D9752}"/>
    <cellStyle name="40% - uthevingsfarge 5 29 3" xfId="5133" xr:uid="{00000000-0005-0000-0000-000097550000}"/>
    <cellStyle name="40% - uthevingsfarge 5 29 4" xfId="45465" xr:uid="{00000000-0005-0000-0000-000098550000}"/>
    <cellStyle name="40% - uthevingsfarge 5 29_4 manuell" xfId="53746" xr:uid="{5F4CF14C-6DE9-44E5-9EE0-7D40B3A8DEB8}"/>
    <cellStyle name="40% - uthevingsfarge 5 3" xfId="5134" xr:uid="{00000000-0005-0000-0000-00009A550000}"/>
    <cellStyle name="40% - uthevingsfarge 5 3 10" xfId="45466" xr:uid="{00000000-0005-0000-0000-00009B550000}"/>
    <cellStyle name="40% - uthevingsfarge 5 3 11" xfId="45467" xr:uid="{00000000-0005-0000-0000-00009C550000}"/>
    <cellStyle name="40% - uthevingsfarge 5 3 2" xfId="5135" xr:uid="{00000000-0005-0000-0000-00009D550000}"/>
    <cellStyle name="40% - uthevingsfarge 5 3 2 10" xfId="45468" xr:uid="{00000000-0005-0000-0000-00009E550000}"/>
    <cellStyle name="40% - uthevingsfarge 5 3 2 2" xfId="5136" xr:uid="{00000000-0005-0000-0000-00009F550000}"/>
    <cellStyle name="40% - uthevingsfarge 5 3 2 2 2" xfId="16719" xr:uid="{00000000-0005-0000-0000-0000A0550000}"/>
    <cellStyle name="40% - uthevingsfarge 5 3 2 2 2 2" xfId="45469" xr:uid="{00000000-0005-0000-0000-0000A1550000}"/>
    <cellStyle name="40% - uthevingsfarge 5 3 2 2 2 2 2" xfId="45470" xr:uid="{00000000-0005-0000-0000-0000A2550000}"/>
    <cellStyle name="40% - uthevingsfarge 5 3 2 2 2 3" xfId="45471" xr:uid="{00000000-0005-0000-0000-0000A3550000}"/>
    <cellStyle name="40% - uthevingsfarge 5 3 2 2 2_3. Chng in credit spreads" xfId="45472" xr:uid="{00000000-0005-0000-0000-0000A4550000}"/>
    <cellStyle name="40% - uthevingsfarge 5 3 2 2 3" xfId="16720" xr:uid="{00000000-0005-0000-0000-0000A5550000}"/>
    <cellStyle name="40% - uthevingsfarge 5 3 2 2 3 2" xfId="45473" xr:uid="{00000000-0005-0000-0000-0000A6550000}"/>
    <cellStyle name="40% - uthevingsfarge 5 3 2 2 3 2 2" xfId="45474" xr:uid="{00000000-0005-0000-0000-0000A7550000}"/>
    <cellStyle name="40% - uthevingsfarge 5 3 2 2 3 3" xfId="45475" xr:uid="{00000000-0005-0000-0000-0000A8550000}"/>
    <cellStyle name="40% - uthevingsfarge 5 3 2 2 3_3. Chng in credit spreads" xfId="45476" xr:uid="{00000000-0005-0000-0000-0000A9550000}"/>
    <cellStyle name="40% - uthevingsfarge 5 3 2 2 4" xfId="45477" xr:uid="{00000000-0005-0000-0000-0000AA550000}"/>
    <cellStyle name="40% - uthevingsfarge 5 3 2 2 4 2" xfId="45478" xr:uid="{00000000-0005-0000-0000-0000AB550000}"/>
    <cellStyle name="40% - uthevingsfarge 5 3 2 2 5" xfId="45479" xr:uid="{00000000-0005-0000-0000-0000AC550000}"/>
    <cellStyle name="40% - uthevingsfarge 5 3 2 2 6" xfId="45480" xr:uid="{00000000-0005-0000-0000-0000AD550000}"/>
    <cellStyle name="40% - uthevingsfarge 5 3 2 2_3. Chng in credit spreads" xfId="45481" xr:uid="{00000000-0005-0000-0000-0000AE550000}"/>
    <cellStyle name="40% - uthevingsfarge 5 3 2 3" xfId="16721" xr:uid="{00000000-0005-0000-0000-0000AF550000}"/>
    <cellStyle name="40% - uthevingsfarge 5 3 2 3 2" xfId="16722" xr:uid="{00000000-0005-0000-0000-0000B0550000}"/>
    <cellStyle name="40% - uthevingsfarge 5 3 2 3 2 2" xfId="45482" xr:uid="{00000000-0005-0000-0000-0000B1550000}"/>
    <cellStyle name="40% - uthevingsfarge 5 3 2 3 3" xfId="16723" xr:uid="{00000000-0005-0000-0000-0000B2550000}"/>
    <cellStyle name="40% - uthevingsfarge 5 3 2 3 4" xfId="45483" xr:uid="{00000000-0005-0000-0000-0000B3550000}"/>
    <cellStyle name="40% - uthevingsfarge 5 3 2 3 5" xfId="45484" xr:uid="{00000000-0005-0000-0000-0000B4550000}"/>
    <cellStyle name="40% - uthevingsfarge 5 3 2 3 6" xfId="45485" xr:uid="{00000000-0005-0000-0000-0000B5550000}"/>
    <cellStyle name="40% - uthevingsfarge 5 3 2 3_3. Chng in credit spreads" xfId="45486" xr:uid="{00000000-0005-0000-0000-0000B6550000}"/>
    <cellStyle name="40% - uthevingsfarge 5 3 2 4" xfId="16724" xr:uid="{00000000-0005-0000-0000-0000B7550000}"/>
    <cellStyle name="40% - uthevingsfarge 5 3 2 4 2" xfId="16725" xr:uid="{00000000-0005-0000-0000-0000B8550000}"/>
    <cellStyle name="40% - uthevingsfarge 5 3 2 4 2 2" xfId="45487" xr:uid="{00000000-0005-0000-0000-0000B9550000}"/>
    <cellStyle name="40% - uthevingsfarge 5 3 2 4 3" xfId="16726" xr:uid="{00000000-0005-0000-0000-0000BA550000}"/>
    <cellStyle name="40% - uthevingsfarge 5 3 2 4 4" xfId="45488" xr:uid="{00000000-0005-0000-0000-0000BB550000}"/>
    <cellStyle name="40% - uthevingsfarge 5 3 2 4 5" xfId="45489" xr:uid="{00000000-0005-0000-0000-0000BC550000}"/>
    <cellStyle name="40% - uthevingsfarge 5 3 2 4 6" xfId="45490" xr:uid="{00000000-0005-0000-0000-0000BD550000}"/>
    <cellStyle name="40% - uthevingsfarge 5 3 2 4_3. Chng in credit spreads" xfId="45491" xr:uid="{00000000-0005-0000-0000-0000BE550000}"/>
    <cellStyle name="40% - uthevingsfarge 5 3 2 5" xfId="16727" xr:uid="{00000000-0005-0000-0000-0000BF550000}"/>
    <cellStyle name="40% - uthevingsfarge 5 3 2 5 2" xfId="16728" xr:uid="{00000000-0005-0000-0000-0000C0550000}"/>
    <cellStyle name="40% - uthevingsfarge 5 3 2 5 3" xfId="16729" xr:uid="{00000000-0005-0000-0000-0000C1550000}"/>
    <cellStyle name="40% - uthevingsfarge 5 3 2 5 4" xfId="45492" xr:uid="{00000000-0005-0000-0000-0000C2550000}"/>
    <cellStyle name="40% - uthevingsfarge 5 3 2 5 5" xfId="45493" xr:uid="{00000000-0005-0000-0000-0000C3550000}"/>
    <cellStyle name="40% - uthevingsfarge 5 3 2 5 6" xfId="45494" xr:uid="{00000000-0005-0000-0000-0000C4550000}"/>
    <cellStyle name="40% - uthevingsfarge 5 3 2 5_43 Manuell" xfId="54858" xr:uid="{FC98CF43-2744-4E90-9516-FBAF23261A37}"/>
    <cellStyle name="40% - uthevingsfarge 5 3 2 6" xfId="16730" xr:uid="{00000000-0005-0000-0000-0000C6550000}"/>
    <cellStyle name="40% - uthevingsfarge 5 3 2 6 2" xfId="16731" xr:uid="{00000000-0005-0000-0000-0000C7550000}"/>
    <cellStyle name="40% - uthevingsfarge 5 3 2 6_43 Manuell" xfId="54859" xr:uid="{A0E84C5B-A5C1-4155-B4BC-07CE231980B5}"/>
    <cellStyle name="40% - uthevingsfarge 5 3 2 7" xfId="16732" xr:uid="{00000000-0005-0000-0000-0000C9550000}"/>
    <cellStyle name="40% - uthevingsfarge 5 3 2 8" xfId="45495" xr:uid="{00000000-0005-0000-0000-0000CA550000}"/>
    <cellStyle name="40% - uthevingsfarge 5 3 2 9" xfId="45496" xr:uid="{00000000-0005-0000-0000-0000CB550000}"/>
    <cellStyle name="40% - uthevingsfarge 5 3 2_3. Chng in credit spreads" xfId="45497" xr:uid="{00000000-0005-0000-0000-0000CC550000}"/>
    <cellStyle name="40% - uthevingsfarge 5 3 3" xfId="5137" xr:uid="{00000000-0005-0000-0000-0000CD550000}"/>
    <cellStyle name="40% - uthevingsfarge 5 3 3 2" xfId="16733" xr:uid="{00000000-0005-0000-0000-0000CE550000}"/>
    <cellStyle name="40% - uthevingsfarge 5 3 3 2 2" xfId="45498" xr:uid="{00000000-0005-0000-0000-0000CF550000}"/>
    <cellStyle name="40% - uthevingsfarge 5 3 3 2 2 2" xfId="45499" xr:uid="{00000000-0005-0000-0000-0000D0550000}"/>
    <cellStyle name="40% - uthevingsfarge 5 3 3 2 2 2 2" xfId="45500" xr:uid="{00000000-0005-0000-0000-0000D1550000}"/>
    <cellStyle name="40% - uthevingsfarge 5 3 3 2 2 3" xfId="45501" xr:uid="{00000000-0005-0000-0000-0000D2550000}"/>
    <cellStyle name="40% - uthevingsfarge 5 3 3 2 2_3. Chng in credit spreads" xfId="45502" xr:uid="{00000000-0005-0000-0000-0000D3550000}"/>
    <cellStyle name="40% - uthevingsfarge 5 3 3 2 3" xfId="45503" xr:uid="{00000000-0005-0000-0000-0000D4550000}"/>
    <cellStyle name="40% - uthevingsfarge 5 3 3 2 3 2" xfId="45504" xr:uid="{00000000-0005-0000-0000-0000D5550000}"/>
    <cellStyle name="40% - uthevingsfarge 5 3 3 2 3 2 2" xfId="45505" xr:uid="{00000000-0005-0000-0000-0000D6550000}"/>
    <cellStyle name="40% - uthevingsfarge 5 3 3 2 3 3" xfId="45506" xr:uid="{00000000-0005-0000-0000-0000D7550000}"/>
    <cellStyle name="40% - uthevingsfarge 5 3 3 2 3_3. Chng in credit spreads" xfId="45507" xr:uid="{00000000-0005-0000-0000-0000D8550000}"/>
    <cellStyle name="40% - uthevingsfarge 5 3 3 2 4" xfId="45508" xr:uid="{00000000-0005-0000-0000-0000D9550000}"/>
    <cellStyle name="40% - uthevingsfarge 5 3 3 2 4 2" xfId="45509" xr:uid="{00000000-0005-0000-0000-0000DA550000}"/>
    <cellStyle name="40% - uthevingsfarge 5 3 3 2 5" xfId="45510" xr:uid="{00000000-0005-0000-0000-0000DB550000}"/>
    <cellStyle name="40% - uthevingsfarge 5 3 3 2_3. Chng in credit spreads" xfId="45511" xr:uid="{00000000-0005-0000-0000-0000DC550000}"/>
    <cellStyle name="40% - uthevingsfarge 5 3 3 3" xfId="16734" xr:uid="{00000000-0005-0000-0000-0000DD550000}"/>
    <cellStyle name="40% - uthevingsfarge 5 3 3 3 2" xfId="45512" xr:uid="{00000000-0005-0000-0000-0000DE550000}"/>
    <cellStyle name="40% - uthevingsfarge 5 3 3 3 2 2" xfId="45513" xr:uid="{00000000-0005-0000-0000-0000DF550000}"/>
    <cellStyle name="40% - uthevingsfarge 5 3 3 3 3" xfId="45514" xr:uid="{00000000-0005-0000-0000-0000E0550000}"/>
    <cellStyle name="40% - uthevingsfarge 5 3 3 3_3. Chng in credit spreads" xfId="45515" xr:uid="{00000000-0005-0000-0000-0000E1550000}"/>
    <cellStyle name="40% - uthevingsfarge 5 3 3 4" xfId="45516" xr:uid="{00000000-0005-0000-0000-0000E2550000}"/>
    <cellStyle name="40% - uthevingsfarge 5 3 3 4 2" xfId="45517" xr:uid="{00000000-0005-0000-0000-0000E3550000}"/>
    <cellStyle name="40% - uthevingsfarge 5 3 3 4 2 2" xfId="45518" xr:uid="{00000000-0005-0000-0000-0000E4550000}"/>
    <cellStyle name="40% - uthevingsfarge 5 3 3 4 3" xfId="45519" xr:uid="{00000000-0005-0000-0000-0000E5550000}"/>
    <cellStyle name="40% - uthevingsfarge 5 3 3 4_3. Chng in credit spreads" xfId="45520" xr:uid="{00000000-0005-0000-0000-0000E6550000}"/>
    <cellStyle name="40% - uthevingsfarge 5 3 3 5" xfId="45521" xr:uid="{00000000-0005-0000-0000-0000E7550000}"/>
    <cellStyle name="40% - uthevingsfarge 5 3 3 5 2" xfId="45522" xr:uid="{00000000-0005-0000-0000-0000E8550000}"/>
    <cellStyle name="40% - uthevingsfarge 5 3 3 6" xfId="45523" xr:uid="{00000000-0005-0000-0000-0000E9550000}"/>
    <cellStyle name="40% - uthevingsfarge 5 3 3_3. Chng in credit spreads" xfId="45524" xr:uid="{00000000-0005-0000-0000-0000EA550000}"/>
    <cellStyle name="40% - uthevingsfarge 5 3 4" xfId="16735" xr:uid="{00000000-0005-0000-0000-0000EB550000}"/>
    <cellStyle name="40% - uthevingsfarge 5 3 4 2" xfId="16736" xr:uid="{00000000-0005-0000-0000-0000EC550000}"/>
    <cellStyle name="40% - uthevingsfarge 5 3 4 2 2" xfId="45525" xr:uid="{00000000-0005-0000-0000-0000ED550000}"/>
    <cellStyle name="40% - uthevingsfarge 5 3 4 2 2 2" xfId="45526" xr:uid="{00000000-0005-0000-0000-0000EE550000}"/>
    <cellStyle name="40% - uthevingsfarge 5 3 4 2 3" xfId="45527" xr:uid="{00000000-0005-0000-0000-0000EF550000}"/>
    <cellStyle name="40% - uthevingsfarge 5 3 4 2_3. Chng in credit spreads" xfId="45528" xr:uid="{00000000-0005-0000-0000-0000F0550000}"/>
    <cellStyle name="40% - uthevingsfarge 5 3 4 3" xfId="16737" xr:uid="{00000000-0005-0000-0000-0000F1550000}"/>
    <cellStyle name="40% - uthevingsfarge 5 3 4 3 2" xfId="45529" xr:uid="{00000000-0005-0000-0000-0000F2550000}"/>
    <cellStyle name="40% - uthevingsfarge 5 3 4 3 2 2" xfId="45530" xr:uid="{00000000-0005-0000-0000-0000F3550000}"/>
    <cellStyle name="40% - uthevingsfarge 5 3 4 3 3" xfId="45531" xr:uid="{00000000-0005-0000-0000-0000F4550000}"/>
    <cellStyle name="40% - uthevingsfarge 5 3 4 3_3. Chng in credit spreads" xfId="45532" xr:uid="{00000000-0005-0000-0000-0000F5550000}"/>
    <cellStyle name="40% - uthevingsfarge 5 3 4 4" xfId="45533" xr:uid="{00000000-0005-0000-0000-0000F6550000}"/>
    <cellStyle name="40% - uthevingsfarge 5 3 4 4 2" xfId="45534" xr:uid="{00000000-0005-0000-0000-0000F7550000}"/>
    <cellStyle name="40% - uthevingsfarge 5 3 4 5" xfId="45535" xr:uid="{00000000-0005-0000-0000-0000F8550000}"/>
    <cellStyle name="40% - uthevingsfarge 5 3 4 6" xfId="45536" xr:uid="{00000000-0005-0000-0000-0000F9550000}"/>
    <cellStyle name="40% - uthevingsfarge 5 3 4_3. Chng in credit spreads" xfId="45537" xr:uid="{00000000-0005-0000-0000-0000FA550000}"/>
    <cellStyle name="40% - uthevingsfarge 5 3 5" xfId="16738" xr:uid="{00000000-0005-0000-0000-0000FB550000}"/>
    <cellStyle name="40% - uthevingsfarge 5 3 5 2" xfId="16739" xr:uid="{00000000-0005-0000-0000-0000FC550000}"/>
    <cellStyle name="40% - uthevingsfarge 5 3 5 2 2" xfId="45538" xr:uid="{00000000-0005-0000-0000-0000FD550000}"/>
    <cellStyle name="40% - uthevingsfarge 5 3 5 3" xfId="16740" xr:uid="{00000000-0005-0000-0000-0000FE550000}"/>
    <cellStyle name="40% - uthevingsfarge 5 3 5 4" xfId="45539" xr:uid="{00000000-0005-0000-0000-0000FF550000}"/>
    <cellStyle name="40% - uthevingsfarge 5 3 5 5" xfId="45540" xr:uid="{00000000-0005-0000-0000-000000560000}"/>
    <cellStyle name="40% - uthevingsfarge 5 3 5 6" xfId="45541" xr:uid="{00000000-0005-0000-0000-000001560000}"/>
    <cellStyle name="40% - uthevingsfarge 5 3 5_3. Chng in credit spreads" xfId="45542" xr:uid="{00000000-0005-0000-0000-000002560000}"/>
    <cellStyle name="40% - uthevingsfarge 5 3 6" xfId="16741" xr:uid="{00000000-0005-0000-0000-000003560000}"/>
    <cellStyle name="40% - uthevingsfarge 5 3 6 2" xfId="16742" xr:uid="{00000000-0005-0000-0000-000004560000}"/>
    <cellStyle name="40% - uthevingsfarge 5 3 6 2 2" xfId="45543" xr:uid="{00000000-0005-0000-0000-000005560000}"/>
    <cellStyle name="40% - uthevingsfarge 5 3 6 3" xfId="16743" xr:uid="{00000000-0005-0000-0000-000006560000}"/>
    <cellStyle name="40% - uthevingsfarge 5 3 6 4" xfId="45544" xr:uid="{00000000-0005-0000-0000-000007560000}"/>
    <cellStyle name="40% - uthevingsfarge 5 3 6 5" xfId="45545" xr:uid="{00000000-0005-0000-0000-000008560000}"/>
    <cellStyle name="40% - uthevingsfarge 5 3 6 6" xfId="45546" xr:uid="{00000000-0005-0000-0000-000009560000}"/>
    <cellStyle name="40% - uthevingsfarge 5 3 6_3. Chng in credit spreads" xfId="45547" xr:uid="{00000000-0005-0000-0000-00000A560000}"/>
    <cellStyle name="40% - uthevingsfarge 5 3 7" xfId="16744" xr:uid="{00000000-0005-0000-0000-00000B560000}"/>
    <cellStyle name="40% - uthevingsfarge 5 3 7 2" xfId="16745" xr:uid="{00000000-0005-0000-0000-00000C560000}"/>
    <cellStyle name="40% - uthevingsfarge 5 3 7 2 2" xfId="45548" xr:uid="{00000000-0005-0000-0000-00000D560000}"/>
    <cellStyle name="40% - uthevingsfarge 5 3 7 3" xfId="45549" xr:uid="{00000000-0005-0000-0000-00000E560000}"/>
    <cellStyle name="40% - uthevingsfarge 5 3 7_3. Chng in credit spreads" xfId="45550" xr:uid="{00000000-0005-0000-0000-00000F560000}"/>
    <cellStyle name="40% - uthevingsfarge 5 3 8" xfId="16746" xr:uid="{00000000-0005-0000-0000-000010560000}"/>
    <cellStyle name="40% - uthevingsfarge 5 3 9" xfId="38356" xr:uid="{00000000-0005-0000-0000-000011560000}"/>
    <cellStyle name="40% - uthevingsfarge 5 3_4 manuell" xfId="53747"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5551" xr:uid="{00000000-0005-0000-0000-000016560000}"/>
    <cellStyle name="40% - uthevingsfarge 5 30 2_4 manuell" xfId="53748" xr:uid="{758F4D51-F3BF-4453-ACA2-3CB42F6DEAB8}"/>
    <cellStyle name="40% - uthevingsfarge 5 30 3" xfId="5141" xr:uid="{00000000-0005-0000-0000-000018560000}"/>
    <cellStyle name="40% - uthevingsfarge 5 30 4" xfId="45552" xr:uid="{00000000-0005-0000-0000-000019560000}"/>
    <cellStyle name="40% - uthevingsfarge 5 30_4 manuell" xfId="53749"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5553" xr:uid="{00000000-0005-0000-0000-00001E560000}"/>
    <cellStyle name="40% - uthevingsfarge 5 31 2_4 manuell" xfId="53750" xr:uid="{A6077881-2278-4F87-BE00-BE4E426A17C6}"/>
    <cellStyle name="40% - uthevingsfarge 5 31 3" xfId="5145" xr:uid="{00000000-0005-0000-0000-000020560000}"/>
    <cellStyle name="40% - uthevingsfarge 5 31 4" xfId="45554" xr:uid="{00000000-0005-0000-0000-000021560000}"/>
    <cellStyle name="40% - uthevingsfarge 5 31_4 manuell" xfId="53751"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5555" xr:uid="{00000000-0005-0000-0000-000026560000}"/>
    <cellStyle name="40% - uthevingsfarge 5 32 2_4 manuell" xfId="53752" xr:uid="{7E28384A-A977-4C10-A7AA-F18A734D6250}"/>
    <cellStyle name="40% - uthevingsfarge 5 32 3" xfId="5149" xr:uid="{00000000-0005-0000-0000-000028560000}"/>
    <cellStyle name="40% - uthevingsfarge 5 32 4" xfId="45556" xr:uid="{00000000-0005-0000-0000-000029560000}"/>
    <cellStyle name="40% - uthevingsfarge 5 32_4 manuell" xfId="53753"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5557" xr:uid="{00000000-0005-0000-0000-00002E560000}"/>
    <cellStyle name="40% - uthevingsfarge 5 33 2_4 manuell" xfId="53754" xr:uid="{8A155D79-8D3C-42C6-9861-F6503F364895}"/>
    <cellStyle name="40% - uthevingsfarge 5 33 3" xfId="5153" xr:uid="{00000000-0005-0000-0000-000030560000}"/>
    <cellStyle name="40% - uthevingsfarge 5 33 4" xfId="45558" xr:uid="{00000000-0005-0000-0000-000031560000}"/>
    <cellStyle name="40% - uthevingsfarge 5 33_4 manuell" xfId="53755"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5559" xr:uid="{00000000-0005-0000-0000-000036560000}"/>
    <cellStyle name="40% - uthevingsfarge 5 34 2_4 manuell" xfId="53756" xr:uid="{0FE4B3A2-96E2-47E1-B642-81176DC0C122}"/>
    <cellStyle name="40% - uthevingsfarge 5 34 3" xfId="5157" xr:uid="{00000000-0005-0000-0000-000038560000}"/>
    <cellStyle name="40% - uthevingsfarge 5 34 4" xfId="45560" xr:uid="{00000000-0005-0000-0000-000039560000}"/>
    <cellStyle name="40% - uthevingsfarge 5 34_4 manuell" xfId="53757"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5561" xr:uid="{00000000-0005-0000-0000-00003E560000}"/>
    <cellStyle name="40% - uthevingsfarge 5 35 2_4 manuell" xfId="53758" xr:uid="{759F28D4-E7AD-4F05-9082-699CFEE708CF}"/>
    <cellStyle name="40% - uthevingsfarge 5 35 3" xfId="5161" xr:uid="{00000000-0005-0000-0000-000040560000}"/>
    <cellStyle name="40% - uthevingsfarge 5 35 4" xfId="45562" xr:uid="{00000000-0005-0000-0000-000041560000}"/>
    <cellStyle name="40% - uthevingsfarge 5 35_4 manuell" xfId="53759"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5563" xr:uid="{00000000-0005-0000-0000-000046560000}"/>
    <cellStyle name="40% - uthevingsfarge 5 36 2_4 manuell" xfId="53760" xr:uid="{0B915710-B0BE-4563-8992-E86D269B0804}"/>
    <cellStyle name="40% - uthevingsfarge 5 36 3" xfId="5165" xr:uid="{00000000-0005-0000-0000-000048560000}"/>
    <cellStyle name="40% - uthevingsfarge 5 36 4" xfId="45564" xr:uid="{00000000-0005-0000-0000-000049560000}"/>
    <cellStyle name="40% - uthevingsfarge 5 36_4 manuell" xfId="53761"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5565" xr:uid="{00000000-0005-0000-0000-00004E560000}"/>
    <cellStyle name="40% - uthevingsfarge 5 37 2_4 manuell" xfId="53762" xr:uid="{87B8EA44-8828-4B0F-A367-5AB06B947FA6}"/>
    <cellStyle name="40% - uthevingsfarge 5 37 3" xfId="5169" xr:uid="{00000000-0005-0000-0000-000050560000}"/>
    <cellStyle name="40% - uthevingsfarge 5 37 4" xfId="45566" xr:uid="{00000000-0005-0000-0000-000051560000}"/>
    <cellStyle name="40% - uthevingsfarge 5 37_4 manuell" xfId="53763"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5567" xr:uid="{00000000-0005-0000-0000-000056560000}"/>
    <cellStyle name="40% - uthevingsfarge 5 38 2_4 manuell" xfId="53764" xr:uid="{F5B93D5E-5940-41E0-A223-DCE0BA757DB3}"/>
    <cellStyle name="40% - uthevingsfarge 5 38 3" xfId="5173" xr:uid="{00000000-0005-0000-0000-000058560000}"/>
    <cellStyle name="40% - uthevingsfarge 5 38 4" xfId="45568" xr:uid="{00000000-0005-0000-0000-000059560000}"/>
    <cellStyle name="40% - uthevingsfarge 5 38_4 manuell" xfId="53765"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5569" xr:uid="{00000000-0005-0000-0000-00005E560000}"/>
    <cellStyle name="40% - uthevingsfarge 5 39 2_4 manuell" xfId="53766" xr:uid="{1CEB2909-379C-4E35-A461-C4CD5E412C31}"/>
    <cellStyle name="40% - uthevingsfarge 5 39 3" xfId="5177" xr:uid="{00000000-0005-0000-0000-000060560000}"/>
    <cellStyle name="40% - uthevingsfarge 5 39 4" xfId="45570" xr:uid="{00000000-0005-0000-0000-000061560000}"/>
    <cellStyle name="40% - uthevingsfarge 5 39_4 manuell" xfId="53767" xr:uid="{605385B9-0CE2-4FBE-A2D7-87DE2E85F332}"/>
    <cellStyle name="40% - uthevingsfarge 5 4" xfId="5178" xr:uid="{00000000-0005-0000-0000-000063560000}"/>
    <cellStyle name="40% - uthevingsfarge 5 4 10" xfId="45571" xr:uid="{00000000-0005-0000-0000-000064560000}"/>
    <cellStyle name="40% - uthevingsfarge 5 4 2" xfId="5179" xr:uid="{00000000-0005-0000-0000-000065560000}"/>
    <cellStyle name="40% - uthevingsfarge 5 4 2 2" xfId="5180" xr:uid="{00000000-0005-0000-0000-000066560000}"/>
    <cellStyle name="40% - uthevingsfarge 5 4 2 2 2" xfId="16747" xr:uid="{00000000-0005-0000-0000-000067560000}"/>
    <cellStyle name="40% - uthevingsfarge 5 4 2 2 2 2" xfId="45572" xr:uid="{00000000-0005-0000-0000-000068560000}"/>
    <cellStyle name="40% - uthevingsfarge 5 4 2 2 3" xfId="45573" xr:uid="{00000000-0005-0000-0000-000069560000}"/>
    <cellStyle name="40% - uthevingsfarge 5 4 2 2_3. Chng in credit spreads" xfId="45574" xr:uid="{00000000-0005-0000-0000-00006A560000}"/>
    <cellStyle name="40% - uthevingsfarge 5 4 2 3" xfId="16748" xr:uid="{00000000-0005-0000-0000-00006B560000}"/>
    <cellStyle name="40% - uthevingsfarge 5 4 2 3 2" xfId="45575" xr:uid="{00000000-0005-0000-0000-00006C560000}"/>
    <cellStyle name="40% - uthevingsfarge 5 4 2 3 2 2" xfId="45576" xr:uid="{00000000-0005-0000-0000-00006D560000}"/>
    <cellStyle name="40% - uthevingsfarge 5 4 2 3 3" xfId="45577" xr:uid="{00000000-0005-0000-0000-00006E560000}"/>
    <cellStyle name="40% - uthevingsfarge 5 4 2 3_3. Chng in credit spreads" xfId="45578" xr:uid="{00000000-0005-0000-0000-00006F560000}"/>
    <cellStyle name="40% - uthevingsfarge 5 4 2 4" xfId="45579" xr:uid="{00000000-0005-0000-0000-000070560000}"/>
    <cellStyle name="40% - uthevingsfarge 5 4 2 4 2" xfId="45580" xr:uid="{00000000-0005-0000-0000-000071560000}"/>
    <cellStyle name="40% - uthevingsfarge 5 4 2 5" xfId="45581" xr:uid="{00000000-0005-0000-0000-000072560000}"/>
    <cellStyle name="40% - uthevingsfarge 5 4 2 6" xfId="45582" xr:uid="{00000000-0005-0000-0000-000073560000}"/>
    <cellStyle name="40% - uthevingsfarge 5 4 2 7" xfId="45583" xr:uid="{00000000-0005-0000-0000-000074560000}"/>
    <cellStyle name="40% - uthevingsfarge 5 4 2 8" xfId="45584" xr:uid="{00000000-0005-0000-0000-000075560000}"/>
    <cellStyle name="40% - uthevingsfarge 5 4 2_3. Chng in credit spreads" xfId="45585" xr:uid="{00000000-0005-0000-0000-000076560000}"/>
    <cellStyle name="40% - uthevingsfarge 5 4 3" xfId="5181" xr:uid="{00000000-0005-0000-0000-000077560000}"/>
    <cellStyle name="40% - uthevingsfarge 5 4 3 2" xfId="16749" xr:uid="{00000000-0005-0000-0000-000078560000}"/>
    <cellStyle name="40% - uthevingsfarge 5 4 3 2 2" xfId="45586" xr:uid="{00000000-0005-0000-0000-000079560000}"/>
    <cellStyle name="40% - uthevingsfarge 5 4 3 3" xfId="16750" xr:uid="{00000000-0005-0000-0000-00007A560000}"/>
    <cellStyle name="40% - uthevingsfarge 5 4 3 4" xfId="45587" xr:uid="{00000000-0005-0000-0000-00007B560000}"/>
    <cellStyle name="40% - uthevingsfarge 5 4 3 5" xfId="45588" xr:uid="{00000000-0005-0000-0000-00007C560000}"/>
    <cellStyle name="40% - uthevingsfarge 5 4 3 6" xfId="45589" xr:uid="{00000000-0005-0000-0000-00007D560000}"/>
    <cellStyle name="40% - uthevingsfarge 5 4 3_3. Chng in credit spreads" xfId="45590" xr:uid="{00000000-0005-0000-0000-00007E560000}"/>
    <cellStyle name="40% - uthevingsfarge 5 4 4" xfId="16751" xr:uid="{00000000-0005-0000-0000-00007F560000}"/>
    <cellStyle name="40% - uthevingsfarge 5 4 4 2" xfId="16752" xr:uid="{00000000-0005-0000-0000-000080560000}"/>
    <cellStyle name="40% - uthevingsfarge 5 4 4 2 2" xfId="45591" xr:uid="{00000000-0005-0000-0000-000081560000}"/>
    <cellStyle name="40% - uthevingsfarge 5 4 4 3" xfId="16753" xr:uid="{00000000-0005-0000-0000-000082560000}"/>
    <cellStyle name="40% - uthevingsfarge 5 4 4 4" xfId="45592" xr:uid="{00000000-0005-0000-0000-000083560000}"/>
    <cellStyle name="40% - uthevingsfarge 5 4 4 5" xfId="45593" xr:uid="{00000000-0005-0000-0000-000084560000}"/>
    <cellStyle name="40% - uthevingsfarge 5 4 4 6" xfId="45594" xr:uid="{00000000-0005-0000-0000-000085560000}"/>
    <cellStyle name="40% - uthevingsfarge 5 4 4_3. Chng in credit spreads" xfId="45595" xr:uid="{00000000-0005-0000-0000-000086560000}"/>
    <cellStyle name="40% - uthevingsfarge 5 4 5" xfId="16754" xr:uid="{00000000-0005-0000-0000-000087560000}"/>
    <cellStyle name="40% - uthevingsfarge 5 4 5 2" xfId="16755" xr:uid="{00000000-0005-0000-0000-000088560000}"/>
    <cellStyle name="40% - uthevingsfarge 5 4 5 3" xfId="16756" xr:uid="{00000000-0005-0000-0000-000089560000}"/>
    <cellStyle name="40% - uthevingsfarge 5 4 5 4" xfId="45596" xr:uid="{00000000-0005-0000-0000-00008A560000}"/>
    <cellStyle name="40% - uthevingsfarge 5 4 5 5" xfId="45597" xr:uid="{00000000-0005-0000-0000-00008B560000}"/>
    <cellStyle name="40% - uthevingsfarge 5 4 5 6" xfId="45598" xr:uid="{00000000-0005-0000-0000-00008C560000}"/>
    <cellStyle name="40% - uthevingsfarge 5 4 5_43 Manuell" xfId="54860" xr:uid="{653DC223-7FA7-4954-B940-47C6AB358268}"/>
    <cellStyle name="40% - uthevingsfarge 5 4 6" xfId="16757" xr:uid="{00000000-0005-0000-0000-00008E560000}"/>
    <cellStyle name="40% - uthevingsfarge 5 4 6 2" xfId="16758" xr:uid="{00000000-0005-0000-0000-00008F560000}"/>
    <cellStyle name="40% - uthevingsfarge 5 4 6_43 Manuell" xfId="54861" xr:uid="{74BA69D9-5C38-4080-A7D5-924B9F7B02C2}"/>
    <cellStyle name="40% - uthevingsfarge 5 4 7" xfId="16759" xr:uid="{00000000-0005-0000-0000-000091560000}"/>
    <cellStyle name="40% - uthevingsfarge 5 4 8" xfId="38357" xr:uid="{00000000-0005-0000-0000-000092560000}"/>
    <cellStyle name="40% - uthevingsfarge 5 4 9" xfId="45599" xr:uid="{00000000-0005-0000-0000-000093560000}"/>
    <cellStyle name="40% - uthevingsfarge 5 4_3. Chng in credit spreads" xfId="45600"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5601" xr:uid="{00000000-0005-0000-0000-000098560000}"/>
    <cellStyle name="40% - uthevingsfarge 5 40 2_4 manuell" xfId="53768" xr:uid="{FBE34E8F-26F7-41EF-94B9-D4833EBD2A37}"/>
    <cellStyle name="40% - uthevingsfarge 5 40 3" xfId="5185" xr:uid="{00000000-0005-0000-0000-00009A560000}"/>
    <cellStyle name="40% - uthevingsfarge 5 40 4" xfId="45602" xr:uid="{00000000-0005-0000-0000-00009B560000}"/>
    <cellStyle name="40% - uthevingsfarge 5 40_4 manuell" xfId="53769"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5603" xr:uid="{00000000-0005-0000-0000-0000A0560000}"/>
    <cellStyle name="40% - uthevingsfarge 5 41 2_4 manuell" xfId="53770" xr:uid="{6C0AF753-620F-4422-9DDA-9C4EEB0AF6E2}"/>
    <cellStyle name="40% - uthevingsfarge 5 41 3" xfId="5189" xr:uid="{00000000-0005-0000-0000-0000A2560000}"/>
    <cellStyle name="40% - uthevingsfarge 5 41 4" xfId="45604" xr:uid="{00000000-0005-0000-0000-0000A3560000}"/>
    <cellStyle name="40% - uthevingsfarge 5 41_4 manuell" xfId="53771"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5605" xr:uid="{00000000-0005-0000-0000-0000A8560000}"/>
    <cellStyle name="40% - uthevingsfarge 5 42 2_4 manuell" xfId="53772" xr:uid="{691837F3-E791-4CE1-B048-C29A0AA20571}"/>
    <cellStyle name="40% - uthevingsfarge 5 42 3" xfId="5193" xr:uid="{00000000-0005-0000-0000-0000AA560000}"/>
    <cellStyle name="40% - uthevingsfarge 5 42 4" xfId="45606" xr:uid="{00000000-0005-0000-0000-0000AB560000}"/>
    <cellStyle name="40% - uthevingsfarge 5 42_4 manuell" xfId="53773"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5607" xr:uid="{00000000-0005-0000-0000-0000B0560000}"/>
    <cellStyle name="40% - uthevingsfarge 5 43 2_4 manuell" xfId="53774" xr:uid="{BBCFC8D2-5AEF-41B4-B2E6-D4D8799CCDF0}"/>
    <cellStyle name="40% - uthevingsfarge 5 43 3" xfId="5197" xr:uid="{00000000-0005-0000-0000-0000B2560000}"/>
    <cellStyle name="40% - uthevingsfarge 5 43 4" xfId="45608" xr:uid="{00000000-0005-0000-0000-0000B3560000}"/>
    <cellStyle name="40% - uthevingsfarge 5 43_4 manuell" xfId="53775"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5609" xr:uid="{00000000-0005-0000-0000-0000B8560000}"/>
    <cellStyle name="40% - uthevingsfarge 5 44 2_4 manuell" xfId="53776" xr:uid="{F03F8214-CEA7-4408-9CC5-2527115EF3EB}"/>
    <cellStyle name="40% - uthevingsfarge 5 44 3" xfId="5201" xr:uid="{00000000-0005-0000-0000-0000BA560000}"/>
    <cellStyle name="40% - uthevingsfarge 5 44 4" xfId="45610" xr:uid="{00000000-0005-0000-0000-0000BB560000}"/>
    <cellStyle name="40% - uthevingsfarge 5 44_4 manuell" xfId="53777"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5611" xr:uid="{00000000-0005-0000-0000-0000C0560000}"/>
    <cellStyle name="40% - uthevingsfarge 5 45 2_4 manuell" xfId="53778" xr:uid="{D140AFE0-BDD9-4F1B-9B80-54305441985D}"/>
    <cellStyle name="40% - uthevingsfarge 5 45 3" xfId="5205" xr:uid="{00000000-0005-0000-0000-0000C2560000}"/>
    <cellStyle name="40% - uthevingsfarge 5 45 4" xfId="45612" xr:uid="{00000000-0005-0000-0000-0000C3560000}"/>
    <cellStyle name="40% - uthevingsfarge 5 45_4 manuell" xfId="53779"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5613" xr:uid="{00000000-0005-0000-0000-0000C8560000}"/>
    <cellStyle name="40% - uthevingsfarge 5 46 2_4 manuell" xfId="53780" xr:uid="{198F43DD-D285-4829-9B3C-FA258AC51D6A}"/>
    <cellStyle name="40% - uthevingsfarge 5 46 3" xfId="5209" xr:uid="{00000000-0005-0000-0000-0000CA560000}"/>
    <cellStyle name="40% - uthevingsfarge 5 46 4" xfId="45614" xr:uid="{00000000-0005-0000-0000-0000CB560000}"/>
    <cellStyle name="40% - uthevingsfarge 5 46_4 manuell" xfId="53781"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5615" xr:uid="{00000000-0005-0000-0000-0000D0560000}"/>
    <cellStyle name="40% - uthevingsfarge 5 47 2_4 manuell" xfId="53782" xr:uid="{053C998A-A1CC-4B89-91D6-8DCDFC588653}"/>
    <cellStyle name="40% - uthevingsfarge 5 47 3" xfId="5213" xr:uid="{00000000-0005-0000-0000-0000D2560000}"/>
    <cellStyle name="40% - uthevingsfarge 5 47 4" xfId="45616" xr:uid="{00000000-0005-0000-0000-0000D3560000}"/>
    <cellStyle name="40% - uthevingsfarge 5 47_4 manuell" xfId="53783"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5617" xr:uid="{00000000-0005-0000-0000-0000D8560000}"/>
    <cellStyle name="40% - uthevingsfarge 5 48 2_4 manuell" xfId="53784" xr:uid="{622B827C-09F0-48E6-B4B0-F3D1A5004452}"/>
    <cellStyle name="40% - uthevingsfarge 5 48 3" xfId="5217" xr:uid="{00000000-0005-0000-0000-0000DA560000}"/>
    <cellStyle name="40% - uthevingsfarge 5 48 4" xfId="45618" xr:uid="{00000000-0005-0000-0000-0000DB560000}"/>
    <cellStyle name="40% - uthevingsfarge 5 48_4 manuell" xfId="53785"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5619" xr:uid="{00000000-0005-0000-0000-0000E0560000}"/>
    <cellStyle name="40% - uthevingsfarge 5 49 2_4 manuell" xfId="53786" xr:uid="{03DB7920-23D7-4DC5-A952-CEBC48128AC5}"/>
    <cellStyle name="40% - uthevingsfarge 5 49 3" xfId="5221" xr:uid="{00000000-0005-0000-0000-0000E2560000}"/>
    <cellStyle name="40% - uthevingsfarge 5 49 4" xfId="45620" xr:uid="{00000000-0005-0000-0000-0000E3560000}"/>
    <cellStyle name="40% - uthevingsfarge 5 49_4 manuell" xfId="53787"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5621" xr:uid="{00000000-0005-0000-0000-0000E8560000}"/>
    <cellStyle name="40% - uthevingsfarge 5 5 2 2 2 2" xfId="45622" xr:uid="{00000000-0005-0000-0000-0000E9560000}"/>
    <cellStyle name="40% - uthevingsfarge 5 5 2 2 3" xfId="45623" xr:uid="{00000000-0005-0000-0000-0000EA560000}"/>
    <cellStyle name="40% - uthevingsfarge 5 5 2 2_3. Chng in credit spreads" xfId="45624" xr:uid="{00000000-0005-0000-0000-0000EB560000}"/>
    <cellStyle name="40% - uthevingsfarge 5 5 2 3" xfId="45625" xr:uid="{00000000-0005-0000-0000-0000EC560000}"/>
    <cellStyle name="40% - uthevingsfarge 5 5 2 3 2" xfId="45626" xr:uid="{00000000-0005-0000-0000-0000ED560000}"/>
    <cellStyle name="40% - uthevingsfarge 5 5 2 3 2 2" xfId="45627" xr:uid="{00000000-0005-0000-0000-0000EE560000}"/>
    <cellStyle name="40% - uthevingsfarge 5 5 2 3 3" xfId="45628" xr:uid="{00000000-0005-0000-0000-0000EF560000}"/>
    <cellStyle name="40% - uthevingsfarge 5 5 2 3_3. Chng in credit spreads" xfId="45629" xr:uid="{00000000-0005-0000-0000-0000F0560000}"/>
    <cellStyle name="40% - uthevingsfarge 5 5 2 4" xfId="45630" xr:uid="{00000000-0005-0000-0000-0000F1560000}"/>
    <cellStyle name="40% - uthevingsfarge 5 5 2 4 2" xfId="45631" xr:uid="{00000000-0005-0000-0000-0000F2560000}"/>
    <cellStyle name="40% - uthevingsfarge 5 5 2 5" xfId="45632" xr:uid="{00000000-0005-0000-0000-0000F3560000}"/>
    <cellStyle name="40% - uthevingsfarge 5 5 2_3. Chng in credit spreads" xfId="45633" xr:uid="{00000000-0005-0000-0000-0000F4560000}"/>
    <cellStyle name="40% - uthevingsfarge 5 5 3" xfId="5225" xr:uid="{00000000-0005-0000-0000-0000F5560000}"/>
    <cellStyle name="40% - uthevingsfarge 5 5 3 2" xfId="16760" xr:uid="{00000000-0005-0000-0000-0000F6560000}"/>
    <cellStyle name="40% - uthevingsfarge 5 5 3 2 2" xfId="45634" xr:uid="{00000000-0005-0000-0000-0000F7560000}"/>
    <cellStyle name="40% - uthevingsfarge 5 5 3 3" xfId="45635" xr:uid="{00000000-0005-0000-0000-0000F8560000}"/>
    <cellStyle name="40% - uthevingsfarge 5 5 3_3. Chng in credit spreads" xfId="45636" xr:uid="{00000000-0005-0000-0000-0000F9560000}"/>
    <cellStyle name="40% - uthevingsfarge 5 5 4" xfId="16761" xr:uid="{00000000-0005-0000-0000-0000FA560000}"/>
    <cellStyle name="40% - uthevingsfarge 5 5 4 2" xfId="45637" xr:uid="{00000000-0005-0000-0000-0000FB560000}"/>
    <cellStyle name="40% - uthevingsfarge 5 5 4 2 2" xfId="45638" xr:uid="{00000000-0005-0000-0000-0000FC560000}"/>
    <cellStyle name="40% - uthevingsfarge 5 5 4 3" xfId="45639" xr:uid="{00000000-0005-0000-0000-0000FD560000}"/>
    <cellStyle name="40% - uthevingsfarge 5 5 4_3. Chng in credit spreads" xfId="45640" xr:uid="{00000000-0005-0000-0000-0000FE560000}"/>
    <cellStyle name="40% - uthevingsfarge 5 5 5" xfId="16762" xr:uid="{00000000-0005-0000-0000-0000FF560000}"/>
    <cellStyle name="40% - uthevingsfarge 5 5 5 2" xfId="45641" xr:uid="{00000000-0005-0000-0000-000000570000}"/>
    <cellStyle name="40% - uthevingsfarge 5 5 6" xfId="38358" xr:uid="{00000000-0005-0000-0000-000001570000}"/>
    <cellStyle name="40% - uthevingsfarge 5 5 7" xfId="45642" xr:uid="{00000000-0005-0000-0000-000002570000}"/>
    <cellStyle name="40% - uthevingsfarge 5 5 8" xfId="45643" xr:uid="{00000000-0005-0000-0000-000003570000}"/>
    <cellStyle name="40% - uthevingsfarge 5 5 9" xfId="45644" xr:uid="{00000000-0005-0000-0000-000004570000}"/>
    <cellStyle name="40% - uthevingsfarge 5 5_3. Chng in credit spreads" xfId="45645"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5646" xr:uid="{00000000-0005-0000-0000-000009570000}"/>
    <cellStyle name="40% - uthevingsfarge 5 50 2_4 manuell" xfId="53788" xr:uid="{50409D76-0141-4E47-A749-D322EF80308C}"/>
    <cellStyle name="40% - uthevingsfarge 5 50 3" xfId="5229" xr:uid="{00000000-0005-0000-0000-00000B570000}"/>
    <cellStyle name="40% - uthevingsfarge 5 50 4" xfId="45647" xr:uid="{00000000-0005-0000-0000-00000C570000}"/>
    <cellStyle name="40% - uthevingsfarge 5 50_4 manuell" xfId="53789"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5648" xr:uid="{00000000-0005-0000-0000-000011570000}"/>
    <cellStyle name="40% - uthevingsfarge 5 51 2_4 manuell" xfId="53790" xr:uid="{C08026F2-8634-4AB9-8E98-5ECAF5534280}"/>
    <cellStyle name="40% - uthevingsfarge 5 51 3" xfId="5233" xr:uid="{00000000-0005-0000-0000-000013570000}"/>
    <cellStyle name="40% - uthevingsfarge 5 51 4" xfId="45649" xr:uid="{00000000-0005-0000-0000-000014570000}"/>
    <cellStyle name="40% - uthevingsfarge 5 51_4 manuell" xfId="53791"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5650" xr:uid="{00000000-0005-0000-0000-000019570000}"/>
    <cellStyle name="40% - uthevingsfarge 5 52 2_4 manuell" xfId="53792" xr:uid="{17136FDE-20F6-4536-8159-E707C2E2B642}"/>
    <cellStyle name="40% - uthevingsfarge 5 52 3" xfId="5237" xr:uid="{00000000-0005-0000-0000-00001B570000}"/>
    <cellStyle name="40% - uthevingsfarge 5 52 4" xfId="45651" xr:uid="{00000000-0005-0000-0000-00001C570000}"/>
    <cellStyle name="40% - uthevingsfarge 5 52_4 manuell" xfId="53793"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5652" xr:uid="{00000000-0005-0000-0000-000021570000}"/>
    <cellStyle name="40% - uthevingsfarge 5 53 2_4 manuell" xfId="53794" xr:uid="{56E70A13-19CE-4679-95C5-E1C15AD3099C}"/>
    <cellStyle name="40% - uthevingsfarge 5 53 3" xfId="5241" xr:uid="{00000000-0005-0000-0000-000023570000}"/>
    <cellStyle name="40% - uthevingsfarge 5 53 4" xfId="45653" xr:uid="{00000000-0005-0000-0000-000024570000}"/>
    <cellStyle name="40% - uthevingsfarge 5 53_4 manuell" xfId="53795"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5654" xr:uid="{00000000-0005-0000-0000-000029570000}"/>
    <cellStyle name="40% - uthevingsfarge 5 54 2_4 manuell" xfId="53796" xr:uid="{58FC8EBC-2871-4E70-B47A-D7F5EE3F6B11}"/>
    <cellStyle name="40% - uthevingsfarge 5 54 3" xfId="5245" xr:uid="{00000000-0005-0000-0000-00002B570000}"/>
    <cellStyle name="40% - uthevingsfarge 5 54 4" xfId="45655" xr:uid="{00000000-0005-0000-0000-00002C570000}"/>
    <cellStyle name="40% - uthevingsfarge 5 54_4 manuell" xfId="53797"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5656" xr:uid="{00000000-0005-0000-0000-000031570000}"/>
    <cellStyle name="40% - uthevingsfarge 5 55 2_4 manuell" xfId="53798" xr:uid="{17773402-59D9-4CC3-9988-7F0BC11E1312}"/>
    <cellStyle name="40% - uthevingsfarge 5 55 3" xfId="5249" xr:uid="{00000000-0005-0000-0000-000033570000}"/>
    <cellStyle name="40% - uthevingsfarge 5 55 4" xfId="45657" xr:uid="{00000000-0005-0000-0000-000034570000}"/>
    <cellStyle name="40% - uthevingsfarge 5 55_4 manuell" xfId="53799"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5658" xr:uid="{00000000-0005-0000-0000-000039570000}"/>
    <cellStyle name="40% - uthevingsfarge 5 56 2_4 manuell" xfId="53800" xr:uid="{B6D57FE7-A869-46B2-B625-B64D10EDDE45}"/>
    <cellStyle name="40% - uthevingsfarge 5 56 3" xfId="5253" xr:uid="{00000000-0005-0000-0000-00003B570000}"/>
    <cellStyle name="40% - uthevingsfarge 5 56 4" xfId="45659" xr:uid="{00000000-0005-0000-0000-00003C570000}"/>
    <cellStyle name="40% - uthevingsfarge 5 56_4 manuell" xfId="53801"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5660" xr:uid="{00000000-0005-0000-0000-000041570000}"/>
    <cellStyle name="40% - uthevingsfarge 5 57 2_4 manuell" xfId="53802" xr:uid="{0C924BFA-5C0F-49A3-B730-B64C545A62BC}"/>
    <cellStyle name="40% - uthevingsfarge 5 57 3" xfId="5257" xr:uid="{00000000-0005-0000-0000-000043570000}"/>
    <cellStyle name="40% - uthevingsfarge 5 57 4" xfId="45661" xr:uid="{00000000-0005-0000-0000-000044570000}"/>
    <cellStyle name="40% - uthevingsfarge 5 57_4 manuell" xfId="53803"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5662" xr:uid="{00000000-0005-0000-0000-000049570000}"/>
    <cellStyle name="40% - uthevingsfarge 5 58 2_4 manuell" xfId="53804" xr:uid="{86E57DB6-7971-4C17-8842-A94CE45109C0}"/>
    <cellStyle name="40% - uthevingsfarge 5 58 3" xfId="5261" xr:uid="{00000000-0005-0000-0000-00004B570000}"/>
    <cellStyle name="40% - uthevingsfarge 5 58 4" xfId="45663" xr:uid="{00000000-0005-0000-0000-00004C570000}"/>
    <cellStyle name="40% - uthevingsfarge 5 58_4 manuell" xfId="53805"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5664" xr:uid="{00000000-0005-0000-0000-000051570000}"/>
    <cellStyle name="40% - uthevingsfarge 5 59 2_4 manuell" xfId="53806" xr:uid="{F15051B2-1773-4F50-8602-B3519A74C3E2}"/>
    <cellStyle name="40% - uthevingsfarge 5 59 3" xfId="5265" xr:uid="{00000000-0005-0000-0000-000053570000}"/>
    <cellStyle name="40% - uthevingsfarge 5 59 4" xfId="45665" xr:uid="{00000000-0005-0000-0000-000054570000}"/>
    <cellStyle name="40% - uthevingsfarge 5 59_4 manuell" xfId="53807"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5666" xr:uid="{00000000-0005-0000-0000-000059570000}"/>
    <cellStyle name="40% - uthevingsfarge 5 6 2 2_CC1" xfId="53808" xr:uid="{82EF193F-094F-4C64-97B2-A5D0CC6199EA}"/>
    <cellStyle name="40% - uthevingsfarge 5 6 2 3" xfId="45667" xr:uid="{00000000-0005-0000-0000-00005A570000}"/>
    <cellStyle name="40% - uthevingsfarge 5 6 2 4" xfId="45668" xr:uid="{00000000-0005-0000-0000-00005B570000}"/>
    <cellStyle name="40% - uthevingsfarge 5 6 2_3. Chng in credit spreads" xfId="45669" xr:uid="{00000000-0005-0000-0000-00005C570000}"/>
    <cellStyle name="40% - uthevingsfarge 5 6 3" xfId="5269" xr:uid="{00000000-0005-0000-0000-00005D570000}"/>
    <cellStyle name="40% - uthevingsfarge 5 6 3 2" xfId="16763" xr:uid="{00000000-0005-0000-0000-00005E570000}"/>
    <cellStyle name="40% - uthevingsfarge 5 6 3 2 2" xfId="45670" xr:uid="{00000000-0005-0000-0000-00005F570000}"/>
    <cellStyle name="40% - uthevingsfarge 5 6 3 3" xfId="45671" xr:uid="{00000000-0005-0000-0000-000060570000}"/>
    <cellStyle name="40% - uthevingsfarge 5 6 3_3. Chng in credit spreads" xfId="45672" xr:uid="{00000000-0005-0000-0000-000061570000}"/>
    <cellStyle name="40% - uthevingsfarge 5 6 4" xfId="16764" xr:uid="{00000000-0005-0000-0000-000062570000}"/>
    <cellStyle name="40% - uthevingsfarge 5 6 4 2" xfId="45673" xr:uid="{00000000-0005-0000-0000-000063570000}"/>
    <cellStyle name="40% - uthevingsfarge 5 6 5" xfId="16765" xr:uid="{00000000-0005-0000-0000-000064570000}"/>
    <cellStyle name="40% - uthevingsfarge 5 6 6" xfId="38359" xr:uid="{00000000-0005-0000-0000-000065570000}"/>
    <cellStyle name="40% - uthevingsfarge 5 6 7" xfId="45674" xr:uid="{00000000-0005-0000-0000-000066570000}"/>
    <cellStyle name="40% - uthevingsfarge 5 6 8" xfId="45675" xr:uid="{00000000-0005-0000-0000-000067570000}"/>
    <cellStyle name="40% - uthevingsfarge 5 6 9" xfId="45676" xr:uid="{00000000-0005-0000-0000-000068570000}"/>
    <cellStyle name="40% - uthevingsfarge 5 6_3. Chng in credit spreads" xfId="45677" xr:uid="{00000000-0005-0000-0000-000069570000}"/>
    <cellStyle name="40% - uthevingsfarge 5 60" xfId="16766" xr:uid="{00000000-0005-0000-0000-00006A570000}"/>
    <cellStyle name="40% - uthevingsfarge 5 60 2" xfId="16767" xr:uid="{00000000-0005-0000-0000-00006B570000}"/>
    <cellStyle name="40% - uthevingsfarge 5 60 2 2" xfId="35016" xr:uid="{00000000-0005-0000-0000-00006C570000}"/>
    <cellStyle name="40% - uthevingsfarge 5 60 3" xfId="16768" xr:uid="{00000000-0005-0000-0000-00006D570000}"/>
    <cellStyle name="40% - uthevingsfarge 5 60 4" xfId="34780" xr:uid="{00000000-0005-0000-0000-00006E570000}"/>
    <cellStyle name="40% - uthevingsfarge 5 60_43 Manuell" xfId="54862" xr:uid="{71FF3BDF-C2CD-438F-8EB8-67401F64B1B2}"/>
    <cellStyle name="40% - uthevingsfarge 5 61" xfId="16769" xr:uid="{00000000-0005-0000-0000-000070570000}"/>
    <cellStyle name="40% - uthevingsfarge 5 61 2" xfId="16770" xr:uid="{00000000-0005-0000-0000-000071570000}"/>
    <cellStyle name="40% - uthevingsfarge 5 61 2 2" xfId="35037" xr:uid="{00000000-0005-0000-0000-000072570000}"/>
    <cellStyle name="40% - uthevingsfarge 5 61 3" xfId="16771" xr:uid="{00000000-0005-0000-0000-000073570000}"/>
    <cellStyle name="40% - uthevingsfarge 5 61 4" xfId="34806" xr:uid="{00000000-0005-0000-0000-000074570000}"/>
    <cellStyle name="40% - uthevingsfarge 5 61_43 Manuell" xfId="54863" xr:uid="{F7A78652-7579-45A2-8238-F0EE4DE70989}"/>
    <cellStyle name="40% - uthevingsfarge 5 62" xfId="16772" xr:uid="{00000000-0005-0000-0000-000076570000}"/>
    <cellStyle name="40% - uthevingsfarge 5 62 2" xfId="16773" xr:uid="{00000000-0005-0000-0000-000077570000}"/>
    <cellStyle name="40% - uthevingsfarge 5 62 2 2" xfId="35023" xr:uid="{00000000-0005-0000-0000-000078570000}"/>
    <cellStyle name="40% - uthevingsfarge 5 62 3" xfId="34790" xr:uid="{00000000-0005-0000-0000-000079570000}"/>
    <cellStyle name="40% - uthevingsfarge 5 62_43 Manuell" xfId="54864" xr:uid="{E071898C-70AC-44A6-A97B-24DE65C1C362}"/>
    <cellStyle name="40% - uthevingsfarge 5 63" xfId="16774" xr:uid="{00000000-0005-0000-0000-00007B570000}"/>
    <cellStyle name="40% - uthevingsfarge 5 63 2" xfId="34990" xr:uid="{00000000-0005-0000-0000-00007C570000}"/>
    <cellStyle name="40% - uthevingsfarge 5 64" xfId="16775" xr:uid="{00000000-0005-0000-0000-00007D570000}"/>
    <cellStyle name="40% - uthevingsfarge 5 64 2" xfId="35069" xr:uid="{00000000-0005-0000-0000-00007E570000}"/>
    <cellStyle name="40% - uthevingsfarge 5 65" xfId="16776" xr:uid="{00000000-0005-0000-0000-00007F570000}"/>
    <cellStyle name="40% - uthevingsfarge 5 65 2" xfId="34960" xr:uid="{00000000-0005-0000-0000-000080570000}"/>
    <cellStyle name="40% - uthevingsfarge 5 66" xfId="16777" xr:uid="{00000000-0005-0000-0000-000081570000}"/>
    <cellStyle name="40% - uthevingsfarge 5 66 2" xfId="35055" xr:uid="{00000000-0005-0000-0000-000082570000}"/>
    <cellStyle name="40% - uthevingsfarge 5 67" xfId="34929" xr:uid="{00000000-0005-0000-0000-000083570000}"/>
    <cellStyle name="40% - uthevingsfarge 5 68" xfId="45678" xr:uid="{00000000-0005-0000-0000-000084570000}"/>
    <cellStyle name="40% - uthevingsfarge 5 69" xfId="45679"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5680" xr:uid="{00000000-0005-0000-0000-000089570000}"/>
    <cellStyle name="40% - uthevingsfarge 5 7 2 4" xfId="45681" xr:uid="{00000000-0005-0000-0000-00008A570000}"/>
    <cellStyle name="40% - uthevingsfarge 5 7 2_4 manuell" xfId="53809" xr:uid="{8A620750-2CFC-4C26-9643-9B43B0F89E43}"/>
    <cellStyle name="40% - uthevingsfarge 5 7 3" xfId="5273" xr:uid="{00000000-0005-0000-0000-00008C570000}"/>
    <cellStyle name="40% - uthevingsfarge 5 7 3 2" xfId="16778" xr:uid="{00000000-0005-0000-0000-00008D570000}"/>
    <cellStyle name="40% - uthevingsfarge 5 7 3_43 Manuell" xfId="54865" xr:uid="{56BD84B6-3DC4-4D60-8468-D94DE03D5E3B}"/>
    <cellStyle name="40% - uthevingsfarge 5 7 4" xfId="16779" xr:uid="{00000000-0005-0000-0000-00008F570000}"/>
    <cellStyle name="40% - uthevingsfarge 5 7 5" xfId="16780" xr:uid="{00000000-0005-0000-0000-000090570000}"/>
    <cellStyle name="40% - uthevingsfarge 5 7 6" xfId="45682" xr:uid="{00000000-0005-0000-0000-000091570000}"/>
    <cellStyle name="40% - uthevingsfarge 5 7 7" xfId="45683" xr:uid="{00000000-0005-0000-0000-000092570000}"/>
    <cellStyle name="40% - uthevingsfarge 5 7 8" xfId="45684" xr:uid="{00000000-0005-0000-0000-000093570000}"/>
    <cellStyle name="40% - uthevingsfarge 5 7_3. Chng in credit spreads" xfId="45685" xr:uid="{00000000-0005-0000-0000-000094570000}"/>
    <cellStyle name="40% - uthevingsfarge 5 70" xfId="45686" xr:uid="{00000000-0005-0000-0000-000095570000}"/>
    <cellStyle name="40% - uthevingsfarge 5 71" xfId="45687" xr:uid="{00000000-0005-0000-0000-000096570000}"/>
    <cellStyle name="40% - uthevingsfarge 5 72" xfId="45688" xr:uid="{00000000-0005-0000-0000-000097570000}"/>
    <cellStyle name="40% - uthevingsfarge 5 73" xfId="45689" xr:uid="{00000000-0005-0000-0000-000098570000}"/>
    <cellStyle name="40% - uthevingsfarge 5 74" xfId="45690"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5691" xr:uid="{00000000-0005-0000-0000-00009D570000}"/>
    <cellStyle name="40% - uthevingsfarge 5 8 2 4" xfId="45692" xr:uid="{00000000-0005-0000-0000-00009E570000}"/>
    <cellStyle name="40% - uthevingsfarge 5 8 2_4 manuell" xfId="53810" xr:uid="{6C2F1984-047D-4713-B67F-7905E76DC3F7}"/>
    <cellStyle name="40% - uthevingsfarge 5 8 3" xfId="5277" xr:uid="{00000000-0005-0000-0000-0000A0570000}"/>
    <cellStyle name="40% - uthevingsfarge 5 8 4" xfId="45693" xr:uid="{00000000-0005-0000-0000-0000A1570000}"/>
    <cellStyle name="40% - uthevingsfarge 5 8 5" xfId="45694" xr:uid="{00000000-0005-0000-0000-0000A2570000}"/>
    <cellStyle name="40% - uthevingsfarge 5 8_3. Chng in credit spreads" xfId="45695"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5696" xr:uid="{00000000-0005-0000-0000-0000A7570000}"/>
    <cellStyle name="40% - uthevingsfarge 5 9 2_4 manuell" xfId="53811" xr:uid="{FDA1E688-0F6D-47A5-8C88-175817EB72B5}"/>
    <cellStyle name="40% - uthevingsfarge 5 9 3" xfId="5281" xr:uid="{00000000-0005-0000-0000-0000A9570000}"/>
    <cellStyle name="40% - uthevingsfarge 5 9 4" xfId="45697" xr:uid="{00000000-0005-0000-0000-0000AA570000}"/>
    <cellStyle name="40% - uthevingsfarge 5 9 5" xfId="45698" xr:uid="{00000000-0005-0000-0000-0000AB570000}"/>
    <cellStyle name="40% - uthevingsfarge 5 9_4 manuell" xfId="53812" xr:uid="{D714BAFB-C350-4245-8F8F-38BA0164CDC1}"/>
    <cellStyle name="40% - uthevingsfarge 5_4 manuell" xfId="53813" xr:uid="{9C4DB625-7E45-4C9C-B366-C83D965BCCDF}"/>
    <cellStyle name="40% - uthevingsfarge 6" xfId="34655"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5699" xr:uid="{00000000-0005-0000-0000-0000B2570000}"/>
    <cellStyle name="40% - uthevingsfarge 6 10 2_4 manuell" xfId="53814" xr:uid="{97D66D13-7634-460B-A659-7C4A97AB7A0C}"/>
    <cellStyle name="40% - uthevingsfarge 6 10 3" xfId="5285" xr:uid="{00000000-0005-0000-0000-0000B4570000}"/>
    <cellStyle name="40% - uthevingsfarge 6 10 4" xfId="45700" xr:uid="{00000000-0005-0000-0000-0000B5570000}"/>
    <cellStyle name="40% - uthevingsfarge 6 10 5" xfId="45701" xr:uid="{00000000-0005-0000-0000-0000B6570000}"/>
    <cellStyle name="40% - uthevingsfarge 6 10_4 manuell" xfId="53815"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5702" xr:uid="{00000000-0005-0000-0000-0000BB570000}"/>
    <cellStyle name="40% - uthevingsfarge 6 11 2_4 manuell" xfId="53816" xr:uid="{9777ACD3-F453-469E-93DE-3AEC0AA4629D}"/>
    <cellStyle name="40% - uthevingsfarge 6 11 3" xfId="5289" xr:uid="{00000000-0005-0000-0000-0000BD570000}"/>
    <cellStyle name="40% - uthevingsfarge 6 11 4" xfId="45703" xr:uid="{00000000-0005-0000-0000-0000BE570000}"/>
    <cellStyle name="40% - uthevingsfarge 6 11_4 manuell" xfId="53817"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5704" xr:uid="{00000000-0005-0000-0000-0000C3570000}"/>
    <cellStyle name="40% - uthevingsfarge 6 12 2_4 manuell" xfId="53818" xr:uid="{975E6929-3275-4165-85E4-8DE05F128E78}"/>
    <cellStyle name="40% - uthevingsfarge 6 12 3" xfId="5293" xr:uid="{00000000-0005-0000-0000-0000C5570000}"/>
    <cellStyle name="40% - uthevingsfarge 6 12 4" xfId="45705" xr:uid="{00000000-0005-0000-0000-0000C6570000}"/>
    <cellStyle name="40% - uthevingsfarge 6 12_4 manuell" xfId="53819"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5706" xr:uid="{00000000-0005-0000-0000-0000CB570000}"/>
    <cellStyle name="40% - uthevingsfarge 6 13 2_4 manuell" xfId="53820" xr:uid="{5E5317DD-B002-4E84-804C-05B0A6D73AE8}"/>
    <cellStyle name="40% - uthevingsfarge 6 13 3" xfId="5297" xr:uid="{00000000-0005-0000-0000-0000CD570000}"/>
    <cellStyle name="40% - uthevingsfarge 6 13 4" xfId="45707" xr:uid="{00000000-0005-0000-0000-0000CE570000}"/>
    <cellStyle name="40% - uthevingsfarge 6 13_4 manuell" xfId="53821"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5708" xr:uid="{00000000-0005-0000-0000-0000D3570000}"/>
    <cellStyle name="40% - uthevingsfarge 6 14 2_4 manuell" xfId="53822" xr:uid="{99B4331D-2F22-4A35-9369-23085E4FC0F1}"/>
    <cellStyle name="40% - uthevingsfarge 6 14 3" xfId="5301" xr:uid="{00000000-0005-0000-0000-0000D5570000}"/>
    <cellStyle name="40% - uthevingsfarge 6 14 4" xfId="45709" xr:uid="{00000000-0005-0000-0000-0000D6570000}"/>
    <cellStyle name="40% - uthevingsfarge 6 14_4 manuell" xfId="53823"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5710" xr:uid="{00000000-0005-0000-0000-0000DB570000}"/>
    <cellStyle name="40% - uthevingsfarge 6 15 2_4 manuell" xfId="53824" xr:uid="{CE65E134-FEBC-4040-AF65-F27437AFE9DB}"/>
    <cellStyle name="40% - uthevingsfarge 6 15 3" xfId="5305" xr:uid="{00000000-0005-0000-0000-0000DD570000}"/>
    <cellStyle name="40% - uthevingsfarge 6 15 4" xfId="45711" xr:uid="{00000000-0005-0000-0000-0000DE570000}"/>
    <cellStyle name="40% - uthevingsfarge 6 15_4 manuell" xfId="53825"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5712" xr:uid="{00000000-0005-0000-0000-0000E3570000}"/>
    <cellStyle name="40% - uthevingsfarge 6 16 2_4 manuell" xfId="53826" xr:uid="{56E72F8A-B176-446B-9201-83068D6616B9}"/>
    <cellStyle name="40% - uthevingsfarge 6 16 3" xfId="5309" xr:uid="{00000000-0005-0000-0000-0000E5570000}"/>
    <cellStyle name="40% - uthevingsfarge 6 16 4" xfId="45713" xr:uid="{00000000-0005-0000-0000-0000E6570000}"/>
    <cellStyle name="40% - uthevingsfarge 6 16_4 manuell" xfId="53827"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5714" xr:uid="{00000000-0005-0000-0000-0000EB570000}"/>
    <cellStyle name="40% - uthevingsfarge 6 17 2_4 manuell" xfId="53828" xr:uid="{409641DE-EC7A-4384-A3A9-703C7B5D3B88}"/>
    <cellStyle name="40% - uthevingsfarge 6 17 3" xfId="5313" xr:uid="{00000000-0005-0000-0000-0000ED570000}"/>
    <cellStyle name="40% - uthevingsfarge 6 17 4" xfId="45715" xr:uid="{00000000-0005-0000-0000-0000EE570000}"/>
    <cellStyle name="40% - uthevingsfarge 6 17_4 manuell" xfId="53829"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5716" xr:uid="{00000000-0005-0000-0000-0000F3570000}"/>
    <cellStyle name="40% - uthevingsfarge 6 18 2_4 manuell" xfId="53830" xr:uid="{5F5D6984-F01D-40D7-928A-6C77D56709A6}"/>
    <cellStyle name="40% - uthevingsfarge 6 18 3" xfId="5317" xr:uid="{00000000-0005-0000-0000-0000F5570000}"/>
    <cellStyle name="40% - uthevingsfarge 6 18 4" xfId="45717" xr:uid="{00000000-0005-0000-0000-0000F6570000}"/>
    <cellStyle name="40% - uthevingsfarge 6 18_4 manuell" xfId="53831"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5718" xr:uid="{00000000-0005-0000-0000-0000FB570000}"/>
    <cellStyle name="40% - uthevingsfarge 6 19 2_4 manuell" xfId="53832" xr:uid="{27A49F88-C099-44D2-8886-49A22E59C8C2}"/>
    <cellStyle name="40% - uthevingsfarge 6 19 3" xfId="5321" xr:uid="{00000000-0005-0000-0000-0000FD570000}"/>
    <cellStyle name="40% - uthevingsfarge 6 19 4" xfId="45719" xr:uid="{00000000-0005-0000-0000-0000FE570000}"/>
    <cellStyle name="40% - uthevingsfarge 6 19_4 manuell" xfId="53833" xr:uid="{884F54A9-2064-4FF0-A640-EF3BEFEA9FC7}"/>
    <cellStyle name="40% - uthevingsfarge 6 2" xfId="5322" xr:uid="{00000000-0005-0000-0000-000000580000}"/>
    <cellStyle name="40% - uthevingsfarge 6 2 10" xfId="16781" xr:uid="{00000000-0005-0000-0000-000001580000}"/>
    <cellStyle name="40% - uthevingsfarge 6 2 10 2" xfId="16782" xr:uid="{00000000-0005-0000-0000-000002580000}"/>
    <cellStyle name="40% - uthevingsfarge 6 2 10 3" xfId="16783" xr:uid="{00000000-0005-0000-0000-000003580000}"/>
    <cellStyle name="40% - uthevingsfarge 6 2 10_43 Manuell" xfId="54866" xr:uid="{72FA7553-7A8F-4209-B9F8-4920D9091DFF}"/>
    <cellStyle name="40% - uthevingsfarge 6 2 11" xfId="16784" xr:uid="{00000000-0005-0000-0000-000005580000}"/>
    <cellStyle name="40% - uthevingsfarge 6 2 12" xfId="16785" xr:uid="{00000000-0005-0000-0000-000006580000}"/>
    <cellStyle name="40% - uthevingsfarge 6 2 13" xfId="45720" xr:uid="{00000000-0005-0000-0000-000007580000}"/>
    <cellStyle name="40% - uthevingsfarge 6 2 14" xfId="45721" xr:uid="{00000000-0005-0000-0000-000008580000}"/>
    <cellStyle name="40% - uthevingsfarge 6 2 15" xfId="45722" xr:uid="{00000000-0005-0000-0000-000009580000}"/>
    <cellStyle name="40% - uthevingsfarge 6 2 16" xfId="45723" xr:uid="{00000000-0005-0000-0000-00000A580000}"/>
    <cellStyle name="40% - uthevingsfarge 6 2 2" xfId="5323" xr:uid="{00000000-0005-0000-0000-00000B580000}"/>
    <cellStyle name="40% - uthevingsfarge 6 2 2 10" xfId="45724" xr:uid="{00000000-0005-0000-0000-00000C580000}"/>
    <cellStyle name="40% - uthevingsfarge 6 2 2 11" xfId="45725" xr:uid="{00000000-0005-0000-0000-00000D580000}"/>
    <cellStyle name="40% - uthevingsfarge 6 2 2 2" xfId="5324" xr:uid="{00000000-0005-0000-0000-00000E580000}"/>
    <cellStyle name="40% - uthevingsfarge 6 2 2 2 10" xfId="45726" xr:uid="{00000000-0005-0000-0000-00000F580000}"/>
    <cellStyle name="40% - uthevingsfarge 6 2 2 2 2" xfId="16786" xr:uid="{00000000-0005-0000-0000-000010580000}"/>
    <cellStyle name="40% - uthevingsfarge 6 2 2 2 2 2" xfId="16787" xr:uid="{00000000-0005-0000-0000-000011580000}"/>
    <cellStyle name="40% - uthevingsfarge 6 2 2 2 2 2 2" xfId="45727" xr:uid="{00000000-0005-0000-0000-000012580000}"/>
    <cellStyle name="40% - uthevingsfarge 6 2 2 2 2 2 2 2" xfId="45728" xr:uid="{00000000-0005-0000-0000-000013580000}"/>
    <cellStyle name="40% - uthevingsfarge 6 2 2 2 2 2 3" xfId="45729" xr:uid="{00000000-0005-0000-0000-000014580000}"/>
    <cellStyle name="40% - uthevingsfarge 6 2 2 2 2 2_3. Chng in credit spreads" xfId="45730" xr:uid="{00000000-0005-0000-0000-000015580000}"/>
    <cellStyle name="40% - uthevingsfarge 6 2 2 2 2 3" xfId="16788" xr:uid="{00000000-0005-0000-0000-000016580000}"/>
    <cellStyle name="40% - uthevingsfarge 6 2 2 2 2 3 2" xfId="45731" xr:uid="{00000000-0005-0000-0000-000017580000}"/>
    <cellStyle name="40% - uthevingsfarge 6 2 2 2 2 4" xfId="45732" xr:uid="{00000000-0005-0000-0000-000018580000}"/>
    <cellStyle name="40% - uthevingsfarge 6 2 2 2 2 5" xfId="45733" xr:uid="{00000000-0005-0000-0000-000019580000}"/>
    <cellStyle name="40% - uthevingsfarge 6 2 2 2 2 6" xfId="45734" xr:uid="{00000000-0005-0000-0000-00001A580000}"/>
    <cellStyle name="40% - uthevingsfarge 6 2 2 2 2_3. Chng in credit spreads" xfId="45735" xr:uid="{00000000-0005-0000-0000-00001B580000}"/>
    <cellStyle name="40% - uthevingsfarge 6 2 2 2 3" xfId="16789" xr:uid="{00000000-0005-0000-0000-00001C580000}"/>
    <cellStyle name="40% - uthevingsfarge 6 2 2 2 3 2" xfId="16790" xr:uid="{00000000-0005-0000-0000-00001D580000}"/>
    <cellStyle name="40% - uthevingsfarge 6 2 2 2 3 2 2" xfId="45736" xr:uid="{00000000-0005-0000-0000-00001E580000}"/>
    <cellStyle name="40% - uthevingsfarge 6 2 2 2 3 2 2 2" xfId="45737" xr:uid="{00000000-0005-0000-0000-00001F580000}"/>
    <cellStyle name="40% - uthevingsfarge 6 2 2 2 3 2 3" xfId="45738" xr:uid="{00000000-0005-0000-0000-000020580000}"/>
    <cellStyle name="40% - uthevingsfarge 6 2 2 2 3 2_3. Chng in credit spreads" xfId="45739" xr:uid="{00000000-0005-0000-0000-000021580000}"/>
    <cellStyle name="40% - uthevingsfarge 6 2 2 2 3 3" xfId="16791" xr:uid="{00000000-0005-0000-0000-000022580000}"/>
    <cellStyle name="40% - uthevingsfarge 6 2 2 2 3 3 2" xfId="45740" xr:uid="{00000000-0005-0000-0000-000023580000}"/>
    <cellStyle name="40% - uthevingsfarge 6 2 2 2 3 4" xfId="45741" xr:uid="{00000000-0005-0000-0000-000024580000}"/>
    <cellStyle name="40% - uthevingsfarge 6 2 2 2 3 5" xfId="45742" xr:uid="{00000000-0005-0000-0000-000025580000}"/>
    <cellStyle name="40% - uthevingsfarge 6 2 2 2 3 6" xfId="45743" xr:uid="{00000000-0005-0000-0000-000026580000}"/>
    <cellStyle name="40% - uthevingsfarge 6 2 2 2 3_3. Chng in credit spreads" xfId="45744" xr:uid="{00000000-0005-0000-0000-000027580000}"/>
    <cellStyle name="40% - uthevingsfarge 6 2 2 2 4" xfId="16792" xr:uid="{00000000-0005-0000-0000-000028580000}"/>
    <cellStyle name="40% - uthevingsfarge 6 2 2 2 4 2" xfId="16793" xr:uid="{00000000-0005-0000-0000-000029580000}"/>
    <cellStyle name="40% - uthevingsfarge 6 2 2 2 4 2 2" xfId="45745" xr:uid="{00000000-0005-0000-0000-00002A580000}"/>
    <cellStyle name="40% - uthevingsfarge 6 2 2 2 4 3" xfId="16794" xr:uid="{00000000-0005-0000-0000-00002B580000}"/>
    <cellStyle name="40% - uthevingsfarge 6 2 2 2 4 4" xfId="45746" xr:uid="{00000000-0005-0000-0000-00002C580000}"/>
    <cellStyle name="40% - uthevingsfarge 6 2 2 2 4 5" xfId="45747" xr:uid="{00000000-0005-0000-0000-00002D580000}"/>
    <cellStyle name="40% - uthevingsfarge 6 2 2 2 4 6" xfId="45748" xr:uid="{00000000-0005-0000-0000-00002E580000}"/>
    <cellStyle name="40% - uthevingsfarge 6 2 2 2 4_3. Chng in credit spreads" xfId="45749" xr:uid="{00000000-0005-0000-0000-00002F580000}"/>
    <cellStyle name="40% - uthevingsfarge 6 2 2 2 5" xfId="16795" xr:uid="{00000000-0005-0000-0000-000030580000}"/>
    <cellStyle name="40% - uthevingsfarge 6 2 2 2 5 2" xfId="16796" xr:uid="{00000000-0005-0000-0000-000031580000}"/>
    <cellStyle name="40% - uthevingsfarge 6 2 2 2 5 2 2" xfId="45750" xr:uid="{00000000-0005-0000-0000-000032580000}"/>
    <cellStyle name="40% - uthevingsfarge 6 2 2 2 5 3" xfId="16797" xr:uid="{00000000-0005-0000-0000-000033580000}"/>
    <cellStyle name="40% - uthevingsfarge 6 2 2 2 5 4" xfId="45751" xr:uid="{00000000-0005-0000-0000-000034580000}"/>
    <cellStyle name="40% - uthevingsfarge 6 2 2 2 5 5" xfId="45752" xr:uid="{00000000-0005-0000-0000-000035580000}"/>
    <cellStyle name="40% - uthevingsfarge 6 2 2 2 5_3. Chng in credit spreads" xfId="45753" xr:uid="{00000000-0005-0000-0000-000036580000}"/>
    <cellStyle name="40% - uthevingsfarge 6 2 2 2 6" xfId="16798" xr:uid="{00000000-0005-0000-0000-000037580000}"/>
    <cellStyle name="40% - uthevingsfarge 6 2 2 2 6 2" xfId="45754" xr:uid="{00000000-0005-0000-0000-000038580000}"/>
    <cellStyle name="40% - uthevingsfarge 6 2 2 2 7" xfId="16799" xr:uid="{00000000-0005-0000-0000-000039580000}"/>
    <cellStyle name="40% - uthevingsfarge 6 2 2 2 8" xfId="45755" xr:uid="{00000000-0005-0000-0000-00003A580000}"/>
    <cellStyle name="40% - uthevingsfarge 6 2 2 2 9" xfId="45756" xr:uid="{00000000-0005-0000-0000-00003B580000}"/>
    <cellStyle name="40% - uthevingsfarge 6 2 2 2_3. Chng in credit spreads" xfId="45757" xr:uid="{00000000-0005-0000-0000-00003C580000}"/>
    <cellStyle name="40% - uthevingsfarge 6 2 2 3" xfId="16800" xr:uid="{00000000-0005-0000-0000-00003D580000}"/>
    <cellStyle name="40% - uthevingsfarge 6 2 2 3 2" xfId="16801" xr:uid="{00000000-0005-0000-0000-00003E580000}"/>
    <cellStyle name="40% - uthevingsfarge 6 2 2 3 2 2" xfId="45758" xr:uid="{00000000-0005-0000-0000-00003F580000}"/>
    <cellStyle name="40% - uthevingsfarge 6 2 2 3 2 2 2" xfId="45759" xr:uid="{00000000-0005-0000-0000-000040580000}"/>
    <cellStyle name="40% - uthevingsfarge 6 2 2 3 2 3" xfId="45760" xr:uid="{00000000-0005-0000-0000-000041580000}"/>
    <cellStyle name="40% - uthevingsfarge 6 2 2 3 2_3. Chng in credit spreads" xfId="45761" xr:uid="{00000000-0005-0000-0000-000042580000}"/>
    <cellStyle name="40% - uthevingsfarge 6 2 2 3 3" xfId="16802" xr:uid="{00000000-0005-0000-0000-000043580000}"/>
    <cellStyle name="40% - uthevingsfarge 6 2 2 3 3 2" xfId="45762" xr:uid="{00000000-0005-0000-0000-000044580000}"/>
    <cellStyle name="40% - uthevingsfarge 6 2 2 3 4" xfId="45763" xr:uid="{00000000-0005-0000-0000-000045580000}"/>
    <cellStyle name="40% - uthevingsfarge 6 2 2 3 5" xfId="45764" xr:uid="{00000000-0005-0000-0000-000046580000}"/>
    <cellStyle name="40% - uthevingsfarge 6 2 2 3 6" xfId="45765" xr:uid="{00000000-0005-0000-0000-000047580000}"/>
    <cellStyle name="40% - uthevingsfarge 6 2 2 3_3. Chng in credit spreads" xfId="45766" xr:uid="{00000000-0005-0000-0000-000048580000}"/>
    <cellStyle name="40% - uthevingsfarge 6 2 2 4" xfId="16803" xr:uid="{00000000-0005-0000-0000-000049580000}"/>
    <cellStyle name="40% - uthevingsfarge 6 2 2 4 2" xfId="16804" xr:uid="{00000000-0005-0000-0000-00004A580000}"/>
    <cellStyle name="40% - uthevingsfarge 6 2 2 4 2 2" xfId="45767" xr:uid="{00000000-0005-0000-0000-00004B580000}"/>
    <cellStyle name="40% - uthevingsfarge 6 2 2 4 2 2 2" xfId="45768" xr:uid="{00000000-0005-0000-0000-00004C580000}"/>
    <cellStyle name="40% - uthevingsfarge 6 2 2 4 2 3" xfId="45769" xr:uid="{00000000-0005-0000-0000-00004D580000}"/>
    <cellStyle name="40% - uthevingsfarge 6 2 2 4 2_3. Chng in credit spreads" xfId="45770" xr:uid="{00000000-0005-0000-0000-00004E580000}"/>
    <cellStyle name="40% - uthevingsfarge 6 2 2 4 3" xfId="16805" xr:uid="{00000000-0005-0000-0000-00004F580000}"/>
    <cellStyle name="40% - uthevingsfarge 6 2 2 4 3 2" xfId="45771" xr:uid="{00000000-0005-0000-0000-000050580000}"/>
    <cellStyle name="40% - uthevingsfarge 6 2 2 4 4" xfId="45772" xr:uid="{00000000-0005-0000-0000-000051580000}"/>
    <cellStyle name="40% - uthevingsfarge 6 2 2 4 5" xfId="45773" xr:uid="{00000000-0005-0000-0000-000052580000}"/>
    <cellStyle name="40% - uthevingsfarge 6 2 2 4 6" xfId="45774" xr:uid="{00000000-0005-0000-0000-000053580000}"/>
    <cellStyle name="40% - uthevingsfarge 6 2 2 4_3. Chng in credit spreads" xfId="45775" xr:uid="{00000000-0005-0000-0000-000054580000}"/>
    <cellStyle name="40% - uthevingsfarge 6 2 2 5" xfId="16806" xr:uid="{00000000-0005-0000-0000-000055580000}"/>
    <cellStyle name="40% - uthevingsfarge 6 2 2 5 2" xfId="16807" xr:uid="{00000000-0005-0000-0000-000056580000}"/>
    <cellStyle name="40% - uthevingsfarge 6 2 2 5 2 2" xfId="45776" xr:uid="{00000000-0005-0000-0000-000057580000}"/>
    <cellStyle name="40% - uthevingsfarge 6 2 2 5 2 2 2" xfId="45777" xr:uid="{00000000-0005-0000-0000-000058580000}"/>
    <cellStyle name="40% - uthevingsfarge 6 2 2 5 2 3" xfId="45778" xr:uid="{00000000-0005-0000-0000-000059580000}"/>
    <cellStyle name="40% - uthevingsfarge 6 2 2 5 2_3. Chng in credit spreads" xfId="45779" xr:uid="{00000000-0005-0000-0000-00005A580000}"/>
    <cellStyle name="40% - uthevingsfarge 6 2 2 5 3" xfId="16808" xr:uid="{00000000-0005-0000-0000-00005B580000}"/>
    <cellStyle name="40% - uthevingsfarge 6 2 2 5 3 2" xfId="45780" xr:uid="{00000000-0005-0000-0000-00005C580000}"/>
    <cellStyle name="40% - uthevingsfarge 6 2 2 5 4" xfId="45781" xr:uid="{00000000-0005-0000-0000-00005D580000}"/>
    <cellStyle name="40% - uthevingsfarge 6 2 2 5 5" xfId="45782" xr:uid="{00000000-0005-0000-0000-00005E580000}"/>
    <cellStyle name="40% - uthevingsfarge 6 2 2 5 6" xfId="45783" xr:uid="{00000000-0005-0000-0000-00005F580000}"/>
    <cellStyle name="40% - uthevingsfarge 6 2 2 5_3. Chng in credit spreads" xfId="45784" xr:uid="{00000000-0005-0000-0000-000060580000}"/>
    <cellStyle name="40% - uthevingsfarge 6 2 2 6" xfId="16809" xr:uid="{00000000-0005-0000-0000-000061580000}"/>
    <cellStyle name="40% - uthevingsfarge 6 2 2 6 2" xfId="16810" xr:uid="{00000000-0005-0000-0000-000062580000}"/>
    <cellStyle name="40% - uthevingsfarge 6 2 2 6 2 2" xfId="45785" xr:uid="{00000000-0005-0000-0000-000063580000}"/>
    <cellStyle name="40% - uthevingsfarge 6 2 2 6 3" xfId="16811" xr:uid="{00000000-0005-0000-0000-000064580000}"/>
    <cellStyle name="40% - uthevingsfarge 6 2 2 6 4" xfId="45786" xr:uid="{00000000-0005-0000-0000-000065580000}"/>
    <cellStyle name="40% - uthevingsfarge 6 2 2 6 5" xfId="45787" xr:uid="{00000000-0005-0000-0000-000066580000}"/>
    <cellStyle name="40% - uthevingsfarge 6 2 2 6 6" xfId="45788" xr:uid="{00000000-0005-0000-0000-000067580000}"/>
    <cellStyle name="40% - uthevingsfarge 6 2 2 6_3. Chng in credit spreads" xfId="45789" xr:uid="{00000000-0005-0000-0000-000068580000}"/>
    <cellStyle name="40% - uthevingsfarge 6 2 2 7" xfId="16812" xr:uid="{00000000-0005-0000-0000-000069580000}"/>
    <cellStyle name="40% - uthevingsfarge 6 2 2 7 2" xfId="45790" xr:uid="{00000000-0005-0000-0000-00006A580000}"/>
    <cellStyle name="40% - uthevingsfarge 6 2 2 8" xfId="38360" xr:uid="{00000000-0005-0000-0000-00006B580000}"/>
    <cellStyle name="40% - uthevingsfarge 6 2 2 9" xfId="45791" xr:uid="{00000000-0005-0000-0000-00006C580000}"/>
    <cellStyle name="40% - uthevingsfarge 6 2 2_3. Chng in credit spreads" xfId="45792" xr:uid="{00000000-0005-0000-0000-00006D580000}"/>
    <cellStyle name="40% - uthevingsfarge 6 2 3" xfId="12448" xr:uid="{00000000-0005-0000-0000-00006E580000}"/>
    <cellStyle name="40% - uthevingsfarge 6 2 3 10" xfId="45793" xr:uid="{00000000-0005-0000-0000-00006F580000}"/>
    <cellStyle name="40% - uthevingsfarge 6 2 3 2" xfId="16813" xr:uid="{00000000-0005-0000-0000-000070580000}"/>
    <cellStyle name="40% - uthevingsfarge 6 2 3 2 2" xfId="16814" xr:uid="{00000000-0005-0000-0000-000071580000}"/>
    <cellStyle name="40% - uthevingsfarge 6 2 3 2 2 2" xfId="45794" xr:uid="{00000000-0005-0000-0000-000072580000}"/>
    <cellStyle name="40% - uthevingsfarge 6 2 3 2 2 2 2" xfId="45795" xr:uid="{00000000-0005-0000-0000-000073580000}"/>
    <cellStyle name="40% - uthevingsfarge 6 2 3 2 2 3" xfId="45796" xr:uid="{00000000-0005-0000-0000-000074580000}"/>
    <cellStyle name="40% - uthevingsfarge 6 2 3 2 2_3. Chng in credit spreads" xfId="45797" xr:uid="{00000000-0005-0000-0000-000075580000}"/>
    <cellStyle name="40% - uthevingsfarge 6 2 3 2 3" xfId="16815" xr:uid="{00000000-0005-0000-0000-000076580000}"/>
    <cellStyle name="40% - uthevingsfarge 6 2 3 2 3 2" xfId="45798" xr:uid="{00000000-0005-0000-0000-000077580000}"/>
    <cellStyle name="40% - uthevingsfarge 6 2 3 2 3 2 2" xfId="45799" xr:uid="{00000000-0005-0000-0000-000078580000}"/>
    <cellStyle name="40% - uthevingsfarge 6 2 3 2 3 3" xfId="45800" xr:uid="{00000000-0005-0000-0000-000079580000}"/>
    <cellStyle name="40% - uthevingsfarge 6 2 3 2 3_3. Chng in credit spreads" xfId="45801" xr:uid="{00000000-0005-0000-0000-00007A580000}"/>
    <cellStyle name="40% - uthevingsfarge 6 2 3 2 4" xfId="45802" xr:uid="{00000000-0005-0000-0000-00007B580000}"/>
    <cellStyle name="40% - uthevingsfarge 6 2 3 2 4 2" xfId="45803" xr:uid="{00000000-0005-0000-0000-00007C580000}"/>
    <cellStyle name="40% - uthevingsfarge 6 2 3 2 4 2 2" xfId="45804" xr:uid="{00000000-0005-0000-0000-00007D580000}"/>
    <cellStyle name="40% - uthevingsfarge 6 2 3 2 4 3" xfId="45805" xr:uid="{00000000-0005-0000-0000-00007E580000}"/>
    <cellStyle name="40% - uthevingsfarge 6 2 3 2 4_3. Chng in credit spreads" xfId="45806" xr:uid="{00000000-0005-0000-0000-00007F580000}"/>
    <cellStyle name="40% - uthevingsfarge 6 2 3 2 5" xfId="45807" xr:uid="{00000000-0005-0000-0000-000080580000}"/>
    <cellStyle name="40% - uthevingsfarge 6 2 3 2 5 2" xfId="45808" xr:uid="{00000000-0005-0000-0000-000081580000}"/>
    <cellStyle name="40% - uthevingsfarge 6 2 3 2 6" xfId="45809" xr:uid="{00000000-0005-0000-0000-000082580000}"/>
    <cellStyle name="40% - uthevingsfarge 6 2 3 2_3. Chng in credit spreads" xfId="45810" xr:uid="{00000000-0005-0000-0000-000083580000}"/>
    <cellStyle name="40% - uthevingsfarge 6 2 3 3" xfId="16816" xr:uid="{00000000-0005-0000-0000-000084580000}"/>
    <cellStyle name="40% - uthevingsfarge 6 2 3 3 2" xfId="16817" xr:uid="{00000000-0005-0000-0000-000085580000}"/>
    <cellStyle name="40% - uthevingsfarge 6 2 3 3 2 2" xfId="45811" xr:uid="{00000000-0005-0000-0000-000086580000}"/>
    <cellStyle name="40% - uthevingsfarge 6 2 3 3 2 2 2" xfId="45812" xr:uid="{00000000-0005-0000-0000-000087580000}"/>
    <cellStyle name="40% - uthevingsfarge 6 2 3 3 2 3" xfId="45813" xr:uid="{00000000-0005-0000-0000-000088580000}"/>
    <cellStyle name="40% - uthevingsfarge 6 2 3 3 2_3. Chng in credit spreads" xfId="45814" xr:uid="{00000000-0005-0000-0000-000089580000}"/>
    <cellStyle name="40% - uthevingsfarge 6 2 3 3 3" xfId="16818" xr:uid="{00000000-0005-0000-0000-00008A580000}"/>
    <cellStyle name="40% - uthevingsfarge 6 2 3 3 3 2" xfId="45815" xr:uid="{00000000-0005-0000-0000-00008B580000}"/>
    <cellStyle name="40% - uthevingsfarge 6 2 3 3 4" xfId="45816" xr:uid="{00000000-0005-0000-0000-00008C580000}"/>
    <cellStyle name="40% - uthevingsfarge 6 2 3 3 5" xfId="45817" xr:uid="{00000000-0005-0000-0000-00008D580000}"/>
    <cellStyle name="40% - uthevingsfarge 6 2 3 3 6" xfId="45818" xr:uid="{00000000-0005-0000-0000-00008E580000}"/>
    <cellStyle name="40% - uthevingsfarge 6 2 3 3_3. Chng in credit spreads" xfId="45819" xr:uid="{00000000-0005-0000-0000-00008F580000}"/>
    <cellStyle name="40% - uthevingsfarge 6 2 3 4" xfId="16819" xr:uid="{00000000-0005-0000-0000-000090580000}"/>
    <cellStyle name="40% - uthevingsfarge 6 2 3 4 2" xfId="16820" xr:uid="{00000000-0005-0000-0000-000091580000}"/>
    <cellStyle name="40% - uthevingsfarge 6 2 3 4 2 2" xfId="45820" xr:uid="{00000000-0005-0000-0000-000092580000}"/>
    <cellStyle name="40% - uthevingsfarge 6 2 3 4 3" xfId="16821" xr:uid="{00000000-0005-0000-0000-000093580000}"/>
    <cellStyle name="40% - uthevingsfarge 6 2 3 4 4" xfId="45821" xr:uid="{00000000-0005-0000-0000-000094580000}"/>
    <cellStyle name="40% - uthevingsfarge 6 2 3 4 5" xfId="45822" xr:uid="{00000000-0005-0000-0000-000095580000}"/>
    <cellStyle name="40% - uthevingsfarge 6 2 3 4 6" xfId="45823" xr:uid="{00000000-0005-0000-0000-000096580000}"/>
    <cellStyle name="40% - uthevingsfarge 6 2 3 4_3. Chng in credit spreads" xfId="45824" xr:uid="{00000000-0005-0000-0000-000097580000}"/>
    <cellStyle name="40% - uthevingsfarge 6 2 3 5" xfId="16822" xr:uid="{00000000-0005-0000-0000-000098580000}"/>
    <cellStyle name="40% - uthevingsfarge 6 2 3 5 2" xfId="16823" xr:uid="{00000000-0005-0000-0000-000099580000}"/>
    <cellStyle name="40% - uthevingsfarge 6 2 3 5 2 2" xfId="45825" xr:uid="{00000000-0005-0000-0000-00009A580000}"/>
    <cellStyle name="40% - uthevingsfarge 6 2 3 5 3" xfId="16824" xr:uid="{00000000-0005-0000-0000-00009B580000}"/>
    <cellStyle name="40% - uthevingsfarge 6 2 3 5 4" xfId="45826" xr:uid="{00000000-0005-0000-0000-00009C580000}"/>
    <cellStyle name="40% - uthevingsfarge 6 2 3 5 5" xfId="45827" xr:uid="{00000000-0005-0000-0000-00009D580000}"/>
    <cellStyle name="40% - uthevingsfarge 6 2 3 5 6" xfId="45828" xr:uid="{00000000-0005-0000-0000-00009E580000}"/>
    <cellStyle name="40% - uthevingsfarge 6 2 3 5_3. Chng in credit spreads" xfId="45829" xr:uid="{00000000-0005-0000-0000-00009F580000}"/>
    <cellStyle name="40% - uthevingsfarge 6 2 3 6" xfId="16825" xr:uid="{00000000-0005-0000-0000-0000A0580000}"/>
    <cellStyle name="40% - uthevingsfarge 6 2 3 6 2" xfId="45830" xr:uid="{00000000-0005-0000-0000-0000A1580000}"/>
    <cellStyle name="40% - uthevingsfarge 6 2 3 6 2 2" xfId="45831" xr:uid="{00000000-0005-0000-0000-0000A2580000}"/>
    <cellStyle name="40% - uthevingsfarge 6 2 3 6 3" xfId="45832" xr:uid="{00000000-0005-0000-0000-0000A3580000}"/>
    <cellStyle name="40% - uthevingsfarge 6 2 3 6_3. Chng in credit spreads" xfId="45833" xr:uid="{00000000-0005-0000-0000-0000A4580000}"/>
    <cellStyle name="40% - uthevingsfarge 6 2 3 7" xfId="16826" xr:uid="{00000000-0005-0000-0000-0000A5580000}"/>
    <cellStyle name="40% - uthevingsfarge 6 2 3 7 2" xfId="45834" xr:uid="{00000000-0005-0000-0000-0000A6580000}"/>
    <cellStyle name="40% - uthevingsfarge 6 2 3 8" xfId="38361" xr:uid="{00000000-0005-0000-0000-0000A7580000}"/>
    <cellStyle name="40% - uthevingsfarge 6 2 3 9" xfId="45835" xr:uid="{00000000-0005-0000-0000-0000A8580000}"/>
    <cellStyle name="40% - uthevingsfarge 6 2 3_3. Chng in credit spreads" xfId="45836" xr:uid="{00000000-0005-0000-0000-0000A9580000}"/>
    <cellStyle name="40% - uthevingsfarge 6 2 4" xfId="16827" xr:uid="{00000000-0005-0000-0000-0000AA580000}"/>
    <cellStyle name="40% - uthevingsfarge 6 2 4 2" xfId="16828" xr:uid="{00000000-0005-0000-0000-0000AB580000}"/>
    <cellStyle name="40% - uthevingsfarge 6 2 4 2 2" xfId="16829" xr:uid="{00000000-0005-0000-0000-0000AC580000}"/>
    <cellStyle name="40% - uthevingsfarge 6 2 4 2 2 2" xfId="45837" xr:uid="{00000000-0005-0000-0000-0000AD580000}"/>
    <cellStyle name="40% - uthevingsfarge 6 2 4 2 3" xfId="45838" xr:uid="{00000000-0005-0000-0000-0000AE580000}"/>
    <cellStyle name="40% - uthevingsfarge 6 2 4 2_3. Chng in credit spreads" xfId="45839" xr:uid="{00000000-0005-0000-0000-0000AF580000}"/>
    <cellStyle name="40% - uthevingsfarge 6 2 4 3" xfId="16830" xr:uid="{00000000-0005-0000-0000-0000B0580000}"/>
    <cellStyle name="40% - uthevingsfarge 6 2 4 3 2" xfId="45840" xr:uid="{00000000-0005-0000-0000-0000B1580000}"/>
    <cellStyle name="40% - uthevingsfarge 6 2 4 3 2 2" xfId="45841" xr:uid="{00000000-0005-0000-0000-0000B2580000}"/>
    <cellStyle name="40% - uthevingsfarge 6 2 4 3 3" xfId="45842" xr:uid="{00000000-0005-0000-0000-0000B3580000}"/>
    <cellStyle name="40% - uthevingsfarge 6 2 4 3_3. Chng in credit spreads" xfId="45843" xr:uid="{00000000-0005-0000-0000-0000B4580000}"/>
    <cellStyle name="40% - uthevingsfarge 6 2 4 4" xfId="16831" xr:uid="{00000000-0005-0000-0000-0000B5580000}"/>
    <cellStyle name="40% - uthevingsfarge 6 2 4 4 2" xfId="45844" xr:uid="{00000000-0005-0000-0000-0000B6580000}"/>
    <cellStyle name="40% - uthevingsfarge 6 2 4 4 2 2" xfId="45845" xr:uid="{00000000-0005-0000-0000-0000B7580000}"/>
    <cellStyle name="40% - uthevingsfarge 6 2 4 4 3" xfId="45846" xr:uid="{00000000-0005-0000-0000-0000B8580000}"/>
    <cellStyle name="40% - uthevingsfarge 6 2 4 4_3. Chng in credit spreads" xfId="45847" xr:uid="{00000000-0005-0000-0000-0000B9580000}"/>
    <cellStyle name="40% - uthevingsfarge 6 2 4 5" xfId="45848" xr:uid="{00000000-0005-0000-0000-0000BA580000}"/>
    <cellStyle name="40% - uthevingsfarge 6 2 4 5 2" xfId="45849" xr:uid="{00000000-0005-0000-0000-0000BB580000}"/>
    <cellStyle name="40% - uthevingsfarge 6 2 4 6" xfId="45850" xr:uid="{00000000-0005-0000-0000-0000BC580000}"/>
    <cellStyle name="40% - uthevingsfarge 6 2 4 7" xfId="45851" xr:uid="{00000000-0005-0000-0000-0000BD580000}"/>
    <cellStyle name="40% - uthevingsfarge 6 2 4_3. Chng in credit spreads" xfId="45852" xr:uid="{00000000-0005-0000-0000-0000BE580000}"/>
    <cellStyle name="40% - uthevingsfarge 6 2 5" xfId="16832" xr:uid="{00000000-0005-0000-0000-0000BF580000}"/>
    <cellStyle name="40% - uthevingsfarge 6 2 5 2" xfId="16833" xr:uid="{00000000-0005-0000-0000-0000C0580000}"/>
    <cellStyle name="40% - uthevingsfarge 6 2 5 2 2" xfId="16834" xr:uid="{00000000-0005-0000-0000-0000C1580000}"/>
    <cellStyle name="40% - uthevingsfarge 6 2 5 2 2 2" xfId="45853" xr:uid="{00000000-0005-0000-0000-0000C2580000}"/>
    <cellStyle name="40% - uthevingsfarge 6 2 5 2 3" xfId="45854" xr:uid="{00000000-0005-0000-0000-0000C3580000}"/>
    <cellStyle name="40% - uthevingsfarge 6 2 5 2_3. Chng in credit spreads" xfId="45855" xr:uid="{00000000-0005-0000-0000-0000C4580000}"/>
    <cellStyle name="40% - uthevingsfarge 6 2 5 3" xfId="16835" xr:uid="{00000000-0005-0000-0000-0000C5580000}"/>
    <cellStyle name="40% - uthevingsfarge 6 2 5 3 2" xfId="45856" xr:uid="{00000000-0005-0000-0000-0000C6580000}"/>
    <cellStyle name="40% - uthevingsfarge 6 2 5 4" xfId="16836" xr:uid="{00000000-0005-0000-0000-0000C7580000}"/>
    <cellStyle name="40% - uthevingsfarge 6 2 5 5" xfId="45857" xr:uid="{00000000-0005-0000-0000-0000C8580000}"/>
    <cellStyle name="40% - uthevingsfarge 6 2 5 6" xfId="45858" xr:uid="{00000000-0005-0000-0000-0000C9580000}"/>
    <cellStyle name="40% - uthevingsfarge 6 2 5 7" xfId="45859" xr:uid="{00000000-0005-0000-0000-0000CA580000}"/>
    <cellStyle name="40% - uthevingsfarge 6 2 5_3. Chng in credit spreads" xfId="45860" xr:uid="{00000000-0005-0000-0000-0000CB580000}"/>
    <cellStyle name="40% - uthevingsfarge 6 2 6" xfId="16837" xr:uid="{00000000-0005-0000-0000-0000CC580000}"/>
    <cellStyle name="40% - uthevingsfarge 6 2 6 2" xfId="16838" xr:uid="{00000000-0005-0000-0000-0000CD580000}"/>
    <cellStyle name="40% - uthevingsfarge 6 2 6 2 2" xfId="16839" xr:uid="{00000000-0005-0000-0000-0000CE580000}"/>
    <cellStyle name="40% - uthevingsfarge 6 2 6 2 2 2" xfId="45861" xr:uid="{00000000-0005-0000-0000-0000CF580000}"/>
    <cellStyle name="40% - uthevingsfarge 6 2 6 2 3" xfId="45862" xr:uid="{00000000-0005-0000-0000-0000D0580000}"/>
    <cellStyle name="40% - uthevingsfarge 6 2 6 2_3. Chng in credit spreads" xfId="45863" xr:uid="{00000000-0005-0000-0000-0000D1580000}"/>
    <cellStyle name="40% - uthevingsfarge 6 2 6 3" xfId="16840" xr:uid="{00000000-0005-0000-0000-0000D2580000}"/>
    <cellStyle name="40% - uthevingsfarge 6 2 6 3 2" xfId="45864" xr:uid="{00000000-0005-0000-0000-0000D3580000}"/>
    <cellStyle name="40% - uthevingsfarge 6 2 6 4" xfId="16841" xr:uid="{00000000-0005-0000-0000-0000D4580000}"/>
    <cellStyle name="40% - uthevingsfarge 6 2 6 5" xfId="45865" xr:uid="{00000000-0005-0000-0000-0000D5580000}"/>
    <cellStyle name="40% - uthevingsfarge 6 2 6 6" xfId="45866" xr:uid="{00000000-0005-0000-0000-0000D6580000}"/>
    <cellStyle name="40% - uthevingsfarge 6 2 6 7" xfId="45867" xr:uid="{00000000-0005-0000-0000-0000D7580000}"/>
    <cellStyle name="40% - uthevingsfarge 6 2 6_3. Chng in credit spreads" xfId="45868" xr:uid="{00000000-0005-0000-0000-0000D8580000}"/>
    <cellStyle name="40% - uthevingsfarge 6 2 7" xfId="16842" xr:uid="{00000000-0005-0000-0000-0000D9580000}"/>
    <cellStyle name="40% - uthevingsfarge 6 2 7 2" xfId="16843" xr:uid="{00000000-0005-0000-0000-0000DA580000}"/>
    <cellStyle name="40% - uthevingsfarge 6 2 7 2 2" xfId="16844" xr:uid="{00000000-0005-0000-0000-0000DB580000}"/>
    <cellStyle name="40% - uthevingsfarge 6 2 7 2 3" xfId="45869" xr:uid="{00000000-0005-0000-0000-0000DC580000}"/>
    <cellStyle name="40% - uthevingsfarge 6 2 7 2_43 Manuell" xfId="54867" xr:uid="{24B9B80F-3FC2-42FA-A3DD-CCA2618B0330}"/>
    <cellStyle name="40% - uthevingsfarge 6 2 7 3" xfId="16845" xr:uid="{00000000-0005-0000-0000-0000DE580000}"/>
    <cellStyle name="40% - uthevingsfarge 6 2 7 4" xfId="16846" xr:uid="{00000000-0005-0000-0000-0000DF580000}"/>
    <cellStyle name="40% - uthevingsfarge 6 2 7 5" xfId="45870" xr:uid="{00000000-0005-0000-0000-0000E0580000}"/>
    <cellStyle name="40% - uthevingsfarge 6 2 7 6" xfId="45871" xr:uid="{00000000-0005-0000-0000-0000E1580000}"/>
    <cellStyle name="40% - uthevingsfarge 6 2 7_3. Chng in credit spreads" xfId="45872" xr:uid="{00000000-0005-0000-0000-0000E2580000}"/>
    <cellStyle name="40% - uthevingsfarge 6 2 8" xfId="16847" xr:uid="{00000000-0005-0000-0000-0000E3580000}"/>
    <cellStyle name="40% - uthevingsfarge 6 2 8 2" xfId="16848" xr:uid="{00000000-0005-0000-0000-0000E4580000}"/>
    <cellStyle name="40% - uthevingsfarge 6 2 8 2 2" xfId="45873" xr:uid="{00000000-0005-0000-0000-0000E5580000}"/>
    <cellStyle name="40% - uthevingsfarge 6 2 8 3" xfId="16849" xr:uid="{00000000-0005-0000-0000-0000E6580000}"/>
    <cellStyle name="40% - uthevingsfarge 6 2 8 4" xfId="45874" xr:uid="{00000000-0005-0000-0000-0000E7580000}"/>
    <cellStyle name="40% - uthevingsfarge 6 2 8_3. Chng in credit spreads" xfId="45875" xr:uid="{00000000-0005-0000-0000-0000E8580000}"/>
    <cellStyle name="40% - uthevingsfarge 6 2 9" xfId="16850" xr:uid="{00000000-0005-0000-0000-0000E9580000}"/>
    <cellStyle name="40% - uthevingsfarge 6 2 9 2" xfId="16851" xr:uid="{00000000-0005-0000-0000-0000EA580000}"/>
    <cellStyle name="40% - uthevingsfarge 6 2 9 3" xfId="16852" xr:uid="{00000000-0005-0000-0000-0000EB580000}"/>
    <cellStyle name="40% - uthevingsfarge 6 2 9_43 Manuell" xfId="54868" xr:uid="{B0607397-FD4A-45A4-B1C8-063BFB509621}"/>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5876" xr:uid="{00000000-0005-0000-0000-0000F1580000}"/>
    <cellStyle name="40% - uthevingsfarge 6 20 2_4 manuell" xfId="53834" xr:uid="{F0D81A0B-2B47-4030-ACAF-6B93DC5D067F}"/>
    <cellStyle name="40% - uthevingsfarge 6 20 3" xfId="5329" xr:uid="{00000000-0005-0000-0000-0000F3580000}"/>
    <cellStyle name="40% - uthevingsfarge 6 20 4" xfId="45877" xr:uid="{00000000-0005-0000-0000-0000F4580000}"/>
    <cellStyle name="40% - uthevingsfarge 6 20_4 manuell" xfId="53835"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5878" xr:uid="{00000000-0005-0000-0000-0000F9580000}"/>
    <cellStyle name="40% - uthevingsfarge 6 21 2_4 manuell" xfId="53836" xr:uid="{3605AC27-1B09-4075-93C5-B6B8C94AE4CB}"/>
    <cellStyle name="40% - uthevingsfarge 6 21 3" xfId="5333" xr:uid="{00000000-0005-0000-0000-0000FB580000}"/>
    <cellStyle name="40% - uthevingsfarge 6 21 4" xfId="45879" xr:uid="{00000000-0005-0000-0000-0000FC580000}"/>
    <cellStyle name="40% - uthevingsfarge 6 21_4 manuell" xfId="53837"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5880" xr:uid="{00000000-0005-0000-0000-000001590000}"/>
    <cellStyle name="40% - uthevingsfarge 6 22 2_4 manuell" xfId="53838" xr:uid="{459762D0-FD7C-4DFC-A650-18ED4D6ED44E}"/>
    <cellStyle name="40% - uthevingsfarge 6 22 3" xfId="5337" xr:uid="{00000000-0005-0000-0000-000003590000}"/>
    <cellStyle name="40% - uthevingsfarge 6 22 4" xfId="45881" xr:uid="{00000000-0005-0000-0000-000004590000}"/>
    <cellStyle name="40% - uthevingsfarge 6 22_4 manuell" xfId="53839"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5882" xr:uid="{00000000-0005-0000-0000-000009590000}"/>
    <cellStyle name="40% - uthevingsfarge 6 23 2_4 manuell" xfId="53840" xr:uid="{987E1AA2-61B1-430B-99BF-2C0A5F3819B6}"/>
    <cellStyle name="40% - uthevingsfarge 6 23 3" xfId="5341" xr:uid="{00000000-0005-0000-0000-00000B590000}"/>
    <cellStyle name="40% - uthevingsfarge 6 23 4" xfId="45883" xr:uid="{00000000-0005-0000-0000-00000C590000}"/>
    <cellStyle name="40% - uthevingsfarge 6 23_4 manuell" xfId="53841"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5884" xr:uid="{00000000-0005-0000-0000-000011590000}"/>
    <cellStyle name="40% - uthevingsfarge 6 24 2_4 manuell" xfId="53842" xr:uid="{19EC68B8-F118-4CD7-A57E-3C1B7458524A}"/>
    <cellStyle name="40% - uthevingsfarge 6 24 3" xfId="5345" xr:uid="{00000000-0005-0000-0000-000013590000}"/>
    <cellStyle name="40% - uthevingsfarge 6 24 4" xfId="45885" xr:uid="{00000000-0005-0000-0000-000014590000}"/>
    <cellStyle name="40% - uthevingsfarge 6 24_4 manuell" xfId="53843"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5886" xr:uid="{00000000-0005-0000-0000-000019590000}"/>
    <cellStyle name="40% - uthevingsfarge 6 25 2_4 manuell" xfId="53844" xr:uid="{55E925C2-6F3E-4C7F-9115-6C7A1EF895CE}"/>
    <cellStyle name="40% - uthevingsfarge 6 25 3" xfId="5349" xr:uid="{00000000-0005-0000-0000-00001B590000}"/>
    <cellStyle name="40% - uthevingsfarge 6 25 4" xfId="45887" xr:uid="{00000000-0005-0000-0000-00001C590000}"/>
    <cellStyle name="40% - uthevingsfarge 6 25_4 manuell" xfId="53845"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5888" xr:uid="{00000000-0005-0000-0000-000021590000}"/>
    <cellStyle name="40% - uthevingsfarge 6 26 2_4 manuell" xfId="53846" xr:uid="{05F20786-DDC4-46EF-B185-82CB38C90739}"/>
    <cellStyle name="40% - uthevingsfarge 6 26 3" xfId="5353" xr:uid="{00000000-0005-0000-0000-000023590000}"/>
    <cellStyle name="40% - uthevingsfarge 6 26 4" xfId="45889" xr:uid="{00000000-0005-0000-0000-000024590000}"/>
    <cellStyle name="40% - uthevingsfarge 6 26_4 manuell" xfId="53847"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5890" xr:uid="{00000000-0005-0000-0000-000029590000}"/>
    <cellStyle name="40% - uthevingsfarge 6 27 2_4 manuell" xfId="53848" xr:uid="{409529D7-66AF-4156-8F8E-6924405DB50E}"/>
    <cellStyle name="40% - uthevingsfarge 6 27 3" xfId="5357" xr:uid="{00000000-0005-0000-0000-00002B590000}"/>
    <cellStyle name="40% - uthevingsfarge 6 27 4" xfId="45891" xr:uid="{00000000-0005-0000-0000-00002C590000}"/>
    <cellStyle name="40% - uthevingsfarge 6 27_4 manuell" xfId="53849"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5892" xr:uid="{00000000-0005-0000-0000-000031590000}"/>
    <cellStyle name="40% - uthevingsfarge 6 28 2_4 manuell" xfId="53850" xr:uid="{5F3BF3FA-5812-40D0-A524-67ADEF760498}"/>
    <cellStyle name="40% - uthevingsfarge 6 28 3" xfId="5361" xr:uid="{00000000-0005-0000-0000-000033590000}"/>
    <cellStyle name="40% - uthevingsfarge 6 28 4" xfId="45893" xr:uid="{00000000-0005-0000-0000-000034590000}"/>
    <cellStyle name="40% - uthevingsfarge 6 28_4 manuell" xfId="53851"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5894" xr:uid="{00000000-0005-0000-0000-000039590000}"/>
    <cellStyle name="40% - uthevingsfarge 6 29 2_4 manuell" xfId="53852" xr:uid="{F720AE84-36C4-499F-912A-267F57F0034B}"/>
    <cellStyle name="40% - uthevingsfarge 6 29 3" xfId="5365" xr:uid="{00000000-0005-0000-0000-00003B590000}"/>
    <cellStyle name="40% - uthevingsfarge 6 29 4" xfId="45895" xr:uid="{00000000-0005-0000-0000-00003C590000}"/>
    <cellStyle name="40% - uthevingsfarge 6 29_4 manuell" xfId="53853" xr:uid="{1DD5FB34-F8E3-48A0-BC0B-01A6F5BED92D}"/>
    <cellStyle name="40% - uthevingsfarge 6 3" xfId="5366" xr:uid="{00000000-0005-0000-0000-00003E590000}"/>
    <cellStyle name="40% - uthevingsfarge 6 3 10" xfId="45896" xr:uid="{00000000-0005-0000-0000-00003F590000}"/>
    <cellStyle name="40% - uthevingsfarge 6 3 11" xfId="45897" xr:uid="{00000000-0005-0000-0000-000040590000}"/>
    <cellStyle name="40% - uthevingsfarge 6 3 2" xfId="5367" xr:uid="{00000000-0005-0000-0000-000041590000}"/>
    <cellStyle name="40% - uthevingsfarge 6 3 2 10" xfId="45898" xr:uid="{00000000-0005-0000-0000-000042590000}"/>
    <cellStyle name="40% - uthevingsfarge 6 3 2 2" xfId="5368" xr:uid="{00000000-0005-0000-0000-000043590000}"/>
    <cellStyle name="40% - uthevingsfarge 6 3 2 2 2" xfId="16853" xr:uid="{00000000-0005-0000-0000-000044590000}"/>
    <cellStyle name="40% - uthevingsfarge 6 3 2 2 2 2" xfId="45899" xr:uid="{00000000-0005-0000-0000-000045590000}"/>
    <cellStyle name="40% - uthevingsfarge 6 3 2 2 2 2 2" xfId="45900" xr:uid="{00000000-0005-0000-0000-000046590000}"/>
    <cellStyle name="40% - uthevingsfarge 6 3 2 2 2 3" xfId="45901" xr:uid="{00000000-0005-0000-0000-000047590000}"/>
    <cellStyle name="40% - uthevingsfarge 6 3 2 2 2_3. Chng in credit spreads" xfId="45902" xr:uid="{00000000-0005-0000-0000-000048590000}"/>
    <cellStyle name="40% - uthevingsfarge 6 3 2 2 3" xfId="16854" xr:uid="{00000000-0005-0000-0000-000049590000}"/>
    <cellStyle name="40% - uthevingsfarge 6 3 2 2 3 2" xfId="45903" xr:uid="{00000000-0005-0000-0000-00004A590000}"/>
    <cellStyle name="40% - uthevingsfarge 6 3 2 2 3 2 2" xfId="45904" xr:uid="{00000000-0005-0000-0000-00004B590000}"/>
    <cellStyle name="40% - uthevingsfarge 6 3 2 2 3 3" xfId="45905" xr:uid="{00000000-0005-0000-0000-00004C590000}"/>
    <cellStyle name="40% - uthevingsfarge 6 3 2 2 3_3. Chng in credit spreads" xfId="45906" xr:uid="{00000000-0005-0000-0000-00004D590000}"/>
    <cellStyle name="40% - uthevingsfarge 6 3 2 2 4" xfId="45907" xr:uid="{00000000-0005-0000-0000-00004E590000}"/>
    <cellStyle name="40% - uthevingsfarge 6 3 2 2 4 2" xfId="45908" xr:uid="{00000000-0005-0000-0000-00004F590000}"/>
    <cellStyle name="40% - uthevingsfarge 6 3 2 2 5" xfId="45909" xr:uid="{00000000-0005-0000-0000-000050590000}"/>
    <cellStyle name="40% - uthevingsfarge 6 3 2 2 6" xfId="45910" xr:uid="{00000000-0005-0000-0000-000051590000}"/>
    <cellStyle name="40% - uthevingsfarge 6 3 2 2_3. Chng in credit spreads" xfId="45911" xr:uid="{00000000-0005-0000-0000-000052590000}"/>
    <cellStyle name="40% - uthevingsfarge 6 3 2 3" xfId="16855" xr:uid="{00000000-0005-0000-0000-000053590000}"/>
    <cellStyle name="40% - uthevingsfarge 6 3 2 3 2" xfId="16856" xr:uid="{00000000-0005-0000-0000-000054590000}"/>
    <cellStyle name="40% - uthevingsfarge 6 3 2 3 2 2" xfId="45912" xr:uid="{00000000-0005-0000-0000-000055590000}"/>
    <cellStyle name="40% - uthevingsfarge 6 3 2 3 3" xfId="16857" xr:uid="{00000000-0005-0000-0000-000056590000}"/>
    <cellStyle name="40% - uthevingsfarge 6 3 2 3 4" xfId="45913" xr:uid="{00000000-0005-0000-0000-000057590000}"/>
    <cellStyle name="40% - uthevingsfarge 6 3 2 3 5" xfId="45914" xr:uid="{00000000-0005-0000-0000-000058590000}"/>
    <cellStyle name="40% - uthevingsfarge 6 3 2 3 6" xfId="45915" xr:uid="{00000000-0005-0000-0000-000059590000}"/>
    <cellStyle name="40% - uthevingsfarge 6 3 2 3_3. Chng in credit spreads" xfId="45916" xr:uid="{00000000-0005-0000-0000-00005A590000}"/>
    <cellStyle name="40% - uthevingsfarge 6 3 2 4" xfId="16858" xr:uid="{00000000-0005-0000-0000-00005B590000}"/>
    <cellStyle name="40% - uthevingsfarge 6 3 2 4 2" xfId="16859" xr:uid="{00000000-0005-0000-0000-00005C590000}"/>
    <cellStyle name="40% - uthevingsfarge 6 3 2 4 2 2" xfId="45917" xr:uid="{00000000-0005-0000-0000-00005D590000}"/>
    <cellStyle name="40% - uthevingsfarge 6 3 2 4 3" xfId="16860" xr:uid="{00000000-0005-0000-0000-00005E590000}"/>
    <cellStyle name="40% - uthevingsfarge 6 3 2 4 4" xfId="45918" xr:uid="{00000000-0005-0000-0000-00005F590000}"/>
    <cellStyle name="40% - uthevingsfarge 6 3 2 4 5" xfId="45919" xr:uid="{00000000-0005-0000-0000-000060590000}"/>
    <cellStyle name="40% - uthevingsfarge 6 3 2 4 6" xfId="45920" xr:uid="{00000000-0005-0000-0000-000061590000}"/>
    <cellStyle name="40% - uthevingsfarge 6 3 2 4_3. Chng in credit spreads" xfId="45921" xr:uid="{00000000-0005-0000-0000-000062590000}"/>
    <cellStyle name="40% - uthevingsfarge 6 3 2 5" xfId="16861" xr:uid="{00000000-0005-0000-0000-000063590000}"/>
    <cellStyle name="40% - uthevingsfarge 6 3 2 5 2" xfId="16862" xr:uid="{00000000-0005-0000-0000-000064590000}"/>
    <cellStyle name="40% - uthevingsfarge 6 3 2 5 3" xfId="16863" xr:uid="{00000000-0005-0000-0000-000065590000}"/>
    <cellStyle name="40% - uthevingsfarge 6 3 2 5 4" xfId="45922" xr:uid="{00000000-0005-0000-0000-000066590000}"/>
    <cellStyle name="40% - uthevingsfarge 6 3 2 5 5" xfId="45923" xr:uid="{00000000-0005-0000-0000-000067590000}"/>
    <cellStyle name="40% - uthevingsfarge 6 3 2 5 6" xfId="45924" xr:uid="{00000000-0005-0000-0000-000068590000}"/>
    <cellStyle name="40% - uthevingsfarge 6 3 2 5_43 Manuell" xfId="54869" xr:uid="{B2F86CE7-B1CE-49DB-A99D-DB7575529AC6}"/>
    <cellStyle name="40% - uthevingsfarge 6 3 2 6" xfId="16864" xr:uid="{00000000-0005-0000-0000-00006A590000}"/>
    <cellStyle name="40% - uthevingsfarge 6 3 2 6 2" xfId="16865" xr:uid="{00000000-0005-0000-0000-00006B590000}"/>
    <cellStyle name="40% - uthevingsfarge 6 3 2 6_43 Manuell" xfId="54870" xr:uid="{989FDC8F-8F16-4FA8-979F-EC3727E8758D}"/>
    <cellStyle name="40% - uthevingsfarge 6 3 2 7" xfId="16866" xr:uid="{00000000-0005-0000-0000-00006D590000}"/>
    <cellStyle name="40% - uthevingsfarge 6 3 2 8" xfId="45925" xr:uid="{00000000-0005-0000-0000-00006E590000}"/>
    <cellStyle name="40% - uthevingsfarge 6 3 2 9" xfId="45926" xr:uid="{00000000-0005-0000-0000-00006F590000}"/>
    <cellStyle name="40% - uthevingsfarge 6 3 2_3. Chng in credit spreads" xfId="45927" xr:uid="{00000000-0005-0000-0000-000070590000}"/>
    <cellStyle name="40% - uthevingsfarge 6 3 3" xfId="5369" xr:uid="{00000000-0005-0000-0000-000071590000}"/>
    <cellStyle name="40% - uthevingsfarge 6 3 3 2" xfId="16867" xr:uid="{00000000-0005-0000-0000-000072590000}"/>
    <cellStyle name="40% - uthevingsfarge 6 3 3 2 2" xfId="45928" xr:uid="{00000000-0005-0000-0000-000073590000}"/>
    <cellStyle name="40% - uthevingsfarge 6 3 3 2 2 2" xfId="45929" xr:uid="{00000000-0005-0000-0000-000074590000}"/>
    <cellStyle name="40% - uthevingsfarge 6 3 3 2 2 2 2" xfId="45930" xr:uid="{00000000-0005-0000-0000-000075590000}"/>
    <cellStyle name="40% - uthevingsfarge 6 3 3 2 2 3" xfId="45931" xr:uid="{00000000-0005-0000-0000-000076590000}"/>
    <cellStyle name="40% - uthevingsfarge 6 3 3 2 2_3. Chng in credit spreads" xfId="45932" xr:uid="{00000000-0005-0000-0000-000077590000}"/>
    <cellStyle name="40% - uthevingsfarge 6 3 3 2 3" xfId="45933" xr:uid="{00000000-0005-0000-0000-000078590000}"/>
    <cellStyle name="40% - uthevingsfarge 6 3 3 2 3 2" xfId="45934" xr:uid="{00000000-0005-0000-0000-000079590000}"/>
    <cellStyle name="40% - uthevingsfarge 6 3 3 2 3 2 2" xfId="45935" xr:uid="{00000000-0005-0000-0000-00007A590000}"/>
    <cellStyle name="40% - uthevingsfarge 6 3 3 2 3 3" xfId="45936" xr:uid="{00000000-0005-0000-0000-00007B590000}"/>
    <cellStyle name="40% - uthevingsfarge 6 3 3 2 3_3. Chng in credit spreads" xfId="45937" xr:uid="{00000000-0005-0000-0000-00007C590000}"/>
    <cellStyle name="40% - uthevingsfarge 6 3 3 2 4" xfId="45938" xr:uid="{00000000-0005-0000-0000-00007D590000}"/>
    <cellStyle name="40% - uthevingsfarge 6 3 3 2 4 2" xfId="45939" xr:uid="{00000000-0005-0000-0000-00007E590000}"/>
    <cellStyle name="40% - uthevingsfarge 6 3 3 2 5" xfId="45940" xr:uid="{00000000-0005-0000-0000-00007F590000}"/>
    <cellStyle name="40% - uthevingsfarge 6 3 3 2_3. Chng in credit spreads" xfId="45941" xr:uid="{00000000-0005-0000-0000-000080590000}"/>
    <cellStyle name="40% - uthevingsfarge 6 3 3 3" xfId="16868" xr:uid="{00000000-0005-0000-0000-000081590000}"/>
    <cellStyle name="40% - uthevingsfarge 6 3 3 3 2" xfId="45942" xr:uid="{00000000-0005-0000-0000-000082590000}"/>
    <cellStyle name="40% - uthevingsfarge 6 3 3 3 2 2" xfId="45943" xr:uid="{00000000-0005-0000-0000-000083590000}"/>
    <cellStyle name="40% - uthevingsfarge 6 3 3 3 3" xfId="45944" xr:uid="{00000000-0005-0000-0000-000084590000}"/>
    <cellStyle name="40% - uthevingsfarge 6 3 3 3_3. Chng in credit spreads" xfId="45945" xr:uid="{00000000-0005-0000-0000-000085590000}"/>
    <cellStyle name="40% - uthevingsfarge 6 3 3 4" xfId="45946" xr:uid="{00000000-0005-0000-0000-000086590000}"/>
    <cellStyle name="40% - uthevingsfarge 6 3 3 4 2" xfId="45947" xr:uid="{00000000-0005-0000-0000-000087590000}"/>
    <cellStyle name="40% - uthevingsfarge 6 3 3 4 2 2" xfId="45948" xr:uid="{00000000-0005-0000-0000-000088590000}"/>
    <cellStyle name="40% - uthevingsfarge 6 3 3 4 3" xfId="45949" xr:uid="{00000000-0005-0000-0000-000089590000}"/>
    <cellStyle name="40% - uthevingsfarge 6 3 3 4_3. Chng in credit spreads" xfId="45950" xr:uid="{00000000-0005-0000-0000-00008A590000}"/>
    <cellStyle name="40% - uthevingsfarge 6 3 3 5" xfId="45951" xr:uid="{00000000-0005-0000-0000-00008B590000}"/>
    <cellStyle name="40% - uthevingsfarge 6 3 3 5 2" xfId="45952" xr:uid="{00000000-0005-0000-0000-00008C590000}"/>
    <cellStyle name="40% - uthevingsfarge 6 3 3 6" xfId="45953" xr:uid="{00000000-0005-0000-0000-00008D590000}"/>
    <cellStyle name="40% - uthevingsfarge 6 3 3_3. Chng in credit spreads" xfId="45954" xr:uid="{00000000-0005-0000-0000-00008E590000}"/>
    <cellStyle name="40% - uthevingsfarge 6 3 4" xfId="16869" xr:uid="{00000000-0005-0000-0000-00008F590000}"/>
    <cellStyle name="40% - uthevingsfarge 6 3 4 2" xfId="16870" xr:uid="{00000000-0005-0000-0000-000090590000}"/>
    <cellStyle name="40% - uthevingsfarge 6 3 4 2 2" xfId="45955" xr:uid="{00000000-0005-0000-0000-000091590000}"/>
    <cellStyle name="40% - uthevingsfarge 6 3 4 2 2 2" xfId="45956" xr:uid="{00000000-0005-0000-0000-000092590000}"/>
    <cellStyle name="40% - uthevingsfarge 6 3 4 2 3" xfId="45957" xr:uid="{00000000-0005-0000-0000-000093590000}"/>
    <cellStyle name="40% - uthevingsfarge 6 3 4 2_3. Chng in credit spreads" xfId="45958" xr:uid="{00000000-0005-0000-0000-000094590000}"/>
    <cellStyle name="40% - uthevingsfarge 6 3 4 3" xfId="16871" xr:uid="{00000000-0005-0000-0000-000095590000}"/>
    <cellStyle name="40% - uthevingsfarge 6 3 4 3 2" xfId="45959" xr:uid="{00000000-0005-0000-0000-000096590000}"/>
    <cellStyle name="40% - uthevingsfarge 6 3 4 3 2 2" xfId="45960" xr:uid="{00000000-0005-0000-0000-000097590000}"/>
    <cellStyle name="40% - uthevingsfarge 6 3 4 3 3" xfId="45961" xr:uid="{00000000-0005-0000-0000-000098590000}"/>
    <cellStyle name="40% - uthevingsfarge 6 3 4 3_3. Chng in credit spreads" xfId="45962" xr:uid="{00000000-0005-0000-0000-000099590000}"/>
    <cellStyle name="40% - uthevingsfarge 6 3 4 4" xfId="45963" xr:uid="{00000000-0005-0000-0000-00009A590000}"/>
    <cellStyle name="40% - uthevingsfarge 6 3 4 4 2" xfId="45964" xr:uid="{00000000-0005-0000-0000-00009B590000}"/>
    <cellStyle name="40% - uthevingsfarge 6 3 4 5" xfId="45965" xr:uid="{00000000-0005-0000-0000-00009C590000}"/>
    <cellStyle name="40% - uthevingsfarge 6 3 4 6" xfId="45966" xr:uid="{00000000-0005-0000-0000-00009D590000}"/>
    <cellStyle name="40% - uthevingsfarge 6 3 4_3. Chng in credit spreads" xfId="45967" xr:uid="{00000000-0005-0000-0000-00009E590000}"/>
    <cellStyle name="40% - uthevingsfarge 6 3 5" xfId="16872" xr:uid="{00000000-0005-0000-0000-00009F590000}"/>
    <cellStyle name="40% - uthevingsfarge 6 3 5 2" xfId="16873" xr:uid="{00000000-0005-0000-0000-0000A0590000}"/>
    <cellStyle name="40% - uthevingsfarge 6 3 5 2 2" xfId="45968" xr:uid="{00000000-0005-0000-0000-0000A1590000}"/>
    <cellStyle name="40% - uthevingsfarge 6 3 5 3" xfId="16874" xr:uid="{00000000-0005-0000-0000-0000A2590000}"/>
    <cellStyle name="40% - uthevingsfarge 6 3 5 4" xfId="45969" xr:uid="{00000000-0005-0000-0000-0000A3590000}"/>
    <cellStyle name="40% - uthevingsfarge 6 3 5 5" xfId="45970" xr:uid="{00000000-0005-0000-0000-0000A4590000}"/>
    <cellStyle name="40% - uthevingsfarge 6 3 5 6" xfId="45971" xr:uid="{00000000-0005-0000-0000-0000A5590000}"/>
    <cellStyle name="40% - uthevingsfarge 6 3 5_3. Chng in credit spreads" xfId="45972" xr:uid="{00000000-0005-0000-0000-0000A6590000}"/>
    <cellStyle name="40% - uthevingsfarge 6 3 6" xfId="16875" xr:uid="{00000000-0005-0000-0000-0000A7590000}"/>
    <cellStyle name="40% - uthevingsfarge 6 3 6 2" xfId="16876" xr:uid="{00000000-0005-0000-0000-0000A8590000}"/>
    <cellStyle name="40% - uthevingsfarge 6 3 6 2 2" xfId="45973" xr:uid="{00000000-0005-0000-0000-0000A9590000}"/>
    <cellStyle name="40% - uthevingsfarge 6 3 6 3" xfId="16877" xr:uid="{00000000-0005-0000-0000-0000AA590000}"/>
    <cellStyle name="40% - uthevingsfarge 6 3 6 4" xfId="45974" xr:uid="{00000000-0005-0000-0000-0000AB590000}"/>
    <cellStyle name="40% - uthevingsfarge 6 3 6 5" xfId="45975" xr:uid="{00000000-0005-0000-0000-0000AC590000}"/>
    <cellStyle name="40% - uthevingsfarge 6 3 6 6" xfId="45976" xr:uid="{00000000-0005-0000-0000-0000AD590000}"/>
    <cellStyle name="40% - uthevingsfarge 6 3 6_3. Chng in credit spreads" xfId="45977" xr:uid="{00000000-0005-0000-0000-0000AE590000}"/>
    <cellStyle name="40% - uthevingsfarge 6 3 7" xfId="16878" xr:uid="{00000000-0005-0000-0000-0000AF590000}"/>
    <cellStyle name="40% - uthevingsfarge 6 3 7 2" xfId="16879" xr:uid="{00000000-0005-0000-0000-0000B0590000}"/>
    <cellStyle name="40% - uthevingsfarge 6 3 7 2 2" xfId="45978" xr:uid="{00000000-0005-0000-0000-0000B1590000}"/>
    <cellStyle name="40% - uthevingsfarge 6 3 7 3" xfId="45979" xr:uid="{00000000-0005-0000-0000-0000B2590000}"/>
    <cellStyle name="40% - uthevingsfarge 6 3 7_3. Chng in credit spreads" xfId="45980" xr:uid="{00000000-0005-0000-0000-0000B3590000}"/>
    <cellStyle name="40% - uthevingsfarge 6 3 8" xfId="16880" xr:uid="{00000000-0005-0000-0000-0000B4590000}"/>
    <cellStyle name="40% - uthevingsfarge 6 3 9" xfId="38362" xr:uid="{00000000-0005-0000-0000-0000B5590000}"/>
    <cellStyle name="40% - uthevingsfarge 6 3_4 manuell" xfId="53854"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5981" xr:uid="{00000000-0005-0000-0000-0000BA590000}"/>
    <cellStyle name="40% - uthevingsfarge 6 30 2_4 manuell" xfId="53855" xr:uid="{2CF79815-1E2B-43E5-86C1-AD1BA7373C3F}"/>
    <cellStyle name="40% - uthevingsfarge 6 30 3" xfId="5373" xr:uid="{00000000-0005-0000-0000-0000BC590000}"/>
    <cellStyle name="40% - uthevingsfarge 6 30 4" xfId="45982" xr:uid="{00000000-0005-0000-0000-0000BD590000}"/>
    <cellStyle name="40% - uthevingsfarge 6 30_4 manuell" xfId="53856"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5983" xr:uid="{00000000-0005-0000-0000-0000C2590000}"/>
    <cellStyle name="40% - uthevingsfarge 6 31 2_4 manuell" xfId="53857" xr:uid="{7E802102-FCF6-49AD-8A5A-3705C0B725DC}"/>
    <cellStyle name="40% - uthevingsfarge 6 31 3" xfId="5377" xr:uid="{00000000-0005-0000-0000-0000C4590000}"/>
    <cellStyle name="40% - uthevingsfarge 6 31 4" xfId="45984" xr:uid="{00000000-0005-0000-0000-0000C5590000}"/>
    <cellStyle name="40% - uthevingsfarge 6 31_4 manuell" xfId="53858"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5985" xr:uid="{00000000-0005-0000-0000-0000CA590000}"/>
    <cellStyle name="40% - uthevingsfarge 6 32 2_4 manuell" xfId="53859" xr:uid="{E1478D69-0B21-45B9-A03B-94590B5109B5}"/>
    <cellStyle name="40% - uthevingsfarge 6 32 3" xfId="5381" xr:uid="{00000000-0005-0000-0000-0000CC590000}"/>
    <cellStyle name="40% - uthevingsfarge 6 32 4" xfId="45986" xr:uid="{00000000-0005-0000-0000-0000CD590000}"/>
    <cellStyle name="40% - uthevingsfarge 6 32_4 manuell" xfId="53860"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5987" xr:uid="{00000000-0005-0000-0000-0000D2590000}"/>
    <cellStyle name="40% - uthevingsfarge 6 33 2_4 manuell" xfId="53861" xr:uid="{CAF1CACB-B880-4EC4-8034-98945D1690D0}"/>
    <cellStyle name="40% - uthevingsfarge 6 33 3" xfId="5385" xr:uid="{00000000-0005-0000-0000-0000D4590000}"/>
    <cellStyle name="40% - uthevingsfarge 6 33 4" xfId="45988" xr:uid="{00000000-0005-0000-0000-0000D5590000}"/>
    <cellStyle name="40% - uthevingsfarge 6 33_4 manuell" xfId="53862"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5989" xr:uid="{00000000-0005-0000-0000-0000DA590000}"/>
    <cellStyle name="40% - uthevingsfarge 6 34 2_4 manuell" xfId="53863" xr:uid="{AF976534-2AE0-4DFE-918C-B5A69F3E9E96}"/>
    <cellStyle name="40% - uthevingsfarge 6 34 3" xfId="5389" xr:uid="{00000000-0005-0000-0000-0000DC590000}"/>
    <cellStyle name="40% - uthevingsfarge 6 34 4" xfId="45990" xr:uid="{00000000-0005-0000-0000-0000DD590000}"/>
    <cellStyle name="40% - uthevingsfarge 6 34_4 manuell" xfId="53864"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5991" xr:uid="{00000000-0005-0000-0000-0000E2590000}"/>
    <cellStyle name="40% - uthevingsfarge 6 35 2_4 manuell" xfId="53865" xr:uid="{DE02E3B8-5F68-4DAF-9EE9-CCE4497B2895}"/>
    <cellStyle name="40% - uthevingsfarge 6 35 3" xfId="5393" xr:uid="{00000000-0005-0000-0000-0000E4590000}"/>
    <cellStyle name="40% - uthevingsfarge 6 35 4" xfId="45992" xr:uid="{00000000-0005-0000-0000-0000E5590000}"/>
    <cellStyle name="40% - uthevingsfarge 6 35_4 manuell" xfId="53866"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5993" xr:uid="{00000000-0005-0000-0000-0000EA590000}"/>
    <cellStyle name="40% - uthevingsfarge 6 36 2_4 manuell" xfId="53867" xr:uid="{7CE6B7EB-0DFA-4298-9D6E-4B6E675263B4}"/>
    <cellStyle name="40% - uthevingsfarge 6 36 3" xfId="5397" xr:uid="{00000000-0005-0000-0000-0000EC590000}"/>
    <cellStyle name="40% - uthevingsfarge 6 36 4" xfId="45994" xr:uid="{00000000-0005-0000-0000-0000ED590000}"/>
    <cellStyle name="40% - uthevingsfarge 6 36_4 manuell" xfId="53868"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5995" xr:uid="{00000000-0005-0000-0000-0000F2590000}"/>
    <cellStyle name="40% - uthevingsfarge 6 37 2_4 manuell" xfId="53869" xr:uid="{01381F50-5F86-4272-9C34-42D3AFE42AD9}"/>
    <cellStyle name="40% - uthevingsfarge 6 37 3" xfId="5401" xr:uid="{00000000-0005-0000-0000-0000F4590000}"/>
    <cellStyle name="40% - uthevingsfarge 6 37 4" xfId="45996" xr:uid="{00000000-0005-0000-0000-0000F5590000}"/>
    <cellStyle name="40% - uthevingsfarge 6 37_4 manuell" xfId="53870"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5997" xr:uid="{00000000-0005-0000-0000-0000FA590000}"/>
    <cellStyle name="40% - uthevingsfarge 6 38 2_4 manuell" xfId="53871" xr:uid="{982485A0-FD1E-4308-AD49-25804D2DA575}"/>
    <cellStyle name="40% - uthevingsfarge 6 38 3" xfId="5405" xr:uid="{00000000-0005-0000-0000-0000FC590000}"/>
    <cellStyle name="40% - uthevingsfarge 6 38 4" xfId="45998" xr:uid="{00000000-0005-0000-0000-0000FD590000}"/>
    <cellStyle name="40% - uthevingsfarge 6 38_4 manuell" xfId="53872"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5999" xr:uid="{00000000-0005-0000-0000-0000025A0000}"/>
    <cellStyle name="40% - uthevingsfarge 6 39 2_4 manuell" xfId="53873" xr:uid="{B10E631E-CBFF-4E6D-A48C-11579C0623B9}"/>
    <cellStyle name="40% - uthevingsfarge 6 39 3" xfId="5409" xr:uid="{00000000-0005-0000-0000-0000045A0000}"/>
    <cellStyle name="40% - uthevingsfarge 6 39 4" xfId="46000" xr:uid="{00000000-0005-0000-0000-0000055A0000}"/>
    <cellStyle name="40% - uthevingsfarge 6 39_4 manuell" xfId="53874" xr:uid="{A347CD6A-C763-4E5C-BF46-3FB032752B1D}"/>
    <cellStyle name="40% - uthevingsfarge 6 4" xfId="5410" xr:uid="{00000000-0005-0000-0000-0000075A0000}"/>
    <cellStyle name="40% - uthevingsfarge 6 4 10" xfId="46001" xr:uid="{00000000-0005-0000-0000-0000085A0000}"/>
    <cellStyle name="40% - uthevingsfarge 6 4 2" xfId="5411" xr:uid="{00000000-0005-0000-0000-0000095A0000}"/>
    <cellStyle name="40% - uthevingsfarge 6 4 2 2" xfId="5412" xr:uid="{00000000-0005-0000-0000-00000A5A0000}"/>
    <cellStyle name="40% - uthevingsfarge 6 4 2 2 2" xfId="16881" xr:uid="{00000000-0005-0000-0000-00000B5A0000}"/>
    <cellStyle name="40% - uthevingsfarge 6 4 2 2 2 2" xfId="46002" xr:uid="{00000000-0005-0000-0000-00000C5A0000}"/>
    <cellStyle name="40% - uthevingsfarge 6 4 2 2 3" xfId="46003" xr:uid="{00000000-0005-0000-0000-00000D5A0000}"/>
    <cellStyle name="40% - uthevingsfarge 6 4 2 2_3. Chng in credit spreads" xfId="46004" xr:uid="{00000000-0005-0000-0000-00000E5A0000}"/>
    <cellStyle name="40% - uthevingsfarge 6 4 2 3" xfId="16882" xr:uid="{00000000-0005-0000-0000-00000F5A0000}"/>
    <cellStyle name="40% - uthevingsfarge 6 4 2 3 2" xfId="46005" xr:uid="{00000000-0005-0000-0000-0000105A0000}"/>
    <cellStyle name="40% - uthevingsfarge 6 4 2 3 2 2" xfId="46006" xr:uid="{00000000-0005-0000-0000-0000115A0000}"/>
    <cellStyle name="40% - uthevingsfarge 6 4 2 3 3" xfId="46007" xr:uid="{00000000-0005-0000-0000-0000125A0000}"/>
    <cellStyle name="40% - uthevingsfarge 6 4 2 3_3. Chng in credit spreads" xfId="46008" xr:uid="{00000000-0005-0000-0000-0000135A0000}"/>
    <cellStyle name="40% - uthevingsfarge 6 4 2 4" xfId="46009" xr:uid="{00000000-0005-0000-0000-0000145A0000}"/>
    <cellStyle name="40% - uthevingsfarge 6 4 2 4 2" xfId="46010" xr:uid="{00000000-0005-0000-0000-0000155A0000}"/>
    <cellStyle name="40% - uthevingsfarge 6 4 2 5" xfId="46011" xr:uid="{00000000-0005-0000-0000-0000165A0000}"/>
    <cellStyle name="40% - uthevingsfarge 6 4 2 6" xfId="46012" xr:uid="{00000000-0005-0000-0000-0000175A0000}"/>
    <cellStyle name="40% - uthevingsfarge 6 4 2 7" xfId="46013" xr:uid="{00000000-0005-0000-0000-0000185A0000}"/>
    <cellStyle name="40% - uthevingsfarge 6 4 2 8" xfId="46014" xr:uid="{00000000-0005-0000-0000-0000195A0000}"/>
    <cellStyle name="40% - uthevingsfarge 6 4 2_3. Chng in credit spreads" xfId="46015" xr:uid="{00000000-0005-0000-0000-00001A5A0000}"/>
    <cellStyle name="40% - uthevingsfarge 6 4 3" xfId="5413" xr:uid="{00000000-0005-0000-0000-00001B5A0000}"/>
    <cellStyle name="40% - uthevingsfarge 6 4 3 2" xfId="16883" xr:uid="{00000000-0005-0000-0000-00001C5A0000}"/>
    <cellStyle name="40% - uthevingsfarge 6 4 3 2 2" xfId="46016" xr:uid="{00000000-0005-0000-0000-00001D5A0000}"/>
    <cellStyle name="40% - uthevingsfarge 6 4 3 3" xfId="16884" xr:uid="{00000000-0005-0000-0000-00001E5A0000}"/>
    <cellStyle name="40% - uthevingsfarge 6 4 3 4" xfId="46017" xr:uid="{00000000-0005-0000-0000-00001F5A0000}"/>
    <cellStyle name="40% - uthevingsfarge 6 4 3 5" xfId="46018" xr:uid="{00000000-0005-0000-0000-0000205A0000}"/>
    <cellStyle name="40% - uthevingsfarge 6 4 3 6" xfId="46019" xr:uid="{00000000-0005-0000-0000-0000215A0000}"/>
    <cellStyle name="40% - uthevingsfarge 6 4 3_3. Chng in credit spreads" xfId="46020" xr:uid="{00000000-0005-0000-0000-0000225A0000}"/>
    <cellStyle name="40% - uthevingsfarge 6 4 4" xfId="16885" xr:uid="{00000000-0005-0000-0000-0000235A0000}"/>
    <cellStyle name="40% - uthevingsfarge 6 4 4 2" xfId="16886" xr:uid="{00000000-0005-0000-0000-0000245A0000}"/>
    <cellStyle name="40% - uthevingsfarge 6 4 4 2 2" xfId="46021" xr:uid="{00000000-0005-0000-0000-0000255A0000}"/>
    <cellStyle name="40% - uthevingsfarge 6 4 4 3" xfId="16887" xr:uid="{00000000-0005-0000-0000-0000265A0000}"/>
    <cellStyle name="40% - uthevingsfarge 6 4 4 4" xfId="46022" xr:uid="{00000000-0005-0000-0000-0000275A0000}"/>
    <cellStyle name="40% - uthevingsfarge 6 4 4 5" xfId="46023" xr:uid="{00000000-0005-0000-0000-0000285A0000}"/>
    <cellStyle name="40% - uthevingsfarge 6 4 4 6" xfId="46024" xr:uid="{00000000-0005-0000-0000-0000295A0000}"/>
    <cellStyle name="40% - uthevingsfarge 6 4 4_3. Chng in credit spreads" xfId="46025" xr:uid="{00000000-0005-0000-0000-00002A5A0000}"/>
    <cellStyle name="40% - uthevingsfarge 6 4 5" xfId="16888" xr:uid="{00000000-0005-0000-0000-00002B5A0000}"/>
    <cellStyle name="40% - uthevingsfarge 6 4 5 2" xfId="16889" xr:uid="{00000000-0005-0000-0000-00002C5A0000}"/>
    <cellStyle name="40% - uthevingsfarge 6 4 5 3" xfId="16890" xr:uid="{00000000-0005-0000-0000-00002D5A0000}"/>
    <cellStyle name="40% - uthevingsfarge 6 4 5 4" xfId="46026" xr:uid="{00000000-0005-0000-0000-00002E5A0000}"/>
    <cellStyle name="40% - uthevingsfarge 6 4 5 5" xfId="46027" xr:uid="{00000000-0005-0000-0000-00002F5A0000}"/>
    <cellStyle name="40% - uthevingsfarge 6 4 5 6" xfId="46028" xr:uid="{00000000-0005-0000-0000-0000305A0000}"/>
    <cellStyle name="40% - uthevingsfarge 6 4 5_43 Manuell" xfId="54871" xr:uid="{F4A05688-035E-4E20-A0CE-014FD9D38066}"/>
    <cellStyle name="40% - uthevingsfarge 6 4 6" xfId="16891" xr:uid="{00000000-0005-0000-0000-0000325A0000}"/>
    <cellStyle name="40% - uthevingsfarge 6 4 6 2" xfId="16892" xr:uid="{00000000-0005-0000-0000-0000335A0000}"/>
    <cellStyle name="40% - uthevingsfarge 6 4 6_43 Manuell" xfId="54872" xr:uid="{3C82FB96-4B21-470C-8E9C-0039FF50D6EA}"/>
    <cellStyle name="40% - uthevingsfarge 6 4 7" xfId="16893" xr:uid="{00000000-0005-0000-0000-0000355A0000}"/>
    <cellStyle name="40% - uthevingsfarge 6 4 8" xfId="38363" xr:uid="{00000000-0005-0000-0000-0000365A0000}"/>
    <cellStyle name="40% - uthevingsfarge 6 4 9" xfId="46029" xr:uid="{00000000-0005-0000-0000-0000375A0000}"/>
    <cellStyle name="40% - uthevingsfarge 6 4_3. Chng in credit spreads" xfId="46030"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6031" xr:uid="{00000000-0005-0000-0000-00003C5A0000}"/>
    <cellStyle name="40% - uthevingsfarge 6 40 2_4 manuell" xfId="53875" xr:uid="{77F47BB8-40EE-4F03-993A-EF7095DD95A3}"/>
    <cellStyle name="40% - uthevingsfarge 6 40 3" xfId="5417" xr:uid="{00000000-0005-0000-0000-00003E5A0000}"/>
    <cellStyle name="40% - uthevingsfarge 6 40 4" xfId="46032" xr:uid="{00000000-0005-0000-0000-00003F5A0000}"/>
    <cellStyle name="40% - uthevingsfarge 6 40_4 manuell" xfId="53876"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6033" xr:uid="{00000000-0005-0000-0000-0000445A0000}"/>
    <cellStyle name="40% - uthevingsfarge 6 41 2_4 manuell" xfId="53877" xr:uid="{2D78C977-05C4-40FD-B69B-BDEB00B56F53}"/>
    <cellStyle name="40% - uthevingsfarge 6 41 3" xfId="5421" xr:uid="{00000000-0005-0000-0000-0000465A0000}"/>
    <cellStyle name="40% - uthevingsfarge 6 41 4" xfId="46034" xr:uid="{00000000-0005-0000-0000-0000475A0000}"/>
    <cellStyle name="40% - uthevingsfarge 6 41_4 manuell" xfId="53878"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6035" xr:uid="{00000000-0005-0000-0000-00004C5A0000}"/>
    <cellStyle name="40% - uthevingsfarge 6 42 2_4 manuell" xfId="53879" xr:uid="{D9E7AE99-CF41-48B3-8BAC-08D42AD102D8}"/>
    <cellStyle name="40% - uthevingsfarge 6 42 3" xfId="5425" xr:uid="{00000000-0005-0000-0000-00004E5A0000}"/>
    <cellStyle name="40% - uthevingsfarge 6 42 4" xfId="46036" xr:uid="{00000000-0005-0000-0000-00004F5A0000}"/>
    <cellStyle name="40% - uthevingsfarge 6 42_4 manuell" xfId="53880"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6037" xr:uid="{00000000-0005-0000-0000-0000545A0000}"/>
    <cellStyle name="40% - uthevingsfarge 6 43 2_4 manuell" xfId="53881" xr:uid="{759E2432-9C5B-47E4-8CAA-E8E936ADFFD4}"/>
    <cellStyle name="40% - uthevingsfarge 6 43 3" xfId="5429" xr:uid="{00000000-0005-0000-0000-0000565A0000}"/>
    <cellStyle name="40% - uthevingsfarge 6 43 4" xfId="46038" xr:uid="{00000000-0005-0000-0000-0000575A0000}"/>
    <cellStyle name="40% - uthevingsfarge 6 43_4 manuell" xfId="53882"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6039" xr:uid="{00000000-0005-0000-0000-00005C5A0000}"/>
    <cellStyle name="40% - uthevingsfarge 6 44 2_4 manuell" xfId="53883" xr:uid="{7385B671-302D-4984-8941-90636009990D}"/>
    <cellStyle name="40% - uthevingsfarge 6 44 3" xfId="5433" xr:uid="{00000000-0005-0000-0000-00005E5A0000}"/>
    <cellStyle name="40% - uthevingsfarge 6 44 4" xfId="46040" xr:uid="{00000000-0005-0000-0000-00005F5A0000}"/>
    <cellStyle name="40% - uthevingsfarge 6 44_4 manuell" xfId="53884"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6041" xr:uid="{00000000-0005-0000-0000-0000645A0000}"/>
    <cellStyle name="40% - uthevingsfarge 6 45 2_4 manuell" xfId="53885" xr:uid="{ADC20AF4-F6CE-4872-BD26-37064EF25910}"/>
    <cellStyle name="40% - uthevingsfarge 6 45 3" xfId="5437" xr:uid="{00000000-0005-0000-0000-0000665A0000}"/>
    <cellStyle name="40% - uthevingsfarge 6 45 4" xfId="46042" xr:uid="{00000000-0005-0000-0000-0000675A0000}"/>
    <cellStyle name="40% - uthevingsfarge 6 45_4 manuell" xfId="53886"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6043" xr:uid="{00000000-0005-0000-0000-00006C5A0000}"/>
    <cellStyle name="40% - uthevingsfarge 6 46 2_4 manuell" xfId="53887" xr:uid="{16D37D0F-1AC8-4361-A791-AF1A068297E8}"/>
    <cellStyle name="40% - uthevingsfarge 6 46 3" xfId="5441" xr:uid="{00000000-0005-0000-0000-00006E5A0000}"/>
    <cellStyle name="40% - uthevingsfarge 6 46 4" xfId="46044" xr:uid="{00000000-0005-0000-0000-00006F5A0000}"/>
    <cellStyle name="40% - uthevingsfarge 6 46_4 manuell" xfId="53888"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6045" xr:uid="{00000000-0005-0000-0000-0000745A0000}"/>
    <cellStyle name="40% - uthevingsfarge 6 47 2_4 manuell" xfId="53889" xr:uid="{B7602CBF-86CF-4C0F-9853-2176BA74DE31}"/>
    <cellStyle name="40% - uthevingsfarge 6 47 3" xfId="5445" xr:uid="{00000000-0005-0000-0000-0000765A0000}"/>
    <cellStyle name="40% - uthevingsfarge 6 47 4" xfId="46046" xr:uid="{00000000-0005-0000-0000-0000775A0000}"/>
    <cellStyle name="40% - uthevingsfarge 6 47_4 manuell" xfId="53890"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6047" xr:uid="{00000000-0005-0000-0000-00007C5A0000}"/>
    <cellStyle name="40% - uthevingsfarge 6 48 2_4 manuell" xfId="53891" xr:uid="{F5CDC839-84C8-49A5-A747-C1C4A31FB441}"/>
    <cellStyle name="40% - uthevingsfarge 6 48 3" xfId="5449" xr:uid="{00000000-0005-0000-0000-00007E5A0000}"/>
    <cellStyle name="40% - uthevingsfarge 6 48 4" xfId="46048" xr:uid="{00000000-0005-0000-0000-00007F5A0000}"/>
    <cellStyle name="40% - uthevingsfarge 6 48_4 manuell" xfId="53892"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6049" xr:uid="{00000000-0005-0000-0000-0000845A0000}"/>
    <cellStyle name="40% - uthevingsfarge 6 49 2_4 manuell" xfId="53893" xr:uid="{21AAFA70-118D-4F6B-AA1D-F1697209C892}"/>
    <cellStyle name="40% - uthevingsfarge 6 49 3" xfId="5453" xr:uid="{00000000-0005-0000-0000-0000865A0000}"/>
    <cellStyle name="40% - uthevingsfarge 6 49 4" xfId="46050" xr:uid="{00000000-0005-0000-0000-0000875A0000}"/>
    <cellStyle name="40% - uthevingsfarge 6 49_4 manuell" xfId="53894"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6051" xr:uid="{00000000-0005-0000-0000-00008C5A0000}"/>
    <cellStyle name="40% - uthevingsfarge 6 5 2 2 2 2" xfId="46052" xr:uid="{00000000-0005-0000-0000-00008D5A0000}"/>
    <cellStyle name="40% - uthevingsfarge 6 5 2 2 3" xfId="46053" xr:uid="{00000000-0005-0000-0000-00008E5A0000}"/>
    <cellStyle name="40% - uthevingsfarge 6 5 2 2_3. Chng in credit spreads" xfId="46054" xr:uid="{00000000-0005-0000-0000-00008F5A0000}"/>
    <cellStyle name="40% - uthevingsfarge 6 5 2 3" xfId="46055" xr:uid="{00000000-0005-0000-0000-0000905A0000}"/>
    <cellStyle name="40% - uthevingsfarge 6 5 2 3 2" xfId="46056" xr:uid="{00000000-0005-0000-0000-0000915A0000}"/>
    <cellStyle name="40% - uthevingsfarge 6 5 2 3 2 2" xfId="46057" xr:uid="{00000000-0005-0000-0000-0000925A0000}"/>
    <cellStyle name="40% - uthevingsfarge 6 5 2 3 3" xfId="46058" xr:uid="{00000000-0005-0000-0000-0000935A0000}"/>
    <cellStyle name="40% - uthevingsfarge 6 5 2 3_3. Chng in credit spreads" xfId="46059" xr:uid="{00000000-0005-0000-0000-0000945A0000}"/>
    <cellStyle name="40% - uthevingsfarge 6 5 2 4" xfId="46060" xr:uid="{00000000-0005-0000-0000-0000955A0000}"/>
    <cellStyle name="40% - uthevingsfarge 6 5 2 4 2" xfId="46061" xr:uid="{00000000-0005-0000-0000-0000965A0000}"/>
    <cellStyle name="40% - uthevingsfarge 6 5 2 5" xfId="46062" xr:uid="{00000000-0005-0000-0000-0000975A0000}"/>
    <cellStyle name="40% - uthevingsfarge 6 5 2_3. Chng in credit spreads" xfId="46063" xr:uid="{00000000-0005-0000-0000-0000985A0000}"/>
    <cellStyle name="40% - uthevingsfarge 6 5 3" xfId="5457" xr:uid="{00000000-0005-0000-0000-0000995A0000}"/>
    <cellStyle name="40% - uthevingsfarge 6 5 3 2" xfId="16894" xr:uid="{00000000-0005-0000-0000-00009A5A0000}"/>
    <cellStyle name="40% - uthevingsfarge 6 5 3 2 2" xfId="46064" xr:uid="{00000000-0005-0000-0000-00009B5A0000}"/>
    <cellStyle name="40% - uthevingsfarge 6 5 3 3" xfId="46065" xr:uid="{00000000-0005-0000-0000-00009C5A0000}"/>
    <cellStyle name="40% - uthevingsfarge 6 5 3_3. Chng in credit spreads" xfId="46066" xr:uid="{00000000-0005-0000-0000-00009D5A0000}"/>
    <cellStyle name="40% - uthevingsfarge 6 5 4" xfId="16895" xr:uid="{00000000-0005-0000-0000-00009E5A0000}"/>
    <cellStyle name="40% - uthevingsfarge 6 5 4 2" xfId="46067" xr:uid="{00000000-0005-0000-0000-00009F5A0000}"/>
    <cellStyle name="40% - uthevingsfarge 6 5 4 2 2" xfId="46068" xr:uid="{00000000-0005-0000-0000-0000A05A0000}"/>
    <cellStyle name="40% - uthevingsfarge 6 5 4 3" xfId="46069" xr:uid="{00000000-0005-0000-0000-0000A15A0000}"/>
    <cellStyle name="40% - uthevingsfarge 6 5 4_3. Chng in credit spreads" xfId="46070" xr:uid="{00000000-0005-0000-0000-0000A25A0000}"/>
    <cellStyle name="40% - uthevingsfarge 6 5 5" xfId="16896" xr:uid="{00000000-0005-0000-0000-0000A35A0000}"/>
    <cellStyle name="40% - uthevingsfarge 6 5 5 2" xfId="46071" xr:uid="{00000000-0005-0000-0000-0000A45A0000}"/>
    <cellStyle name="40% - uthevingsfarge 6 5 6" xfId="38364" xr:uid="{00000000-0005-0000-0000-0000A55A0000}"/>
    <cellStyle name="40% - uthevingsfarge 6 5 7" xfId="46072" xr:uid="{00000000-0005-0000-0000-0000A65A0000}"/>
    <cellStyle name="40% - uthevingsfarge 6 5 8" xfId="46073" xr:uid="{00000000-0005-0000-0000-0000A75A0000}"/>
    <cellStyle name="40% - uthevingsfarge 6 5 9" xfId="46074" xr:uid="{00000000-0005-0000-0000-0000A85A0000}"/>
    <cellStyle name="40% - uthevingsfarge 6 5_3. Chng in credit spreads" xfId="46075"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6076" xr:uid="{00000000-0005-0000-0000-0000AD5A0000}"/>
    <cellStyle name="40% - uthevingsfarge 6 50 2_4 manuell" xfId="53895" xr:uid="{B25069E9-D7AF-4CC4-BD0F-97BFF672148D}"/>
    <cellStyle name="40% - uthevingsfarge 6 50 3" xfId="5461" xr:uid="{00000000-0005-0000-0000-0000AF5A0000}"/>
    <cellStyle name="40% - uthevingsfarge 6 50 4" xfId="46077" xr:uid="{00000000-0005-0000-0000-0000B05A0000}"/>
    <cellStyle name="40% - uthevingsfarge 6 50_4 manuell" xfId="53896"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6078" xr:uid="{00000000-0005-0000-0000-0000B55A0000}"/>
    <cellStyle name="40% - uthevingsfarge 6 51 2_4 manuell" xfId="53897" xr:uid="{DFD912C8-2102-42A8-BCB6-50FD8F9F749E}"/>
    <cellStyle name="40% - uthevingsfarge 6 51 3" xfId="5465" xr:uid="{00000000-0005-0000-0000-0000B75A0000}"/>
    <cellStyle name="40% - uthevingsfarge 6 51 4" xfId="46079" xr:uid="{00000000-0005-0000-0000-0000B85A0000}"/>
    <cellStyle name="40% - uthevingsfarge 6 51_4 manuell" xfId="53898"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6080" xr:uid="{00000000-0005-0000-0000-0000BD5A0000}"/>
    <cellStyle name="40% - uthevingsfarge 6 52 2_4 manuell" xfId="53899" xr:uid="{0BF46E3D-A733-420F-AF5B-0F56D3500C79}"/>
    <cellStyle name="40% - uthevingsfarge 6 52 3" xfId="5469" xr:uid="{00000000-0005-0000-0000-0000BF5A0000}"/>
    <cellStyle name="40% - uthevingsfarge 6 52 4" xfId="46081" xr:uid="{00000000-0005-0000-0000-0000C05A0000}"/>
    <cellStyle name="40% - uthevingsfarge 6 52_4 manuell" xfId="53900"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6082" xr:uid="{00000000-0005-0000-0000-0000C55A0000}"/>
    <cellStyle name="40% - uthevingsfarge 6 53 2_4 manuell" xfId="53901" xr:uid="{B5A123A4-0A52-475E-81D1-E1CDC250FA9E}"/>
    <cellStyle name="40% - uthevingsfarge 6 53 3" xfId="5473" xr:uid="{00000000-0005-0000-0000-0000C75A0000}"/>
    <cellStyle name="40% - uthevingsfarge 6 53 4" xfId="46083" xr:uid="{00000000-0005-0000-0000-0000C85A0000}"/>
    <cellStyle name="40% - uthevingsfarge 6 53_4 manuell" xfId="53902"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6084" xr:uid="{00000000-0005-0000-0000-0000CD5A0000}"/>
    <cellStyle name="40% - uthevingsfarge 6 54 2_4 manuell" xfId="53903" xr:uid="{39FFA7FF-7C66-47C3-9965-A2FA5AD15986}"/>
    <cellStyle name="40% - uthevingsfarge 6 54 3" xfId="5477" xr:uid="{00000000-0005-0000-0000-0000CF5A0000}"/>
    <cellStyle name="40% - uthevingsfarge 6 54 4" xfId="46085" xr:uid="{00000000-0005-0000-0000-0000D05A0000}"/>
    <cellStyle name="40% - uthevingsfarge 6 54_4 manuell" xfId="53904"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6086" xr:uid="{00000000-0005-0000-0000-0000D55A0000}"/>
    <cellStyle name="40% - uthevingsfarge 6 55 2_4 manuell" xfId="53905" xr:uid="{541F48EC-C00C-4B18-9D39-E6778FCF3B74}"/>
    <cellStyle name="40% - uthevingsfarge 6 55 3" xfId="5481" xr:uid="{00000000-0005-0000-0000-0000D75A0000}"/>
    <cellStyle name="40% - uthevingsfarge 6 55 4" xfId="46087" xr:uid="{00000000-0005-0000-0000-0000D85A0000}"/>
    <cellStyle name="40% - uthevingsfarge 6 55_4 manuell" xfId="53906"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6088" xr:uid="{00000000-0005-0000-0000-0000DD5A0000}"/>
    <cellStyle name="40% - uthevingsfarge 6 56 2_4 manuell" xfId="53907" xr:uid="{5E4EDBEC-EA25-48DE-B9FA-5795CE6606C3}"/>
    <cellStyle name="40% - uthevingsfarge 6 56 3" xfId="5485" xr:uid="{00000000-0005-0000-0000-0000DF5A0000}"/>
    <cellStyle name="40% - uthevingsfarge 6 56 4" xfId="46089" xr:uid="{00000000-0005-0000-0000-0000E05A0000}"/>
    <cellStyle name="40% - uthevingsfarge 6 56_4 manuell" xfId="53908"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6090" xr:uid="{00000000-0005-0000-0000-0000E55A0000}"/>
    <cellStyle name="40% - uthevingsfarge 6 57 2_4 manuell" xfId="53909" xr:uid="{3B0B1CF9-8DCE-48B6-880B-91335177FBC7}"/>
    <cellStyle name="40% - uthevingsfarge 6 57 3" xfId="5489" xr:uid="{00000000-0005-0000-0000-0000E75A0000}"/>
    <cellStyle name="40% - uthevingsfarge 6 57 4" xfId="46091" xr:uid="{00000000-0005-0000-0000-0000E85A0000}"/>
    <cellStyle name="40% - uthevingsfarge 6 57_4 manuell" xfId="53910"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6092" xr:uid="{00000000-0005-0000-0000-0000ED5A0000}"/>
    <cellStyle name="40% - uthevingsfarge 6 58 2_4 manuell" xfId="53911" xr:uid="{146D1562-0D73-43C1-9C8F-CBB95708F09B}"/>
    <cellStyle name="40% - uthevingsfarge 6 58 3" xfId="5493" xr:uid="{00000000-0005-0000-0000-0000EF5A0000}"/>
    <cellStyle name="40% - uthevingsfarge 6 58 4" xfId="46093" xr:uid="{00000000-0005-0000-0000-0000F05A0000}"/>
    <cellStyle name="40% - uthevingsfarge 6 58_4 manuell" xfId="53912"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6094" xr:uid="{00000000-0005-0000-0000-0000F55A0000}"/>
    <cellStyle name="40% - uthevingsfarge 6 59 2_4 manuell" xfId="53913" xr:uid="{AE29F37F-7088-40D7-AB83-895020A238F7}"/>
    <cellStyle name="40% - uthevingsfarge 6 59 3" xfId="5497" xr:uid="{00000000-0005-0000-0000-0000F75A0000}"/>
    <cellStyle name="40% - uthevingsfarge 6 59 4" xfId="46095" xr:uid="{00000000-0005-0000-0000-0000F85A0000}"/>
    <cellStyle name="40% - uthevingsfarge 6 59_4 manuell" xfId="53914"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6096" xr:uid="{00000000-0005-0000-0000-0000FD5A0000}"/>
    <cellStyle name="40% - uthevingsfarge 6 6 2 2_CC1" xfId="53915" xr:uid="{482A3E1C-0C00-40AD-8559-186CB3DF38D2}"/>
    <cellStyle name="40% - uthevingsfarge 6 6 2 3" xfId="46097" xr:uid="{00000000-0005-0000-0000-0000FE5A0000}"/>
    <cellStyle name="40% - uthevingsfarge 6 6 2 4" xfId="46098" xr:uid="{00000000-0005-0000-0000-0000FF5A0000}"/>
    <cellStyle name="40% - uthevingsfarge 6 6 2_3. Chng in credit spreads" xfId="46099" xr:uid="{00000000-0005-0000-0000-0000005B0000}"/>
    <cellStyle name="40% - uthevingsfarge 6 6 3" xfId="5501" xr:uid="{00000000-0005-0000-0000-0000015B0000}"/>
    <cellStyle name="40% - uthevingsfarge 6 6 3 2" xfId="16897" xr:uid="{00000000-0005-0000-0000-0000025B0000}"/>
    <cellStyle name="40% - uthevingsfarge 6 6 3 2 2" xfId="46100" xr:uid="{00000000-0005-0000-0000-0000035B0000}"/>
    <cellStyle name="40% - uthevingsfarge 6 6 3 3" xfId="46101" xr:uid="{00000000-0005-0000-0000-0000045B0000}"/>
    <cellStyle name="40% - uthevingsfarge 6 6 3_3. Chng in credit spreads" xfId="46102" xr:uid="{00000000-0005-0000-0000-0000055B0000}"/>
    <cellStyle name="40% - uthevingsfarge 6 6 4" xfId="16898" xr:uid="{00000000-0005-0000-0000-0000065B0000}"/>
    <cellStyle name="40% - uthevingsfarge 6 6 4 2" xfId="46103" xr:uid="{00000000-0005-0000-0000-0000075B0000}"/>
    <cellStyle name="40% - uthevingsfarge 6 6 5" xfId="16899" xr:uid="{00000000-0005-0000-0000-0000085B0000}"/>
    <cellStyle name="40% - uthevingsfarge 6 6 6" xfId="38365" xr:uid="{00000000-0005-0000-0000-0000095B0000}"/>
    <cellStyle name="40% - uthevingsfarge 6 6 7" xfId="46104" xr:uid="{00000000-0005-0000-0000-00000A5B0000}"/>
    <cellStyle name="40% - uthevingsfarge 6 6 8" xfId="46105" xr:uid="{00000000-0005-0000-0000-00000B5B0000}"/>
    <cellStyle name="40% - uthevingsfarge 6 6 9" xfId="46106" xr:uid="{00000000-0005-0000-0000-00000C5B0000}"/>
    <cellStyle name="40% - uthevingsfarge 6 6_3. Chng in credit spreads" xfId="46107" xr:uid="{00000000-0005-0000-0000-00000D5B0000}"/>
    <cellStyle name="40% - uthevingsfarge 6 60" xfId="16900" xr:uid="{00000000-0005-0000-0000-00000E5B0000}"/>
    <cellStyle name="40% - uthevingsfarge 6 60 2" xfId="16901" xr:uid="{00000000-0005-0000-0000-00000F5B0000}"/>
    <cellStyle name="40% - uthevingsfarge 6 60 2 2" xfId="35017" xr:uid="{00000000-0005-0000-0000-0000105B0000}"/>
    <cellStyle name="40% - uthevingsfarge 6 60 3" xfId="16902" xr:uid="{00000000-0005-0000-0000-0000115B0000}"/>
    <cellStyle name="40% - uthevingsfarge 6 60 4" xfId="34781" xr:uid="{00000000-0005-0000-0000-0000125B0000}"/>
    <cellStyle name="40% - uthevingsfarge 6 60_43 Manuell" xfId="54873" xr:uid="{01454B70-4F14-4763-A19E-43C2CCBD82FC}"/>
    <cellStyle name="40% - uthevingsfarge 6 61" xfId="16903" xr:uid="{00000000-0005-0000-0000-0000145B0000}"/>
    <cellStyle name="40% - uthevingsfarge 6 61 2" xfId="16904" xr:uid="{00000000-0005-0000-0000-0000155B0000}"/>
    <cellStyle name="40% - uthevingsfarge 6 61 2 2" xfId="35038" xr:uid="{00000000-0005-0000-0000-0000165B0000}"/>
    <cellStyle name="40% - uthevingsfarge 6 61 3" xfId="16905" xr:uid="{00000000-0005-0000-0000-0000175B0000}"/>
    <cellStyle name="40% - uthevingsfarge 6 61 4" xfId="34807" xr:uid="{00000000-0005-0000-0000-0000185B0000}"/>
    <cellStyle name="40% - uthevingsfarge 6 61_43 Manuell" xfId="54874" xr:uid="{CB60D0B6-F6D4-446D-BF43-9FFF40FDF886}"/>
    <cellStyle name="40% - uthevingsfarge 6 62" xfId="16906" xr:uid="{00000000-0005-0000-0000-00001A5B0000}"/>
    <cellStyle name="40% - uthevingsfarge 6 62 2" xfId="16907" xr:uid="{00000000-0005-0000-0000-00001B5B0000}"/>
    <cellStyle name="40% - uthevingsfarge 6 62 2 2" xfId="35021" xr:uid="{00000000-0005-0000-0000-00001C5B0000}"/>
    <cellStyle name="40% - uthevingsfarge 6 62 3" xfId="34787" xr:uid="{00000000-0005-0000-0000-00001D5B0000}"/>
    <cellStyle name="40% - uthevingsfarge 6 62_43 Manuell" xfId="54875" xr:uid="{1A80AADC-38CA-47FB-A17B-6AF84199B855}"/>
    <cellStyle name="40% - uthevingsfarge 6 63" xfId="16908" xr:uid="{00000000-0005-0000-0000-00001F5B0000}"/>
    <cellStyle name="40% - uthevingsfarge 6 63 2" xfId="34991" xr:uid="{00000000-0005-0000-0000-0000205B0000}"/>
    <cellStyle name="40% - uthevingsfarge 6 64" xfId="16909" xr:uid="{00000000-0005-0000-0000-0000215B0000}"/>
    <cellStyle name="40% - uthevingsfarge 6 64 2" xfId="35070" xr:uid="{00000000-0005-0000-0000-0000225B0000}"/>
    <cellStyle name="40% - uthevingsfarge 6 65" xfId="16910" xr:uid="{00000000-0005-0000-0000-0000235B0000}"/>
    <cellStyle name="40% - uthevingsfarge 6 65 2" xfId="34961" xr:uid="{00000000-0005-0000-0000-0000245B0000}"/>
    <cellStyle name="40% - uthevingsfarge 6 66" xfId="16911" xr:uid="{00000000-0005-0000-0000-0000255B0000}"/>
    <cellStyle name="40% - uthevingsfarge 6 66 2" xfId="35056" xr:uid="{00000000-0005-0000-0000-0000265B0000}"/>
    <cellStyle name="40% - uthevingsfarge 6 67" xfId="34930" xr:uid="{00000000-0005-0000-0000-0000275B0000}"/>
    <cellStyle name="40% - uthevingsfarge 6 68" xfId="46108" xr:uid="{00000000-0005-0000-0000-0000285B0000}"/>
    <cellStyle name="40% - uthevingsfarge 6 69" xfId="46109"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6110" xr:uid="{00000000-0005-0000-0000-00002D5B0000}"/>
    <cellStyle name="40% - uthevingsfarge 6 7 2 4" xfId="46111" xr:uid="{00000000-0005-0000-0000-00002E5B0000}"/>
    <cellStyle name="40% - uthevingsfarge 6 7 2_4 manuell" xfId="53916" xr:uid="{0CBFBD3A-22DC-483C-A06D-FE84738B6A05}"/>
    <cellStyle name="40% - uthevingsfarge 6 7 3" xfId="5505" xr:uid="{00000000-0005-0000-0000-0000305B0000}"/>
    <cellStyle name="40% - uthevingsfarge 6 7 3 2" xfId="16912" xr:uid="{00000000-0005-0000-0000-0000315B0000}"/>
    <cellStyle name="40% - uthevingsfarge 6 7 3_43 Manuell" xfId="54876" xr:uid="{DD0E1FC4-3D4D-4838-89C2-0B4AC598A7BE}"/>
    <cellStyle name="40% - uthevingsfarge 6 7 4" xfId="16913" xr:uid="{00000000-0005-0000-0000-0000335B0000}"/>
    <cellStyle name="40% - uthevingsfarge 6 7 5" xfId="16914" xr:uid="{00000000-0005-0000-0000-0000345B0000}"/>
    <cellStyle name="40% - uthevingsfarge 6 7 6" xfId="46112" xr:uid="{00000000-0005-0000-0000-0000355B0000}"/>
    <cellStyle name="40% - uthevingsfarge 6 7 7" xfId="46113" xr:uid="{00000000-0005-0000-0000-0000365B0000}"/>
    <cellStyle name="40% - uthevingsfarge 6 7 8" xfId="46114" xr:uid="{00000000-0005-0000-0000-0000375B0000}"/>
    <cellStyle name="40% - uthevingsfarge 6 7_3. Chng in credit spreads" xfId="46115" xr:uid="{00000000-0005-0000-0000-0000385B0000}"/>
    <cellStyle name="40% - uthevingsfarge 6 70" xfId="46116" xr:uid="{00000000-0005-0000-0000-0000395B0000}"/>
    <cellStyle name="40% - uthevingsfarge 6 71" xfId="46117" xr:uid="{00000000-0005-0000-0000-00003A5B0000}"/>
    <cellStyle name="40% - uthevingsfarge 6 72" xfId="46118" xr:uid="{00000000-0005-0000-0000-00003B5B0000}"/>
    <cellStyle name="40% - uthevingsfarge 6 73" xfId="46119" xr:uid="{00000000-0005-0000-0000-00003C5B0000}"/>
    <cellStyle name="40% - uthevingsfarge 6 74" xfId="46120"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6121" xr:uid="{00000000-0005-0000-0000-0000415B0000}"/>
    <cellStyle name="40% - uthevingsfarge 6 8 2 4" xfId="46122" xr:uid="{00000000-0005-0000-0000-0000425B0000}"/>
    <cellStyle name="40% - uthevingsfarge 6 8 2_4 manuell" xfId="53917" xr:uid="{BD59FC82-4BB5-499B-B500-4F8ECD2051C2}"/>
    <cellStyle name="40% - uthevingsfarge 6 8 3" xfId="5509" xr:uid="{00000000-0005-0000-0000-0000445B0000}"/>
    <cellStyle name="40% - uthevingsfarge 6 8 4" xfId="46123" xr:uid="{00000000-0005-0000-0000-0000455B0000}"/>
    <cellStyle name="40% - uthevingsfarge 6 8 5" xfId="46124" xr:uid="{00000000-0005-0000-0000-0000465B0000}"/>
    <cellStyle name="40% - uthevingsfarge 6 8_3. Chng in credit spreads" xfId="46125"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6126" xr:uid="{00000000-0005-0000-0000-00004B5B0000}"/>
    <cellStyle name="40% - uthevingsfarge 6 9 2_4 manuell" xfId="53918" xr:uid="{E44C08DE-66BD-44AA-B9EA-2B0C80E0D653}"/>
    <cellStyle name="40% - uthevingsfarge 6 9 3" xfId="5513" xr:uid="{00000000-0005-0000-0000-00004D5B0000}"/>
    <cellStyle name="40% - uthevingsfarge 6 9 4" xfId="46127" xr:uid="{00000000-0005-0000-0000-00004E5B0000}"/>
    <cellStyle name="40% - uthevingsfarge 6 9 5" xfId="46128" xr:uid="{00000000-0005-0000-0000-00004F5B0000}"/>
    <cellStyle name="40% - uthevingsfarge 6 9_4 manuell" xfId="53919" xr:uid="{3FBE283D-0F32-4F5F-A835-C6894E1C07AE}"/>
    <cellStyle name="40% - uthevingsfarge 6_4 manuell" xfId="53920" xr:uid="{DA8A27EA-F9FB-4D58-A198-6781A5BC8669}"/>
    <cellStyle name="40% - Акцент1" xfId="16915" xr:uid="{00000000-0005-0000-0000-0000525B0000}"/>
    <cellStyle name="40% - Акцент1 2" xfId="16916" xr:uid="{00000000-0005-0000-0000-0000535B0000}"/>
    <cellStyle name="40% - Акцент1 3" xfId="16917" xr:uid="{00000000-0005-0000-0000-0000545B0000}"/>
    <cellStyle name="40% - Акцент1_43 Manuell" xfId="54877" xr:uid="{27F4BE9A-FE5E-40B7-8AB5-A1000BA9237B}"/>
    <cellStyle name="40% - Акцент2" xfId="16918" xr:uid="{00000000-0005-0000-0000-0000565B0000}"/>
    <cellStyle name="40% - Акцент2 2" xfId="16919" xr:uid="{00000000-0005-0000-0000-0000575B0000}"/>
    <cellStyle name="40% - Акцент2 3" xfId="16920" xr:uid="{00000000-0005-0000-0000-0000585B0000}"/>
    <cellStyle name="40% - Акцент2_43 Manuell" xfId="54878" xr:uid="{CCD1CFD4-3E5B-4B29-9D3E-ECF8DBA4A107}"/>
    <cellStyle name="40% - Акцент3" xfId="16921" xr:uid="{00000000-0005-0000-0000-00005A5B0000}"/>
    <cellStyle name="40% - Акцент3 2" xfId="16922" xr:uid="{00000000-0005-0000-0000-00005B5B0000}"/>
    <cellStyle name="40% - Акцент3 3" xfId="16923" xr:uid="{00000000-0005-0000-0000-00005C5B0000}"/>
    <cellStyle name="40% - Акцент3_43 Manuell" xfId="54879" xr:uid="{83549484-BBD8-4B62-AE43-017F0064B16F}"/>
    <cellStyle name="40% - Акцент4" xfId="16924" xr:uid="{00000000-0005-0000-0000-00005E5B0000}"/>
    <cellStyle name="40% - Акцент4 2" xfId="16925" xr:uid="{00000000-0005-0000-0000-00005F5B0000}"/>
    <cellStyle name="40% - Акцент4 3" xfId="16926" xr:uid="{00000000-0005-0000-0000-0000605B0000}"/>
    <cellStyle name="40% - Акцент4_43 Manuell" xfId="54880" xr:uid="{8D5F9862-32B0-43A9-9B36-0413CBD7AD76}"/>
    <cellStyle name="40% - Акцент5" xfId="16927" xr:uid="{00000000-0005-0000-0000-0000625B0000}"/>
    <cellStyle name="40% - Акцент5 2" xfId="16928" xr:uid="{00000000-0005-0000-0000-0000635B0000}"/>
    <cellStyle name="40% - Акцент5 3" xfId="16929" xr:uid="{00000000-0005-0000-0000-0000645B0000}"/>
    <cellStyle name="40% - Акцент5_43 Manuell" xfId="54881" xr:uid="{3680B4E6-2D68-42E2-9766-60616625C600}"/>
    <cellStyle name="40% - Акцент6" xfId="16930" xr:uid="{00000000-0005-0000-0000-0000665B0000}"/>
    <cellStyle name="40% - Акцент6 2" xfId="16931" xr:uid="{00000000-0005-0000-0000-0000675B0000}"/>
    <cellStyle name="40% - Акцент6 3" xfId="16932" xr:uid="{00000000-0005-0000-0000-0000685B0000}"/>
    <cellStyle name="40% - Акцент6_43 Manuell" xfId="54882" xr:uid="{125BED56-9EA5-46CE-9CE9-AE0F99FF5071}"/>
    <cellStyle name="49" xfId="5514" xr:uid="{00000000-0005-0000-0000-00006A5B0000}"/>
    <cellStyle name="60 % - Markeringsfarve1" xfId="16933" xr:uid="{00000000-0005-0000-0000-00006B5B0000}"/>
    <cellStyle name="60 % - Markeringsfarve1 2" xfId="16934" xr:uid="{00000000-0005-0000-0000-00006C5B0000}"/>
    <cellStyle name="60 % - Markeringsfarve1 3" xfId="16935" xr:uid="{00000000-0005-0000-0000-00006D5B0000}"/>
    <cellStyle name="60 % - Markeringsfarve1_43 Manuell" xfId="54883" xr:uid="{1FEE50D7-7BCF-4D43-8131-C38A353FB600}"/>
    <cellStyle name="60 % - Markeringsfarve2" xfId="16936" xr:uid="{00000000-0005-0000-0000-00006F5B0000}"/>
    <cellStyle name="60 % - Markeringsfarve2 2" xfId="16937" xr:uid="{00000000-0005-0000-0000-0000705B0000}"/>
    <cellStyle name="60 % - Markeringsfarve2 3" xfId="16938" xr:uid="{00000000-0005-0000-0000-0000715B0000}"/>
    <cellStyle name="60 % - Markeringsfarve2_43 Manuell" xfId="54884" xr:uid="{D7B5F807-A8EB-40F4-B6AE-6AAF7E94E5F4}"/>
    <cellStyle name="60 % - Markeringsfarve3" xfId="16939" xr:uid="{00000000-0005-0000-0000-0000735B0000}"/>
    <cellStyle name="60 % - Markeringsfarve3 2" xfId="16940" xr:uid="{00000000-0005-0000-0000-0000745B0000}"/>
    <cellStyle name="60 % - Markeringsfarve3 3" xfId="16941" xr:uid="{00000000-0005-0000-0000-0000755B0000}"/>
    <cellStyle name="60 % - Markeringsfarve3_43 Manuell" xfId="54885" xr:uid="{BE29842D-3E3A-4178-8811-1C4E75E4D3E6}"/>
    <cellStyle name="60 % - Markeringsfarve4" xfId="16942" xr:uid="{00000000-0005-0000-0000-0000775B0000}"/>
    <cellStyle name="60 % - Markeringsfarve4 2" xfId="16943" xr:uid="{00000000-0005-0000-0000-0000785B0000}"/>
    <cellStyle name="60 % - Markeringsfarve4 3" xfId="16944" xr:uid="{00000000-0005-0000-0000-0000795B0000}"/>
    <cellStyle name="60 % - Markeringsfarve4_43 Manuell" xfId="54886" xr:uid="{6C09AE03-2275-486B-89A8-7D07F65B660F}"/>
    <cellStyle name="60 % - Markeringsfarve5" xfId="16945" xr:uid="{00000000-0005-0000-0000-00007B5B0000}"/>
    <cellStyle name="60 % - Markeringsfarve5 2" xfId="16946" xr:uid="{00000000-0005-0000-0000-00007C5B0000}"/>
    <cellStyle name="60 % - Markeringsfarve5 3" xfId="16947" xr:uid="{00000000-0005-0000-0000-00007D5B0000}"/>
    <cellStyle name="60 % - Markeringsfarve5_43 Manuell" xfId="54887" xr:uid="{1E41A66C-AC93-46A5-A513-A5ECE31B8199}"/>
    <cellStyle name="60 % - Markeringsfarve6" xfId="16948" xr:uid="{00000000-0005-0000-0000-00007F5B0000}"/>
    <cellStyle name="60 % - Markeringsfarve6 2" xfId="16949" xr:uid="{00000000-0005-0000-0000-0000805B0000}"/>
    <cellStyle name="60 % - Markeringsfarve6 3" xfId="16950" xr:uid="{00000000-0005-0000-0000-0000815B0000}"/>
    <cellStyle name="60 % - Markeringsfarve6_43 Manuell" xfId="54888" xr:uid="{721E4916-8F4D-4735-A815-6625ADBC97ED}"/>
    <cellStyle name="60% - 1. jelölőszín" xfId="5515" xr:uid="{00000000-0005-0000-0000-0000835B0000}"/>
    <cellStyle name="60% - 1. jelölőszín 2" xfId="16951" xr:uid="{00000000-0005-0000-0000-0000845B0000}"/>
    <cellStyle name="60% - 1. jelölőszín 3" xfId="46129" xr:uid="{00000000-0005-0000-0000-0000855B0000}"/>
    <cellStyle name="60% - 1. jelölőszín_4 manuell" xfId="53921" xr:uid="{F1B6818F-2C19-441F-B263-778BB93063A2}"/>
    <cellStyle name="60% - 2. jelölőszín" xfId="5516" xr:uid="{00000000-0005-0000-0000-0000875B0000}"/>
    <cellStyle name="60% - 2. jelölőszín 2" xfId="16952" xr:uid="{00000000-0005-0000-0000-0000885B0000}"/>
    <cellStyle name="60% - 2. jelölőszín 3" xfId="46130" xr:uid="{00000000-0005-0000-0000-0000895B0000}"/>
    <cellStyle name="60% - 2. jelölőszín_4 manuell" xfId="53922" xr:uid="{0FA16B61-FE8A-470C-A3FA-27D52C795B1A}"/>
    <cellStyle name="60% - 3. jelölőszín" xfId="5517" xr:uid="{00000000-0005-0000-0000-00008B5B0000}"/>
    <cellStyle name="60% - 3. jelölőszín 2" xfId="16953" xr:uid="{00000000-0005-0000-0000-00008C5B0000}"/>
    <cellStyle name="60% - 3. jelölőszín 3" xfId="46131" xr:uid="{00000000-0005-0000-0000-00008D5B0000}"/>
    <cellStyle name="60% - 3. jelölőszín_4 manuell" xfId="53923" xr:uid="{F700E5B2-6BC8-4AFA-8C20-69E3154B489C}"/>
    <cellStyle name="60% - 4. jelölőszín" xfId="5518" xr:uid="{00000000-0005-0000-0000-00008F5B0000}"/>
    <cellStyle name="60% - 4. jelölőszín 2" xfId="16954" xr:uid="{00000000-0005-0000-0000-0000905B0000}"/>
    <cellStyle name="60% - 4. jelölőszín 3" xfId="46132" xr:uid="{00000000-0005-0000-0000-0000915B0000}"/>
    <cellStyle name="60% - 4. jelölőszín_4 manuell" xfId="53924" xr:uid="{B52CC774-30B4-4DFA-8FB6-A825F6B0B730}"/>
    <cellStyle name="60% - 5. jelölőszín" xfId="5519" xr:uid="{00000000-0005-0000-0000-0000935B0000}"/>
    <cellStyle name="60% - 5. jelölőszín 2" xfId="16955" xr:uid="{00000000-0005-0000-0000-0000945B0000}"/>
    <cellStyle name="60% - 5. jelölőszín 3" xfId="46133" xr:uid="{00000000-0005-0000-0000-0000955B0000}"/>
    <cellStyle name="60% - 5. jelölőszín_4 manuell" xfId="53925" xr:uid="{39AFDE06-7535-4E96-BC73-5561FE801AF0}"/>
    <cellStyle name="60% - 6. jelölőszín" xfId="5520" xr:uid="{00000000-0005-0000-0000-0000975B0000}"/>
    <cellStyle name="60% - 6. jelölőszín 2" xfId="16956" xr:uid="{00000000-0005-0000-0000-0000985B0000}"/>
    <cellStyle name="60% - 6. jelölőszín 3" xfId="46134" xr:uid="{00000000-0005-0000-0000-0000995B0000}"/>
    <cellStyle name="60% - 6. jelölőszín_4 manuell" xfId="53926" xr:uid="{A3A72B1B-2F76-4CB1-BDB0-2656F17D1D2C}"/>
    <cellStyle name="60% - Accent1" xfId="5521" xr:uid="{00000000-0005-0000-0000-00009B5B0000}"/>
    <cellStyle name="60% - Accent1 10" xfId="5522" xr:uid="{00000000-0005-0000-0000-00009C5B0000}"/>
    <cellStyle name="60% - Accent1 10 2" xfId="16957" xr:uid="{00000000-0005-0000-0000-00009D5B0000}"/>
    <cellStyle name="60% - Accent1 10 3" xfId="16958" xr:uid="{00000000-0005-0000-0000-00009E5B0000}"/>
    <cellStyle name="60% - Accent1 10_43 Manuell" xfId="54889" xr:uid="{432A83E8-D2FC-4206-ACEF-B2DBFF2FD1A6}"/>
    <cellStyle name="60% - Accent1 11" xfId="5523" xr:uid="{00000000-0005-0000-0000-0000A05B0000}"/>
    <cellStyle name="60% - Accent1 11 2" xfId="16959" xr:uid="{00000000-0005-0000-0000-0000A15B0000}"/>
    <cellStyle name="60% - Accent1 11 3" xfId="16960" xr:uid="{00000000-0005-0000-0000-0000A25B0000}"/>
    <cellStyle name="60% - Accent1 11_43 Manuell" xfId="54890" xr:uid="{CEA4C91F-AA1C-4083-9BC5-4CD41B8AA171}"/>
    <cellStyle name="60% - Accent1 12" xfId="16961" xr:uid="{00000000-0005-0000-0000-0000A45B0000}"/>
    <cellStyle name="60% - Accent1 12 2" xfId="16962" xr:uid="{00000000-0005-0000-0000-0000A55B0000}"/>
    <cellStyle name="60% - Accent1 12 3" xfId="16963" xr:uid="{00000000-0005-0000-0000-0000A65B0000}"/>
    <cellStyle name="60% - Accent1 12_43 Manuell" xfId="54891" xr:uid="{F4638CA9-9932-4A56-880F-588753396DAD}"/>
    <cellStyle name="60% - Accent1 13" xfId="16964" xr:uid="{00000000-0005-0000-0000-0000A85B0000}"/>
    <cellStyle name="60% - Accent1 13 2" xfId="16965" xr:uid="{00000000-0005-0000-0000-0000A95B0000}"/>
    <cellStyle name="60% - Accent1 13 3" xfId="16966" xr:uid="{00000000-0005-0000-0000-0000AA5B0000}"/>
    <cellStyle name="60% - Accent1 13_43 Manuell" xfId="54892" xr:uid="{7A49FAF2-D4DF-4F56-8083-0BA73D359A97}"/>
    <cellStyle name="60% - Accent1 14" xfId="38366" xr:uid="{00000000-0005-0000-0000-0000AC5B0000}"/>
    <cellStyle name="60% - Accent1 15" xfId="46135" xr:uid="{00000000-0005-0000-0000-0000AD5B0000}"/>
    <cellStyle name="60% - Accent1 16" xfId="46136" xr:uid="{00000000-0005-0000-0000-0000AE5B0000}"/>
    <cellStyle name="60% - Accent1 2" xfId="5524" xr:uid="{00000000-0005-0000-0000-0000AF5B0000}"/>
    <cellStyle name="60% - Accent1 2 2" xfId="5525" xr:uid="{00000000-0005-0000-0000-0000B05B0000}"/>
    <cellStyle name="60% - Accent1 2 2 2" xfId="16967" xr:uid="{00000000-0005-0000-0000-0000B15B0000}"/>
    <cellStyle name="60% - Accent1 2 2 2 2" xfId="16968" xr:uid="{00000000-0005-0000-0000-0000B25B0000}"/>
    <cellStyle name="60% - Accent1 2 2 2 3" xfId="16969" xr:uid="{00000000-0005-0000-0000-0000B35B0000}"/>
    <cellStyle name="60% - Accent1 2 2 2_43 Manuell" xfId="54893" xr:uid="{4C4B7C7E-BBE9-48ED-82D4-72B75EAF8E75}"/>
    <cellStyle name="60% - Accent1 2 2 3" xfId="16970" xr:uid="{00000000-0005-0000-0000-0000B55B0000}"/>
    <cellStyle name="60% - Accent1 2 2 3 2" xfId="16971" xr:uid="{00000000-0005-0000-0000-0000B65B0000}"/>
    <cellStyle name="60% - Accent1 2 2 3 3" xfId="16972" xr:uid="{00000000-0005-0000-0000-0000B75B0000}"/>
    <cellStyle name="60% - Accent1 2 2 3_43 Manuell" xfId="54894" xr:uid="{BB437C43-D8AA-4F9E-ADCE-8EBE132C64E0}"/>
    <cellStyle name="60% - Accent1 2 2 4" xfId="16973" xr:uid="{00000000-0005-0000-0000-0000B95B0000}"/>
    <cellStyle name="60% - Accent1 2 2 4 2" xfId="16974" xr:uid="{00000000-0005-0000-0000-0000BA5B0000}"/>
    <cellStyle name="60% - Accent1 2 2 4 3" xfId="16975" xr:uid="{00000000-0005-0000-0000-0000BB5B0000}"/>
    <cellStyle name="60% - Accent1 2 2 4_43 Manuell" xfId="54895" xr:uid="{3F083B33-40F7-4314-A86C-784DDDA3C1C0}"/>
    <cellStyle name="60% - Accent1 2 2 5" xfId="16976" xr:uid="{00000000-0005-0000-0000-0000BD5B0000}"/>
    <cellStyle name="60% - Accent1 2 2 5 2" xfId="16977" xr:uid="{00000000-0005-0000-0000-0000BE5B0000}"/>
    <cellStyle name="60% - Accent1 2 2 5 3" xfId="16978" xr:uid="{00000000-0005-0000-0000-0000BF5B0000}"/>
    <cellStyle name="60% - Accent1 2 2 5_43 Manuell" xfId="54896" xr:uid="{3CA1A08D-AF7C-4932-B534-25E497D53B81}"/>
    <cellStyle name="60% - Accent1 2 2 6" xfId="16979" xr:uid="{00000000-0005-0000-0000-0000C15B0000}"/>
    <cellStyle name="60% - Accent1 2 2 6 2" xfId="16980" xr:uid="{00000000-0005-0000-0000-0000C25B0000}"/>
    <cellStyle name="60% - Accent1 2 2 6 3" xfId="16981" xr:uid="{00000000-0005-0000-0000-0000C35B0000}"/>
    <cellStyle name="60% - Accent1 2 2 6_43 Manuell" xfId="54897" xr:uid="{569312CD-72C4-408B-842C-7412DFB3A52F}"/>
    <cellStyle name="60% - Accent1 2 2 7" xfId="16982" xr:uid="{00000000-0005-0000-0000-0000C55B0000}"/>
    <cellStyle name="60% - Accent1 2 2 8" xfId="46137" xr:uid="{00000000-0005-0000-0000-0000C65B0000}"/>
    <cellStyle name="60% - Accent1 2 2_43 Manuell" xfId="54898" xr:uid="{0922748D-DD6D-480F-85AD-16C3DDECA5AC}"/>
    <cellStyle name="60% - Accent1 2 3" xfId="16983" xr:uid="{00000000-0005-0000-0000-0000C85B0000}"/>
    <cellStyle name="60% - Accent1 2 3 2" xfId="16984" xr:uid="{00000000-0005-0000-0000-0000C95B0000}"/>
    <cellStyle name="60% - Accent1 2 3 2 2" xfId="16985" xr:uid="{00000000-0005-0000-0000-0000CA5B0000}"/>
    <cellStyle name="60% - Accent1 2 3 2 3" xfId="16986" xr:uid="{00000000-0005-0000-0000-0000CB5B0000}"/>
    <cellStyle name="60% - Accent1 2 3 2 4" xfId="46138" xr:uid="{00000000-0005-0000-0000-0000CC5B0000}"/>
    <cellStyle name="60% - Accent1 2 3 2_43 Manuell" xfId="54899" xr:uid="{C5E3286B-A8FA-4C3F-8C6B-170030ED3589}"/>
    <cellStyle name="60% - Accent1 2 3 3" xfId="16987" xr:uid="{00000000-0005-0000-0000-0000CE5B0000}"/>
    <cellStyle name="60% - Accent1 2 3 3 2" xfId="46139" xr:uid="{00000000-0005-0000-0000-0000CF5B0000}"/>
    <cellStyle name="60% - Accent1 2 3 4" xfId="16988" xr:uid="{00000000-0005-0000-0000-0000D05B0000}"/>
    <cellStyle name="60% - Accent1 2 3 4 2" xfId="46140" xr:uid="{00000000-0005-0000-0000-0000D15B0000}"/>
    <cellStyle name="60% - Accent1 2 3 5" xfId="46141" xr:uid="{00000000-0005-0000-0000-0000D25B0000}"/>
    <cellStyle name="60% - Accent1 2 3 6" xfId="46142" xr:uid="{00000000-0005-0000-0000-0000D35B0000}"/>
    <cellStyle name="60% - Accent1 2 3_43 Manuell" xfId="54900" xr:uid="{FEE2C02F-97F9-4759-BCC2-7E9368C5B6FC}"/>
    <cellStyle name="60% - Accent1 2 4" xfId="16989" xr:uid="{00000000-0005-0000-0000-0000D55B0000}"/>
    <cellStyle name="60% - Accent1 2 4 2" xfId="16990" xr:uid="{00000000-0005-0000-0000-0000D65B0000}"/>
    <cellStyle name="60% - Accent1 2 4 3" xfId="16991" xr:uid="{00000000-0005-0000-0000-0000D75B0000}"/>
    <cellStyle name="60% - Accent1 2 4 4" xfId="46143" xr:uid="{00000000-0005-0000-0000-0000D85B0000}"/>
    <cellStyle name="60% - Accent1 2 4_43 Manuell" xfId="54901" xr:uid="{869AAE59-9A34-4F27-9481-20EB76F349A9}"/>
    <cellStyle name="60% - Accent1 2 5" xfId="16992" xr:uid="{00000000-0005-0000-0000-0000DA5B0000}"/>
    <cellStyle name="60% - Accent1 2 5 2" xfId="16993" xr:uid="{00000000-0005-0000-0000-0000DB5B0000}"/>
    <cellStyle name="60% - Accent1 2 5 3" xfId="16994" xr:uid="{00000000-0005-0000-0000-0000DC5B0000}"/>
    <cellStyle name="60% - Accent1 2 5_43 Manuell" xfId="54902" xr:uid="{E805CEB1-B706-4D3F-AAAC-8FC1B4B7B94D}"/>
    <cellStyle name="60% - Accent1 2 6" xfId="16995" xr:uid="{00000000-0005-0000-0000-0000DE5B0000}"/>
    <cellStyle name="60% - Accent1 2 6 2" xfId="16996" xr:uid="{00000000-0005-0000-0000-0000DF5B0000}"/>
    <cellStyle name="60% - Accent1 2 6 3" xfId="16997" xr:uid="{00000000-0005-0000-0000-0000E05B0000}"/>
    <cellStyle name="60% - Accent1 2 6_43 Manuell" xfId="54903" xr:uid="{7D1236F1-8C99-48F7-986A-C3ED024AB8AD}"/>
    <cellStyle name="60% - Accent1 2 7" xfId="16998" xr:uid="{00000000-0005-0000-0000-0000E25B0000}"/>
    <cellStyle name="60% - Accent1 2 7 2" xfId="16999" xr:uid="{00000000-0005-0000-0000-0000E35B0000}"/>
    <cellStyle name="60% - Accent1 2 7 3" xfId="17000" xr:uid="{00000000-0005-0000-0000-0000E45B0000}"/>
    <cellStyle name="60% - Accent1 2 7_43 Manuell" xfId="54904" xr:uid="{7DB1B172-43D0-42AD-8037-5F6FC2987CBA}"/>
    <cellStyle name="60% - Accent1 2 8" xfId="17001" xr:uid="{00000000-0005-0000-0000-0000E65B0000}"/>
    <cellStyle name="60% - Accent1 2 9" xfId="46144" xr:uid="{00000000-0005-0000-0000-0000E75B0000}"/>
    <cellStyle name="60% - Accent1 2_4 manuell" xfId="53927" xr:uid="{CA086506-4AA3-413F-A465-73D9843249DD}"/>
    <cellStyle name="60% - Accent1 3" xfId="5526" xr:uid="{00000000-0005-0000-0000-0000E95B0000}"/>
    <cellStyle name="60% - Accent1 3 2" xfId="17002" xr:uid="{00000000-0005-0000-0000-0000EA5B0000}"/>
    <cellStyle name="60% - Accent1 3 2 2" xfId="17003" xr:uid="{00000000-0005-0000-0000-0000EB5B0000}"/>
    <cellStyle name="60% - Accent1 3 2 3" xfId="17004" xr:uid="{00000000-0005-0000-0000-0000EC5B0000}"/>
    <cellStyle name="60% - Accent1 3 2_43 Manuell" xfId="54905" xr:uid="{6BEBE139-3F0A-4712-A823-E66AAC022DA3}"/>
    <cellStyle name="60% - Accent1 3 3" xfId="17005" xr:uid="{00000000-0005-0000-0000-0000EE5B0000}"/>
    <cellStyle name="60% - Accent1 3 4" xfId="46145" xr:uid="{00000000-0005-0000-0000-0000EF5B0000}"/>
    <cellStyle name="60% - Accent1 3_4 manuell" xfId="53928" xr:uid="{62ADEB8D-9FFC-4C89-9665-A89B05B730C8}"/>
    <cellStyle name="60% - Accent1 4" xfId="5527" xr:uid="{00000000-0005-0000-0000-0000F15B0000}"/>
    <cellStyle name="60% - Accent1 4 2" xfId="17006" xr:uid="{00000000-0005-0000-0000-0000F25B0000}"/>
    <cellStyle name="60% - Accent1 4 2 2" xfId="17007" xr:uid="{00000000-0005-0000-0000-0000F35B0000}"/>
    <cellStyle name="60% - Accent1 4 2 3" xfId="17008" xr:uid="{00000000-0005-0000-0000-0000F45B0000}"/>
    <cellStyle name="60% - Accent1 4 2_43 Manuell" xfId="54906" xr:uid="{3A7217D2-E264-44D8-B69C-336051A17BB5}"/>
    <cellStyle name="60% - Accent1 4 3" xfId="17009" xr:uid="{00000000-0005-0000-0000-0000F65B0000}"/>
    <cellStyle name="60% - Accent1 4 3 2" xfId="17010" xr:uid="{00000000-0005-0000-0000-0000F75B0000}"/>
    <cellStyle name="60% - Accent1 4 3 3" xfId="17011" xr:uid="{00000000-0005-0000-0000-0000F85B0000}"/>
    <cellStyle name="60% - Accent1 4 3_43 Manuell" xfId="54907" xr:uid="{4C683D7E-AF0C-4D2D-BDC8-D5C5E53AE6A5}"/>
    <cellStyle name="60% - Accent1 4 4" xfId="17012" xr:uid="{00000000-0005-0000-0000-0000FA5B0000}"/>
    <cellStyle name="60% - Accent1 4 4 2" xfId="17013" xr:uid="{00000000-0005-0000-0000-0000FB5B0000}"/>
    <cellStyle name="60% - Accent1 4 4 3" xfId="17014" xr:uid="{00000000-0005-0000-0000-0000FC5B0000}"/>
    <cellStyle name="60% - Accent1 4 4_43 Manuell" xfId="54908" xr:uid="{B417807A-B924-445F-9DA3-A9D7971F4D7E}"/>
    <cellStyle name="60% - Accent1 4 5" xfId="17015" xr:uid="{00000000-0005-0000-0000-0000FE5B0000}"/>
    <cellStyle name="60% - Accent1 4_43 Manuell" xfId="54909" xr:uid="{78BBC3A5-431E-430B-B489-5C24D0D51434}"/>
    <cellStyle name="60% - Accent1 5" xfId="5528" xr:uid="{00000000-0005-0000-0000-0000005C0000}"/>
    <cellStyle name="60% - Accent1 5 2" xfId="17016" xr:uid="{00000000-0005-0000-0000-0000015C0000}"/>
    <cellStyle name="60% - Accent1 5 2 2" xfId="17017" xr:uid="{00000000-0005-0000-0000-0000025C0000}"/>
    <cellStyle name="60% - Accent1 5 2 3" xfId="17018" xr:uid="{00000000-0005-0000-0000-0000035C0000}"/>
    <cellStyle name="60% - Accent1 5 2_43 Manuell" xfId="54910" xr:uid="{15598957-F27A-42B1-8321-EF0CE195E4AA}"/>
    <cellStyle name="60% - Accent1 5 3" xfId="17019" xr:uid="{00000000-0005-0000-0000-0000055C0000}"/>
    <cellStyle name="60% - Accent1 5_43 Manuell" xfId="54911" xr:uid="{35160459-3C2F-4AEE-8FCD-632021EDA2A6}"/>
    <cellStyle name="60% - Accent1 6" xfId="5529" xr:uid="{00000000-0005-0000-0000-0000075C0000}"/>
    <cellStyle name="60% - Accent1 6 2" xfId="17020" xr:uid="{00000000-0005-0000-0000-0000085C0000}"/>
    <cellStyle name="60% - Accent1 6 2 2" xfId="17021" xr:uid="{00000000-0005-0000-0000-0000095C0000}"/>
    <cellStyle name="60% - Accent1 6 2 3" xfId="17022" xr:uid="{00000000-0005-0000-0000-00000A5C0000}"/>
    <cellStyle name="60% - Accent1 6 2_43 Manuell" xfId="54912" xr:uid="{C9D9B91D-DBDD-4659-B42F-41F44B9530FF}"/>
    <cellStyle name="60% - Accent1 6 3" xfId="17023" xr:uid="{00000000-0005-0000-0000-00000C5C0000}"/>
    <cellStyle name="60% - Accent1 6_43 Manuell" xfId="54913" xr:uid="{224749E3-16AE-4298-8DD1-2992109CD4EE}"/>
    <cellStyle name="60% - Accent1 7" xfId="5530" xr:uid="{00000000-0005-0000-0000-00000E5C0000}"/>
    <cellStyle name="60% - Accent1 7 2" xfId="17024" xr:uid="{00000000-0005-0000-0000-00000F5C0000}"/>
    <cellStyle name="60% - Accent1 7 2 2" xfId="17025" xr:uid="{00000000-0005-0000-0000-0000105C0000}"/>
    <cellStyle name="60% - Accent1 7 2 3" xfId="17026" xr:uid="{00000000-0005-0000-0000-0000115C0000}"/>
    <cellStyle name="60% - Accent1 7 2_43 Manuell" xfId="54914" xr:uid="{B473F532-A901-4ECE-9DF9-D7CD1D908C9B}"/>
    <cellStyle name="60% - Accent1 7 3" xfId="17027" xr:uid="{00000000-0005-0000-0000-0000135C0000}"/>
    <cellStyle name="60% - Accent1 7_43 Manuell" xfId="54915" xr:uid="{18027DCA-425F-4D7B-B76D-CF8746463768}"/>
    <cellStyle name="60% - Accent1 8" xfId="5531" xr:uid="{00000000-0005-0000-0000-0000155C0000}"/>
    <cellStyle name="60% - Accent1 8 2" xfId="17028" xr:uid="{00000000-0005-0000-0000-0000165C0000}"/>
    <cellStyle name="60% - Accent1 8 2 2" xfId="17029" xr:uid="{00000000-0005-0000-0000-0000175C0000}"/>
    <cellStyle name="60% - Accent1 8 2 3" xfId="17030" xr:uid="{00000000-0005-0000-0000-0000185C0000}"/>
    <cellStyle name="60% - Accent1 8 2_43 Manuell" xfId="54916" xr:uid="{133F3142-A8AA-491F-845C-0EF3448B07D0}"/>
    <cellStyle name="60% - Accent1 8 3" xfId="17031" xr:uid="{00000000-0005-0000-0000-00001A5C0000}"/>
    <cellStyle name="60% - Accent1 8_43 Manuell" xfId="54917" xr:uid="{DACA193A-0154-4C78-840C-FAF86D0DE00E}"/>
    <cellStyle name="60% - Accent1 9" xfId="5532" xr:uid="{00000000-0005-0000-0000-00001C5C0000}"/>
    <cellStyle name="60% - Accent1 9 2" xfId="17032" xr:uid="{00000000-0005-0000-0000-00001D5C0000}"/>
    <cellStyle name="60% - Accent1 9 2 2" xfId="17033" xr:uid="{00000000-0005-0000-0000-00001E5C0000}"/>
    <cellStyle name="60% - Accent1 9 2 3" xfId="17034" xr:uid="{00000000-0005-0000-0000-00001F5C0000}"/>
    <cellStyle name="60% - Accent1 9 2_43 Manuell" xfId="54918" xr:uid="{D755635B-CA5C-4A5B-B95F-463644F98548}"/>
    <cellStyle name="60% - Accent1 9 3" xfId="17035" xr:uid="{00000000-0005-0000-0000-0000215C0000}"/>
    <cellStyle name="60% - Accent1 9_43 Manuell" xfId="54919" xr:uid="{FAE1EB07-C124-403A-B84E-602035C08D4F}"/>
    <cellStyle name="60% - Accent1_4Q16" xfId="17036"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037" xr:uid="{00000000-0005-0000-0000-0000295C0000}"/>
    <cellStyle name="60% - Accent2 2 2 2 2" xfId="17038" xr:uid="{00000000-0005-0000-0000-00002A5C0000}"/>
    <cellStyle name="60% - Accent2 2 2 2 3" xfId="17039" xr:uid="{00000000-0005-0000-0000-00002B5C0000}"/>
    <cellStyle name="60% - Accent2 2 2 2_43 Manuell" xfId="54920" xr:uid="{0A33DC7B-E1F1-4A24-A776-7483593A248C}"/>
    <cellStyle name="60% - Accent2 2 2 3" xfId="17040" xr:uid="{00000000-0005-0000-0000-00002D5C0000}"/>
    <cellStyle name="60% - Accent2 2 2 3 2" xfId="17041" xr:uid="{00000000-0005-0000-0000-00002E5C0000}"/>
    <cellStyle name="60% - Accent2 2 2 3 3" xfId="17042" xr:uid="{00000000-0005-0000-0000-00002F5C0000}"/>
    <cellStyle name="60% - Accent2 2 2 3_43 Manuell" xfId="54921" xr:uid="{6A5BB1DA-2E5D-4434-98AC-9115E59C774B}"/>
    <cellStyle name="60% - Accent2 2 2 4" xfId="17043" xr:uid="{00000000-0005-0000-0000-0000315C0000}"/>
    <cellStyle name="60% - Accent2 2 2 4 2" xfId="17044" xr:uid="{00000000-0005-0000-0000-0000325C0000}"/>
    <cellStyle name="60% - Accent2 2 2 4 3" xfId="17045" xr:uid="{00000000-0005-0000-0000-0000335C0000}"/>
    <cellStyle name="60% - Accent2 2 2 4_43 Manuell" xfId="54922" xr:uid="{4FA7E36F-1EE4-44D4-8D9B-38AE008A0675}"/>
    <cellStyle name="60% - Accent2 2 2 5" xfId="17046" xr:uid="{00000000-0005-0000-0000-0000355C0000}"/>
    <cellStyle name="60% - Accent2 2 2 5 2" xfId="17047" xr:uid="{00000000-0005-0000-0000-0000365C0000}"/>
    <cellStyle name="60% - Accent2 2 2 5 3" xfId="17048" xr:uid="{00000000-0005-0000-0000-0000375C0000}"/>
    <cellStyle name="60% - Accent2 2 2 5_43 Manuell" xfId="54923" xr:uid="{0FC3AABB-0BFA-4848-90A5-53029C37258D}"/>
    <cellStyle name="60% - Accent2 2 2 6" xfId="17049" xr:uid="{00000000-0005-0000-0000-0000395C0000}"/>
    <cellStyle name="60% - Accent2 2 2 6 2" xfId="17050" xr:uid="{00000000-0005-0000-0000-00003A5C0000}"/>
    <cellStyle name="60% - Accent2 2 2 6 3" xfId="17051" xr:uid="{00000000-0005-0000-0000-00003B5C0000}"/>
    <cellStyle name="60% - Accent2 2 2 6_43 Manuell" xfId="54924" xr:uid="{55CCA940-A02E-44F5-AEA3-4D3AF1F0EEAA}"/>
    <cellStyle name="60% - Accent2 2 2 7" xfId="17052" xr:uid="{00000000-0005-0000-0000-00003D5C0000}"/>
    <cellStyle name="60% - Accent2 2 2 8" xfId="46146" xr:uid="{00000000-0005-0000-0000-00003E5C0000}"/>
    <cellStyle name="60% - Accent2 2 2_43 Manuell" xfId="54925" xr:uid="{6CDD0E00-D6B3-492B-A1F3-4BA723E7BDF9}"/>
    <cellStyle name="60% - Accent2 2 3" xfId="17053" xr:uid="{00000000-0005-0000-0000-0000405C0000}"/>
    <cellStyle name="60% - Accent2 2 3 2" xfId="17054" xr:uid="{00000000-0005-0000-0000-0000415C0000}"/>
    <cellStyle name="60% - Accent2 2 3 3" xfId="17055" xr:uid="{00000000-0005-0000-0000-0000425C0000}"/>
    <cellStyle name="60% - Accent2 2 3_43 Manuell" xfId="54926" xr:uid="{C77E4DCA-1DE7-4011-8E15-7CA9F5D018D5}"/>
    <cellStyle name="60% - Accent2 2 4" xfId="17056" xr:uid="{00000000-0005-0000-0000-0000445C0000}"/>
    <cellStyle name="60% - Accent2 2 4 2" xfId="17057" xr:uid="{00000000-0005-0000-0000-0000455C0000}"/>
    <cellStyle name="60% - Accent2 2 4 3" xfId="17058" xr:uid="{00000000-0005-0000-0000-0000465C0000}"/>
    <cellStyle name="60% - Accent2 2 4_43 Manuell" xfId="54927" xr:uid="{8635CFC1-5E3F-49A9-AD04-6FCC7F42D62C}"/>
    <cellStyle name="60% - Accent2 2 5" xfId="17059" xr:uid="{00000000-0005-0000-0000-0000485C0000}"/>
    <cellStyle name="60% - Accent2 2 5 2" xfId="17060" xr:uid="{00000000-0005-0000-0000-0000495C0000}"/>
    <cellStyle name="60% - Accent2 2 5 3" xfId="17061" xr:uid="{00000000-0005-0000-0000-00004A5C0000}"/>
    <cellStyle name="60% - Accent2 2 5_43 Manuell" xfId="54928" xr:uid="{BBD44EBD-CBD4-4005-8DBE-7478FD381A56}"/>
    <cellStyle name="60% - Accent2 2 6" xfId="17062" xr:uid="{00000000-0005-0000-0000-00004C5C0000}"/>
    <cellStyle name="60% - Accent2 2 6 2" xfId="17063" xr:uid="{00000000-0005-0000-0000-00004D5C0000}"/>
    <cellStyle name="60% - Accent2 2 6 3" xfId="17064" xr:uid="{00000000-0005-0000-0000-00004E5C0000}"/>
    <cellStyle name="60% - Accent2 2 6_43 Manuell" xfId="54929" xr:uid="{D207B0C7-94F9-4C82-AF1A-E75AE756FB17}"/>
    <cellStyle name="60% - Accent2 2 7" xfId="17065" xr:uid="{00000000-0005-0000-0000-0000505C0000}"/>
    <cellStyle name="60% - Accent2 2 7 2" xfId="17066" xr:uid="{00000000-0005-0000-0000-0000515C0000}"/>
    <cellStyle name="60% - Accent2 2 7 3" xfId="17067" xr:uid="{00000000-0005-0000-0000-0000525C0000}"/>
    <cellStyle name="60% - Accent2 2 7_43 Manuell" xfId="54930" xr:uid="{84D976B0-5A50-4859-9433-6D011F798F77}"/>
    <cellStyle name="60% - Accent2 2 8" xfId="17068" xr:uid="{00000000-0005-0000-0000-0000545C0000}"/>
    <cellStyle name="60% - Accent2 2 9" xfId="46147" xr:uid="{00000000-0005-0000-0000-0000555C0000}"/>
    <cellStyle name="60% - Accent2 2_4 manuell" xfId="53929" xr:uid="{4320B408-A4CB-4897-9AAA-852A94F7F4D5}"/>
    <cellStyle name="60% - Accent2 3" xfId="5538" xr:uid="{00000000-0005-0000-0000-0000575C0000}"/>
    <cellStyle name="60% - Accent2 3 2" xfId="17069" xr:uid="{00000000-0005-0000-0000-0000585C0000}"/>
    <cellStyle name="60% - Accent2 3 2 2" xfId="17070" xr:uid="{00000000-0005-0000-0000-0000595C0000}"/>
    <cellStyle name="60% - Accent2 3 2 3" xfId="17071" xr:uid="{00000000-0005-0000-0000-00005A5C0000}"/>
    <cellStyle name="60% - Accent2 3 2_43 Manuell" xfId="54931" xr:uid="{26D6A14C-B170-4766-B56D-87951A9191AB}"/>
    <cellStyle name="60% - Accent2 3 3" xfId="17072" xr:uid="{00000000-0005-0000-0000-00005C5C0000}"/>
    <cellStyle name="60% - Accent2 3 4" xfId="46148" xr:uid="{00000000-0005-0000-0000-00005D5C0000}"/>
    <cellStyle name="60% - Accent2 3_4 manuell" xfId="53930" xr:uid="{0AF8D41B-DAEE-4838-BFA0-BA5AA3212E69}"/>
    <cellStyle name="60% - Accent2 4" xfId="5539" xr:uid="{00000000-0005-0000-0000-00005F5C0000}"/>
    <cellStyle name="60% - Accent2 4 2" xfId="17073" xr:uid="{00000000-0005-0000-0000-0000605C0000}"/>
    <cellStyle name="60% - Accent2 4 2 2" xfId="17074" xr:uid="{00000000-0005-0000-0000-0000615C0000}"/>
    <cellStyle name="60% - Accent2 4 2 3" xfId="17075" xr:uid="{00000000-0005-0000-0000-0000625C0000}"/>
    <cellStyle name="60% - Accent2 4 2_43 Manuell" xfId="54932" xr:uid="{E092791C-58C5-4AC3-B799-747448EE5E74}"/>
    <cellStyle name="60% - Accent2 4 3" xfId="17076" xr:uid="{00000000-0005-0000-0000-0000645C0000}"/>
    <cellStyle name="60% - Accent2 4 3 2" xfId="17077" xr:uid="{00000000-0005-0000-0000-0000655C0000}"/>
    <cellStyle name="60% - Accent2 4 3 3" xfId="17078" xr:uid="{00000000-0005-0000-0000-0000665C0000}"/>
    <cellStyle name="60% - Accent2 4 3_43 Manuell" xfId="54933" xr:uid="{3FAE0661-A174-45AF-A9A0-DDA8362B3E0E}"/>
    <cellStyle name="60% - Accent2 4 4" xfId="17079" xr:uid="{00000000-0005-0000-0000-0000685C0000}"/>
    <cellStyle name="60% - Accent2 4 4 2" xfId="17080" xr:uid="{00000000-0005-0000-0000-0000695C0000}"/>
    <cellStyle name="60% - Accent2 4 4 3" xfId="17081" xr:uid="{00000000-0005-0000-0000-00006A5C0000}"/>
    <cellStyle name="60% - Accent2 4 4_43 Manuell" xfId="54934" xr:uid="{DC8E38A0-631D-46C4-AF3D-D94DCDD1A73C}"/>
    <cellStyle name="60% - Accent2 4 5" xfId="17082" xr:uid="{00000000-0005-0000-0000-00006C5C0000}"/>
    <cellStyle name="60% - Accent2 4_43 Manuell" xfId="54935" xr:uid="{21028862-8161-42BD-9C5D-36E3BC22BF59}"/>
    <cellStyle name="60% - Accent2 5" xfId="5540" xr:uid="{00000000-0005-0000-0000-00006E5C0000}"/>
    <cellStyle name="60% - Accent2 5 2" xfId="17083" xr:uid="{00000000-0005-0000-0000-00006F5C0000}"/>
    <cellStyle name="60% - Accent2 5_43 Manuell" xfId="54936" xr:uid="{FF8B27B6-587A-4649-88EE-3A5CA1E5C93D}"/>
    <cellStyle name="60% - Accent2 6" xfId="5541" xr:uid="{00000000-0005-0000-0000-0000715C0000}"/>
    <cellStyle name="60% - Accent2 6 2" xfId="17084" xr:uid="{00000000-0005-0000-0000-0000725C0000}"/>
    <cellStyle name="60% - Accent2 6_43 Manuell" xfId="54937" xr:uid="{59B822C9-4F1C-4991-BC5F-DBEBE8973B88}"/>
    <cellStyle name="60% - Accent2 7" xfId="5542" xr:uid="{00000000-0005-0000-0000-0000745C0000}"/>
    <cellStyle name="60% - Accent2 7 2" xfId="17085" xr:uid="{00000000-0005-0000-0000-0000755C0000}"/>
    <cellStyle name="60% - Accent2 7_43 Manuell" xfId="54938" xr:uid="{DF0373AC-8137-4BA2-8243-A017AD7BAB9A}"/>
    <cellStyle name="60% - Accent2 8" xfId="5543" xr:uid="{00000000-0005-0000-0000-0000775C0000}"/>
    <cellStyle name="60% - Accent2 8 2" xfId="17086" xr:uid="{00000000-0005-0000-0000-0000785C0000}"/>
    <cellStyle name="60% - Accent2 8_43 Manuell" xfId="54939" xr:uid="{575F64F3-5172-4259-99E0-B1BA2319C72C}"/>
    <cellStyle name="60% - Accent2 9" xfId="5544" xr:uid="{00000000-0005-0000-0000-00007A5C0000}"/>
    <cellStyle name="60% - Accent2 9 2" xfId="17087" xr:uid="{00000000-0005-0000-0000-00007B5C0000}"/>
    <cellStyle name="60% - Accent2 9_43 Manuell" xfId="54940" xr:uid="{F282B2DF-25A3-4C36-9653-42E978B337B5}"/>
    <cellStyle name="60% - Accent2_4Q16" xfId="17088" xr:uid="{00000000-0005-0000-0000-00007D5C0000}"/>
    <cellStyle name="60% - Accent3" xfId="5545" xr:uid="{00000000-0005-0000-0000-00007E5C0000}"/>
    <cellStyle name="60% - Accent3 10" xfId="5546" xr:uid="{00000000-0005-0000-0000-00007F5C0000}"/>
    <cellStyle name="60% - Accent3 10 2" xfId="17089" xr:uid="{00000000-0005-0000-0000-0000805C0000}"/>
    <cellStyle name="60% - Accent3 10 3" xfId="17090" xr:uid="{00000000-0005-0000-0000-0000815C0000}"/>
    <cellStyle name="60% - Accent3 10_43 Manuell" xfId="54941" xr:uid="{81F1E6C2-93D4-4373-8E01-241FADC33DD7}"/>
    <cellStyle name="60% - Accent3 11" xfId="5547" xr:uid="{00000000-0005-0000-0000-0000835C0000}"/>
    <cellStyle name="60% - Accent3 11 2" xfId="17091" xr:uid="{00000000-0005-0000-0000-0000845C0000}"/>
    <cellStyle name="60% - Accent3 11 3" xfId="17092" xr:uid="{00000000-0005-0000-0000-0000855C0000}"/>
    <cellStyle name="60% - Accent3 11_43 Manuell" xfId="54942" xr:uid="{D4FAB8DB-C4A1-409B-9A81-9D29F6940970}"/>
    <cellStyle name="60% - Accent3 12" xfId="17093" xr:uid="{00000000-0005-0000-0000-0000875C0000}"/>
    <cellStyle name="60% - Accent3 12 2" xfId="17094" xr:uid="{00000000-0005-0000-0000-0000885C0000}"/>
    <cellStyle name="60% - Accent3 12 3" xfId="17095" xr:uid="{00000000-0005-0000-0000-0000895C0000}"/>
    <cellStyle name="60% - Accent3 12_43 Manuell" xfId="54943" xr:uid="{42CECC26-26ED-43ED-9C02-129F2EBFAD54}"/>
    <cellStyle name="60% - Accent3 13" xfId="17096" xr:uid="{00000000-0005-0000-0000-00008B5C0000}"/>
    <cellStyle name="60% - Accent3 13 2" xfId="17097" xr:uid="{00000000-0005-0000-0000-00008C5C0000}"/>
    <cellStyle name="60% - Accent3 13 3" xfId="17098" xr:uid="{00000000-0005-0000-0000-00008D5C0000}"/>
    <cellStyle name="60% - Accent3 13_43 Manuell" xfId="54944" xr:uid="{C0E2D3DE-9D6C-4CD4-9FF7-E8095BD49C1F}"/>
    <cellStyle name="60% - Accent3 14" xfId="38367" xr:uid="{00000000-0005-0000-0000-00008F5C0000}"/>
    <cellStyle name="60% - Accent3 15" xfId="46149" xr:uid="{00000000-0005-0000-0000-0000905C0000}"/>
    <cellStyle name="60% - Accent3 16" xfId="46150" xr:uid="{00000000-0005-0000-0000-0000915C0000}"/>
    <cellStyle name="60% - Accent3 2" xfId="5548" xr:uid="{00000000-0005-0000-0000-0000925C0000}"/>
    <cellStyle name="60% - Accent3 2 2" xfId="5549" xr:uid="{00000000-0005-0000-0000-0000935C0000}"/>
    <cellStyle name="60% - Accent3 2 2 2" xfId="17099" xr:uid="{00000000-0005-0000-0000-0000945C0000}"/>
    <cellStyle name="60% - Accent3 2 2 2 2" xfId="17100" xr:uid="{00000000-0005-0000-0000-0000955C0000}"/>
    <cellStyle name="60% - Accent3 2 2 2 3" xfId="17101" xr:uid="{00000000-0005-0000-0000-0000965C0000}"/>
    <cellStyle name="60% - Accent3 2 2 2_43 Manuell" xfId="54945" xr:uid="{2DDB8F68-508F-4EC0-B9AF-C63B22B59055}"/>
    <cellStyle name="60% - Accent3 2 2 3" xfId="17102" xr:uid="{00000000-0005-0000-0000-0000985C0000}"/>
    <cellStyle name="60% - Accent3 2 2 3 2" xfId="17103" xr:uid="{00000000-0005-0000-0000-0000995C0000}"/>
    <cellStyle name="60% - Accent3 2 2 3 3" xfId="17104" xr:uid="{00000000-0005-0000-0000-00009A5C0000}"/>
    <cellStyle name="60% - Accent3 2 2 3_43 Manuell" xfId="54946" xr:uid="{A6D7E5B3-1AE5-41EF-8101-3B3921ACBAF2}"/>
    <cellStyle name="60% - Accent3 2 2 4" xfId="17105" xr:uid="{00000000-0005-0000-0000-00009C5C0000}"/>
    <cellStyle name="60% - Accent3 2 2 4 2" xfId="17106" xr:uid="{00000000-0005-0000-0000-00009D5C0000}"/>
    <cellStyle name="60% - Accent3 2 2 4 3" xfId="17107" xr:uid="{00000000-0005-0000-0000-00009E5C0000}"/>
    <cellStyle name="60% - Accent3 2 2 4_43 Manuell" xfId="54947" xr:uid="{374105D0-FCC0-4C97-A081-90210865BB8F}"/>
    <cellStyle name="60% - Accent3 2 2 5" xfId="17108" xr:uid="{00000000-0005-0000-0000-0000A05C0000}"/>
    <cellStyle name="60% - Accent3 2 2 5 2" xfId="17109" xr:uid="{00000000-0005-0000-0000-0000A15C0000}"/>
    <cellStyle name="60% - Accent3 2 2 5 3" xfId="17110" xr:uid="{00000000-0005-0000-0000-0000A25C0000}"/>
    <cellStyle name="60% - Accent3 2 2 5_43 Manuell" xfId="54948" xr:uid="{507FCD4C-DE46-4E6C-A139-FA332D5FB071}"/>
    <cellStyle name="60% - Accent3 2 2 6" xfId="17111" xr:uid="{00000000-0005-0000-0000-0000A45C0000}"/>
    <cellStyle name="60% - Accent3 2 2 6 2" xfId="17112" xr:uid="{00000000-0005-0000-0000-0000A55C0000}"/>
    <cellStyle name="60% - Accent3 2 2 6 3" xfId="17113" xr:uid="{00000000-0005-0000-0000-0000A65C0000}"/>
    <cellStyle name="60% - Accent3 2 2 6_43 Manuell" xfId="54949" xr:uid="{DE0318C8-9FA3-4ED6-A554-D03494B543BC}"/>
    <cellStyle name="60% - Accent3 2 2 7" xfId="17114" xr:uid="{00000000-0005-0000-0000-0000A85C0000}"/>
    <cellStyle name="60% - Accent3 2 2 8" xfId="46151" xr:uid="{00000000-0005-0000-0000-0000A95C0000}"/>
    <cellStyle name="60% - Accent3 2 2_43 Manuell" xfId="54950" xr:uid="{7184F4DA-5512-4D53-8A42-B0BF45829D6E}"/>
    <cellStyle name="60% - Accent3 2 3" xfId="17115" xr:uid="{00000000-0005-0000-0000-0000AB5C0000}"/>
    <cellStyle name="60% - Accent3 2 3 2" xfId="17116" xr:uid="{00000000-0005-0000-0000-0000AC5C0000}"/>
    <cellStyle name="60% - Accent3 2 3 2 2" xfId="17117" xr:uid="{00000000-0005-0000-0000-0000AD5C0000}"/>
    <cellStyle name="60% - Accent3 2 3 2 3" xfId="17118" xr:uid="{00000000-0005-0000-0000-0000AE5C0000}"/>
    <cellStyle name="60% - Accent3 2 3 2 4" xfId="46152" xr:uid="{00000000-0005-0000-0000-0000AF5C0000}"/>
    <cellStyle name="60% - Accent3 2 3 2_43 Manuell" xfId="54951" xr:uid="{E586C02B-DD11-494F-B40B-255DD3A397E7}"/>
    <cellStyle name="60% - Accent3 2 3 3" xfId="17119" xr:uid="{00000000-0005-0000-0000-0000B15C0000}"/>
    <cellStyle name="60% - Accent3 2 3 3 2" xfId="46153" xr:uid="{00000000-0005-0000-0000-0000B25C0000}"/>
    <cellStyle name="60% - Accent3 2 3 4" xfId="17120" xr:uid="{00000000-0005-0000-0000-0000B35C0000}"/>
    <cellStyle name="60% - Accent3 2 3 4 2" xfId="46154" xr:uid="{00000000-0005-0000-0000-0000B45C0000}"/>
    <cellStyle name="60% - Accent3 2 3 5" xfId="46155" xr:uid="{00000000-0005-0000-0000-0000B55C0000}"/>
    <cellStyle name="60% - Accent3 2 3 6" xfId="46156" xr:uid="{00000000-0005-0000-0000-0000B65C0000}"/>
    <cellStyle name="60% - Accent3 2 3_43 Manuell" xfId="54952" xr:uid="{5E82A4D7-2EAA-4F41-B5F2-E15F3B8628DB}"/>
    <cellStyle name="60% - Accent3 2 4" xfId="17121" xr:uid="{00000000-0005-0000-0000-0000B85C0000}"/>
    <cellStyle name="60% - Accent3 2 4 2" xfId="17122" xr:uid="{00000000-0005-0000-0000-0000B95C0000}"/>
    <cellStyle name="60% - Accent3 2 4 3" xfId="17123" xr:uid="{00000000-0005-0000-0000-0000BA5C0000}"/>
    <cellStyle name="60% - Accent3 2 4 4" xfId="46157" xr:uid="{00000000-0005-0000-0000-0000BB5C0000}"/>
    <cellStyle name="60% - Accent3 2 4_43 Manuell" xfId="54953" xr:uid="{A54E98D4-520D-4D52-A017-A0C36FAED8EA}"/>
    <cellStyle name="60% - Accent3 2 5" xfId="17124" xr:uid="{00000000-0005-0000-0000-0000BD5C0000}"/>
    <cellStyle name="60% - Accent3 2 5 2" xfId="17125" xr:uid="{00000000-0005-0000-0000-0000BE5C0000}"/>
    <cellStyle name="60% - Accent3 2 5 3" xfId="17126" xr:uid="{00000000-0005-0000-0000-0000BF5C0000}"/>
    <cellStyle name="60% - Accent3 2 5_43 Manuell" xfId="54954" xr:uid="{700AFA5F-6D7D-4A74-935E-215981C968F6}"/>
    <cellStyle name="60% - Accent3 2 6" xfId="17127" xr:uid="{00000000-0005-0000-0000-0000C15C0000}"/>
    <cellStyle name="60% - Accent3 2 6 2" xfId="17128" xr:uid="{00000000-0005-0000-0000-0000C25C0000}"/>
    <cellStyle name="60% - Accent3 2 6 3" xfId="17129" xr:uid="{00000000-0005-0000-0000-0000C35C0000}"/>
    <cellStyle name="60% - Accent3 2 6_43 Manuell" xfId="54955" xr:uid="{9E0EBF41-CFD6-4B7E-8FD7-4D0E3861BC49}"/>
    <cellStyle name="60% - Accent3 2 7" xfId="17130" xr:uid="{00000000-0005-0000-0000-0000C55C0000}"/>
    <cellStyle name="60% - Accent3 2 7 2" xfId="17131" xr:uid="{00000000-0005-0000-0000-0000C65C0000}"/>
    <cellStyle name="60% - Accent3 2 7 3" xfId="17132" xr:uid="{00000000-0005-0000-0000-0000C75C0000}"/>
    <cellStyle name="60% - Accent3 2 7_43 Manuell" xfId="54956" xr:uid="{6B818816-2A46-4305-9170-D65817025816}"/>
    <cellStyle name="60% - Accent3 2 8" xfId="17133" xr:uid="{00000000-0005-0000-0000-0000C95C0000}"/>
    <cellStyle name="60% - Accent3 2 9" xfId="46158" xr:uid="{00000000-0005-0000-0000-0000CA5C0000}"/>
    <cellStyle name="60% - Accent3 2_4 manuell" xfId="53931" xr:uid="{570FD5A6-20DD-48EE-9010-9EFFA96077A4}"/>
    <cellStyle name="60% - Accent3 3" xfId="5550" xr:uid="{00000000-0005-0000-0000-0000CC5C0000}"/>
    <cellStyle name="60% - Accent3 3 2" xfId="17134" xr:uid="{00000000-0005-0000-0000-0000CD5C0000}"/>
    <cellStyle name="60% - Accent3 3 2 2" xfId="17135" xr:uid="{00000000-0005-0000-0000-0000CE5C0000}"/>
    <cellStyle name="60% - Accent3 3 2 3" xfId="17136" xr:uid="{00000000-0005-0000-0000-0000CF5C0000}"/>
    <cellStyle name="60% - Accent3 3 2_43 Manuell" xfId="54957" xr:uid="{50DBB017-1F7F-47B4-B413-00A0375BD616}"/>
    <cellStyle name="60% - Accent3 3 3" xfId="17137" xr:uid="{00000000-0005-0000-0000-0000D15C0000}"/>
    <cellStyle name="60% - Accent3 3 4" xfId="46159" xr:uid="{00000000-0005-0000-0000-0000D25C0000}"/>
    <cellStyle name="60% - Accent3 3_4 manuell" xfId="53932" xr:uid="{2D729146-7C74-4A8C-B51A-14C9FF1D4034}"/>
    <cellStyle name="60% - Accent3 4" xfId="5551" xr:uid="{00000000-0005-0000-0000-0000D45C0000}"/>
    <cellStyle name="60% - Accent3 4 2" xfId="17138" xr:uid="{00000000-0005-0000-0000-0000D55C0000}"/>
    <cellStyle name="60% - Accent3 4 2 2" xfId="17139" xr:uid="{00000000-0005-0000-0000-0000D65C0000}"/>
    <cellStyle name="60% - Accent3 4 2 3" xfId="17140" xr:uid="{00000000-0005-0000-0000-0000D75C0000}"/>
    <cellStyle name="60% - Accent3 4 2_43 Manuell" xfId="54958" xr:uid="{864D7869-E627-417E-9EE0-0E6EE67B5528}"/>
    <cellStyle name="60% - Accent3 4 3" xfId="17141" xr:uid="{00000000-0005-0000-0000-0000D95C0000}"/>
    <cellStyle name="60% - Accent3 4 3 2" xfId="17142" xr:uid="{00000000-0005-0000-0000-0000DA5C0000}"/>
    <cellStyle name="60% - Accent3 4 3 3" xfId="17143" xr:uid="{00000000-0005-0000-0000-0000DB5C0000}"/>
    <cellStyle name="60% - Accent3 4 3_43 Manuell" xfId="54959" xr:uid="{36C7A258-BD9C-43C6-A987-E83D4AD59613}"/>
    <cellStyle name="60% - Accent3 4 4" xfId="17144" xr:uid="{00000000-0005-0000-0000-0000DD5C0000}"/>
    <cellStyle name="60% - Accent3 4 4 2" xfId="17145" xr:uid="{00000000-0005-0000-0000-0000DE5C0000}"/>
    <cellStyle name="60% - Accent3 4 4 3" xfId="17146" xr:uid="{00000000-0005-0000-0000-0000DF5C0000}"/>
    <cellStyle name="60% - Accent3 4 4_43 Manuell" xfId="54960" xr:uid="{52F74283-9D53-4D75-97EB-9D79BEC79D10}"/>
    <cellStyle name="60% - Accent3 4 5" xfId="17147" xr:uid="{00000000-0005-0000-0000-0000E15C0000}"/>
    <cellStyle name="60% - Accent3 4_43 Manuell" xfId="54961" xr:uid="{538AD0E2-E79E-43DF-9603-4B05614F2A05}"/>
    <cellStyle name="60% - Accent3 5" xfId="5552" xr:uid="{00000000-0005-0000-0000-0000E35C0000}"/>
    <cellStyle name="60% - Accent3 5 2" xfId="17148" xr:uid="{00000000-0005-0000-0000-0000E45C0000}"/>
    <cellStyle name="60% - Accent3 5 2 2" xfId="17149" xr:uid="{00000000-0005-0000-0000-0000E55C0000}"/>
    <cellStyle name="60% - Accent3 5 2 3" xfId="17150" xr:uid="{00000000-0005-0000-0000-0000E65C0000}"/>
    <cellStyle name="60% - Accent3 5 2_43 Manuell" xfId="54962" xr:uid="{EF56AD47-A2AE-4D2A-B85C-897D960988E5}"/>
    <cellStyle name="60% - Accent3 5 3" xfId="17151" xr:uid="{00000000-0005-0000-0000-0000E85C0000}"/>
    <cellStyle name="60% - Accent3 5_43 Manuell" xfId="54963" xr:uid="{117839E8-A26C-4579-96CE-781FC29FDFF8}"/>
    <cellStyle name="60% - Accent3 6" xfId="5553" xr:uid="{00000000-0005-0000-0000-0000EA5C0000}"/>
    <cellStyle name="60% - Accent3 6 2" xfId="17152" xr:uid="{00000000-0005-0000-0000-0000EB5C0000}"/>
    <cellStyle name="60% - Accent3 6 2 2" xfId="17153" xr:uid="{00000000-0005-0000-0000-0000EC5C0000}"/>
    <cellStyle name="60% - Accent3 6 2 3" xfId="17154" xr:uid="{00000000-0005-0000-0000-0000ED5C0000}"/>
    <cellStyle name="60% - Accent3 6 2_43 Manuell" xfId="54964" xr:uid="{7AEE5362-C11B-4764-8CD9-354F777D4A7F}"/>
    <cellStyle name="60% - Accent3 6 3" xfId="17155" xr:uid="{00000000-0005-0000-0000-0000EF5C0000}"/>
    <cellStyle name="60% - Accent3 6_43 Manuell" xfId="54965" xr:uid="{67405EC9-0427-4FDB-B1E3-67156A2242EB}"/>
    <cellStyle name="60% - Accent3 7" xfId="5554" xr:uid="{00000000-0005-0000-0000-0000F15C0000}"/>
    <cellStyle name="60% - Accent3 7 2" xfId="17156" xr:uid="{00000000-0005-0000-0000-0000F25C0000}"/>
    <cellStyle name="60% - Accent3 7 2 2" xfId="17157" xr:uid="{00000000-0005-0000-0000-0000F35C0000}"/>
    <cellStyle name="60% - Accent3 7 2 3" xfId="17158" xr:uid="{00000000-0005-0000-0000-0000F45C0000}"/>
    <cellStyle name="60% - Accent3 7 2_43 Manuell" xfId="54966" xr:uid="{566E47BA-EB36-4B22-A077-049616E1FD45}"/>
    <cellStyle name="60% - Accent3 7 3" xfId="17159" xr:uid="{00000000-0005-0000-0000-0000F65C0000}"/>
    <cellStyle name="60% - Accent3 7_43 Manuell" xfId="54967" xr:uid="{A6D15476-C633-4F14-B577-ED9B2BD40428}"/>
    <cellStyle name="60% - Accent3 8" xfId="5555" xr:uid="{00000000-0005-0000-0000-0000F85C0000}"/>
    <cellStyle name="60% - Accent3 8 2" xfId="17160" xr:uid="{00000000-0005-0000-0000-0000F95C0000}"/>
    <cellStyle name="60% - Accent3 8 2 2" xfId="17161" xr:uid="{00000000-0005-0000-0000-0000FA5C0000}"/>
    <cellStyle name="60% - Accent3 8 2 3" xfId="17162" xr:uid="{00000000-0005-0000-0000-0000FB5C0000}"/>
    <cellStyle name="60% - Accent3 8 2_43 Manuell" xfId="54968" xr:uid="{3E055E92-B7E1-484F-96D2-A21E5DE0E1B0}"/>
    <cellStyle name="60% - Accent3 8 3" xfId="17163" xr:uid="{00000000-0005-0000-0000-0000FD5C0000}"/>
    <cellStyle name="60% - Accent3 8_43 Manuell" xfId="54969" xr:uid="{FAC78634-528A-4F1C-BA7C-D8DF25F218C9}"/>
    <cellStyle name="60% - Accent3 9" xfId="5556" xr:uid="{00000000-0005-0000-0000-0000FF5C0000}"/>
    <cellStyle name="60% - Accent3 9 2" xfId="17164" xr:uid="{00000000-0005-0000-0000-0000005D0000}"/>
    <cellStyle name="60% - Accent3 9 2 2" xfId="17165" xr:uid="{00000000-0005-0000-0000-0000015D0000}"/>
    <cellStyle name="60% - Accent3 9 2 3" xfId="17166" xr:uid="{00000000-0005-0000-0000-0000025D0000}"/>
    <cellStyle name="60% - Accent3 9 2_43 Manuell" xfId="54970" xr:uid="{09050DA0-D165-4BF7-8BF1-0F3F1D040FE2}"/>
    <cellStyle name="60% - Accent3 9 3" xfId="17167" xr:uid="{00000000-0005-0000-0000-0000045D0000}"/>
    <cellStyle name="60% - Accent3 9_43 Manuell" xfId="54971" xr:uid="{CD7053CA-1FCD-451F-BB9D-A8A7504CC2EC}"/>
    <cellStyle name="60% - Accent3_4Q16" xfId="17168" xr:uid="{00000000-0005-0000-0000-0000065D0000}"/>
    <cellStyle name="60% - Accent4" xfId="5557" xr:uid="{00000000-0005-0000-0000-0000075D0000}"/>
    <cellStyle name="60% - Accent4 10" xfId="5558" xr:uid="{00000000-0005-0000-0000-0000085D0000}"/>
    <cellStyle name="60% - Accent4 10 2" xfId="17169" xr:uid="{00000000-0005-0000-0000-0000095D0000}"/>
    <cellStyle name="60% - Accent4 10 3" xfId="17170" xr:uid="{00000000-0005-0000-0000-00000A5D0000}"/>
    <cellStyle name="60% - Accent4 10_43 Manuell" xfId="54972" xr:uid="{62265A32-09DD-4A6A-A434-35BF8C66E8F8}"/>
    <cellStyle name="60% - Accent4 11" xfId="5559" xr:uid="{00000000-0005-0000-0000-00000C5D0000}"/>
    <cellStyle name="60% - Accent4 11 2" xfId="17171" xr:uid="{00000000-0005-0000-0000-00000D5D0000}"/>
    <cellStyle name="60% - Accent4 11 3" xfId="17172" xr:uid="{00000000-0005-0000-0000-00000E5D0000}"/>
    <cellStyle name="60% - Accent4 11_43 Manuell" xfId="54973" xr:uid="{13037F55-ED81-4093-9373-490204C0653D}"/>
    <cellStyle name="60% - Accent4 12" xfId="17173" xr:uid="{00000000-0005-0000-0000-0000105D0000}"/>
    <cellStyle name="60% - Accent4 12 2" xfId="17174" xr:uid="{00000000-0005-0000-0000-0000115D0000}"/>
    <cellStyle name="60% - Accent4 12 3" xfId="17175" xr:uid="{00000000-0005-0000-0000-0000125D0000}"/>
    <cellStyle name="60% - Accent4 12_43 Manuell" xfId="54974" xr:uid="{2C403E31-3E45-4FDA-A96D-DCAFF809D4E3}"/>
    <cellStyle name="60% - Accent4 13" xfId="17176" xr:uid="{00000000-0005-0000-0000-0000145D0000}"/>
    <cellStyle name="60% - Accent4 13 2" xfId="17177" xr:uid="{00000000-0005-0000-0000-0000155D0000}"/>
    <cellStyle name="60% - Accent4 13 3" xfId="17178" xr:uid="{00000000-0005-0000-0000-0000165D0000}"/>
    <cellStyle name="60% - Accent4 13_43 Manuell" xfId="54975" xr:uid="{64072790-B76D-4948-9DAF-AD1E7C675216}"/>
    <cellStyle name="60% - Accent4 14" xfId="38368" xr:uid="{00000000-0005-0000-0000-0000185D0000}"/>
    <cellStyle name="60% - Accent4 15" xfId="46160" xr:uid="{00000000-0005-0000-0000-0000195D0000}"/>
    <cellStyle name="60% - Accent4 16" xfId="46161" xr:uid="{00000000-0005-0000-0000-00001A5D0000}"/>
    <cellStyle name="60% - Accent4 2" xfId="5560" xr:uid="{00000000-0005-0000-0000-00001B5D0000}"/>
    <cellStyle name="60% - Accent4 2 2" xfId="5561" xr:uid="{00000000-0005-0000-0000-00001C5D0000}"/>
    <cellStyle name="60% - Accent4 2 2 2" xfId="17179" xr:uid="{00000000-0005-0000-0000-00001D5D0000}"/>
    <cellStyle name="60% - Accent4 2 2 2 2" xfId="17180" xr:uid="{00000000-0005-0000-0000-00001E5D0000}"/>
    <cellStyle name="60% - Accent4 2 2 2 3" xfId="17181" xr:uid="{00000000-0005-0000-0000-00001F5D0000}"/>
    <cellStyle name="60% - Accent4 2 2 2_43 Manuell" xfId="54976" xr:uid="{C7B1039F-181B-4F89-9C12-EA38CD08307E}"/>
    <cellStyle name="60% - Accent4 2 2 3" xfId="17182" xr:uid="{00000000-0005-0000-0000-0000215D0000}"/>
    <cellStyle name="60% - Accent4 2 2 3 2" xfId="17183" xr:uid="{00000000-0005-0000-0000-0000225D0000}"/>
    <cellStyle name="60% - Accent4 2 2 3 3" xfId="17184" xr:uid="{00000000-0005-0000-0000-0000235D0000}"/>
    <cellStyle name="60% - Accent4 2 2 3_43 Manuell" xfId="54977" xr:uid="{A2E822F7-5311-46EB-A0B7-547B6EF89D48}"/>
    <cellStyle name="60% - Accent4 2 2 4" xfId="17185" xr:uid="{00000000-0005-0000-0000-0000255D0000}"/>
    <cellStyle name="60% - Accent4 2 2 4 2" xfId="17186" xr:uid="{00000000-0005-0000-0000-0000265D0000}"/>
    <cellStyle name="60% - Accent4 2 2 4 3" xfId="17187" xr:uid="{00000000-0005-0000-0000-0000275D0000}"/>
    <cellStyle name="60% - Accent4 2 2 4_43 Manuell" xfId="54978" xr:uid="{83576F60-E9AA-4644-99F1-123D402CEE1E}"/>
    <cellStyle name="60% - Accent4 2 2 5" xfId="17188" xr:uid="{00000000-0005-0000-0000-0000295D0000}"/>
    <cellStyle name="60% - Accent4 2 2 5 2" xfId="17189" xr:uid="{00000000-0005-0000-0000-00002A5D0000}"/>
    <cellStyle name="60% - Accent4 2 2 5 3" xfId="17190" xr:uid="{00000000-0005-0000-0000-00002B5D0000}"/>
    <cellStyle name="60% - Accent4 2 2 5_43 Manuell" xfId="54979" xr:uid="{041673F1-75EC-41D7-B5E8-FAF08804C99A}"/>
    <cellStyle name="60% - Accent4 2 2 6" xfId="17191" xr:uid="{00000000-0005-0000-0000-00002D5D0000}"/>
    <cellStyle name="60% - Accent4 2 2 6 2" xfId="17192" xr:uid="{00000000-0005-0000-0000-00002E5D0000}"/>
    <cellStyle name="60% - Accent4 2 2 6 3" xfId="17193" xr:uid="{00000000-0005-0000-0000-00002F5D0000}"/>
    <cellStyle name="60% - Accent4 2 2 6_43 Manuell" xfId="54980" xr:uid="{646EE6C3-4845-4205-87C6-7380DD987692}"/>
    <cellStyle name="60% - Accent4 2 2 7" xfId="17194" xr:uid="{00000000-0005-0000-0000-0000315D0000}"/>
    <cellStyle name="60% - Accent4 2 2 8" xfId="46162" xr:uid="{00000000-0005-0000-0000-0000325D0000}"/>
    <cellStyle name="60% - Accent4 2 2_43 Manuell" xfId="54981" xr:uid="{AD7CB4F0-C5B9-4262-93BA-A3219D07FD42}"/>
    <cellStyle name="60% - Accent4 2 3" xfId="17195" xr:uid="{00000000-0005-0000-0000-0000345D0000}"/>
    <cellStyle name="60% - Accent4 2 3 2" xfId="17196" xr:uid="{00000000-0005-0000-0000-0000355D0000}"/>
    <cellStyle name="60% - Accent4 2 3 2 2" xfId="17197" xr:uid="{00000000-0005-0000-0000-0000365D0000}"/>
    <cellStyle name="60% - Accent4 2 3 2 3" xfId="17198" xr:uid="{00000000-0005-0000-0000-0000375D0000}"/>
    <cellStyle name="60% - Accent4 2 3 2 4" xfId="46163" xr:uid="{00000000-0005-0000-0000-0000385D0000}"/>
    <cellStyle name="60% - Accent4 2 3 2_43 Manuell" xfId="54982" xr:uid="{4741628A-F254-4DD4-A9E6-BEE0E599B4FF}"/>
    <cellStyle name="60% - Accent4 2 3 3" xfId="17199" xr:uid="{00000000-0005-0000-0000-00003A5D0000}"/>
    <cellStyle name="60% - Accent4 2 3 3 2" xfId="46164" xr:uid="{00000000-0005-0000-0000-00003B5D0000}"/>
    <cellStyle name="60% - Accent4 2 3 4" xfId="17200" xr:uid="{00000000-0005-0000-0000-00003C5D0000}"/>
    <cellStyle name="60% - Accent4 2 3 4 2" xfId="46165" xr:uid="{00000000-0005-0000-0000-00003D5D0000}"/>
    <cellStyle name="60% - Accent4 2 3 5" xfId="46166" xr:uid="{00000000-0005-0000-0000-00003E5D0000}"/>
    <cellStyle name="60% - Accent4 2 3 6" xfId="46167" xr:uid="{00000000-0005-0000-0000-00003F5D0000}"/>
    <cellStyle name="60% - Accent4 2 3_43 Manuell" xfId="54983" xr:uid="{23915955-A419-40B2-8C0B-587780EFE596}"/>
    <cellStyle name="60% - Accent4 2 4" xfId="17201" xr:uid="{00000000-0005-0000-0000-0000415D0000}"/>
    <cellStyle name="60% - Accent4 2 4 2" xfId="17202" xr:uid="{00000000-0005-0000-0000-0000425D0000}"/>
    <cellStyle name="60% - Accent4 2 4 3" xfId="17203" xr:uid="{00000000-0005-0000-0000-0000435D0000}"/>
    <cellStyle name="60% - Accent4 2 4 4" xfId="46168" xr:uid="{00000000-0005-0000-0000-0000445D0000}"/>
    <cellStyle name="60% - Accent4 2 4_43 Manuell" xfId="54984" xr:uid="{FC7430D6-8185-4E22-8394-BF5216C79CD2}"/>
    <cellStyle name="60% - Accent4 2 5" xfId="17204" xr:uid="{00000000-0005-0000-0000-0000465D0000}"/>
    <cellStyle name="60% - Accent4 2 5 2" xfId="17205" xr:uid="{00000000-0005-0000-0000-0000475D0000}"/>
    <cellStyle name="60% - Accent4 2 5 3" xfId="17206" xr:uid="{00000000-0005-0000-0000-0000485D0000}"/>
    <cellStyle name="60% - Accent4 2 5_43 Manuell" xfId="54985" xr:uid="{4F96F68F-9E90-49CF-BAA6-EE0A1E8CAF6E}"/>
    <cellStyle name="60% - Accent4 2 6" xfId="17207" xr:uid="{00000000-0005-0000-0000-00004A5D0000}"/>
    <cellStyle name="60% - Accent4 2 6 2" xfId="17208" xr:uid="{00000000-0005-0000-0000-00004B5D0000}"/>
    <cellStyle name="60% - Accent4 2 6 3" xfId="17209" xr:uid="{00000000-0005-0000-0000-00004C5D0000}"/>
    <cellStyle name="60% - Accent4 2 6_43 Manuell" xfId="54986" xr:uid="{D6D046AB-79F5-48AE-8621-F399DF62F937}"/>
    <cellStyle name="60% - Accent4 2 7" xfId="17210" xr:uid="{00000000-0005-0000-0000-00004E5D0000}"/>
    <cellStyle name="60% - Accent4 2 7 2" xfId="17211" xr:uid="{00000000-0005-0000-0000-00004F5D0000}"/>
    <cellStyle name="60% - Accent4 2 7 3" xfId="17212" xr:uid="{00000000-0005-0000-0000-0000505D0000}"/>
    <cellStyle name="60% - Accent4 2 7_43 Manuell" xfId="54987" xr:uid="{A2E77A86-ECB6-46C6-805F-E53E9969A101}"/>
    <cellStyle name="60% - Accent4 2 8" xfId="17213" xr:uid="{00000000-0005-0000-0000-0000525D0000}"/>
    <cellStyle name="60% - Accent4 2 9" xfId="46169" xr:uid="{00000000-0005-0000-0000-0000535D0000}"/>
    <cellStyle name="60% - Accent4 2_4 manuell" xfId="53933" xr:uid="{C8CAB23F-C382-4DDD-8AA7-DBD08146E063}"/>
    <cellStyle name="60% - Accent4 3" xfId="5562" xr:uid="{00000000-0005-0000-0000-0000555D0000}"/>
    <cellStyle name="60% - Accent4 3 2" xfId="17214" xr:uid="{00000000-0005-0000-0000-0000565D0000}"/>
    <cellStyle name="60% - Accent4 3 2 2" xfId="17215" xr:uid="{00000000-0005-0000-0000-0000575D0000}"/>
    <cellStyle name="60% - Accent4 3 2 3" xfId="17216" xr:uid="{00000000-0005-0000-0000-0000585D0000}"/>
    <cellStyle name="60% - Accent4 3 2_43 Manuell" xfId="54988" xr:uid="{97A0C79E-400E-4C91-9916-5C626AD1209B}"/>
    <cellStyle name="60% - Accent4 3 3" xfId="17217" xr:uid="{00000000-0005-0000-0000-00005A5D0000}"/>
    <cellStyle name="60% - Accent4 3 4" xfId="46170" xr:uid="{00000000-0005-0000-0000-00005B5D0000}"/>
    <cellStyle name="60% - Accent4 3_4 manuell" xfId="53934" xr:uid="{ADE5FCD2-350F-44D0-9F10-105716DFE0AF}"/>
    <cellStyle name="60% - Accent4 4" xfId="5563" xr:uid="{00000000-0005-0000-0000-00005D5D0000}"/>
    <cellStyle name="60% - Accent4 4 2" xfId="17218" xr:uid="{00000000-0005-0000-0000-00005E5D0000}"/>
    <cellStyle name="60% - Accent4 4 2 2" xfId="17219" xr:uid="{00000000-0005-0000-0000-00005F5D0000}"/>
    <cellStyle name="60% - Accent4 4 2 3" xfId="17220" xr:uid="{00000000-0005-0000-0000-0000605D0000}"/>
    <cellStyle name="60% - Accent4 4 2_43 Manuell" xfId="54989" xr:uid="{D1BB9DF4-32F1-4EC5-B527-9CBF74F58B61}"/>
    <cellStyle name="60% - Accent4 4 3" xfId="17221" xr:uid="{00000000-0005-0000-0000-0000625D0000}"/>
    <cellStyle name="60% - Accent4 4 3 2" xfId="17222" xr:uid="{00000000-0005-0000-0000-0000635D0000}"/>
    <cellStyle name="60% - Accent4 4 3 3" xfId="17223" xr:uid="{00000000-0005-0000-0000-0000645D0000}"/>
    <cellStyle name="60% - Accent4 4 3_43 Manuell" xfId="54990" xr:uid="{1F397D58-4675-40C1-8DD0-230EF8277CB9}"/>
    <cellStyle name="60% - Accent4 4 4" xfId="17224" xr:uid="{00000000-0005-0000-0000-0000665D0000}"/>
    <cellStyle name="60% - Accent4 4 4 2" xfId="17225" xr:uid="{00000000-0005-0000-0000-0000675D0000}"/>
    <cellStyle name="60% - Accent4 4 4 3" xfId="17226" xr:uid="{00000000-0005-0000-0000-0000685D0000}"/>
    <cellStyle name="60% - Accent4 4 4_43 Manuell" xfId="54991" xr:uid="{EE789B71-5358-440A-8091-DCF6CD1F9614}"/>
    <cellStyle name="60% - Accent4 4 5" xfId="17227" xr:uid="{00000000-0005-0000-0000-00006A5D0000}"/>
    <cellStyle name="60% - Accent4 4_43 Manuell" xfId="54992" xr:uid="{58B0C798-FDB3-48D9-98CD-A68CC6AF632D}"/>
    <cellStyle name="60% - Accent4 5" xfId="5564" xr:uid="{00000000-0005-0000-0000-00006C5D0000}"/>
    <cellStyle name="60% - Accent4 5 2" xfId="17228" xr:uid="{00000000-0005-0000-0000-00006D5D0000}"/>
    <cellStyle name="60% - Accent4 5 2 2" xfId="17229" xr:uid="{00000000-0005-0000-0000-00006E5D0000}"/>
    <cellStyle name="60% - Accent4 5 2 3" xfId="17230" xr:uid="{00000000-0005-0000-0000-00006F5D0000}"/>
    <cellStyle name="60% - Accent4 5 2_43 Manuell" xfId="54993" xr:uid="{27FB6B4A-405E-4E17-86F6-63FC38987131}"/>
    <cellStyle name="60% - Accent4 5 3" xfId="17231" xr:uid="{00000000-0005-0000-0000-0000715D0000}"/>
    <cellStyle name="60% - Accent4 5_43 Manuell" xfId="54994" xr:uid="{6BB66182-7A4F-489C-8487-C1FD5D9D8B82}"/>
    <cellStyle name="60% - Accent4 6" xfId="5565" xr:uid="{00000000-0005-0000-0000-0000735D0000}"/>
    <cellStyle name="60% - Accent4 6 2" xfId="17232" xr:uid="{00000000-0005-0000-0000-0000745D0000}"/>
    <cellStyle name="60% - Accent4 6 2 2" xfId="17233" xr:uid="{00000000-0005-0000-0000-0000755D0000}"/>
    <cellStyle name="60% - Accent4 6 2 3" xfId="17234" xr:uid="{00000000-0005-0000-0000-0000765D0000}"/>
    <cellStyle name="60% - Accent4 6 2_43 Manuell" xfId="54995" xr:uid="{27B6111D-EE2F-411F-839D-B4F307FFD34B}"/>
    <cellStyle name="60% - Accent4 6 3" xfId="17235" xr:uid="{00000000-0005-0000-0000-0000785D0000}"/>
    <cellStyle name="60% - Accent4 6_43 Manuell" xfId="54996" xr:uid="{3FA2EBF2-0A0C-4B6B-8F7F-DD061F643DE5}"/>
    <cellStyle name="60% - Accent4 7" xfId="5566" xr:uid="{00000000-0005-0000-0000-00007A5D0000}"/>
    <cellStyle name="60% - Accent4 7 2" xfId="17236" xr:uid="{00000000-0005-0000-0000-00007B5D0000}"/>
    <cellStyle name="60% - Accent4 7 2 2" xfId="17237" xr:uid="{00000000-0005-0000-0000-00007C5D0000}"/>
    <cellStyle name="60% - Accent4 7 2 3" xfId="17238" xr:uid="{00000000-0005-0000-0000-00007D5D0000}"/>
    <cellStyle name="60% - Accent4 7 2_43 Manuell" xfId="54997" xr:uid="{69BD8AAC-73AA-4AD3-A14D-A320CC68CD35}"/>
    <cellStyle name="60% - Accent4 7 3" xfId="17239" xr:uid="{00000000-0005-0000-0000-00007F5D0000}"/>
    <cellStyle name="60% - Accent4 7_43 Manuell" xfId="54998" xr:uid="{BDE34BC3-C0FC-487A-B538-452503CE9D8B}"/>
    <cellStyle name="60% - Accent4 8" xfId="5567" xr:uid="{00000000-0005-0000-0000-0000815D0000}"/>
    <cellStyle name="60% - Accent4 8 2" xfId="17240" xr:uid="{00000000-0005-0000-0000-0000825D0000}"/>
    <cellStyle name="60% - Accent4 8 2 2" xfId="17241" xr:uid="{00000000-0005-0000-0000-0000835D0000}"/>
    <cellStyle name="60% - Accent4 8 2 3" xfId="17242" xr:uid="{00000000-0005-0000-0000-0000845D0000}"/>
    <cellStyle name="60% - Accent4 8 2_43 Manuell" xfId="54999" xr:uid="{5F03B75B-85AE-48EE-AA4B-FA15E447F009}"/>
    <cellStyle name="60% - Accent4 8 3" xfId="17243" xr:uid="{00000000-0005-0000-0000-0000865D0000}"/>
    <cellStyle name="60% - Accent4 8_43 Manuell" xfId="55000" xr:uid="{C5EECF39-331B-4FD2-AFF7-998FD61E54E3}"/>
    <cellStyle name="60% - Accent4 9" xfId="5568" xr:uid="{00000000-0005-0000-0000-0000885D0000}"/>
    <cellStyle name="60% - Accent4 9 2" xfId="17244" xr:uid="{00000000-0005-0000-0000-0000895D0000}"/>
    <cellStyle name="60% - Accent4 9 2 2" xfId="17245" xr:uid="{00000000-0005-0000-0000-00008A5D0000}"/>
    <cellStyle name="60% - Accent4 9 2 3" xfId="17246" xr:uid="{00000000-0005-0000-0000-00008B5D0000}"/>
    <cellStyle name="60% - Accent4 9 2_43 Manuell" xfId="55001" xr:uid="{92474F5C-A249-4480-8ABC-0760F9810DC1}"/>
    <cellStyle name="60% - Accent4 9 3" xfId="17247" xr:uid="{00000000-0005-0000-0000-00008D5D0000}"/>
    <cellStyle name="60% - Accent4 9_43 Manuell" xfId="55002" xr:uid="{24793E6A-515B-4633-8578-334508838DBC}"/>
    <cellStyle name="60% - Accent4_4Q16" xfId="17248"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249" xr:uid="{00000000-0005-0000-0000-0000955D0000}"/>
    <cellStyle name="60% - Accent5 2 2 2 2" xfId="17250" xr:uid="{00000000-0005-0000-0000-0000965D0000}"/>
    <cellStyle name="60% - Accent5 2 2 2 3" xfId="17251" xr:uid="{00000000-0005-0000-0000-0000975D0000}"/>
    <cellStyle name="60% - Accent5 2 2 2_43 Manuell" xfId="55003" xr:uid="{E40401E4-A2B6-464A-9F4D-EC1D9A376BAD}"/>
    <cellStyle name="60% - Accent5 2 2 3" xfId="17252" xr:uid="{00000000-0005-0000-0000-0000995D0000}"/>
    <cellStyle name="60% - Accent5 2 2 3 2" xfId="17253" xr:uid="{00000000-0005-0000-0000-00009A5D0000}"/>
    <cellStyle name="60% - Accent5 2 2 3 3" xfId="17254" xr:uid="{00000000-0005-0000-0000-00009B5D0000}"/>
    <cellStyle name="60% - Accent5 2 2 3_43 Manuell" xfId="55004" xr:uid="{1833B6BC-DA01-47CB-A25F-8F9DDC9F388A}"/>
    <cellStyle name="60% - Accent5 2 2 4" xfId="17255" xr:uid="{00000000-0005-0000-0000-00009D5D0000}"/>
    <cellStyle name="60% - Accent5 2 2 4 2" xfId="17256" xr:uid="{00000000-0005-0000-0000-00009E5D0000}"/>
    <cellStyle name="60% - Accent5 2 2 4 3" xfId="17257" xr:uid="{00000000-0005-0000-0000-00009F5D0000}"/>
    <cellStyle name="60% - Accent5 2 2 4_43 Manuell" xfId="55005" xr:uid="{921B1805-2034-4E43-A9D3-CF53847AD242}"/>
    <cellStyle name="60% - Accent5 2 2 5" xfId="17258" xr:uid="{00000000-0005-0000-0000-0000A15D0000}"/>
    <cellStyle name="60% - Accent5 2 2 5 2" xfId="17259" xr:uid="{00000000-0005-0000-0000-0000A25D0000}"/>
    <cellStyle name="60% - Accent5 2 2 5 3" xfId="17260" xr:uid="{00000000-0005-0000-0000-0000A35D0000}"/>
    <cellStyle name="60% - Accent5 2 2 5_43 Manuell" xfId="55006" xr:uid="{73E9C277-6D5C-4205-82B9-912C8B292B67}"/>
    <cellStyle name="60% - Accent5 2 2 6" xfId="17261" xr:uid="{00000000-0005-0000-0000-0000A55D0000}"/>
    <cellStyle name="60% - Accent5 2 2 6 2" xfId="17262" xr:uid="{00000000-0005-0000-0000-0000A65D0000}"/>
    <cellStyle name="60% - Accent5 2 2 6 3" xfId="17263" xr:uid="{00000000-0005-0000-0000-0000A75D0000}"/>
    <cellStyle name="60% - Accent5 2 2 6_43 Manuell" xfId="55007" xr:uid="{DC718AC4-26A6-49A5-8316-C40E9F52C27D}"/>
    <cellStyle name="60% - Accent5 2 2 7" xfId="17264" xr:uid="{00000000-0005-0000-0000-0000A95D0000}"/>
    <cellStyle name="60% - Accent5 2 2 8" xfId="46171" xr:uid="{00000000-0005-0000-0000-0000AA5D0000}"/>
    <cellStyle name="60% - Accent5 2 2_43 Manuell" xfId="55008" xr:uid="{DCB7B924-8CF3-427B-AB66-CB717856264C}"/>
    <cellStyle name="60% - Accent5 2 3" xfId="17265" xr:uid="{00000000-0005-0000-0000-0000AC5D0000}"/>
    <cellStyle name="60% - Accent5 2 3 2" xfId="17266" xr:uid="{00000000-0005-0000-0000-0000AD5D0000}"/>
    <cellStyle name="60% - Accent5 2 3 3" xfId="17267" xr:uid="{00000000-0005-0000-0000-0000AE5D0000}"/>
    <cellStyle name="60% - Accent5 2 3_43 Manuell" xfId="55009" xr:uid="{05F66D6F-EB44-4A00-ACFD-BB26CFE792A3}"/>
    <cellStyle name="60% - Accent5 2 4" xfId="17268" xr:uid="{00000000-0005-0000-0000-0000B05D0000}"/>
    <cellStyle name="60% - Accent5 2 4 2" xfId="17269" xr:uid="{00000000-0005-0000-0000-0000B15D0000}"/>
    <cellStyle name="60% - Accent5 2 4 3" xfId="17270" xr:uid="{00000000-0005-0000-0000-0000B25D0000}"/>
    <cellStyle name="60% - Accent5 2 4_43 Manuell" xfId="55010" xr:uid="{121CF064-A687-4362-B803-926C732D1B12}"/>
    <cellStyle name="60% - Accent5 2 5" xfId="17271" xr:uid="{00000000-0005-0000-0000-0000B45D0000}"/>
    <cellStyle name="60% - Accent5 2 5 2" xfId="17272" xr:uid="{00000000-0005-0000-0000-0000B55D0000}"/>
    <cellStyle name="60% - Accent5 2 5 3" xfId="17273" xr:uid="{00000000-0005-0000-0000-0000B65D0000}"/>
    <cellStyle name="60% - Accent5 2 5_43 Manuell" xfId="55011" xr:uid="{527C0EEF-10A9-4B7D-AAF5-A58B28636965}"/>
    <cellStyle name="60% - Accent5 2 6" xfId="17274" xr:uid="{00000000-0005-0000-0000-0000B85D0000}"/>
    <cellStyle name="60% - Accent5 2 6 2" xfId="17275" xr:uid="{00000000-0005-0000-0000-0000B95D0000}"/>
    <cellStyle name="60% - Accent5 2 6 3" xfId="17276" xr:uid="{00000000-0005-0000-0000-0000BA5D0000}"/>
    <cellStyle name="60% - Accent5 2 6_43 Manuell" xfId="55012" xr:uid="{AF202207-58F6-40B7-82F7-7759A0297B43}"/>
    <cellStyle name="60% - Accent5 2 7" xfId="17277" xr:uid="{00000000-0005-0000-0000-0000BC5D0000}"/>
    <cellStyle name="60% - Accent5 2 7 2" xfId="17278" xr:uid="{00000000-0005-0000-0000-0000BD5D0000}"/>
    <cellStyle name="60% - Accent5 2 7 3" xfId="17279" xr:uid="{00000000-0005-0000-0000-0000BE5D0000}"/>
    <cellStyle name="60% - Accent5 2 7_43 Manuell" xfId="55013" xr:uid="{7D8534AC-873D-4508-9A7D-1C134FF07592}"/>
    <cellStyle name="60% - Accent5 2 8" xfId="17280" xr:uid="{00000000-0005-0000-0000-0000C05D0000}"/>
    <cellStyle name="60% - Accent5 2 9" xfId="46172" xr:uid="{00000000-0005-0000-0000-0000C15D0000}"/>
    <cellStyle name="60% - Accent5 2_4 manuell" xfId="53935" xr:uid="{B1064026-8232-400C-B0AC-9B481E3AF955}"/>
    <cellStyle name="60% - Accent5 3" xfId="5574" xr:uid="{00000000-0005-0000-0000-0000C35D0000}"/>
    <cellStyle name="60% - Accent5 3 2" xfId="17281" xr:uid="{00000000-0005-0000-0000-0000C45D0000}"/>
    <cellStyle name="60% - Accent5 3 2 2" xfId="17282" xr:uid="{00000000-0005-0000-0000-0000C55D0000}"/>
    <cellStyle name="60% - Accent5 3 2 3" xfId="17283" xr:uid="{00000000-0005-0000-0000-0000C65D0000}"/>
    <cellStyle name="60% - Accent5 3 2_43 Manuell" xfId="55014" xr:uid="{A83D6D97-4702-4D73-9350-9BC627B4AB32}"/>
    <cellStyle name="60% - Accent5 3 3" xfId="17284" xr:uid="{00000000-0005-0000-0000-0000C85D0000}"/>
    <cellStyle name="60% - Accent5 3 4" xfId="46173" xr:uid="{00000000-0005-0000-0000-0000C95D0000}"/>
    <cellStyle name="60% - Accent5 3_4 manuell" xfId="53936" xr:uid="{E4EEFCDE-6F25-4E3A-8E5F-C531A74D1330}"/>
    <cellStyle name="60% - Accent5 4" xfId="5575" xr:uid="{00000000-0005-0000-0000-0000CB5D0000}"/>
    <cellStyle name="60% - Accent5 4 2" xfId="17285" xr:uid="{00000000-0005-0000-0000-0000CC5D0000}"/>
    <cellStyle name="60% - Accent5 4 2 2" xfId="17286" xr:uid="{00000000-0005-0000-0000-0000CD5D0000}"/>
    <cellStyle name="60% - Accent5 4 2 3" xfId="17287" xr:uid="{00000000-0005-0000-0000-0000CE5D0000}"/>
    <cellStyle name="60% - Accent5 4 2_43 Manuell" xfId="55015" xr:uid="{E39316DD-7B7E-4A8D-954E-A43AF9A6B1A9}"/>
    <cellStyle name="60% - Accent5 4 3" xfId="17288" xr:uid="{00000000-0005-0000-0000-0000D05D0000}"/>
    <cellStyle name="60% - Accent5 4 3 2" xfId="17289" xr:uid="{00000000-0005-0000-0000-0000D15D0000}"/>
    <cellStyle name="60% - Accent5 4 3 3" xfId="17290" xr:uid="{00000000-0005-0000-0000-0000D25D0000}"/>
    <cellStyle name="60% - Accent5 4 3_43 Manuell" xfId="55016" xr:uid="{3D3D29F6-D358-410E-81F0-5578DE9F8B3F}"/>
    <cellStyle name="60% - Accent5 4 4" xfId="17291" xr:uid="{00000000-0005-0000-0000-0000D45D0000}"/>
    <cellStyle name="60% - Accent5 4 4 2" xfId="17292" xr:uid="{00000000-0005-0000-0000-0000D55D0000}"/>
    <cellStyle name="60% - Accent5 4 4 3" xfId="17293" xr:uid="{00000000-0005-0000-0000-0000D65D0000}"/>
    <cellStyle name="60% - Accent5 4 4_43 Manuell" xfId="55017" xr:uid="{FB1DB409-9B3B-4F7A-BF0D-3B3381581A98}"/>
    <cellStyle name="60% - Accent5 4 5" xfId="17294" xr:uid="{00000000-0005-0000-0000-0000D85D0000}"/>
    <cellStyle name="60% - Accent5 4_43 Manuell" xfId="55018" xr:uid="{E2012096-EFE4-45B1-B592-5ABD172EA00E}"/>
    <cellStyle name="60% - Accent5 5" xfId="5576" xr:uid="{00000000-0005-0000-0000-0000DA5D0000}"/>
    <cellStyle name="60% - Accent5 5 2" xfId="17295" xr:uid="{00000000-0005-0000-0000-0000DB5D0000}"/>
    <cellStyle name="60% - Accent5 5 2 2" xfId="17296" xr:uid="{00000000-0005-0000-0000-0000DC5D0000}"/>
    <cellStyle name="60% - Accent5 5 2 3" xfId="17297" xr:uid="{00000000-0005-0000-0000-0000DD5D0000}"/>
    <cellStyle name="60% - Accent5 5 2_43 Manuell" xfId="55019" xr:uid="{77FAAD87-F6F3-4FAC-9670-41A60FDFC13C}"/>
    <cellStyle name="60% - Accent5 5 3" xfId="17298" xr:uid="{00000000-0005-0000-0000-0000DF5D0000}"/>
    <cellStyle name="60% - Accent5 5_43 Manuell" xfId="55020" xr:uid="{3BEB061D-42ED-4A68-AF44-5801383FAA56}"/>
    <cellStyle name="60% - Accent5 6" xfId="5577" xr:uid="{00000000-0005-0000-0000-0000E15D0000}"/>
    <cellStyle name="60% - Accent5 6 2" xfId="17299" xr:uid="{00000000-0005-0000-0000-0000E25D0000}"/>
    <cellStyle name="60% - Accent5 6 2 2" xfId="17300" xr:uid="{00000000-0005-0000-0000-0000E35D0000}"/>
    <cellStyle name="60% - Accent5 6 2 3" xfId="17301" xr:uid="{00000000-0005-0000-0000-0000E45D0000}"/>
    <cellStyle name="60% - Accent5 6 2_43 Manuell" xfId="55021" xr:uid="{1F3CB4C2-D01C-48D4-97D1-149EAD630476}"/>
    <cellStyle name="60% - Accent5 6 3" xfId="17302" xr:uid="{00000000-0005-0000-0000-0000E65D0000}"/>
    <cellStyle name="60% - Accent5 6_43 Manuell" xfId="55022" xr:uid="{D9F78F33-844C-4431-917C-0A948184CB4B}"/>
    <cellStyle name="60% - Accent5 7" xfId="5578" xr:uid="{00000000-0005-0000-0000-0000E85D0000}"/>
    <cellStyle name="60% - Accent5 7 2" xfId="17303" xr:uid="{00000000-0005-0000-0000-0000E95D0000}"/>
    <cellStyle name="60% - Accent5 7_43 Manuell" xfId="55023" xr:uid="{823B1AEE-C9D1-447E-A25E-9474E3605386}"/>
    <cellStyle name="60% - Accent5 8" xfId="5579" xr:uid="{00000000-0005-0000-0000-0000EB5D0000}"/>
    <cellStyle name="60% - Accent5 8 2" xfId="17304" xr:uid="{00000000-0005-0000-0000-0000EC5D0000}"/>
    <cellStyle name="60% - Accent5 8_43 Manuell" xfId="55024" xr:uid="{87BB4927-882D-4EBB-83CA-A33312387970}"/>
    <cellStyle name="60% - Accent5 9" xfId="5580" xr:uid="{00000000-0005-0000-0000-0000EE5D0000}"/>
    <cellStyle name="60% - Accent5 9 2" xfId="17305" xr:uid="{00000000-0005-0000-0000-0000EF5D0000}"/>
    <cellStyle name="60% - Accent5 9_43 Manuell" xfId="55025" xr:uid="{3F149ADD-022E-4374-B63F-C0AB67AE6243}"/>
    <cellStyle name="60% - Accent5_4Q16" xfId="17306" xr:uid="{00000000-0005-0000-0000-0000F15D0000}"/>
    <cellStyle name="60% - Accent6" xfId="5581" xr:uid="{00000000-0005-0000-0000-0000F25D0000}"/>
    <cellStyle name="60% - Accent6 10" xfId="5582" xr:uid="{00000000-0005-0000-0000-0000F35D0000}"/>
    <cellStyle name="60% - Accent6 10 2" xfId="17307" xr:uid="{00000000-0005-0000-0000-0000F45D0000}"/>
    <cellStyle name="60% - Accent6 10 3" xfId="17308" xr:uid="{00000000-0005-0000-0000-0000F55D0000}"/>
    <cellStyle name="60% - Accent6 10_43 Manuell" xfId="55026" xr:uid="{11071C83-88E1-46DF-98C3-AAD09C86E9B7}"/>
    <cellStyle name="60% - Accent6 11" xfId="5583" xr:uid="{00000000-0005-0000-0000-0000F75D0000}"/>
    <cellStyle name="60% - Accent6 11 2" xfId="17309" xr:uid="{00000000-0005-0000-0000-0000F85D0000}"/>
    <cellStyle name="60% - Accent6 11 3" xfId="17310" xr:uid="{00000000-0005-0000-0000-0000F95D0000}"/>
    <cellStyle name="60% - Accent6 11_43 Manuell" xfId="55027" xr:uid="{26BC5B5D-E7A7-4E6F-BA99-3C321DF3C096}"/>
    <cellStyle name="60% - Accent6 12" xfId="17311" xr:uid="{00000000-0005-0000-0000-0000FB5D0000}"/>
    <cellStyle name="60% - Accent6 12 2" xfId="17312" xr:uid="{00000000-0005-0000-0000-0000FC5D0000}"/>
    <cellStyle name="60% - Accent6 12 3" xfId="17313" xr:uid="{00000000-0005-0000-0000-0000FD5D0000}"/>
    <cellStyle name="60% - Accent6 12_43 Manuell" xfId="55028" xr:uid="{74870FC8-363D-4822-A139-D2BBCB612CC4}"/>
    <cellStyle name="60% - Accent6 13" xfId="17314" xr:uid="{00000000-0005-0000-0000-0000FF5D0000}"/>
    <cellStyle name="60% - Accent6 13 2" xfId="17315" xr:uid="{00000000-0005-0000-0000-0000005E0000}"/>
    <cellStyle name="60% - Accent6 13 3" xfId="17316" xr:uid="{00000000-0005-0000-0000-0000015E0000}"/>
    <cellStyle name="60% - Accent6 13_43 Manuell" xfId="55029" xr:uid="{2DF796E4-BB6E-44A2-BBDE-B8C7A69FD20E}"/>
    <cellStyle name="60% - Accent6 14" xfId="38369" xr:uid="{00000000-0005-0000-0000-0000035E0000}"/>
    <cellStyle name="60% - Accent6 15" xfId="46174" xr:uid="{00000000-0005-0000-0000-0000045E0000}"/>
    <cellStyle name="60% - Accent6 16" xfId="46175" xr:uid="{00000000-0005-0000-0000-0000055E0000}"/>
    <cellStyle name="60% - Accent6 2" xfId="5584" xr:uid="{00000000-0005-0000-0000-0000065E0000}"/>
    <cellStyle name="60% - Accent6 2 2" xfId="5585" xr:uid="{00000000-0005-0000-0000-0000075E0000}"/>
    <cellStyle name="60% - Accent6 2 2 2" xfId="17317" xr:uid="{00000000-0005-0000-0000-0000085E0000}"/>
    <cellStyle name="60% - Accent6 2 2 2 2" xfId="17318" xr:uid="{00000000-0005-0000-0000-0000095E0000}"/>
    <cellStyle name="60% - Accent6 2 2 2 3" xfId="17319" xr:uid="{00000000-0005-0000-0000-00000A5E0000}"/>
    <cellStyle name="60% - Accent6 2 2 2_43 Manuell" xfId="55030" xr:uid="{8B2490A1-10F0-4ABD-A00A-6EE849127300}"/>
    <cellStyle name="60% - Accent6 2 2 3" xfId="17320" xr:uid="{00000000-0005-0000-0000-00000C5E0000}"/>
    <cellStyle name="60% - Accent6 2 2 3 2" xfId="17321" xr:uid="{00000000-0005-0000-0000-00000D5E0000}"/>
    <cellStyle name="60% - Accent6 2 2 3 3" xfId="17322" xr:uid="{00000000-0005-0000-0000-00000E5E0000}"/>
    <cellStyle name="60% - Accent6 2 2 3_43 Manuell" xfId="55031" xr:uid="{EF459D07-D415-4F1A-BA9C-39434861D12B}"/>
    <cellStyle name="60% - Accent6 2 2 4" xfId="17323" xr:uid="{00000000-0005-0000-0000-0000105E0000}"/>
    <cellStyle name="60% - Accent6 2 2 4 2" xfId="17324" xr:uid="{00000000-0005-0000-0000-0000115E0000}"/>
    <cellStyle name="60% - Accent6 2 2 4 3" xfId="17325" xr:uid="{00000000-0005-0000-0000-0000125E0000}"/>
    <cellStyle name="60% - Accent6 2 2 4_43 Manuell" xfId="55032" xr:uid="{7E1DC3A3-4E9A-4697-9849-FD595E4C1CDB}"/>
    <cellStyle name="60% - Accent6 2 2 5" xfId="17326" xr:uid="{00000000-0005-0000-0000-0000145E0000}"/>
    <cellStyle name="60% - Accent6 2 2 5 2" xfId="17327" xr:uid="{00000000-0005-0000-0000-0000155E0000}"/>
    <cellStyle name="60% - Accent6 2 2 5 3" xfId="17328" xr:uid="{00000000-0005-0000-0000-0000165E0000}"/>
    <cellStyle name="60% - Accent6 2 2 5_43 Manuell" xfId="55033" xr:uid="{150BFE40-63C4-4C2D-9C4C-945006D9FEDD}"/>
    <cellStyle name="60% - Accent6 2 2 6" xfId="17329" xr:uid="{00000000-0005-0000-0000-0000185E0000}"/>
    <cellStyle name="60% - Accent6 2 2 6 2" xfId="17330" xr:uid="{00000000-0005-0000-0000-0000195E0000}"/>
    <cellStyle name="60% - Accent6 2 2 6 3" xfId="17331" xr:uid="{00000000-0005-0000-0000-00001A5E0000}"/>
    <cellStyle name="60% - Accent6 2 2 6_43 Manuell" xfId="55034" xr:uid="{0147E620-9A7B-47B0-84BE-5C715D616F46}"/>
    <cellStyle name="60% - Accent6 2 2 7" xfId="17332" xr:uid="{00000000-0005-0000-0000-00001C5E0000}"/>
    <cellStyle name="60% - Accent6 2 2 8" xfId="46176" xr:uid="{00000000-0005-0000-0000-00001D5E0000}"/>
    <cellStyle name="60% - Accent6 2 2_43 Manuell" xfId="55035" xr:uid="{B492F3BD-02C9-4040-9EDA-9394B63AE3DA}"/>
    <cellStyle name="60% - Accent6 2 3" xfId="17333" xr:uid="{00000000-0005-0000-0000-00001F5E0000}"/>
    <cellStyle name="60% - Accent6 2 3 2" xfId="17334" xr:uid="{00000000-0005-0000-0000-0000205E0000}"/>
    <cellStyle name="60% - Accent6 2 3 2 2" xfId="17335" xr:uid="{00000000-0005-0000-0000-0000215E0000}"/>
    <cellStyle name="60% - Accent6 2 3 2 3" xfId="17336" xr:uid="{00000000-0005-0000-0000-0000225E0000}"/>
    <cellStyle name="60% - Accent6 2 3 2 4" xfId="46177" xr:uid="{00000000-0005-0000-0000-0000235E0000}"/>
    <cellStyle name="60% - Accent6 2 3 2_43 Manuell" xfId="55036" xr:uid="{D37233CC-E6A1-456C-B267-507590302D63}"/>
    <cellStyle name="60% - Accent6 2 3 3" xfId="17337" xr:uid="{00000000-0005-0000-0000-0000255E0000}"/>
    <cellStyle name="60% - Accent6 2 3 3 2" xfId="46178" xr:uid="{00000000-0005-0000-0000-0000265E0000}"/>
    <cellStyle name="60% - Accent6 2 3 4" xfId="17338" xr:uid="{00000000-0005-0000-0000-0000275E0000}"/>
    <cellStyle name="60% - Accent6 2 3 4 2" xfId="46179" xr:uid="{00000000-0005-0000-0000-0000285E0000}"/>
    <cellStyle name="60% - Accent6 2 3 5" xfId="46180" xr:uid="{00000000-0005-0000-0000-0000295E0000}"/>
    <cellStyle name="60% - Accent6 2 3 6" xfId="46181" xr:uid="{00000000-0005-0000-0000-00002A5E0000}"/>
    <cellStyle name="60% - Accent6 2 3_43 Manuell" xfId="55037" xr:uid="{F5CA44EE-4548-459F-905B-10525F378BF4}"/>
    <cellStyle name="60% - Accent6 2 4" xfId="17339" xr:uid="{00000000-0005-0000-0000-00002C5E0000}"/>
    <cellStyle name="60% - Accent6 2 4 2" xfId="17340" xr:uid="{00000000-0005-0000-0000-00002D5E0000}"/>
    <cellStyle name="60% - Accent6 2 4 3" xfId="17341" xr:uid="{00000000-0005-0000-0000-00002E5E0000}"/>
    <cellStyle name="60% - Accent6 2 4 4" xfId="46182" xr:uid="{00000000-0005-0000-0000-00002F5E0000}"/>
    <cellStyle name="60% - Accent6 2 4_43 Manuell" xfId="55038" xr:uid="{82E92145-AD49-4D29-81AA-306D845ADB3E}"/>
    <cellStyle name="60% - Accent6 2 5" xfId="17342" xr:uid="{00000000-0005-0000-0000-0000315E0000}"/>
    <cellStyle name="60% - Accent6 2 5 2" xfId="17343" xr:uid="{00000000-0005-0000-0000-0000325E0000}"/>
    <cellStyle name="60% - Accent6 2 5 3" xfId="17344" xr:uid="{00000000-0005-0000-0000-0000335E0000}"/>
    <cellStyle name="60% - Accent6 2 5_43 Manuell" xfId="55039" xr:uid="{90102E8A-50DC-459E-82FD-6FECAE1420E7}"/>
    <cellStyle name="60% - Accent6 2 6" xfId="17345" xr:uid="{00000000-0005-0000-0000-0000355E0000}"/>
    <cellStyle name="60% - Accent6 2 6 2" xfId="17346" xr:uid="{00000000-0005-0000-0000-0000365E0000}"/>
    <cellStyle name="60% - Accent6 2 6 3" xfId="17347" xr:uid="{00000000-0005-0000-0000-0000375E0000}"/>
    <cellStyle name="60% - Accent6 2 6_43 Manuell" xfId="55040" xr:uid="{E4BDFC6F-5E59-42D0-997A-D5EF28D3279D}"/>
    <cellStyle name="60% - Accent6 2 7" xfId="17348" xr:uid="{00000000-0005-0000-0000-0000395E0000}"/>
    <cellStyle name="60% - Accent6 2 7 2" xfId="17349" xr:uid="{00000000-0005-0000-0000-00003A5E0000}"/>
    <cellStyle name="60% - Accent6 2 7 3" xfId="17350" xr:uid="{00000000-0005-0000-0000-00003B5E0000}"/>
    <cellStyle name="60% - Accent6 2 7_43 Manuell" xfId="55041" xr:uid="{FFF133ED-2370-4757-827D-A3A289FBF636}"/>
    <cellStyle name="60% - Accent6 2 8" xfId="17351" xr:uid="{00000000-0005-0000-0000-00003D5E0000}"/>
    <cellStyle name="60% - Accent6 2 9" xfId="46183" xr:uid="{00000000-0005-0000-0000-00003E5E0000}"/>
    <cellStyle name="60% - Accent6 2_4 manuell" xfId="53937" xr:uid="{66926E78-507E-455D-841B-FF220FF496E2}"/>
    <cellStyle name="60% - Accent6 3" xfId="5586" xr:uid="{00000000-0005-0000-0000-0000405E0000}"/>
    <cellStyle name="60% - Accent6 3 2" xfId="17352" xr:uid="{00000000-0005-0000-0000-0000415E0000}"/>
    <cellStyle name="60% - Accent6 3 2 2" xfId="17353" xr:uid="{00000000-0005-0000-0000-0000425E0000}"/>
    <cellStyle name="60% - Accent6 3 2 3" xfId="17354" xr:uid="{00000000-0005-0000-0000-0000435E0000}"/>
    <cellStyle name="60% - Accent6 3 2_43 Manuell" xfId="55042" xr:uid="{4EAFB898-F1BC-4695-A554-573DA492E148}"/>
    <cellStyle name="60% - Accent6 3 3" xfId="17355" xr:uid="{00000000-0005-0000-0000-0000455E0000}"/>
    <cellStyle name="60% - Accent6 3 4" xfId="46184" xr:uid="{00000000-0005-0000-0000-0000465E0000}"/>
    <cellStyle name="60% - Accent6 3_4 manuell" xfId="53938" xr:uid="{C5BEFB7A-505F-4119-BF22-A791D6FA9063}"/>
    <cellStyle name="60% - Accent6 4" xfId="5587" xr:uid="{00000000-0005-0000-0000-0000485E0000}"/>
    <cellStyle name="60% - Accent6 4 2" xfId="17356" xr:uid="{00000000-0005-0000-0000-0000495E0000}"/>
    <cellStyle name="60% - Accent6 4 2 2" xfId="17357" xr:uid="{00000000-0005-0000-0000-00004A5E0000}"/>
    <cellStyle name="60% - Accent6 4 2 3" xfId="17358" xr:uid="{00000000-0005-0000-0000-00004B5E0000}"/>
    <cellStyle name="60% - Accent6 4 2_43 Manuell" xfId="55043" xr:uid="{2A92B3E0-BB1C-4972-B67B-BF6381B3BF88}"/>
    <cellStyle name="60% - Accent6 4 3" xfId="17359" xr:uid="{00000000-0005-0000-0000-00004D5E0000}"/>
    <cellStyle name="60% - Accent6 4 3 2" xfId="17360" xr:uid="{00000000-0005-0000-0000-00004E5E0000}"/>
    <cellStyle name="60% - Accent6 4 3 3" xfId="17361" xr:uid="{00000000-0005-0000-0000-00004F5E0000}"/>
    <cellStyle name="60% - Accent6 4 3_43 Manuell" xfId="55044" xr:uid="{9575A5CE-F18C-4778-8CA5-CD643A691E00}"/>
    <cellStyle name="60% - Accent6 4 4" xfId="17362" xr:uid="{00000000-0005-0000-0000-0000515E0000}"/>
    <cellStyle name="60% - Accent6 4 4 2" xfId="17363" xr:uid="{00000000-0005-0000-0000-0000525E0000}"/>
    <cellStyle name="60% - Accent6 4 4 3" xfId="17364" xr:uid="{00000000-0005-0000-0000-0000535E0000}"/>
    <cellStyle name="60% - Accent6 4 4_43 Manuell" xfId="55045" xr:uid="{3357B075-9FAD-4BA9-94F4-E7CD58390247}"/>
    <cellStyle name="60% - Accent6 4 5" xfId="17365" xr:uid="{00000000-0005-0000-0000-0000555E0000}"/>
    <cellStyle name="60% - Accent6 4_43 Manuell" xfId="55046" xr:uid="{60805C29-3FA7-4428-9525-2467B68FE7A9}"/>
    <cellStyle name="60% - Accent6 5" xfId="5588" xr:uid="{00000000-0005-0000-0000-0000575E0000}"/>
    <cellStyle name="60% - Accent6 5 2" xfId="17366" xr:uid="{00000000-0005-0000-0000-0000585E0000}"/>
    <cellStyle name="60% - Accent6 5 2 2" xfId="17367" xr:uid="{00000000-0005-0000-0000-0000595E0000}"/>
    <cellStyle name="60% - Accent6 5 2 3" xfId="17368" xr:uid="{00000000-0005-0000-0000-00005A5E0000}"/>
    <cellStyle name="60% - Accent6 5 2_43 Manuell" xfId="55047" xr:uid="{15F64739-3382-4367-AD8E-09813221E8CE}"/>
    <cellStyle name="60% - Accent6 5 3" xfId="17369" xr:uid="{00000000-0005-0000-0000-00005C5E0000}"/>
    <cellStyle name="60% - Accent6 5_43 Manuell" xfId="55048" xr:uid="{FF878188-B01C-4DE3-AA8C-8E1107A82953}"/>
    <cellStyle name="60% - Accent6 6" xfId="5589" xr:uid="{00000000-0005-0000-0000-00005E5E0000}"/>
    <cellStyle name="60% - Accent6 6 2" xfId="17370" xr:uid="{00000000-0005-0000-0000-00005F5E0000}"/>
    <cellStyle name="60% - Accent6 6 2 2" xfId="17371" xr:uid="{00000000-0005-0000-0000-0000605E0000}"/>
    <cellStyle name="60% - Accent6 6 2 3" xfId="17372" xr:uid="{00000000-0005-0000-0000-0000615E0000}"/>
    <cellStyle name="60% - Accent6 6 2_43 Manuell" xfId="55049" xr:uid="{4F4A4BFC-9E14-47DD-A89A-2DDF2BD94BE7}"/>
    <cellStyle name="60% - Accent6 6 3" xfId="17373" xr:uid="{00000000-0005-0000-0000-0000635E0000}"/>
    <cellStyle name="60% - Accent6 6_43 Manuell" xfId="55050" xr:uid="{881D231E-CC43-4B8A-B484-EB13737611A7}"/>
    <cellStyle name="60% - Accent6 7" xfId="5590" xr:uid="{00000000-0005-0000-0000-0000655E0000}"/>
    <cellStyle name="60% - Accent6 7 2" xfId="17374" xr:uid="{00000000-0005-0000-0000-0000665E0000}"/>
    <cellStyle name="60% - Accent6 7 2 2" xfId="17375" xr:uid="{00000000-0005-0000-0000-0000675E0000}"/>
    <cellStyle name="60% - Accent6 7 2 3" xfId="17376" xr:uid="{00000000-0005-0000-0000-0000685E0000}"/>
    <cellStyle name="60% - Accent6 7 2_43 Manuell" xfId="55051" xr:uid="{CFE05D78-F835-4230-84C9-E4F5287A2D2A}"/>
    <cellStyle name="60% - Accent6 7 3" xfId="17377" xr:uid="{00000000-0005-0000-0000-00006A5E0000}"/>
    <cellStyle name="60% - Accent6 7_43 Manuell" xfId="55052" xr:uid="{3078AFEF-1DE7-4A31-A0AC-7F8173315401}"/>
    <cellStyle name="60% - Accent6 8" xfId="5591" xr:uid="{00000000-0005-0000-0000-00006C5E0000}"/>
    <cellStyle name="60% - Accent6 8 2" xfId="17378" xr:uid="{00000000-0005-0000-0000-00006D5E0000}"/>
    <cellStyle name="60% - Accent6 8 2 2" xfId="17379" xr:uid="{00000000-0005-0000-0000-00006E5E0000}"/>
    <cellStyle name="60% - Accent6 8 2 3" xfId="17380" xr:uid="{00000000-0005-0000-0000-00006F5E0000}"/>
    <cellStyle name="60% - Accent6 8 2_43 Manuell" xfId="55053" xr:uid="{3CECD436-6F33-48AE-8B71-921205471773}"/>
    <cellStyle name="60% - Accent6 8 3" xfId="17381" xr:uid="{00000000-0005-0000-0000-0000715E0000}"/>
    <cellStyle name="60% - Accent6 8_43 Manuell" xfId="55054" xr:uid="{CA2CEC57-EAE6-4796-A9DE-E6C840076C62}"/>
    <cellStyle name="60% - Accent6 9" xfId="5592" xr:uid="{00000000-0005-0000-0000-0000735E0000}"/>
    <cellStyle name="60% - Accent6 9 2" xfId="17382" xr:uid="{00000000-0005-0000-0000-0000745E0000}"/>
    <cellStyle name="60% - Accent6 9 2 2" xfId="17383" xr:uid="{00000000-0005-0000-0000-0000755E0000}"/>
    <cellStyle name="60% - Accent6 9 2 3" xfId="17384" xr:uid="{00000000-0005-0000-0000-0000765E0000}"/>
    <cellStyle name="60% - Accent6 9 2_43 Manuell" xfId="55055" xr:uid="{29F56E2E-EB83-4FE0-B55F-835099DADA14}"/>
    <cellStyle name="60% - Accent6 9 3" xfId="17385" xr:uid="{00000000-0005-0000-0000-0000785E0000}"/>
    <cellStyle name="60% - Accent6 9_43 Manuell" xfId="55056" xr:uid="{E6B62722-B48C-4727-A41A-B7855867AB8B}"/>
    <cellStyle name="60% - Accent6_4Q16" xfId="17386" xr:uid="{00000000-0005-0000-0000-00007A5E0000}"/>
    <cellStyle name="60% - akcent 1" xfId="17387" xr:uid="{00000000-0005-0000-0000-00007B5E0000}"/>
    <cellStyle name="60% - akcent 1 2" xfId="17388" xr:uid="{00000000-0005-0000-0000-00007C5E0000}"/>
    <cellStyle name="60% - akcent 1 3" xfId="17389" xr:uid="{00000000-0005-0000-0000-00007D5E0000}"/>
    <cellStyle name="60% - akcent 1_43 Manuell" xfId="55057" xr:uid="{3C9D257F-6DF7-4BFC-8668-FFD3B276D954}"/>
    <cellStyle name="60% - akcent 2" xfId="17390" xr:uid="{00000000-0005-0000-0000-00007F5E0000}"/>
    <cellStyle name="60% - akcent 2 2" xfId="17391" xr:uid="{00000000-0005-0000-0000-0000805E0000}"/>
    <cellStyle name="60% - akcent 2 3" xfId="17392" xr:uid="{00000000-0005-0000-0000-0000815E0000}"/>
    <cellStyle name="60% - akcent 2_43 Manuell" xfId="55058" xr:uid="{1AD1D72C-2C89-4EAC-854D-C51E3C5F6F8B}"/>
    <cellStyle name="60% - akcent 3" xfId="17393" xr:uid="{00000000-0005-0000-0000-0000835E0000}"/>
    <cellStyle name="60% - akcent 3 2" xfId="17394" xr:uid="{00000000-0005-0000-0000-0000845E0000}"/>
    <cellStyle name="60% - akcent 3 3" xfId="17395" xr:uid="{00000000-0005-0000-0000-0000855E0000}"/>
    <cellStyle name="60% - akcent 3_43 Manuell" xfId="55059" xr:uid="{800DBD3C-DD16-4345-9E29-70C4F5560B3B}"/>
    <cellStyle name="60% - akcent 4" xfId="17396" xr:uid="{00000000-0005-0000-0000-0000875E0000}"/>
    <cellStyle name="60% - akcent 4 2" xfId="17397" xr:uid="{00000000-0005-0000-0000-0000885E0000}"/>
    <cellStyle name="60% - akcent 4 3" xfId="17398" xr:uid="{00000000-0005-0000-0000-0000895E0000}"/>
    <cellStyle name="60% - akcent 4_43 Manuell" xfId="55060" xr:uid="{B5D4D32E-1656-4BC5-AD6F-D1FB58069738}"/>
    <cellStyle name="60% - akcent 5" xfId="17399" xr:uid="{00000000-0005-0000-0000-00008B5E0000}"/>
    <cellStyle name="60% - akcent 5 2" xfId="17400" xr:uid="{00000000-0005-0000-0000-00008C5E0000}"/>
    <cellStyle name="60% - akcent 5 3" xfId="17401" xr:uid="{00000000-0005-0000-0000-00008D5E0000}"/>
    <cellStyle name="60% - akcent 5_43 Manuell" xfId="55061" xr:uid="{4A3A31A5-DB2F-4D01-8250-D8E849664796}"/>
    <cellStyle name="60% - akcent 6" xfId="17402" xr:uid="{00000000-0005-0000-0000-00008F5E0000}"/>
    <cellStyle name="60% - akcent 6 2" xfId="17403" xr:uid="{00000000-0005-0000-0000-0000905E0000}"/>
    <cellStyle name="60% - akcent 6 3" xfId="17404" xr:uid="{00000000-0005-0000-0000-0000915E0000}"/>
    <cellStyle name="60% - akcent 6_43 Manuell" xfId="55062" xr:uid="{D315879F-7749-494C-A479-817D3BBC7ED4}"/>
    <cellStyle name="60% - Énfasis1" xfId="5593" xr:uid="{00000000-0005-0000-0000-0000935E0000}"/>
    <cellStyle name="60% - Énfasis1 2" xfId="17405" xr:uid="{00000000-0005-0000-0000-0000945E0000}"/>
    <cellStyle name="60% - Énfasis1 3" xfId="46185" xr:uid="{00000000-0005-0000-0000-0000955E0000}"/>
    <cellStyle name="60% - Énfasis1_4 manuell" xfId="53939" xr:uid="{9F6DE8BB-4F23-4E90-95BE-51C1385A0F23}"/>
    <cellStyle name="60% - Énfasis2" xfId="5594" xr:uid="{00000000-0005-0000-0000-0000975E0000}"/>
    <cellStyle name="60% - Énfasis2 2" xfId="17406" xr:uid="{00000000-0005-0000-0000-0000985E0000}"/>
    <cellStyle name="60% - Énfasis2 3" xfId="46186" xr:uid="{00000000-0005-0000-0000-0000995E0000}"/>
    <cellStyle name="60% - Énfasis2_4 manuell" xfId="53940" xr:uid="{E917F0F2-CFF8-4A87-842A-871B6B5BA265}"/>
    <cellStyle name="60% - Énfasis3" xfId="5595" xr:uid="{00000000-0005-0000-0000-00009B5E0000}"/>
    <cellStyle name="60% - Énfasis3 2" xfId="17407" xr:uid="{00000000-0005-0000-0000-00009C5E0000}"/>
    <cellStyle name="60% - Énfasis3 3" xfId="46187" xr:uid="{00000000-0005-0000-0000-00009D5E0000}"/>
    <cellStyle name="60% - Énfasis3_4 manuell" xfId="53941" xr:uid="{4EC28D69-0A70-421C-8361-6E45973F788F}"/>
    <cellStyle name="60% - Énfasis4" xfId="5596" xr:uid="{00000000-0005-0000-0000-00009F5E0000}"/>
    <cellStyle name="60% - Énfasis4 2" xfId="17408" xr:uid="{00000000-0005-0000-0000-0000A05E0000}"/>
    <cellStyle name="60% - Énfasis4 3" xfId="46188" xr:uid="{00000000-0005-0000-0000-0000A15E0000}"/>
    <cellStyle name="60% - Énfasis4_4 manuell" xfId="53942" xr:uid="{24EA01D5-0DE2-4C93-99F6-ECB48A74BCC6}"/>
    <cellStyle name="60% - Énfasis5" xfId="5597" xr:uid="{00000000-0005-0000-0000-0000A35E0000}"/>
    <cellStyle name="60% - Énfasis5 2" xfId="17409" xr:uid="{00000000-0005-0000-0000-0000A45E0000}"/>
    <cellStyle name="60% - Énfasis5 3" xfId="46189" xr:uid="{00000000-0005-0000-0000-0000A55E0000}"/>
    <cellStyle name="60% - Énfasis5_4 manuell" xfId="53943" xr:uid="{4B2D5F98-EB14-4627-A71F-FF762206818F}"/>
    <cellStyle name="60% - Énfasis6" xfId="5598" xr:uid="{00000000-0005-0000-0000-0000A75E0000}"/>
    <cellStyle name="60% - Énfasis6 2" xfId="17410" xr:uid="{00000000-0005-0000-0000-0000A85E0000}"/>
    <cellStyle name="60% - Énfasis6 3" xfId="46190" xr:uid="{00000000-0005-0000-0000-0000A95E0000}"/>
    <cellStyle name="60% - Énfasis6_4 manuell" xfId="53944" xr:uid="{4EB2A8D4-0084-4E19-BCA9-1C5CF292CA19}"/>
    <cellStyle name="60% – paryškinimas 1" xfId="5599" xr:uid="{00000000-0005-0000-0000-0000AB5E0000}"/>
    <cellStyle name="60% – paryškinimas 1 2" xfId="17411" xr:uid="{00000000-0005-0000-0000-0000AC5E0000}"/>
    <cellStyle name="60% – paryškinimas 1_43 Manuell" xfId="55063" xr:uid="{0FC04498-1463-484D-8A5E-0A0ACF6E058D}"/>
    <cellStyle name="60% – paryškinimas 2" xfId="5600" xr:uid="{00000000-0005-0000-0000-0000AE5E0000}"/>
    <cellStyle name="60% – paryškinimas 2 2" xfId="17412" xr:uid="{00000000-0005-0000-0000-0000AF5E0000}"/>
    <cellStyle name="60% – paryškinimas 2_43 Manuell" xfId="55064" xr:uid="{DE8865B7-164C-43BF-86B8-7B2DE1BB1094}"/>
    <cellStyle name="60% – paryškinimas 3" xfId="5601" xr:uid="{00000000-0005-0000-0000-0000B15E0000}"/>
    <cellStyle name="60% – paryškinimas 3 2" xfId="17413" xr:uid="{00000000-0005-0000-0000-0000B25E0000}"/>
    <cellStyle name="60% – paryškinimas 3_43 Manuell" xfId="55065" xr:uid="{DE0F0675-4730-4FE5-95FE-663A541C3B4A}"/>
    <cellStyle name="60% – paryškinimas 4" xfId="5602" xr:uid="{00000000-0005-0000-0000-0000B45E0000}"/>
    <cellStyle name="60% – paryškinimas 4 2" xfId="17414" xr:uid="{00000000-0005-0000-0000-0000B55E0000}"/>
    <cellStyle name="60% – paryškinimas 4_43 Manuell" xfId="55066" xr:uid="{A0812CD7-2C13-49ED-9938-47434C536899}"/>
    <cellStyle name="60% – paryškinimas 5" xfId="5603" xr:uid="{00000000-0005-0000-0000-0000B75E0000}"/>
    <cellStyle name="60% – paryškinimas 5 2" xfId="17415" xr:uid="{00000000-0005-0000-0000-0000B85E0000}"/>
    <cellStyle name="60% – paryškinimas 5_43 Manuell" xfId="55067" xr:uid="{43DD7966-FA63-4433-95FF-C0D76D146960}"/>
    <cellStyle name="60% – paryškinimas 6" xfId="5604" xr:uid="{00000000-0005-0000-0000-0000BA5E0000}"/>
    <cellStyle name="60% – paryškinimas 6 2" xfId="17416" xr:uid="{00000000-0005-0000-0000-0000BB5E0000}"/>
    <cellStyle name="60% – paryškinimas 6_43 Manuell" xfId="55068" xr:uid="{73374212-84ED-4F71-B90C-87CD4B0680DB}"/>
    <cellStyle name="60% - uthevingsfarge 1" xfId="34656" xr:uid="{00000000-0005-0000-0000-0000BD5E0000}"/>
    <cellStyle name="60% - uthevingsfarge 1 2" xfId="5605" xr:uid="{00000000-0005-0000-0000-0000BE5E0000}"/>
    <cellStyle name="60% - uthevingsfarge 1 2 2" xfId="17417" xr:uid="{00000000-0005-0000-0000-0000BF5E0000}"/>
    <cellStyle name="60% - uthevingsfarge 1 2 2 2" xfId="17418" xr:uid="{00000000-0005-0000-0000-0000C05E0000}"/>
    <cellStyle name="60% - uthevingsfarge 1 2 2 3" xfId="17419" xr:uid="{00000000-0005-0000-0000-0000C15E0000}"/>
    <cellStyle name="60% - uthevingsfarge 1 2 2 4" xfId="38370" xr:uid="{00000000-0005-0000-0000-0000C25E0000}"/>
    <cellStyle name="60% - uthevingsfarge 1 2 2_43 Manuell" xfId="55069" xr:uid="{E96AF81E-331E-4E03-84C3-87B1753A8386}"/>
    <cellStyle name="60% - uthevingsfarge 1 2 3" xfId="17420" xr:uid="{00000000-0005-0000-0000-0000C45E0000}"/>
    <cellStyle name="60% - uthevingsfarge 1 2 3 2" xfId="38371" xr:uid="{00000000-0005-0000-0000-0000C55E0000}"/>
    <cellStyle name="60% - uthevingsfarge 1 2 4" xfId="46191" xr:uid="{00000000-0005-0000-0000-0000C65E0000}"/>
    <cellStyle name="60% - uthevingsfarge 1 2 5" xfId="46192" xr:uid="{00000000-0005-0000-0000-0000C75E0000}"/>
    <cellStyle name="60% - uthevingsfarge 1 2 6" xfId="46193" xr:uid="{00000000-0005-0000-0000-0000C85E0000}"/>
    <cellStyle name="60% - uthevingsfarge 1 2_43 Manuell" xfId="55070" xr:uid="{B289943F-CCC6-4047-859D-9729A9C84F88}"/>
    <cellStyle name="60% - uthevingsfarge 1 3" xfId="17421" xr:uid="{00000000-0005-0000-0000-0000CA5E0000}"/>
    <cellStyle name="60% - uthevingsfarge 1 3 2" xfId="17422" xr:uid="{00000000-0005-0000-0000-0000CB5E0000}"/>
    <cellStyle name="60% - uthevingsfarge 1 3 3" xfId="17423" xr:uid="{00000000-0005-0000-0000-0000CC5E0000}"/>
    <cellStyle name="60% - uthevingsfarge 1 3 4" xfId="38372" xr:uid="{00000000-0005-0000-0000-0000CD5E0000}"/>
    <cellStyle name="60% - uthevingsfarge 1 3_43 Manuell" xfId="55071" xr:uid="{B23E3DDA-A96E-4D13-B6EF-76AF816F28BB}"/>
    <cellStyle name="60% - uthevingsfarge 1 4" xfId="17424" xr:uid="{00000000-0005-0000-0000-0000CF5E0000}"/>
    <cellStyle name="60% - uthevingsfarge 1 4 2" xfId="38373" xr:uid="{00000000-0005-0000-0000-0000D05E0000}"/>
    <cellStyle name="60% - uthevingsfarge 1 5" xfId="17425" xr:uid="{00000000-0005-0000-0000-0000D15E0000}"/>
    <cellStyle name="60% - uthevingsfarge 1 6" xfId="46194" xr:uid="{00000000-0005-0000-0000-0000D25E0000}"/>
    <cellStyle name="60% - uthevingsfarge 1_4 manuell" xfId="53945" xr:uid="{E52C80A9-1453-4DF5-98BB-C873EB406DEC}"/>
    <cellStyle name="60% - uthevingsfarge 2" xfId="34657" xr:uid="{00000000-0005-0000-0000-0000D45E0000}"/>
    <cellStyle name="60% - uthevingsfarge 2 2" xfId="5606" xr:uid="{00000000-0005-0000-0000-0000D55E0000}"/>
    <cellStyle name="60% - uthevingsfarge 2 2 2" xfId="17426" xr:uid="{00000000-0005-0000-0000-0000D65E0000}"/>
    <cellStyle name="60% - uthevingsfarge 2 2 2 2" xfId="17427" xr:uid="{00000000-0005-0000-0000-0000D75E0000}"/>
    <cellStyle name="60% - uthevingsfarge 2 2 2 3" xfId="17428" xr:uid="{00000000-0005-0000-0000-0000D85E0000}"/>
    <cellStyle name="60% - uthevingsfarge 2 2 2 4" xfId="38374" xr:uid="{00000000-0005-0000-0000-0000D95E0000}"/>
    <cellStyle name="60% - uthevingsfarge 2 2 2_43 Manuell" xfId="55072" xr:uid="{246CD0AF-1B16-49E1-A08D-2A09E1647342}"/>
    <cellStyle name="60% - uthevingsfarge 2 2 3" xfId="17429" xr:uid="{00000000-0005-0000-0000-0000DB5E0000}"/>
    <cellStyle name="60% - uthevingsfarge 2 2 3 2" xfId="38375" xr:uid="{00000000-0005-0000-0000-0000DC5E0000}"/>
    <cellStyle name="60% - uthevingsfarge 2 2 4" xfId="46195" xr:uid="{00000000-0005-0000-0000-0000DD5E0000}"/>
    <cellStyle name="60% - uthevingsfarge 2 2 5" xfId="46196" xr:uid="{00000000-0005-0000-0000-0000DE5E0000}"/>
    <cellStyle name="60% - uthevingsfarge 2 2 6" xfId="46197" xr:uid="{00000000-0005-0000-0000-0000DF5E0000}"/>
    <cellStyle name="60% - uthevingsfarge 2 2_43 Manuell" xfId="55073" xr:uid="{266F501D-992E-4330-A645-41B93C5DE55D}"/>
    <cellStyle name="60% - uthevingsfarge 2 3" xfId="17430" xr:uid="{00000000-0005-0000-0000-0000E15E0000}"/>
    <cellStyle name="60% - uthevingsfarge 2 3 2" xfId="17431" xr:uid="{00000000-0005-0000-0000-0000E25E0000}"/>
    <cellStyle name="60% - uthevingsfarge 2 3 3" xfId="17432" xr:uid="{00000000-0005-0000-0000-0000E35E0000}"/>
    <cellStyle name="60% - uthevingsfarge 2 3 4" xfId="38376" xr:uid="{00000000-0005-0000-0000-0000E45E0000}"/>
    <cellStyle name="60% - uthevingsfarge 2 3_43 Manuell" xfId="55074" xr:uid="{999FAE81-7E6C-4A43-A6C4-03A1D29F9B54}"/>
    <cellStyle name="60% - uthevingsfarge 2 4" xfId="17433" xr:uid="{00000000-0005-0000-0000-0000E65E0000}"/>
    <cellStyle name="60% - uthevingsfarge 2 4 2" xfId="38377" xr:uid="{00000000-0005-0000-0000-0000E75E0000}"/>
    <cellStyle name="60% - uthevingsfarge 2 5" xfId="17434" xr:uid="{00000000-0005-0000-0000-0000E85E0000}"/>
    <cellStyle name="60% - uthevingsfarge 2 6" xfId="46198" xr:uid="{00000000-0005-0000-0000-0000E95E0000}"/>
    <cellStyle name="60% - uthevingsfarge 2_4 manuell" xfId="53946" xr:uid="{BAFAF66B-C8BD-41F3-BDD7-4B8E9FF21C54}"/>
    <cellStyle name="60% - uthevingsfarge 3" xfId="34658" xr:uid="{00000000-0005-0000-0000-0000EB5E0000}"/>
    <cellStyle name="60% - uthevingsfarge 3 2" xfId="5607" xr:uid="{00000000-0005-0000-0000-0000EC5E0000}"/>
    <cellStyle name="60% - uthevingsfarge 3 2 2" xfId="17435" xr:uid="{00000000-0005-0000-0000-0000ED5E0000}"/>
    <cellStyle name="60% - uthevingsfarge 3 2 2 2" xfId="17436" xr:uid="{00000000-0005-0000-0000-0000EE5E0000}"/>
    <cellStyle name="60% - uthevingsfarge 3 2 2 3" xfId="17437" xr:uid="{00000000-0005-0000-0000-0000EF5E0000}"/>
    <cellStyle name="60% - uthevingsfarge 3 2 2 4" xfId="38378" xr:uid="{00000000-0005-0000-0000-0000F05E0000}"/>
    <cellStyle name="60% - uthevingsfarge 3 2 2_43 Manuell" xfId="55075" xr:uid="{DF226B6B-D871-4F7F-BC4F-4D4E0A600C80}"/>
    <cellStyle name="60% - uthevingsfarge 3 2 3" xfId="17438" xr:uid="{00000000-0005-0000-0000-0000F25E0000}"/>
    <cellStyle name="60% - uthevingsfarge 3 2 3 2" xfId="38379" xr:uid="{00000000-0005-0000-0000-0000F35E0000}"/>
    <cellStyle name="60% - uthevingsfarge 3 2 4" xfId="46199" xr:uid="{00000000-0005-0000-0000-0000F45E0000}"/>
    <cellStyle name="60% - uthevingsfarge 3 2 5" xfId="46200" xr:uid="{00000000-0005-0000-0000-0000F55E0000}"/>
    <cellStyle name="60% - uthevingsfarge 3 2 6" xfId="46201" xr:uid="{00000000-0005-0000-0000-0000F65E0000}"/>
    <cellStyle name="60% - uthevingsfarge 3 2_43 Manuell" xfId="55076" xr:uid="{0E665009-3E84-485F-B2ED-6922705AC161}"/>
    <cellStyle name="60% - uthevingsfarge 3 3" xfId="17439" xr:uid="{00000000-0005-0000-0000-0000F85E0000}"/>
    <cellStyle name="60% - uthevingsfarge 3 3 2" xfId="17440" xr:uid="{00000000-0005-0000-0000-0000F95E0000}"/>
    <cellStyle name="60% - uthevingsfarge 3 3 3" xfId="17441" xr:uid="{00000000-0005-0000-0000-0000FA5E0000}"/>
    <cellStyle name="60% - uthevingsfarge 3 3 4" xfId="38380" xr:uid="{00000000-0005-0000-0000-0000FB5E0000}"/>
    <cellStyle name="60% - uthevingsfarge 3 3_43 Manuell" xfId="55077" xr:uid="{FFC86F30-9EE5-4E38-BFAC-7C68FA2A6A27}"/>
    <cellStyle name="60% - uthevingsfarge 3 4" xfId="17442" xr:uid="{00000000-0005-0000-0000-0000FD5E0000}"/>
    <cellStyle name="60% - uthevingsfarge 3 4 2" xfId="38381" xr:uid="{00000000-0005-0000-0000-0000FE5E0000}"/>
    <cellStyle name="60% - uthevingsfarge 3 5" xfId="17443" xr:uid="{00000000-0005-0000-0000-0000FF5E0000}"/>
    <cellStyle name="60% - uthevingsfarge 3 6" xfId="46202" xr:uid="{00000000-0005-0000-0000-0000005F0000}"/>
    <cellStyle name="60% - uthevingsfarge 3_4 manuell" xfId="53947" xr:uid="{E85E8BDA-4760-41E8-AED7-C6E6545AA296}"/>
    <cellStyle name="60% - uthevingsfarge 4" xfId="34659" xr:uid="{00000000-0005-0000-0000-0000025F0000}"/>
    <cellStyle name="60% - uthevingsfarge 4 2" xfId="5608" xr:uid="{00000000-0005-0000-0000-0000035F0000}"/>
    <cellStyle name="60% - uthevingsfarge 4 2 2" xfId="17444" xr:uid="{00000000-0005-0000-0000-0000045F0000}"/>
    <cellStyle name="60% - uthevingsfarge 4 2 2 2" xfId="17445" xr:uid="{00000000-0005-0000-0000-0000055F0000}"/>
    <cellStyle name="60% - uthevingsfarge 4 2 2 3" xfId="17446" xr:uid="{00000000-0005-0000-0000-0000065F0000}"/>
    <cellStyle name="60% - uthevingsfarge 4 2 2 4" xfId="38382" xr:uid="{00000000-0005-0000-0000-0000075F0000}"/>
    <cellStyle name="60% - uthevingsfarge 4 2 2_43 Manuell" xfId="55078" xr:uid="{3F41F4AC-4B16-4E2D-893E-501657C187A5}"/>
    <cellStyle name="60% - uthevingsfarge 4 2 3" xfId="17447" xr:uid="{00000000-0005-0000-0000-0000095F0000}"/>
    <cellStyle name="60% - uthevingsfarge 4 2 3 2" xfId="38383" xr:uid="{00000000-0005-0000-0000-00000A5F0000}"/>
    <cellStyle name="60% - uthevingsfarge 4 2 4" xfId="46203" xr:uid="{00000000-0005-0000-0000-00000B5F0000}"/>
    <cellStyle name="60% - uthevingsfarge 4 2 5" xfId="46204" xr:uid="{00000000-0005-0000-0000-00000C5F0000}"/>
    <cellStyle name="60% - uthevingsfarge 4 2 6" xfId="46205" xr:uid="{00000000-0005-0000-0000-00000D5F0000}"/>
    <cellStyle name="60% - uthevingsfarge 4 2_43 Manuell" xfId="55079" xr:uid="{FB87F48A-9526-40F9-819B-16E7AC510648}"/>
    <cellStyle name="60% - uthevingsfarge 4 3" xfId="17448" xr:uid="{00000000-0005-0000-0000-00000F5F0000}"/>
    <cellStyle name="60% - uthevingsfarge 4 3 2" xfId="17449" xr:uid="{00000000-0005-0000-0000-0000105F0000}"/>
    <cellStyle name="60% - uthevingsfarge 4 3 3" xfId="17450" xr:uid="{00000000-0005-0000-0000-0000115F0000}"/>
    <cellStyle name="60% - uthevingsfarge 4 3 4" xfId="38384" xr:uid="{00000000-0005-0000-0000-0000125F0000}"/>
    <cellStyle name="60% - uthevingsfarge 4 3_43 Manuell" xfId="55080" xr:uid="{EDC8E7C7-37DF-4120-8C47-AD1236D97DA0}"/>
    <cellStyle name="60% - uthevingsfarge 4 4" xfId="17451" xr:uid="{00000000-0005-0000-0000-0000145F0000}"/>
    <cellStyle name="60% - uthevingsfarge 4 4 2" xfId="38385" xr:uid="{00000000-0005-0000-0000-0000155F0000}"/>
    <cellStyle name="60% - uthevingsfarge 4 5" xfId="17452" xr:uid="{00000000-0005-0000-0000-0000165F0000}"/>
    <cellStyle name="60% - uthevingsfarge 4 6" xfId="46206" xr:uid="{00000000-0005-0000-0000-0000175F0000}"/>
    <cellStyle name="60% - uthevingsfarge 4_4 manuell" xfId="53948" xr:uid="{9D288E9A-21E5-48BE-8306-20FD216B6CE3}"/>
    <cellStyle name="60% - uthevingsfarge 5" xfId="34660" xr:uid="{00000000-0005-0000-0000-0000195F0000}"/>
    <cellStyle name="60% - uthevingsfarge 5 2" xfId="5609" xr:uid="{00000000-0005-0000-0000-00001A5F0000}"/>
    <cellStyle name="60% - uthevingsfarge 5 2 2" xfId="17453" xr:uid="{00000000-0005-0000-0000-00001B5F0000}"/>
    <cellStyle name="60% - uthevingsfarge 5 2 2 2" xfId="17454" xr:uid="{00000000-0005-0000-0000-00001C5F0000}"/>
    <cellStyle name="60% - uthevingsfarge 5 2 2 3" xfId="17455" xr:uid="{00000000-0005-0000-0000-00001D5F0000}"/>
    <cellStyle name="60% - uthevingsfarge 5 2 2 4" xfId="38386" xr:uid="{00000000-0005-0000-0000-00001E5F0000}"/>
    <cellStyle name="60% - uthevingsfarge 5 2 2_43 Manuell" xfId="55081" xr:uid="{5C4D7942-F0FD-434E-9037-CA5BCFD9AB12}"/>
    <cellStyle name="60% - uthevingsfarge 5 2 3" xfId="17456" xr:uid="{00000000-0005-0000-0000-0000205F0000}"/>
    <cellStyle name="60% - uthevingsfarge 5 2 3 2" xfId="38387" xr:uid="{00000000-0005-0000-0000-0000215F0000}"/>
    <cellStyle name="60% - uthevingsfarge 5 2 4" xfId="46207" xr:uid="{00000000-0005-0000-0000-0000225F0000}"/>
    <cellStyle name="60% - uthevingsfarge 5 2 5" xfId="46208" xr:uid="{00000000-0005-0000-0000-0000235F0000}"/>
    <cellStyle name="60% - uthevingsfarge 5 2 6" xfId="46209" xr:uid="{00000000-0005-0000-0000-0000245F0000}"/>
    <cellStyle name="60% - uthevingsfarge 5 2_43 Manuell" xfId="55082" xr:uid="{9DBD80D4-E9EA-4504-A74C-62610B4B38E0}"/>
    <cellStyle name="60% - uthevingsfarge 5 3" xfId="17457" xr:uid="{00000000-0005-0000-0000-0000265F0000}"/>
    <cellStyle name="60% - uthevingsfarge 5 3 2" xfId="17458" xr:uid="{00000000-0005-0000-0000-0000275F0000}"/>
    <cellStyle name="60% - uthevingsfarge 5 3 3" xfId="17459" xr:uid="{00000000-0005-0000-0000-0000285F0000}"/>
    <cellStyle name="60% - uthevingsfarge 5 3 4" xfId="38388" xr:uid="{00000000-0005-0000-0000-0000295F0000}"/>
    <cellStyle name="60% - uthevingsfarge 5 3_43 Manuell" xfId="55083" xr:uid="{A686283C-FE60-462F-AAC3-A3629A6AAB2C}"/>
    <cellStyle name="60% - uthevingsfarge 5 4" xfId="17460" xr:uid="{00000000-0005-0000-0000-00002B5F0000}"/>
    <cellStyle name="60% - uthevingsfarge 5 4 2" xfId="38389" xr:uid="{00000000-0005-0000-0000-00002C5F0000}"/>
    <cellStyle name="60% - uthevingsfarge 5 5" xfId="17461" xr:uid="{00000000-0005-0000-0000-00002D5F0000}"/>
    <cellStyle name="60% - uthevingsfarge 5 6" xfId="46210" xr:uid="{00000000-0005-0000-0000-00002E5F0000}"/>
    <cellStyle name="60% - uthevingsfarge 5_4 manuell" xfId="53949" xr:uid="{A51AFD17-34C3-4194-A3DC-CB2F2E6DA4AF}"/>
    <cellStyle name="60% - uthevingsfarge 6" xfId="34661" xr:uid="{00000000-0005-0000-0000-0000305F0000}"/>
    <cellStyle name="60% - uthevingsfarge 6 2" xfId="5610" xr:uid="{00000000-0005-0000-0000-0000315F0000}"/>
    <cellStyle name="60% - uthevingsfarge 6 2 2" xfId="17462" xr:uid="{00000000-0005-0000-0000-0000325F0000}"/>
    <cellStyle name="60% - uthevingsfarge 6 2 2 2" xfId="17463" xr:uid="{00000000-0005-0000-0000-0000335F0000}"/>
    <cellStyle name="60% - uthevingsfarge 6 2 2 3" xfId="17464" xr:uid="{00000000-0005-0000-0000-0000345F0000}"/>
    <cellStyle name="60% - uthevingsfarge 6 2 2 4" xfId="38390" xr:uid="{00000000-0005-0000-0000-0000355F0000}"/>
    <cellStyle name="60% - uthevingsfarge 6 2 2_43 Manuell" xfId="55084" xr:uid="{658CA206-A6A7-4391-8522-901DF9DCD97F}"/>
    <cellStyle name="60% - uthevingsfarge 6 2 3" xfId="17465" xr:uid="{00000000-0005-0000-0000-0000375F0000}"/>
    <cellStyle name="60% - uthevingsfarge 6 2 3 2" xfId="38391" xr:uid="{00000000-0005-0000-0000-0000385F0000}"/>
    <cellStyle name="60% - uthevingsfarge 6 2 4" xfId="46211" xr:uid="{00000000-0005-0000-0000-0000395F0000}"/>
    <cellStyle name="60% - uthevingsfarge 6 2 5" xfId="46212" xr:uid="{00000000-0005-0000-0000-00003A5F0000}"/>
    <cellStyle name="60% - uthevingsfarge 6 2 6" xfId="46213" xr:uid="{00000000-0005-0000-0000-00003B5F0000}"/>
    <cellStyle name="60% - uthevingsfarge 6 2_43 Manuell" xfId="55085" xr:uid="{5AEBAFB1-13C9-49F7-81E2-1B6A1D0CF825}"/>
    <cellStyle name="60% - uthevingsfarge 6 3" xfId="17466" xr:uid="{00000000-0005-0000-0000-00003D5F0000}"/>
    <cellStyle name="60% - uthevingsfarge 6 3 2" xfId="17467" xr:uid="{00000000-0005-0000-0000-00003E5F0000}"/>
    <cellStyle name="60% - uthevingsfarge 6 3 3" xfId="17468" xr:uid="{00000000-0005-0000-0000-00003F5F0000}"/>
    <cellStyle name="60% - uthevingsfarge 6 3 4" xfId="38392" xr:uid="{00000000-0005-0000-0000-0000405F0000}"/>
    <cellStyle name="60% - uthevingsfarge 6 3_43 Manuell" xfId="55086" xr:uid="{D6769182-8D78-49C9-AF99-84894CFD36C0}"/>
    <cellStyle name="60% - uthevingsfarge 6 4" xfId="17469" xr:uid="{00000000-0005-0000-0000-0000425F0000}"/>
    <cellStyle name="60% - uthevingsfarge 6 4 2" xfId="38393" xr:uid="{00000000-0005-0000-0000-0000435F0000}"/>
    <cellStyle name="60% - uthevingsfarge 6 5" xfId="17470" xr:uid="{00000000-0005-0000-0000-0000445F0000}"/>
    <cellStyle name="60% - uthevingsfarge 6 6" xfId="46214" xr:uid="{00000000-0005-0000-0000-0000455F0000}"/>
    <cellStyle name="60% - uthevingsfarge 6_4 manuell" xfId="53950" xr:uid="{49F06D79-F557-40AF-89C2-B5A68194FD63}"/>
    <cellStyle name="60% - Акцент1" xfId="17471" xr:uid="{00000000-0005-0000-0000-0000475F0000}"/>
    <cellStyle name="60% - Акцент1 2" xfId="17472" xr:uid="{00000000-0005-0000-0000-0000485F0000}"/>
    <cellStyle name="60% - Акцент1 3" xfId="17473" xr:uid="{00000000-0005-0000-0000-0000495F0000}"/>
    <cellStyle name="60% - Акцент1_43 Manuell" xfId="55087" xr:uid="{D8A28471-F2A0-4533-B401-6762BC40F448}"/>
    <cellStyle name="60% - Акцент2" xfId="17474" xr:uid="{00000000-0005-0000-0000-00004B5F0000}"/>
    <cellStyle name="60% - Акцент2 2" xfId="17475" xr:uid="{00000000-0005-0000-0000-00004C5F0000}"/>
    <cellStyle name="60% - Акцент2 3" xfId="17476" xr:uid="{00000000-0005-0000-0000-00004D5F0000}"/>
    <cellStyle name="60% - Акцент2_43 Manuell" xfId="55088" xr:uid="{57F2389F-733A-4B99-A9C6-5A661698DFFF}"/>
    <cellStyle name="60% - Акцент3" xfId="17477" xr:uid="{00000000-0005-0000-0000-00004F5F0000}"/>
    <cellStyle name="60% - Акцент3 2" xfId="17478" xr:uid="{00000000-0005-0000-0000-0000505F0000}"/>
    <cellStyle name="60% - Акцент3 3" xfId="17479" xr:uid="{00000000-0005-0000-0000-0000515F0000}"/>
    <cellStyle name="60% - Акцент3_43 Manuell" xfId="55089" xr:uid="{C72255D4-A6E4-4B1D-808A-58EA34B96FF8}"/>
    <cellStyle name="60% - Акцент4" xfId="17480" xr:uid="{00000000-0005-0000-0000-0000535F0000}"/>
    <cellStyle name="60% - Акцент4 2" xfId="17481" xr:uid="{00000000-0005-0000-0000-0000545F0000}"/>
    <cellStyle name="60% - Акцент4 3" xfId="17482" xr:uid="{00000000-0005-0000-0000-0000555F0000}"/>
    <cellStyle name="60% - Акцент4_43 Manuell" xfId="55090" xr:uid="{CBE2E103-6641-4142-94D9-48DBB8A7856A}"/>
    <cellStyle name="60% - Акцент5" xfId="17483" xr:uid="{00000000-0005-0000-0000-0000575F0000}"/>
    <cellStyle name="60% - Акцент5 2" xfId="17484" xr:uid="{00000000-0005-0000-0000-0000585F0000}"/>
    <cellStyle name="60% - Акцент5 3" xfId="17485" xr:uid="{00000000-0005-0000-0000-0000595F0000}"/>
    <cellStyle name="60% - Акцент5_43 Manuell" xfId="55091" xr:uid="{F58A855D-791D-48DE-93AA-CA6EE1E6CBA5}"/>
    <cellStyle name="60% - Акцент6" xfId="17486" xr:uid="{00000000-0005-0000-0000-00005B5F0000}"/>
    <cellStyle name="60% - Акцент6 2" xfId="17487" xr:uid="{00000000-0005-0000-0000-00005C5F0000}"/>
    <cellStyle name="60% - Акцент6 3" xfId="17488" xr:uid="{00000000-0005-0000-0000-00005D5F0000}"/>
    <cellStyle name="60% - Акцент6_43 Manuell" xfId="55092" xr:uid="{46342FF2-BA2D-4471-8138-41577D7CB1F4}"/>
    <cellStyle name="Accent1" xfId="5611" xr:uid="{00000000-0005-0000-0000-00005F5F0000}"/>
    <cellStyle name="Accent1 10" xfId="5612" xr:uid="{00000000-0005-0000-0000-0000605F0000}"/>
    <cellStyle name="Accent1 10 2" xfId="17489" xr:uid="{00000000-0005-0000-0000-0000615F0000}"/>
    <cellStyle name="Accent1 10 3" xfId="17490" xr:uid="{00000000-0005-0000-0000-0000625F0000}"/>
    <cellStyle name="Accent1 10_43 Manuell" xfId="55093" xr:uid="{E1390851-479D-4927-8E94-CD86EBF93293}"/>
    <cellStyle name="Accent1 11" xfId="5613" xr:uid="{00000000-0005-0000-0000-0000645F0000}"/>
    <cellStyle name="Accent1 11 2" xfId="17491" xr:uid="{00000000-0005-0000-0000-0000655F0000}"/>
    <cellStyle name="Accent1 11 3" xfId="17492" xr:uid="{00000000-0005-0000-0000-0000665F0000}"/>
    <cellStyle name="Accent1 11_43 Manuell" xfId="55094" xr:uid="{E4FCBD8D-0293-4A6B-AB65-3DD8F1CFE0CA}"/>
    <cellStyle name="Accent1 12" xfId="17493" xr:uid="{00000000-0005-0000-0000-0000685F0000}"/>
    <cellStyle name="Accent1 12 2" xfId="17494" xr:uid="{00000000-0005-0000-0000-0000695F0000}"/>
    <cellStyle name="Accent1 12 3" xfId="17495" xr:uid="{00000000-0005-0000-0000-00006A5F0000}"/>
    <cellStyle name="Accent1 12_43 Manuell" xfId="55095" xr:uid="{BE983C02-1F42-4F27-9919-FA9BDD0CEA41}"/>
    <cellStyle name="Accent1 13" xfId="17496" xr:uid="{00000000-0005-0000-0000-00006C5F0000}"/>
    <cellStyle name="Accent1 13 2" xfId="17497" xr:uid="{00000000-0005-0000-0000-00006D5F0000}"/>
    <cellStyle name="Accent1 13 3" xfId="17498" xr:uid="{00000000-0005-0000-0000-00006E5F0000}"/>
    <cellStyle name="Accent1 13_43 Manuell" xfId="55096" xr:uid="{5D28D36E-42EB-49DC-B6E8-DB7A35668001}"/>
    <cellStyle name="Accent1 14" xfId="38394" xr:uid="{00000000-0005-0000-0000-0000705F0000}"/>
    <cellStyle name="Accent1 15" xfId="46215" xr:uid="{00000000-0005-0000-0000-0000715F0000}"/>
    <cellStyle name="Accent1 16" xfId="46216" xr:uid="{00000000-0005-0000-0000-0000725F0000}"/>
    <cellStyle name="Accent1 2" xfId="5614" xr:uid="{00000000-0005-0000-0000-0000735F0000}"/>
    <cellStyle name="Accent1 2 2" xfId="5615" xr:uid="{00000000-0005-0000-0000-0000745F0000}"/>
    <cellStyle name="Accent1 2 2 2" xfId="17499" xr:uid="{00000000-0005-0000-0000-0000755F0000}"/>
    <cellStyle name="Accent1 2 2 2 2" xfId="17500" xr:uid="{00000000-0005-0000-0000-0000765F0000}"/>
    <cellStyle name="Accent1 2 2 2 3" xfId="17501" xr:uid="{00000000-0005-0000-0000-0000775F0000}"/>
    <cellStyle name="Accent1 2 2 2_43 Manuell" xfId="55097" xr:uid="{20F43F6F-3656-4BCE-AA38-FC727E50F879}"/>
    <cellStyle name="Accent1 2 2 3" xfId="17502" xr:uid="{00000000-0005-0000-0000-0000795F0000}"/>
    <cellStyle name="Accent1 2 2 3 2" xfId="17503" xr:uid="{00000000-0005-0000-0000-00007A5F0000}"/>
    <cellStyle name="Accent1 2 2 3 3" xfId="17504" xr:uid="{00000000-0005-0000-0000-00007B5F0000}"/>
    <cellStyle name="Accent1 2 2 3_43 Manuell" xfId="55098" xr:uid="{AFD391B0-F2AC-4F8A-89FF-921A2BB26104}"/>
    <cellStyle name="Accent1 2 2 4" xfId="17505" xr:uid="{00000000-0005-0000-0000-00007D5F0000}"/>
    <cellStyle name="Accent1 2 2 4 2" xfId="17506" xr:uid="{00000000-0005-0000-0000-00007E5F0000}"/>
    <cellStyle name="Accent1 2 2 4 3" xfId="17507" xr:uid="{00000000-0005-0000-0000-00007F5F0000}"/>
    <cellStyle name="Accent1 2 2 4_43 Manuell" xfId="55099" xr:uid="{02D98B1F-D05B-44B0-B281-6BFDA1E8D3A7}"/>
    <cellStyle name="Accent1 2 2 5" xfId="17508" xr:uid="{00000000-0005-0000-0000-0000815F0000}"/>
    <cellStyle name="Accent1 2 2 5 2" xfId="17509" xr:uid="{00000000-0005-0000-0000-0000825F0000}"/>
    <cellStyle name="Accent1 2 2 5 3" xfId="17510" xr:uid="{00000000-0005-0000-0000-0000835F0000}"/>
    <cellStyle name="Accent1 2 2 5_43 Manuell" xfId="55100" xr:uid="{952DB2AF-008D-45EE-A5B9-0065536F91B2}"/>
    <cellStyle name="Accent1 2 2 6" xfId="17511" xr:uid="{00000000-0005-0000-0000-0000855F0000}"/>
    <cellStyle name="Accent1 2 2 6 2" xfId="17512" xr:uid="{00000000-0005-0000-0000-0000865F0000}"/>
    <cellStyle name="Accent1 2 2 6 3" xfId="17513" xr:uid="{00000000-0005-0000-0000-0000875F0000}"/>
    <cellStyle name="Accent1 2 2 6_43 Manuell" xfId="55101" xr:uid="{68E7A883-1D5F-447F-854B-57B16DE5CA50}"/>
    <cellStyle name="Accent1 2 2 7" xfId="17514" xr:uid="{00000000-0005-0000-0000-0000895F0000}"/>
    <cellStyle name="Accent1 2 2 8" xfId="46217" xr:uid="{00000000-0005-0000-0000-00008A5F0000}"/>
    <cellStyle name="Accent1 2 2_43 Manuell" xfId="55102" xr:uid="{C0090B1D-4CE4-47C3-B734-160326096CC2}"/>
    <cellStyle name="Accent1 2 3" xfId="17515" xr:uid="{00000000-0005-0000-0000-00008C5F0000}"/>
    <cellStyle name="Accent1 2 3 2" xfId="17516" xr:uid="{00000000-0005-0000-0000-00008D5F0000}"/>
    <cellStyle name="Accent1 2 3 2 2" xfId="17517" xr:uid="{00000000-0005-0000-0000-00008E5F0000}"/>
    <cellStyle name="Accent1 2 3 2 3" xfId="17518" xr:uid="{00000000-0005-0000-0000-00008F5F0000}"/>
    <cellStyle name="Accent1 2 3 2 4" xfId="46218" xr:uid="{00000000-0005-0000-0000-0000905F0000}"/>
    <cellStyle name="Accent1 2 3 2_43 Manuell" xfId="55103" xr:uid="{B8A0FA11-3F06-4746-92D4-3B3D29C685BE}"/>
    <cellStyle name="Accent1 2 3 3" xfId="17519" xr:uid="{00000000-0005-0000-0000-0000925F0000}"/>
    <cellStyle name="Accent1 2 3 3 2" xfId="46219" xr:uid="{00000000-0005-0000-0000-0000935F0000}"/>
    <cellStyle name="Accent1 2 3 4" xfId="17520" xr:uid="{00000000-0005-0000-0000-0000945F0000}"/>
    <cellStyle name="Accent1 2 3 4 2" xfId="46220" xr:uid="{00000000-0005-0000-0000-0000955F0000}"/>
    <cellStyle name="Accent1 2 3 5" xfId="46221" xr:uid="{00000000-0005-0000-0000-0000965F0000}"/>
    <cellStyle name="Accent1 2 3 6" xfId="46222" xr:uid="{00000000-0005-0000-0000-0000975F0000}"/>
    <cellStyle name="Accent1 2 3_43 Manuell" xfId="55104" xr:uid="{1B94D1D2-4EB3-4D6E-8B84-94F713A3A6BE}"/>
    <cellStyle name="Accent1 2 4" xfId="17521" xr:uid="{00000000-0005-0000-0000-0000995F0000}"/>
    <cellStyle name="Accent1 2 4 2" xfId="17522" xr:uid="{00000000-0005-0000-0000-00009A5F0000}"/>
    <cellStyle name="Accent1 2 4 3" xfId="17523" xr:uid="{00000000-0005-0000-0000-00009B5F0000}"/>
    <cellStyle name="Accent1 2 4 4" xfId="46223" xr:uid="{00000000-0005-0000-0000-00009C5F0000}"/>
    <cellStyle name="Accent1 2 4_43 Manuell" xfId="55105" xr:uid="{52D94A3F-627F-4ADA-B900-564DB09EAA7A}"/>
    <cellStyle name="Accent1 2 5" xfId="17524" xr:uid="{00000000-0005-0000-0000-00009E5F0000}"/>
    <cellStyle name="Accent1 2 5 2" xfId="17525" xr:uid="{00000000-0005-0000-0000-00009F5F0000}"/>
    <cellStyle name="Accent1 2 5 3" xfId="17526" xr:uid="{00000000-0005-0000-0000-0000A05F0000}"/>
    <cellStyle name="Accent1 2 5_43 Manuell" xfId="55106" xr:uid="{037A416B-2DFB-473F-AF92-AF0DC57D5FF9}"/>
    <cellStyle name="Accent1 2 6" xfId="17527" xr:uid="{00000000-0005-0000-0000-0000A25F0000}"/>
    <cellStyle name="Accent1 2 6 2" xfId="17528" xr:uid="{00000000-0005-0000-0000-0000A35F0000}"/>
    <cellStyle name="Accent1 2 6 3" xfId="17529" xr:uid="{00000000-0005-0000-0000-0000A45F0000}"/>
    <cellStyle name="Accent1 2 6_43 Manuell" xfId="55107" xr:uid="{A47B0228-3B0B-4DAB-B1C9-B6B7EE9FF2B6}"/>
    <cellStyle name="Accent1 2 7" xfId="17530" xr:uid="{00000000-0005-0000-0000-0000A65F0000}"/>
    <cellStyle name="Accent1 2 7 2" xfId="17531" xr:uid="{00000000-0005-0000-0000-0000A75F0000}"/>
    <cellStyle name="Accent1 2 7 3" xfId="17532" xr:uid="{00000000-0005-0000-0000-0000A85F0000}"/>
    <cellStyle name="Accent1 2 7_43 Manuell" xfId="55108" xr:uid="{2AFF1CAA-C94A-42F3-86CB-26701849E5B0}"/>
    <cellStyle name="Accent1 2 8" xfId="17533" xr:uid="{00000000-0005-0000-0000-0000AA5F0000}"/>
    <cellStyle name="Accent1 2 9" xfId="46224" xr:uid="{00000000-0005-0000-0000-0000AB5F0000}"/>
    <cellStyle name="Accent1 2_4 manuell" xfId="53951" xr:uid="{2A0F7650-A86A-4489-8C9B-45F3132ACE9F}"/>
    <cellStyle name="Accent1 3" xfId="5616" xr:uid="{00000000-0005-0000-0000-0000AD5F0000}"/>
    <cellStyle name="Accent1 3 2" xfId="17534" xr:uid="{00000000-0005-0000-0000-0000AE5F0000}"/>
    <cellStyle name="Accent1 3 2 2" xfId="17535" xr:uid="{00000000-0005-0000-0000-0000AF5F0000}"/>
    <cellStyle name="Accent1 3 2 3" xfId="17536" xr:uid="{00000000-0005-0000-0000-0000B05F0000}"/>
    <cellStyle name="Accent1 3 2_43 Manuell" xfId="55109" xr:uid="{E1241975-CBB6-4C9D-850F-3E52C7974931}"/>
    <cellStyle name="Accent1 3 3" xfId="17537" xr:uid="{00000000-0005-0000-0000-0000B25F0000}"/>
    <cellStyle name="Accent1 3 4" xfId="46225" xr:uid="{00000000-0005-0000-0000-0000B35F0000}"/>
    <cellStyle name="Accent1 3_43 Manuell" xfId="55110" xr:uid="{881E6686-FD91-4064-A8DD-013498B56DB3}"/>
    <cellStyle name="Accent1 4" xfId="5617" xr:uid="{00000000-0005-0000-0000-0000B55F0000}"/>
    <cellStyle name="Accent1 4 2" xfId="17538" xr:uid="{00000000-0005-0000-0000-0000B65F0000}"/>
    <cellStyle name="Accent1 4 2 2" xfId="17539" xr:uid="{00000000-0005-0000-0000-0000B75F0000}"/>
    <cellStyle name="Accent1 4 2 3" xfId="17540" xr:uid="{00000000-0005-0000-0000-0000B85F0000}"/>
    <cellStyle name="Accent1 4 2_43 Manuell" xfId="55111" xr:uid="{FA289894-B0FC-46E8-8C44-E950EA77216A}"/>
    <cellStyle name="Accent1 4 3" xfId="17541" xr:uid="{00000000-0005-0000-0000-0000BA5F0000}"/>
    <cellStyle name="Accent1 4 3 2" xfId="17542" xr:uid="{00000000-0005-0000-0000-0000BB5F0000}"/>
    <cellStyle name="Accent1 4 3 3" xfId="17543" xr:uid="{00000000-0005-0000-0000-0000BC5F0000}"/>
    <cellStyle name="Accent1 4 3_43 Manuell" xfId="55112" xr:uid="{D98A0FE2-7D12-47F2-B1C5-6347AC9210A9}"/>
    <cellStyle name="Accent1 4 4" xfId="17544" xr:uid="{00000000-0005-0000-0000-0000BE5F0000}"/>
    <cellStyle name="Accent1 4 4 2" xfId="17545" xr:uid="{00000000-0005-0000-0000-0000BF5F0000}"/>
    <cellStyle name="Accent1 4 4 3" xfId="17546" xr:uid="{00000000-0005-0000-0000-0000C05F0000}"/>
    <cellStyle name="Accent1 4 4_43 Manuell" xfId="55113" xr:uid="{FE9A26FA-C214-46EE-86EF-2C981D8ABEF3}"/>
    <cellStyle name="Accent1 4 5" xfId="17547" xr:uid="{00000000-0005-0000-0000-0000C25F0000}"/>
    <cellStyle name="Accent1 4_43 Manuell" xfId="55114" xr:uid="{0E5025BE-D665-4EA5-93F3-988E7FF387FA}"/>
    <cellStyle name="Accent1 5" xfId="5618" xr:uid="{00000000-0005-0000-0000-0000C45F0000}"/>
    <cellStyle name="Accent1 5 2" xfId="17548" xr:uid="{00000000-0005-0000-0000-0000C55F0000}"/>
    <cellStyle name="Accent1 5 2 2" xfId="17549" xr:uid="{00000000-0005-0000-0000-0000C65F0000}"/>
    <cellStyle name="Accent1 5 2 3" xfId="17550" xr:uid="{00000000-0005-0000-0000-0000C75F0000}"/>
    <cellStyle name="Accent1 5 2_43 Manuell" xfId="55115" xr:uid="{B4A355E5-A7F4-4771-92BA-CD2D1BE9C08F}"/>
    <cellStyle name="Accent1 5 3" xfId="17551" xr:uid="{00000000-0005-0000-0000-0000C95F0000}"/>
    <cellStyle name="Accent1 5_43 Manuell" xfId="55116" xr:uid="{A30B2FAD-3D22-4260-8620-51D19700F710}"/>
    <cellStyle name="Accent1 6" xfId="5619" xr:uid="{00000000-0005-0000-0000-0000CB5F0000}"/>
    <cellStyle name="Accent1 6 2" xfId="17552" xr:uid="{00000000-0005-0000-0000-0000CC5F0000}"/>
    <cellStyle name="Accent1 6 2 2" xfId="17553" xr:uid="{00000000-0005-0000-0000-0000CD5F0000}"/>
    <cellStyle name="Accent1 6 2 3" xfId="17554" xr:uid="{00000000-0005-0000-0000-0000CE5F0000}"/>
    <cellStyle name="Accent1 6 2_43 Manuell" xfId="55117" xr:uid="{15F1F3F2-09DB-477A-B9DB-92E0ED2383ED}"/>
    <cellStyle name="Accent1 6 3" xfId="17555" xr:uid="{00000000-0005-0000-0000-0000D05F0000}"/>
    <cellStyle name="Accent1 6_43 Manuell" xfId="55118" xr:uid="{9030AD30-9A71-4320-A195-A8CC5C514E7F}"/>
    <cellStyle name="Accent1 7" xfId="5620" xr:uid="{00000000-0005-0000-0000-0000D25F0000}"/>
    <cellStyle name="Accent1 7 2" xfId="17556" xr:uid="{00000000-0005-0000-0000-0000D35F0000}"/>
    <cellStyle name="Accent1 7 2 2" xfId="17557" xr:uid="{00000000-0005-0000-0000-0000D45F0000}"/>
    <cellStyle name="Accent1 7 2 3" xfId="17558" xr:uid="{00000000-0005-0000-0000-0000D55F0000}"/>
    <cellStyle name="Accent1 7 2_43 Manuell" xfId="55119" xr:uid="{2E2886F0-4194-481F-A01E-DF2D021A25CE}"/>
    <cellStyle name="Accent1 7 3" xfId="17559" xr:uid="{00000000-0005-0000-0000-0000D75F0000}"/>
    <cellStyle name="Accent1 7_43 Manuell" xfId="55120" xr:uid="{EE6BF7F2-88F0-4AB1-BBEE-791C87D89179}"/>
    <cellStyle name="Accent1 8" xfId="5621" xr:uid="{00000000-0005-0000-0000-0000D95F0000}"/>
    <cellStyle name="Accent1 8 2" xfId="17560" xr:uid="{00000000-0005-0000-0000-0000DA5F0000}"/>
    <cellStyle name="Accent1 8 2 2" xfId="17561" xr:uid="{00000000-0005-0000-0000-0000DB5F0000}"/>
    <cellStyle name="Accent1 8 2 3" xfId="17562" xr:uid="{00000000-0005-0000-0000-0000DC5F0000}"/>
    <cellStyle name="Accent1 8 2_43 Manuell" xfId="55121" xr:uid="{301896E0-D075-4E70-8145-142CE4E6EA7C}"/>
    <cellStyle name="Accent1 8 3" xfId="17563" xr:uid="{00000000-0005-0000-0000-0000DE5F0000}"/>
    <cellStyle name="Accent1 8_43 Manuell" xfId="55122" xr:uid="{A687EB7C-F333-41AE-99AA-6077E9330B4B}"/>
    <cellStyle name="Accent1 9" xfId="5622" xr:uid="{00000000-0005-0000-0000-0000E05F0000}"/>
    <cellStyle name="Accent1 9 2" xfId="17564" xr:uid="{00000000-0005-0000-0000-0000E15F0000}"/>
    <cellStyle name="Accent1 9 2 2" xfId="17565" xr:uid="{00000000-0005-0000-0000-0000E25F0000}"/>
    <cellStyle name="Accent1 9 2 3" xfId="17566" xr:uid="{00000000-0005-0000-0000-0000E35F0000}"/>
    <cellStyle name="Accent1 9 2_43 Manuell" xfId="55123" xr:uid="{ACB81466-F284-4931-B9B5-7A80A5EA6944}"/>
    <cellStyle name="Accent1 9 3" xfId="17567" xr:uid="{00000000-0005-0000-0000-0000E55F0000}"/>
    <cellStyle name="Accent1 9_43 Manuell" xfId="55124" xr:uid="{1C573FCA-34FE-4C78-A46C-3467F2CDAAE5}"/>
    <cellStyle name="Accent1_4Q16" xfId="17568" xr:uid="{00000000-0005-0000-0000-0000E75F0000}"/>
    <cellStyle name="Accent2" xfId="5623" xr:uid="{00000000-0005-0000-0000-0000E85F0000}"/>
    <cellStyle name="Accent2 10" xfId="5624" xr:uid="{00000000-0005-0000-0000-0000E95F0000}"/>
    <cellStyle name="Accent2 10 2" xfId="17569" xr:uid="{00000000-0005-0000-0000-0000EA5F0000}"/>
    <cellStyle name="Accent2 10 3" xfId="17570" xr:uid="{00000000-0005-0000-0000-0000EB5F0000}"/>
    <cellStyle name="Accent2 10_43 Manuell" xfId="55125" xr:uid="{F9E3E5FC-6D02-41B3-9559-460BB0CC941F}"/>
    <cellStyle name="Accent2 11" xfId="5625" xr:uid="{00000000-0005-0000-0000-0000ED5F0000}"/>
    <cellStyle name="Accent2 11 2" xfId="17571" xr:uid="{00000000-0005-0000-0000-0000EE5F0000}"/>
    <cellStyle name="Accent2 11 3" xfId="17572" xr:uid="{00000000-0005-0000-0000-0000EF5F0000}"/>
    <cellStyle name="Accent2 11_43 Manuell" xfId="55126" xr:uid="{D1F679C1-2751-46B6-B6F7-A11E6F53584A}"/>
    <cellStyle name="Accent2 12" xfId="17573" xr:uid="{00000000-0005-0000-0000-0000F15F0000}"/>
    <cellStyle name="Accent2 12 2" xfId="17574" xr:uid="{00000000-0005-0000-0000-0000F25F0000}"/>
    <cellStyle name="Accent2 12 3" xfId="17575" xr:uid="{00000000-0005-0000-0000-0000F35F0000}"/>
    <cellStyle name="Accent2 12_43 Manuell" xfId="55127" xr:uid="{14D6D8C0-AF00-4301-970C-20C8726DEF88}"/>
    <cellStyle name="Accent2 13" xfId="17576" xr:uid="{00000000-0005-0000-0000-0000F55F0000}"/>
    <cellStyle name="Accent2 13 2" xfId="17577" xr:uid="{00000000-0005-0000-0000-0000F65F0000}"/>
    <cellStyle name="Accent2 13 3" xfId="17578" xr:uid="{00000000-0005-0000-0000-0000F75F0000}"/>
    <cellStyle name="Accent2 13_43 Manuell" xfId="55128" xr:uid="{34AA3C84-B9AF-4F05-863D-78A758AFA8E9}"/>
    <cellStyle name="Accent2 14" xfId="38395" xr:uid="{00000000-0005-0000-0000-0000F95F0000}"/>
    <cellStyle name="Accent2 15" xfId="46226" xr:uid="{00000000-0005-0000-0000-0000FA5F0000}"/>
    <cellStyle name="Accent2 16" xfId="46227" xr:uid="{00000000-0005-0000-0000-0000FB5F0000}"/>
    <cellStyle name="Accent2 2" xfId="5626" xr:uid="{00000000-0005-0000-0000-0000FC5F0000}"/>
    <cellStyle name="Accent2 2 2" xfId="5627" xr:uid="{00000000-0005-0000-0000-0000FD5F0000}"/>
    <cellStyle name="Accent2 2 2 2" xfId="17579" xr:uid="{00000000-0005-0000-0000-0000FE5F0000}"/>
    <cellStyle name="Accent2 2 2 2 2" xfId="17580" xr:uid="{00000000-0005-0000-0000-0000FF5F0000}"/>
    <cellStyle name="Accent2 2 2 2 3" xfId="17581" xr:uid="{00000000-0005-0000-0000-000000600000}"/>
    <cellStyle name="Accent2 2 2 2_43 Manuell" xfId="55129" xr:uid="{8CF80FD4-0040-4AF5-9C0D-93211B114C42}"/>
    <cellStyle name="Accent2 2 2 3" xfId="17582" xr:uid="{00000000-0005-0000-0000-000002600000}"/>
    <cellStyle name="Accent2 2 2 4" xfId="46228" xr:uid="{00000000-0005-0000-0000-000003600000}"/>
    <cellStyle name="Accent2 2 2_43 Manuell" xfId="55130" xr:uid="{ECA09620-D717-49C3-86DD-3E8113627CF5}"/>
    <cellStyle name="Accent2 2 3" xfId="17583" xr:uid="{00000000-0005-0000-0000-000005600000}"/>
    <cellStyle name="Accent2 2 3 2" xfId="17584" xr:uid="{00000000-0005-0000-0000-000006600000}"/>
    <cellStyle name="Accent2 2 3 2 2" xfId="17585" xr:uid="{00000000-0005-0000-0000-000007600000}"/>
    <cellStyle name="Accent2 2 3 2 3" xfId="17586" xr:uid="{00000000-0005-0000-0000-000008600000}"/>
    <cellStyle name="Accent2 2 3 2_43 Manuell" xfId="55131" xr:uid="{7F2B2003-3AAF-4E77-926C-965CD9BE9A1A}"/>
    <cellStyle name="Accent2 2 3 3" xfId="17587" xr:uid="{00000000-0005-0000-0000-00000A600000}"/>
    <cellStyle name="Accent2 2 3 4" xfId="17588" xr:uid="{00000000-0005-0000-0000-00000B600000}"/>
    <cellStyle name="Accent2 2 3_43 Manuell" xfId="55132" xr:uid="{64287373-94E6-4903-8F6F-27E4E7E22C7C}"/>
    <cellStyle name="Accent2 2 4" xfId="17589" xr:uid="{00000000-0005-0000-0000-00000D600000}"/>
    <cellStyle name="Accent2 2 4 2" xfId="17590" xr:uid="{00000000-0005-0000-0000-00000E600000}"/>
    <cellStyle name="Accent2 2 4 3" xfId="17591" xr:uid="{00000000-0005-0000-0000-00000F600000}"/>
    <cellStyle name="Accent2 2 4_43 Manuell" xfId="55133" xr:uid="{F21C10EC-B129-4362-AB8E-BDC31D74E232}"/>
    <cellStyle name="Accent2 2 5" xfId="17592" xr:uid="{00000000-0005-0000-0000-000011600000}"/>
    <cellStyle name="Accent2 2 5 2" xfId="17593" xr:uid="{00000000-0005-0000-0000-000012600000}"/>
    <cellStyle name="Accent2 2 5 3" xfId="17594" xr:uid="{00000000-0005-0000-0000-000013600000}"/>
    <cellStyle name="Accent2 2 5_43 Manuell" xfId="55134" xr:uid="{BCC086CA-B98F-4823-917D-53A953129B84}"/>
    <cellStyle name="Accent2 2 6" xfId="17595" xr:uid="{00000000-0005-0000-0000-000015600000}"/>
    <cellStyle name="Accent2 2 6 2" xfId="17596" xr:uid="{00000000-0005-0000-0000-000016600000}"/>
    <cellStyle name="Accent2 2 6 3" xfId="17597" xr:uid="{00000000-0005-0000-0000-000017600000}"/>
    <cellStyle name="Accent2 2 6_43 Manuell" xfId="55135" xr:uid="{F7CF7035-DAA1-498C-849C-1BEF5BD7B7BE}"/>
    <cellStyle name="Accent2 2 7" xfId="17598" xr:uid="{00000000-0005-0000-0000-000019600000}"/>
    <cellStyle name="Accent2 2 7 2" xfId="17599" xr:uid="{00000000-0005-0000-0000-00001A600000}"/>
    <cellStyle name="Accent2 2 7 3" xfId="17600" xr:uid="{00000000-0005-0000-0000-00001B600000}"/>
    <cellStyle name="Accent2 2 7_43 Manuell" xfId="55136" xr:uid="{19865988-A955-4437-8AF6-F03C38861E96}"/>
    <cellStyle name="Accent2 2 8" xfId="17601" xr:uid="{00000000-0005-0000-0000-00001D600000}"/>
    <cellStyle name="Accent2 2 9" xfId="46229" xr:uid="{00000000-0005-0000-0000-00001E600000}"/>
    <cellStyle name="Accent2 2_4 manuell" xfId="53952" xr:uid="{272AF2F2-A91C-44F2-BAC8-563F481206B3}"/>
    <cellStyle name="Accent2 3" xfId="5628" xr:uid="{00000000-0005-0000-0000-000020600000}"/>
    <cellStyle name="Accent2 3 2" xfId="17602" xr:uid="{00000000-0005-0000-0000-000021600000}"/>
    <cellStyle name="Accent2 3 2 2" xfId="17603" xr:uid="{00000000-0005-0000-0000-000022600000}"/>
    <cellStyle name="Accent2 3 2 3" xfId="17604" xr:uid="{00000000-0005-0000-0000-000023600000}"/>
    <cellStyle name="Accent2 3 2_43 Manuell" xfId="55137" xr:uid="{2972B57E-1903-4A84-9CF9-10CEA4321D61}"/>
    <cellStyle name="Accent2 3 3" xfId="17605" xr:uid="{00000000-0005-0000-0000-000025600000}"/>
    <cellStyle name="Accent2 3 4" xfId="46230" xr:uid="{00000000-0005-0000-0000-000026600000}"/>
    <cellStyle name="Accent2 3_43 Manuell" xfId="55138" xr:uid="{1B81F804-1F80-49EE-887E-5446D9303175}"/>
    <cellStyle name="Accent2 4" xfId="5629" xr:uid="{00000000-0005-0000-0000-000028600000}"/>
    <cellStyle name="Accent2 4 2" xfId="17606" xr:uid="{00000000-0005-0000-0000-000029600000}"/>
    <cellStyle name="Accent2 4 2 2" xfId="17607" xr:uid="{00000000-0005-0000-0000-00002A600000}"/>
    <cellStyle name="Accent2 4 2 3" xfId="17608" xr:uid="{00000000-0005-0000-0000-00002B600000}"/>
    <cellStyle name="Accent2 4 2_43 Manuell" xfId="55139" xr:uid="{B89CBBC4-DD4D-430C-9793-413746B6EE54}"/>
    <cellStyle name="Accent2 4 3" xfId="17609" xr:uid="{00000000-0005-0000-0000-00002D600000}"/>
    <cellStyle name="Accent2 4 3 2" xfId="17610" xr:uid="{00000000-0005-0000-0000-00002E600000}"/>
    <cellStyle name="Accent2 4 3 3" xfId="17611" xr:uid="{00000000-0005-0000-0000-00002F600000}"/>
    <cellStyle name="Accent2 4 3_43 Manuell" xfId="55140" xr:uid="{2A9E631E-F7D2-42D1-821D-D770D42F2B30}"/>
    <cellStyle name="Accent2 4 4" xfId="17612" xr:uid="{00000000-0005-0000-0000-000031600000}"/>
    <cellStyle name="Accent2 4 4 2" xfId="17613" xr:uid="{00000000-0005-0000-0000-000032600000}"/>
    <cellStyle name="Accent2 4 4 3" xfId="17614" xr:uid="{00000000-0005-0000-0000-000033600000}"/>
    <cellStyle name="Accent2 4 4_43 Manuell" xfId="55141" xr:uid="{6E8EF048-E826-4E00-9A19-AC05383209DC}"/>
    <cellStyle name="Accent2 4 5" xfId="17615" xr:uid="{00000000-0005-0000-0000-000035600000}"/>
    <cellStyle name="Accent2 4_43 Manuell" xfId="55142" xr:uid="{41C9AB1F-2607-4D86-B16D-A5B47056737E}"/>
    <cellStyle name="Accent2 5" xfId="5630" xr:uid="{00000000-0005-0000-0000-000037600000}"/>
    <cellStyle name="Accent2 5 2" xfId="17616" xr:uid="{00000000-0005-0000-0000-000038600000}"/>
    <cellStyle name="Accent2 5 2 2" xfId="17617" xr:uid="{00000000-0005-0000-0000-000039600000}"/>
    <cellStyle name="Accent2 5 2 3" xfId="17618" xr:uid="{00000000-0005-0000-0000-00003A600000}"/>
    <cellStyle name="Accent2 5 2_43 Manuell" xfId="55143" xr:uid="{9D8134B6-78F2-4982-A91F-2DE06E5F04B1}"/>
    <cellStyle name="Accent2 5 3" xfId="17619" xr:uid="{00000000-0005-0000-0000-00003C600000}"/>
    <cellStyle name="Accent2 5_43 Manuell" xfId="55144" xr:uid="{E0E27967-40E9-4C21-92BA-4D539E03CAA6}"/>
    <cellStyle name="Accent2 6" xfId="5631" xr:uid="{00000000-0005-0000-0000-00003E600000}"/>
    <cellStyle name="Accent2 6 2" xfId="17620" xr:uid="{00000000-0005-0000-0000-00003F600000}"/>
    <cellStyle name="Accent2 6 2 2" xfId="17621" xr:uid="{00000000-0005-0000-0000-000040600000}"/>
    <cellStyle name="Accent2 6 2 3" xfId="17622" xr:uid="{00000000-0005-0000-0000-000041600000}"/>
    <cellStyle name="Accent2 6 2_43 Manuell" xfId="55145" xr:uid="{C375788A-6B0C-4E16-B181-06B140F9148A}"/>
    <cellStyle name="Accent2 6 3" xfId="17623" xr:uid="{00000000-0005-0000-0000-000043600000}"/>
    <cellStyle name="Accent2 6_43 Manuell" xfId="55146" xr:uid="{95F003AF-D3DB-4567-A932-626264BF6732}"/>
    <cellStyle name="Accent2 7" xfId="5632" xr:uid="{00000000-0005-0000-0000-000045600000}"/>
    <cellStyle name="Accent2 7 2" xfId="17624" xr:uid="{00000000-0005-0000-0000-000046600000}"/>
    <cellStyle name="Accent2 7 2 2" xfId="17625" xr:uid="{00000000-0005-0000-0000-000047600000}"/>
    <cellStyle name="Accent2 7 2 3" xfId="17626" xr:uid="{00000000-0005-0000-0000-000048600000}"/>
    <cellStyle name="Accent2 7 2_43 Manuell" xfId="55147" xr:uid="{960520F0-47BC-4722-8AD5-4C665E97D58A}"/>
    <cellStyle name="Accent2 7 3" xfId="17627" xr:uid="{00000000-0005-0000-0000-00004A600000}"/>
    <cellStyle name="Accent2 7_43 Manuell" xfId="55148" xr:uid="{323FB03D-7475-420F-8DCA-476B4DC1D146}"/>
    <cellStyle name="Accent2 8" xfId="5633" xr:uid="{00000000-0005-0000-0000-00004C600000}"/>
    <cellStyle name="Accent2 8 2" xfId="17628" xr:uid="{00000000-0005-0000-0000-00004D600000}"/>
    <cellStyle name="Accent2 8 2 2" xfId="17629" xr:uid="{00000000-0005-0000-0000-00004E600000}"/>
    <cellStyle name="Accent2 8 2 3" xfId="17630" xr:uid="{00000000-0005-0000-0000-00004F600000}"/>
    <cellStyle name="Accent2 8 2_43 Manuell" xfId="55149" xr:uid="{7EED6F20-AC57-449E-B805-EBEBBEE80C18}"/>
    <cellStyle name="Accent2 8 3" xfId="17631" xr:uid="{00000000-0005-0000-0000-000051600000}"/>
    <cellStyle name="Accent2 8_43 Manuell" xfId="55150" xr:uid="{7291AFAB-A440-44BD-BFF8-B7716484C2FC}"/>
    <cellStyle name="Accent2 9" xfId="5634" xr:uid="{00000000-0005-0000-0000-000053600000}"/>
    <cellStyle name="Accent2 9 2" xfId="17632" xr:uid="{00000000-0005-0000-0000-000054600000}"/>
    <cellStyle name="Accent2 9 2 2" xfId="17633" xr:uid="{00000000-0005-0000-0000-000055600000}"/>
    <cellStyle name="Accent2 9 2 3" xfId="17634" xr:uid="{00000000-0005-0000-0000-000056600000}"/>
    <cellStyle name="Accent2 9 2_43 Manuell" xfId="55151" xr:uid="{843B1897-BF85-448C-88A1-0F1C06C8AC16}"/>
    <cellStyle name="Accent2 9 3" xfId="17635" xr:uid="{00000000-0005-0000-0000-000058600000}"/>
    <cellStyle name="Accent2 9_43 Manuell" xfId="55152" xr:uid="{EA11C169-9408-4A60-B742-79D219D624A4}"/>
    <cellStyle name="Accent2_4Q16" xfId="17636" xr:uid="{00000000-0005-0000-0000-00005A600000}"/>
    <cellStyle name="Accent3" xfId="5635" xr:uid="{00000000-0005-0000-0000-00005B600000}"/>
    <cellStyle name="Accent3 10" xfId="5636" xr:uid="{00000000-0005-0000-0000-00005C600000}"/>
    <cellStyle name="Accent3 10 2" xfId="17637" xr:uid="{00000000-0005-0000-0000-00005D600000}"/>
    <cellStyle name="Accent3 10 3" xfId="17638" xr:uid="{00000000-0005-0000-0000-00005E600000}"/>
    <cellStyle name="Accent3 10_43 Manuell" xfId="55153" xr:uid="{BB32F5B3-CBA9-441F-A6FA-EBB3E1FAE55C}"/>
    <cellStyle name="Accent3 11" xfId="5637" xr:uid="{00000000-0005-0000-0000-000060600000}"/>
    <cellStyle name="Accent3 11 2" xfId="17639" xr:uid="{00000000-0005-0000-0000-000061600000}"/>
    <cellStyle name="Accent3 11 3" xfId="17640" xr:uid="{00000000-0005-0000-0000-000062600000}"/>
    <cellStyle name="Accent3 11_43 Manuell" xfId="55154" xr:uid="{4226AAC1-FAB9-4C7A-B0C0-CC2F8BA56AAE}"/>
    <cellStyle name="Accent3 12" xfId="17641" xr:uid="{00000000-0005-0000-0000-000064600000}"/>
    <cellStyle name="Accent3 12 2" xfId="17642" xr:uid="{00000000-0005-0000-0000-000065600000}"/>
    <cellStyle name="Accent3 12 3" xfId="17643" xr:uid="{00000000-0005-0000-0000-000066600000}"/>
    <cellStyle name="Accent3 12_43 Manuell" xfId="55155" xr:uid="{2DD2F917-5761-40AF-B54C-B3E2F1E76B99}"/>
    <cellStyle name="Accent3 13" xfId="17644" xr:uid="{00000000-0005-0000-0000-000068600000}"/>
    <cellStyle name="Accent3 13 2" xfId="17645" xr:uid="{00000000-0005-0000-0000-000069600000}"/>
    <cellStyle name="Accent3 13 3" xfId="17646" xr:uid="{00000000-0005-0000-0000-00006A600000}"/>
    <cellStyle name="Accent3 13_43 Manuell" xfId="55156" xr:uid="{516F543E-D9D3-47A5-9A84-0364DE74FDA4}"/>
    <cellStyle name="Accent3 14" xfId="38396" xr:uid="{00000000-0005-0000-0000-00006C600000}"/>
    <cellStyle name="Accent3 15" xfId="46231" xr:uid="{00000000-0005-0000-0000-00006D600000}"/>
    <cellStyle name="Accent3 16" xfId="46232" xr:uid="{00000000-0005-0000-0000-00006E600000}"/>
    <cellStyle name="Accent3 2" xfId="5638" xr:uid="{00000000-0005-0000-0000-00006F600000}"/>
    <cellStyle name="Accent3 2 2" xfId="5639" xr:uid="{00000000-0005-0000-0000-000070600000}"/>
    <cellStyle name="Accent3 2 2 2" xfId="17647" xr:uid="{00000000-0005-0000-0000-000071600000}"/>
    <cellStyle name="Accent3 2 2 2 2" xfId="17648" xr:uid="{00000000-0005-0000-0000-000072600000}"/>
    <cellStyle name="Accent3 2 2 2 3" xfId="17649" xr:uid="{00000000-0005-0000-0000-000073600000}"/>
    <cellStyle name="Accent3 2 2 2_43 Manuell" xfId="55157" xr:uid="{8E5C9968-38A7-4883-BD74-57D5A2974913}"/>
    <cellStyle name="Accent3 2 2 3" xfId="17650" xr:uid="{00000000-0005-0000-0000-000075600000}"/>
    <cellStyle name="Accent3 2 2 3 2" xfId="17651" xr:uid="{00000000-0005-0000-0000-000076600000}"/>
    <cellStyle name="Accent3 2 2 3 3" xfId="17652" xr:uid="{00000000-0005-0000-0000-000077600000}"/>
    <cellStyle name="Accent3 2 2 3_43 Manuell" xfId="55158" xr:uid="{36FFE159-E6A5-47A9-854E-CCE98E418EAB}"/>
    <cellStyle name="Accent3 2 2 4" xfId="17653" xr:uid="{00000000-0005-0000-0000-000079600000}"/>
    <cellStyle name="Accent3 2 2 4 2" xfId="17654" xr:uid="{00000000-0005-0000-0000-00007A600000}"/>
    <cellStyle name="Accent3 2 2 4 3" xfId="17655" xr:uid="{00000000-0005-0000-0000-00007B600000}"/>
    <cellStyle name="Accent3 2 2 4_43 Manuell" xfId="55159" xr:uid="{AE750694-7616-4565-A2AE-7EDBB4900FE0}"/>
    <cellStyle name="Accent3 2 2 5" xfId="17656" xr:uid="{00000000-0005-0000-0000-00007D600000}"/>
    <cellStyle name="Accent3 2 2 5 2" xfId="17657" xr:uid="{00000000-0005-0000-0000-00007E600000}"/>
    <cellStyle name="Accent3 2 2 5 3" xfId="17658" xr:uid="{00000000-0005-0000-0000-00007F600000}"/>
    <cellStyle name="Accent3 2 2 5_43 Manuell" xfId="55160" xr:uid="{F1858294-A6E0-4758-8BA1-79A59426EC73}"/>
    <cellStyle name="Accent3 2 2 6" xfId="17659" xr:uid="{00000000-0005-0000-0000-000081600000}"/>
    <cellStyle name="Accent3 2 2 6 2" xfId="17660" xr:uid="{00000000-0005-0000-0000-000082600000}"/>
    <cellStyle name="Accent3 2 2 6 3" xfId="17661" xr:uid="{00000000-0005-0000-0000-000083600000}"/>
    <cellStyle name="Accent3 2 2 6_43 Manuell" xfId="55161" xr:uid="{4408CE43-DDBB-4915-9F07-7223481C5A88}"/>
    <cellStyle name="Accent3 2 2 7" xfId="17662" xr:uid="{00000000-0005-0000-0000-000085600000}"/>
    <cellStyle name="Accent3 2 2 8" xfId="46233" xr:uid="{00000000-0005-0000-0000-000086600000}"/>
    <cellStyle name="Accent3 2 2_43 Manuell" xfId="55162" xr:uid="{2A0354B1-2D80-48F4-8D07-7FA410AFAF40}"/>
    <cellStyle name="Accent3 2 3" xfId="17663" xr:uid="{00000000-0005-0000-0000-000088600000}"/>
    <cellStyle name="Accent3 2 3 2" xfId="17664" xr:uid="{00000000-0005-0000-0000-000089600000}"/>
    <cellStyle name="Accent3 2 3 2 2" xfId="17665" xr:uid="{00000000-0005-0000-0000-00008A600000}"/>
    <cellStyle name="Accent3 2 3 2 3" xfId="17666" xr:uid="{00000000-0005-0000-0000-00008B600000}"/>
    <cellStyle name="Accent3 2 3 2_43 Manuell" xfId="55163" xr:uid="{EB5509F9-598E-43DF-8E32-6479B1AFC89A}"/>
    <cellStyle name="Accent3 2 3 3" xfId="17667" xr:uid="{00000000-0005-0000-0000-00008D600000}"/>
    <cellStyle name="Accent3 2 3 4" xfId="17668" xr:uid="{00000000-0005-0000-0000-00008E600000}"/>
    <cellStyle name="Accent3 2 3_43 Manuell" xfId="55164" xr:uid="{0EFA24D7-E447-4F04-8E19-063F141DE845}"/>
    <cellStyle name="Accent3 2 4" xfId="17669" xr:uid="{00000000-0005-0000-0000-000090600000}"/>
    <cellStyle name="Accent3 2 4 2" xfId="17670" xr:uid="{00000000-0005-0000-0000-000091600000}"/>
    <cellStyle name="Accent3 2 4 3" xfId="17671" xr:uid="{00000000-0005-0000-0000-000092600000}"/>
    <cellStyle name="Accent3 2 4_43 Manuell" xfId="55165" xr:uid="{449F10E1-2398-4AD6-B71B-A9E9F98DB92F}"/>
    <cellStyle name="Accent3 2 5" xfId="17672" xr:uid="{00000000-0005-0000-0000-000094600000}"/>
    <cellStyle name="Accent3 2 5 2" xfId="17673" xr:uid="{00000000-0005-0000-0000-000095600000}"/>
    <cellStyle name="Accent3 2 5 3" xfId="17674" xr:uid="{00000000-0005-0000-0000-000096600000}"/>
    <cellStyle name="Accent3 2 5_43 Manuell" xfId="55166" xr:uid="{48CE96C9-7742-4F4A-9BAA-A9185D79AA1F}"/>
    <cellStyle name="Accent3 2 6" xfId="17675" xr:uid="{00000000-0005-0000-0000-000098600000}"/>
    <cellStyle name="Accent3 2 6 2" xfId="17676" xr:uid="{00000000-0005-0000-0000-000099600000}"/>
    <cellStyle name="Accent3 2 6 3" xfId="17677" xr:uid="{00000000-0005-0000-0000-00009A600000}"/>
    <cellStyle name="Accent3 2 6_43 Manuell" xfId="55167" xr:uid="{7C2BFCFF-4BA6-4E8B-B1A0-15DB8D4CAD33}"/>
    <cellStyle name="Accent3 2 7" xfId="17678" xr:uid="{00000000-0005-0000-0000-00009C600000}"/>
    <cellStyle name="Accent3 2 7 2" xfId="17679" xr:uid="{00000000-0005-0000-0000-00009D600000}"/>
    <cellStyle name="Accent3 2 7 3" xfId="17680" xr:uid="{00000000-0005-0000-0000-00009E600000}"/>
    <cellStyle name="Accent3 2 7_43 Manuell" xfId="55168" xr:uid="{57911F03-8204-4A15-AFE7-1849DE01CB4E}"/>
    <cellStyle name="Accent3 2 8" xfId="17681" xr:uid="{00000000-0005-0000-0000-0000A0600000}"/>
    <cellStyle name="Accent3 2 9" xfId="46234" xr:uid="{00000000-0005-0000-0000-0000A1600000}"/>
    <cellStyle name="Accent3 2_4 manuell" xfId="53953" xr:uid="{D8C79C67-8F6E-4F41-90E5-6C3B838B22DD}"/>
    <cellStyle name="Accent3 3" xfId="5640" xr:uid="{00000000-0005-0000-0000-0000A3600000}"/>
    <cellStyle name="Accent3 3 2" xfId="17682" xr:uid="{00000000-0005-0000-0000-0000A4600000}"/>
    <cellStyle name="Accent3 3 2 2" xfId="17683" xr:uid="{00000000-0005-0000-0000-0000A5600000}"/>
    <cellStyle name="Accent3 3 2 3" xfId="17684" xr:uid="{00000000-0005-0000-0000-0000A6600000}"/>
    <cellStyle name="Accent3 3 2_43 Manuell" xfId="55169" xr:uid="{EBD536F5-AE2D-485D-B3DE-BD3DED9E6AA0}"/>
    <cellStyle name="Accent3 3 3" xfId="17685" xr:uid="{00000000-0005-0000-0000-0000A8600000}"/>
    <cellStyle name="Accent3 3 4" xfId="46235" xr:uid="{00000000-0005-0000-0000-0000A9600000}"/>
    <cellStyle name="Accent3 3_43 Manuell" xfId="55170" xr:uid="{2A0086C4-5380-4DB6-9A80-25C06A514E92}"/>
    <cellStyle name="Accent3 4" xfId="5641" xr:uid="{00000000-0005-0000-0000-0000AB600000}"/>
    <cellStyle name="Accent3 4 2" xfId="17686" xr:uid="{00000000-0005-0000-0000-0000AC600000}"/>
    <cellStyle name="Accent3 4 2 2" xfId="17687" xr:uid="{00000000-0005-0000-0000-0000AD600000}"/>
    <cellStyle name="Accent3 4 2 3" xfId="17688" xr:uid="{00000000-0005-0000-0000-0000AE600000}"/>
    <cellStyle name="Accent3 4 2_43 Manuell" xfId="55171" xr:uid="{4AE418B1-D62F-42B8-8063-A4EA158F6DCD}"/>
    <cellStyle name="Accent3 4 3" xfId="17689" xr:uid="{00000000-0005-0000-0000-0000B0600000}"/>
    <cellStyle name="Accent3 4 3 2" xfId="17690" xr:uid="{00000000-0005-0000-0000-0000B1600000}"/>
    <cellStyle name="Accent3 4 3 3" xfId="17691" xr:uid="{00000000-0005-0000-0000-0000B2600000}"/>
    <cellStyle name="Accent3 4 3_43 Manuell" xfId="55172" xr:uid="{F5F5C64B-05C4-493B-9B2A-4F5A7ACB6D71}"/>
    <cellStyle name="Accent3 4 4" xfId="17692" xr:uid="{00000000-0005-0000-0000-0000B4600000}"/>
    <cellStyle name="Accent3 4 4 2" xfId="17693" xr:uid="{00000000-0005-0000-0000-0000B5600000}"/>
    <cellStyle name="Accent3 4 4 3" xfId="17694" xr:uid="{00000000-0005-0000-0000-0000B6600000}"/>
    <cellStyle name="Accent3 4 4_43 Manuell" xfId="55173" xr:uid="{83817756-4A1A-4395-ACDD-5051333572D8}"/>
    <cellStyle name="Accent3 4 5" xfId="17695" xr:uid="{00000000-0005-0000-0000-0000B8600000}"/>
    <cellStyle name="Accent3 4_43 Manuell" xfId="55174" xr:uid="{5D08A4C7-A2A1-410F-BB01-0378D69F4D76}"/>
    <cellStyle name="Accent3 5" xfId="5642" xr:uid="{00000000-0005-0000-0000-0000BA600000}"/>
    <cellStyle name="Accent3 5 2" xfId="17696" xr:uid="{00000000-0005-0000-0000-0000BB600000}"/>
    <cellStyle name="Accent3 5 2 2" xfId="17697" xr:uid="{00000000-0005-0000-0000-0000BC600000}"/>
    <cellStyle name="Accent3 5 2 3" xfId="17698" xr:uid="{00000000-0005-0000-0000-0000BD600000}"/>
    <cellStyle name="Accent3 5 2_43 Manuell" xfId="55175" xr:uid="{2DBF8A3C-8228-403E-AB40-EF1B8AD9B723}"/>
    <cellStyle name="Accent3 5 3" xfId="17699" xr:uid="{00000000-0005-0000-0000-0000BF600000}"/>
    <cellStyle name="Accent3 5_43 Manuell" xfId="55176" xr:uid="{B354BAD7-C37C-4297-B6BB-3D2FAA05D97B}"/>
    <cellStyle name="Accent3 6" xfId="5643" xr:uid="{00000000-0005-0000-0000-0000C1600000}"/>
    <cellStyle name="Accent3 6 2" xfId="17700" xr:uid="{00000000-0005-0000-0000-0000C2600000}"/>
    <cellStyle name="Accent3 6 2 2" xfId="17701" xr:uid="{00000000-0005-0000-0000-0000C3600000}"/>
    <cellStyle name="Accent3 6 2 3" xfId="17702" xr:uid="{00000000-0005-0000-0000-0000C4600000}"/>
    <cellStyle name="Accent3 6 2_43 Manuell" xfId="55177" xr:uid="{B2B226C6-3293-4F22-8614-2348B82CB6C2}"/>
    <cellStyle name="Accent3 6 3" xfId="17703" xr:uid="{00000000-0005-0000-0000-0000C6600000}"/>
    <cellStyle name="Accent3 6_43 Manuell" xfId="55178" xr:uid="{EC1B04FE-4A50-4A48-AD3E-A2CE998F6DEA}"/>
    <cellStyle name="Accent3 7" xfId="5644" xr:uid="{00000000-0005-0000-0000-0000C8600000}"/>
    <cellStyle name="Accent3 7 2" xfId="17704" xr:uid="{00000000-0005-0000-0000-0000C9600000}"/>
    <cellStyle name="Accent3 7 2 2" xfId="17705" xr:uid="{00000000-0005-0000-0000-0000CA600000}"/>
    <cellStyle name="Accent3 7 2 3" xfId="17706" xr:uid="{00000000-0005-0000-0000-0000CB600000}"/>
    <cellStyle name="Accent3 7 2_43 Manuell" xfId="55179" xr:uid="{3FF74E3B-85AE-4314-AB8E-8016E82078E6}"/>
    <cellStyle name="Accent3 7 3" xfId="17707" xr:uid="{00000000-0005-0000-0000-0000CD600000}"/>
    <cellStyle name="Accent3 7_43 Manuell" xfId="55180" xr:uid="{2CAA07AF-82FB-4F1B-94C5-569CE8A43A04}"/>
    <cellStyle name="Accent3 8" xfId="5645" xr:uid="{00000000-0005-0000-0000-0000CF600000}"/>
    <cellStyle name="Accent3 8 2" xfId="17708" xr:uid="{00000000-0005-0000-0000-0000D0600000}"/>
    <cellStyle name="Accent3 8 2 2" xfId="17709" xr:uid="{00000000-0005-0000-0000-0000D1600000}"/>
    <cellStyle name="Accent3 8 2 3" xfId="17710" xr:uid="{00000000-0005-0000-0000-0000D2600000}"/>
    <cellStyle name="Accent3 8 2_43 Manuell" xfId="55181" xr:uid="{D15E05B5-4116-4115-BDFE-385C7703155E}"/>
    <cellStyle name="Accent3 8 3" xfId="17711" xr:uid="{00000000-0005-0000-0000-0000D4600000}"/>
    <cellStyle name="Accent3 8_43 Manuell" xfId="55182" xr:uid="{02D7E75A-B588-432B-947C-9E2ADCC1BE91}"/>
    <cellStyle name="Accent3 9" xfId="5646" xr:uid="{00000000-0005-0000-0000-0000D6600000}"/>
    <cellStyle name="Accent3 9 2" xfId="17712" xr:uid="{00000000-0005-0000-0000-0000D7600000}"/>
    <cellStyle name="Accent3 9 2 2" xfId="17713" xr:uid="{00000000-0005-0000-0000-0000D8600000}"/>
    <cellStyle name="Accent3 9 2 3" xfId="17714" xr:uid="{00000000-0005-0000-0000-0000D9600000}"/>
    <cellStyle name="Accent3 9 2_43 Manuell" xfId="55183" xr:uid="{6B63A5BD-62A5-4FE1-8130-0533AE743198}"/>
    <cellStyle name="Accent3 9 3" xfId="17715" xr:uid="{00000000-0005-0000-0000-0000DB600000}"/>
    <cellStyle name="Accent3 9_43 Manuell" xfId="55184" xr:uid="{69BF38AF-597E-4745-820F-321CCCA53244}"/>
    <cellStyle name="Accent3_4Q16" xfId="17716" xr:uid="{00000000-0005-0000-0000-0000DD600000}"/>
    <cellStyle name="Accent4" xfId="5647" xr:uid="{00000000-0005-0000-0000-0000DE600000}"/>
    <cellStyle name="Accent4 10" xfId="5648" xr:uid="{00000000-0005-0000-0000-0000DF600000}"/>
    <cellStyle name="Accent4 10 2" xfId="17717" xr:uid="{00000000-0005-0000-0000-0000E0600000}"/>
    <cellStyle name="Accent4 10 3" xfId="17718" xr:uid="{00000000-0005-0000-0000-0000E1600000}"/>
    <cellStyle name="Accent4 10_43 Manuell" xfId="55185" xr:uid="{8A5B2F8F-29A9-41F3-AE39-2D50AF706EF3}"/>
    <cellStyle name="Accent4 11" xfId="5649" xr:uid="{00000000-0005-0000-0000-0000E3600000}"/>
    <cellStyle name="Accent4 11 2" xfId="17719" xr:uid="{00000000-0005-0000-0000-0000E4600000}"/>
    <cellStyle name="Accent4 11 3" xfId="17720" xr:uid="{00000000-0005-0000-0000-0000E5600000}"/>
    <cellStyle name="Accent4 11_43 Manuell" xfId="55186" xr:uid="{4F4163C9-1BA8-4DE2-941C-AA584F84AA2A}"/>
    <cellStyle name="Accent4 12" xfId="17721" xr:uid="{00000000-0005-0000-0000-0000E7600000}"/>
    <cellStyle name="Accent4 12 2" xfId="17722" xr:uid="{00000000-0005-0000-0000-0000E8600000}"/>
    <cellStyle name="Accent4 12 3" xfId="17723" xr:uid="{00000000-0005-0000-0000-0000E9600000}"/>
    <cellStyle name="Accent4 12_43 Manuell" xfId="55187" xr:uid="{A553DD1F-9479-44CB-ACC7-2D3569326D04}"/>
    <cellStyle name="Accent4 13" xfId="17724" xr:uid="{00000000-0005-0000-0000-0000EB600000}"/>
    <cellStyle name="Accent4 13 2" xfId="17725" xr:uid="{00000000-0005-0000-0000-0000EC600000}"/>
    <cellStyle name="Accent4 13 3" xfId="17726" xr:uid="{00000000-0005-0000-0000-0000ED600000}"/>
    <cellStyle name="Accent4 13_43 Manuell" xfId="55188" xr:uid="{F7DAA1CD-976D-4138-9C63-27CC54D06583}"/>
    <cellStyle name="Accent4 14" xfId="38397" xr:uid="{00000000-0005-0000-0000-0000EF600000}"/>
    <cellStyle name="Accent4 15" xfId="46236" xr:uid="{00000000-0005-0000-0000-0000F0600000}"/>
    <cellStyle name="Accent4 16" xfId="46237" xr:uid="{00000000-0005-0000-0000-0000F1600000}"/>
    <cellStyle name="Accent4 2" xfId="5650" xr:uid="{00000000-0005-0000-0000-0000F2600000}"/>
    <cellStyle name="Accent4 2 2" xfId="5651" xr:uid="{00000000-0005-0000-0000-0000F3600000}"/>
    <cellStyle name="Accent4 2 2 2" xfId="17727" xr:uid="{00000000-0005-0000-0000-0000F4600000}"/>
    <cellStyle name="Accent4 2 2 2 2" xfId="17728" xr:uid="{00000000-0005-0000-0000-0000F5600000}"/>
    <cellStyle name="Accent4 2 2 2 3" xfId="17729" xr:uid="{00000000-0005-0000-0000-0000F6600000}"/>
    <cellStyle name="Accent4 2 2 2_43 Manuell" xfId="55189" xr:uid="{E0E3913D-85A7-4E56-A158-483234C0F93B}"/>
    <cellStyle name="Accent4 2 2 3" xfId="17730" xr:uid="{00000000-0005-0000-0000-0000F8600000}"/>
    <cellStyle name="Accent4 2 2 4" xfId="46238" xr:uid="{00000000-0005-0000-0000-0000F9600000}"/>
    <cellStyle name="Accent4 2 2_43 Manuell" xfId="55190" xr:uid="{C8621077-29DB-471D-BE2C-CF032507E50F}"/>
    <cellStyle name="Accent4 2 3" xfId="17731" xr:uid="{00000000-0005-0000-0000-0000FB600000}"/>
    <cellStyle name="Accent4 2 3 2" xfId="17732" xr:uid="{00000000-0005-0000-0000-0000FC600000}"/>
    <cellStyle name="Accent4 2 3 2 2" xfId="17733" xr:uid="{00000000-0005-0000-0000-0000FD600000}"/>
    <cellStyle name="Accent4 2 3 2 3" xfId="17734" xr:uid="{00000000-0005-0000-0000-0000FE600000}"/>
    <cellStyle name="Accent4 2 3 2 4" xfId="46239" xr:uid="{00000000-0005-0000-0000-0000FF600000}"/>
    <cellStyle name="Accent4 2 3 2_43 Manuell" xfId="55191" xr:uid="{54837E6C-E0EB-49B9-B7B3-955095B858DE}"/>
    <cellStyle name="Accent4 2 3 3" xfId="17735" xr:uid="{00000000-0005-0000-0000-000001610000}"/>
    <cellStyle name="Accent4 2 3 3 2" xfId="46240" xr:uid="{00000000-0005-0000-0000-000002610000}"/>
    <cellStyle name="Accent4 2 3 4" xfId="17736" xr:uid="{00000000-0005-0000-0000-000003610000}"/>
    <cellStyle name="Accent4 2 3 4 2" xfId="46241" xr:uid="{00000000-0005-0000-0000-000004610000}"/>
    <cellStyle name="Accent4 2 3 5" xfId="46242" xr:uid="{00000000-0005-0000-0000-000005610000}"/>
    <cellStyle name="Accent4 2 3 6" xfId="46243" xr:uid="{00000000-0005-0000-0000-000006610000}"/>
    <cellStyle name="Accent4 2 3_43 Manuell" xfId="55192" xr:uid="{ECB28970-66AD-45F2-87EC-8A37F78D837C}"/>
    <cellStyle name="Accent4 2 4" xfId="17737" xr:uid="{00000000-0005-0000-0000-000008610000}"/>
    <cellStyle name="Accent4 2 4 2" xfId="17738" xr:uid="{00000000-0005-0000-0000-000009610000}"/>
    <cellStyle name="Accent4 2 4 3" xfId="17739" xr:uid="{00000000-0005-0000-0000-00000A610000}"/>
    <cellStyle name="Accent4 2 4 4" xfId="46244" xr:uid="{00000000-0005-0000-0000-00000B610000}"/>
    <cellStyle name="Accent4 2 4_43 Manuell" xfId="55193" xr:uid="{F193AC6F-39A1-4880-A3A8-6207417368C3}"/>
    <cellStyle name="Accent4 2 5" xfId="17740" xr:uid="{00000000-0005-0000-0000-00000D610000}"/>
    <cellStyle name="Accent4 2 5 2" xfId="17741" xr:uid="{00000000-0005-0000-0000-00000E610000}"/>
    <cellStyle name="Accent4 2 5 3" xfId="17742" xr:uid="{00000000-0005-0000-0000-00000F610000}"/>
    <cellStyle name="Accent4 2 5_43 Manuell" xfId="55194" xr:uid="{128739E0-89CC-452A-8205-5BF348CE149E}"/>
    <cellStyle name="Accent4 2 6" xfId="17743" xr:uid="{00000000-0005-0000-0000-000011610000}"/>
    <cellStyle name="Accent4 2 6 2" xfId="17744" xr:uid="{00000000-0005-0000-0000-000012610000}"/>
    <cellStyle name="Accent4 2 6 3" xfId="17745" xr:uid="{00000000-0005-0000-0000-000013610000}"/>
    <cellStyle name="Accent4 2 6_43 Manuell" xfId="55195" xr:uid="{38F2FED3-A5C2-4C89-9B80-F070493A0649}"/>
    <cellStyle name="Accent4 2 7" xfId="17746" xr:uid="{00000000-0005-0000-0000-000015610000}"/>
    <cellStyle name="Accent4 2 7 2" xfId="17747" xr:uid="{00000000-0005-0000-0000-000016610000}"/>
    <cellStyle name="Accent4 2 7 3" xfId="17748" xr:uid="{00000000-0005-0000-0000-000017610000}"/>
    <cellStyle name="Accent4 2 7_43 Manuell" xfId="55196" xr:uid="{9E46989F-DD34-481F-A765-C75C55EF9021}"/>
    <cellStyle name="Accent4 2 8" xfId="17749" xr:uid="{00000000-0005-0000-0000-000019610000}"/>
    <cellStyle name="Accent4 2 9" xfId="46245" xr:uid="{00000000-0005-0000-0000-00001A610000}"/>
    <cellStyle name="Accent4 2_4 manuell" xfId="53954" xr:uid="{5CCDE43A-A4F0-4351-B394-C2629ADDAEE8}"/>
    <cellStyle name="Accent4 3" xfId="5652" xr:uid="{00000000-0005-0000-0000-00001C610000}"/>
    <cellStyle name="Accent4 3 2" xfId="17750" xr:uid="{00000000-0005-0000-0000-00001D610000}"/>
    <cellStyle name="Accent4 3 2 2" xfId="17751" xr:uid="{00000000-0005-0000-0000-00001E610000}"/>
    <cellStyle name="Accent4 3 2 3" xfId="17752" xr:uid="{00000000-0005-0000-0000-00001F610000}"/>
    <cellStyle name="Accent4 3 2_43 Manuell" xfId="55197" xr:uid="{6EB72754-0D7D-49B7-8F3A-2C84D89EBA7C}"/>
    <cellStyle name="Accent4 3 3" xfId="17753" xr:uid="{00000000-0005-0000-0000-000021610000}"/>
    <cellStyle name="Accent4 3 4" xfId="46246" xr:uid="{00000000-0005-0000-0000-000022610000}"/>
    <cellStyle name="Accent4 3_43 Manuell" xfId="55198" xr:uid="{7DCD055F-7291-4D7A-8B82-7A2587315E7E}"/>
    <cellStyle name="Accent4 4" xfId="5653" xr:uid="{00000000-0005-0000-0000-000024610000}"/>
    <cellStyle name="Accent4 4 2" xfId="17754" xr:uid="{00000000-0005-0000-0000-000025610000}"/>
    <cellStyle name="Accent4 4 2 2" xfId="17755" xr:uid="{00000000-0005-0000-0000-000026610000}"/>
    <cellStyle name="Accent4 4 2 3" xfId="17756" xr:uid="{00000000-0005-0000-0000-000027610000}"/>
    <cellStyle name="Accent4 4 2_43 Manuell" xfId="55199" xr:uid="{809779EB-6BEC-46D6-8C2F-84EC52DA63D2}"/>
    <cellStyle name="Accent4 4 3" xfId="17757" xr:uid="{00000000-0005-0000-0000-000029610000}"/>
    <cellStyle name="Accent4 4 3 2" xfId="17758" xr:uid="{00000000-0005-0000-0000-00002A610000}"/>
    <cellStyle name="Accent4 4 3 3" xfId="17759" xr:uid="{00000000-0005-0000-0000-00002B610000}"/>
    <cellStyle name="Accent4 4 3_43 Manuell" xfId="55200" xr:uid="{5DEEAC28-23CE-4A96-9E55-ED2F3272B8E8}"/>
    <cellStyle name="Accent4 4 4" xfId="17760" xr:uid="{00000000-0005-0000-0000-00002D610000}"/>
    <cellStyle name="Accent4 4 4 2" xfId="17761" xr:uid="{00000000-0005-0000-0000-00002E610000}"/>
    <cellStyle name="Accent4 4 4 3" xfId="17762" xr:uid="{00000000-0005-0000-0000-00002F610000}"/>
    <cellStyle name="Accent4 4 4_43 Manuell" xfId="55201" xr:uid="{114AF8B3-4BEE-4344-9CDA-AFF6FD5DD651}"/>
    <cellStyle name="Accent4 4 5" xfId="17763" xr:uid="{00000000-0005-0000-0000-000031610000}"/>
    <cellStyle name="Accent4 4_43 Manuell" xfId="55202" xr:uid="{5C62DBBC-4EFF-45AF-93CF-1A5F725ABA87}"/>
    <cellStyle name="Accent4 5" xfId="5654" xr:uid="{00000000-0005-0000-0000-000033610000}"/>
    <cellStyle name="Accent4 5 2" xfId="17764" xr:uid="{00000000-0005-0000-0000-000034610000}"/>
    <cellStyle name="Accent4 5 2 2" xfId="17765" xr:uid="{00000000-0005-0000-0000-000035610000}"/>
    <cellStyle name="Accent4 5 2 3" xfId="17766" xr:uid="{00000000-0005-0000-0000-000036610000}"/>
    <cellStyle name="Accent4 5 2_43 Manuell" xfId="55203" xr:uid="{36199843-3D4D-41AE-8E7F-6ACBF3C6452E}"/>
    <cellStyle name="Accent4 5 3" xfId="17767" xr:uid="{00000000-0005-0000-0000-000038610000}"/>
    <cellStyle name="Accent4 5_43 Manuell" xfId="55204" xr:uid="{8FA37B93-A9E4-41AF-A43F-0A4E3DAEA2F2}"/>
    <cellStyle name="Accent4 6" xfId="5655" xr:uid="{00000000-0005-0000-0000-00003A610000}"/>
    <cellStyle name="Accent4 6 2" xfId="17768" xr:uid="{00000000-0005-0000-0000-00003B610000}"/>
    <cellStyle name="Accent4 6 2 2" xfId="17769" xr:uid="{00000000-0005-0000-0000-00003C610000}"/>
    <cellStyle name="Accent4 6 2 3" xfId="17770" xr:uid="{00000000-0005-0000-0000-00003D610000}"/>
    <cellStyle name="Accent4 6 2_43 Manuell" xfId="55205" xr:uid="{171102D3-9821-4F40-8961-E477EBE91A7C}"/>
    <cellStyle name="Accent4 6 3" xfId="17771" xr:uid="{00000000-0005-0000-0000-00003F610000}"/>
    <cellStyle name="Accent4 6_43 Manuell" xfId="55206" xr:uid="{3E1D44C5-737A-4E4C-AEAA-CC1B35FE8482}"/>
    <cellStyle name="Accent4 7" xfId="5656" xr:uid="{00000000-0005-0000-0000-000041610000}"/>
    <cellStyle name="Accent4 7 2" xfId="17772" xr:uid="{00000000-0005-0000-0000-000042610000}"/>
    <cellStyle name="Accent4 7 2 2" xfId="17773" xr:uid="{00000000-0005-0000-0000-000043610000}"/>
    <cellStyle name="Accent4 7 2 3" xfId="17774" xr:uid="{00000000-0005-0000-0000-000044610000}"/>
    <cellStyle name="Accent4 7 2_43 Manuell" xfId="55207" xr:uid="{56DA3647-15BD-4FCE-9FA5-89945369463C}"/>
    <cellStyle name="Accent4 7 3" xfId="17775" xr:uid="{00000000-0005-0000-0000-000046610000}"/>
    <cellStyle name="Accent4 7_43 Manuell" xfId="55208" xr:uid="{67105901-82DD-46AF-BC6E-F33AA342C139}"/>
    <cellStyle name="Accent4 8" xfId="5657" xr:uid="{00000000-0005-0000-0000-000048610000}"/>
    <cellStyle name="Accent4 8 2" xfId="17776" xr:uid="{00000000-0005-0000-0000-000049610000}"/>
    <cellStyle name="Accent4 8 2 2" xfId="17777" xr:uid="{00000000-0005-0000-0000-00004A610000}"/>
    <cellStyle name="Accent4 8 2 3" xfId="17778" xr:uid="{00000000-0005-0000-0000-00004B610000}"/>
    <cellStyle name="Accent4 8 2_43 Manuell" xfId="55209" xr:uid="{E77CE02D-4276-4526-BB7B-053A4F7BDD87}"/>
    <cellStyle name="Accent4 8 3" xfId="17779" xr:uid="{00000000-0005-0000-0000-00004D610000}"/>
    <cellStyle name="Accent4 8_43 Manuell" xfId="55210" xr:uid="{BB1AC0B4-4313-4A41-A44E-620C2F9023A1}"/>
    <cellStyle name="Accent4 9" xfId="5658" xr:uid="{00000000-0005-0000-0000-00004F610000}"/>
    <cellStyle name="Accent4 9 2" xfId="17780" xr:uid="{00000000-0005-0000-0000-000050610000}"/>
    <cellStyle name="Accent4 9 2 2" xfId="17781" xr:uid="{00000000-0005-0000-0000-000051610000}"/>
    <cellStyle name="Accent4 9 2 3" xfId="17782" xr:uid="{00000000-0005-0000-0000-000052610000}"/>
    <cellStyle name="Accent4 9 2_43 Manuell" xfId="55211" xr:uid="{6DA625E1-B748-4036-AC06-4F74762AF09E}"/>
    <cellStyle name="Accent4 9 3" xfId="17783" xr:uid="{00000000-0005-0000-0000-000054610000}"/>
    <cellStyle name="Accent4 9_43 Manuell" xfId="55212" xr:uid="{F0093EE3-D39C-405C-A218-51A35820D72B}"/>
    <cellStyle name="Accent4_4Q16" xfId="17784" xr:uid="{00000000-0005-0000-0000-000056610000}"/>
    <cellStyle name="Accent5" xfId="5659" xr:uid="{00000000-0005-0000-0000-000057610000}"/>
    <cellStyle name="Accent5 10" xfId="5660" xr:uid="{00000000-0005-0000-0000-000058610000}"/>
    <cellStyle name="Accent5 10 2" xfId="17785" xr:uid="{00000000-0005-0000-0000-000059610000}"/>
    <cellStyle name="Accent5 10 3" xfId="17786" xr:uid="{00000000-0005-0000-0000-00005A610000}"/>
    <cellStyle name="Accent5 10_43 Manuell" xfId="55213" xr:uid="{1EF03E68-B6F3-4260-8014-F452A7EBCA98}"/>
    <cellStyle name="Accent5 11" xfId="5661" xr:uid="{00000000-0005-0000-0000-00005C610000}"/>
    <cellStyle name="Accent5 11 2" xfId="17787" xr:uid="{00000000-0005-0000-0000-00005D610000}"/>
    <cellStyle name="Accent5 11 3" xfId="17788" xr:uid="{00000000-0005-0000-0000-00005E610000}"/>
    <cellStyle name="Accent5 11_43 Manuell" xfId="55214" xr:uid="{5397463B-A61B-447A-AA67-E87F1A6D1683}"/>
    <cellStyle name="Accent5 12" xfId="17789" xr:uid="{00000000-0005-0000-0000-000060610000}"/>
    <cellStyle name="Accent5 12 2" xfId="17790" xr:uid="{00000000-0005-0000-0000-000061610000}"/>
    <cellStyle name="Accent5 12 3" xfId="17791" xr:uid="{00000000-0005-0000-0000-000062610000}"/>
    <cellStyle name="Accent5 12_43 Manuell" xfId="55215" xr:uid="{AA08444E-E341-4088-95FC-9A0631CD53A9}"/>
    <cellStyle name="Accent5 13" xfId="17792" xr:uid="{00000000-0005-0000-0000-000064610000}"/>
    <cellStyle name="Accent5 13 2" xfId="17793" xr:uid="{00000000-0005-0000-0000-000065610000}"/>
    <cellStyle name="Accent5 13 3" xfId="17794" xr:uid="{00000000-0005-0000-0000-000066610000}"/>
    <cellStyle name="Accent5 13_43 Manuell" xfId="55216" xr:uid="{F0C7BBC8-B187-490D-9476-350FE6FEA42D}"/>
    <cellStyle name="Accent5 14" xfId="38398" xr:uid="{00000000-0005-0000-0000-000068610000}"/>
    <cellStyle name="Accent5 15" xfId="46247" xr:uid="{00000000-0005-0000-0000-000069610000}"/>
    <cellStyle name="Accent5 16" xfId="46248" xr:uid="{00000000-0005-0000-0000-00006A610000}"/>
    <cellStyle name="Accent5 2" xfId="5662" xr:uid="{00000000-0005-0000-0000-00006B610000}"/>
    <cellStyle name="Accent5 2 2" xfId="5663" xr:uid="{00000000-0005-0000-0000-00006C610000}"/>
    <cellStyle name="Accent5 2 2 2" xfId="17795" xr:uid="{00000000-0005-0000-0000-00006D610000}"/>
    <cellStyle name="Accent5 2 2 2 2" xfId="17796" xr:uid="{00000000-0005-0000-0000-00006E610000}"/>
    <cellStyle name="Accent5 2 2 2 3" xfId="17797" xr:uid="{00000000-0005-0000-0000-00006F610000}"/>
    <cellStyle name="Accent5 2 2 2_43 Manuell" xfId="55217" xr:uid="{36D8FA54-7F50-45FE-BCC1-750D44524A75}"/>
    <cellStyle name="Accent5 2 2 3" xfId="17798" xr:uid="{00000000-0005-0000-0000-000071610000}"/>
    <cellStyle name="Accent5 2 2 4" xfId="46249" xr:uid="{00000000-0005-0000-0000-000072610000}"/>
    <cellStyle name="Accent5 2 2_43 Manuell" xfId="55218" xr:uid="{08F125A8-C26C-46AD-89B3-00ECC0B54FD5}"/>
    <cellStyle name="Accent5 2 3" xfId="17799" xr:uid="{00000000-0005-0000-0000-000074610000}"/>
    <cellStyle name="Accent5 2 3 2" xfId="17800" xr:uid="{00000000-0005-0000-0000-000075610000}"/>
    <cellStyle name="Accent5 2 3 2 2" xfId="17801" xr:uid="{00000000-0005-0000-0000-000076610000}"/>
    <cellStyle name="Accent5 2 3 2 3" xfId="17802" xr:uid="{00000000-0005-0000-0000-000077610000}"/>
    <cellStyle name="Accent5 2 3 2_43 Manuell" xfId="55219" xr:uid="{04624FBF-CEC4-466C-82C5-94E634C6D2E6}"/>
    <cellStyle name="Accent5 2 3 3" xfId="17803" xr:uid="{00000000-0005-0000-0000-000079610000}"/>
    <cellStyle name="Accent5 2 3 4" xfId="17804" xr:uid="{00000000-0005-0000-0000-00007A610000}"/>
    <cellStyle name="Accent5 2 3_43 Manuell" xfId="55220" xr:uid="{DA60852D-05EB-487F-B565-A0C4BFB77900}"/>
    <cellStyle name="Accent5 2 4" xfId="17805" xr:uid="{00000000-0005-0000-0000-00007C610000}"/>
    <cellStyle name="Accent5 2 4 2" xfId="17806" xr:uid="{00000000-0005-0000-0000-00007D610000}"/>
    <cellStyle name="Accent5 2 4 3" xfId="17807" xr:uid="{00000000-0005-0000-0000-00007E610000}"/>
    <cellStyle name="Accent5 2 4_43 Manuell" xfId="55221" xr:uid="{C3FEB856-9E16-4BA5-B168-2C018DE12AAD}"/>
    <cellStyle name="Accent5 2 5" xfId="17808" xr:uid="{00000000-0005-0000-0000-000080610000}"/>
    <cellStyle name="Accent5 2 6" xfId="46250" xr:uid="{00000000-0005-0000-0000-000081610000}"/>
    <cellStyle name="Accent5 2_4 manuell" xfId="53955" xr:uid="{9254BDCB-69E1-47DC-8473-836FBDD18457}"/>
    <cellStyle name="Accent5 3" xfId="5664" xr:uid="{00000000-0005-0000-0000-000083610000}"/>
    <cellStyle name="Accent5 3 2" xfId="17809" xr:uid="{00000000-0005-0000-0000-000084610000}"/>
    <cellStyle name="Accent5 3 2 2" xfId="17810" xr:uid="{00000000-0005-0000-0000-000085610000}"/>
    <cellStyle name="Accent5 3 2 3" xfId="17811" xr:uid="{00000000-0005-0000-0000-000086610000}"/>
    <cellStyle name="Accent5 3 2_43 Manuell" xfId="55222" xr:uid="{C1128501-AAA1-412F-8B45-88312036AF7B}"/>
    <cellStyle name="Accent5 3 3" xfId="17812" xr:uid="{00000000-0005-0000-0000-000088610000}"/>
    <cellStyle name="Accent5 3 4" xfId="46251" xr:uid="{00000000-0005-0000-0000-000089610000}"/>
    <cellStyle name="Accent5 3_43 Manuell" xfId="55223" xr:uid="{7A27896F-A11A-4BF3-9043-B4AE97C0AF8F}"/>
    <cellStyle name="Accent5 4" xfId="5665" xr:uid="{00000000-0005-0000-0000-00008B610000}"/>
    <cellStyle name="Accent5 4 2" xfId="17813" xr:uid="{00000000-0005-0000-0000-00008C610000}"/>
    <cellStyle name="Accent5 4 2 2" xfId="17814" xr:uid="{00000000-0005-0000-0000-00008D610000}"/>
    <cellStyle name="Accent5 4 2 3" xfId="17815" xr:uid="{00000000-0005-0000-0000-00008E610000}"/>
    <cellStyle name="Accent5 4 2_43 Manuell" xfId="55224" xr:uid="{A2D81559-3F72-49FC-8BDE-9AF6B8C2845B}"/>
    <cellStyle name="Accent5 4 3" xfId="17816" xr:uid="{00000000-0005-0000-0000-000090610000}"/>
    <cellStyle name="Accent5 4 3 2" xfId="17817" xr:uid="{00000000-0005-0000-0000-000091610000}"/>
    <cellStyle name="Accent5 4 3 3" xfId="17818" xr:uid="{00000000-0005-0000-0000-000092610000}"/>
    <cellStyle name="Accent5 4 3_43 Manuell" xfId="55225" xr:uid="{6BCF0880-B27F-4709-9023-F6C10D10D531}"/>
    <cellStyle name="Accent5 4 4" xfId="17819" xr:uid="{00000000-0005-0000-0000-000094610000}"/>
    <cellStyle name="Accent5 4 4 2" xfId="17820" xr:uid="{00000000-0005-0000-0000-000095610000}"/>
    <cellStyle name="Accent5 4 4 3" xfId="17821" xr:uid="{00000000-0005-0000-0000-000096610000}"/>
    <cellStyle name="Accent5 4 4_43 Manuell" xfId="55226" xr:uid="{92D93AE6-33B8-44FE-B856-9713F1B30BF1}"/>
    <cellStyle name="Accent5 4 5" xfId="17822" xr:uid="{00000000-0005-0000-0000-000098610000}"/>
    <cellStyle name="Accent5 4_43 Manuell" xfId="55227" xr:uid="{825653EA-6296-4546-AAEA-6A42D2265FC8}"/>
    <cellStyle name="Accent5 5" xfId="5666" xr:uid="{00000000-0005-0000-0000-00009A610000}"/>
    <cellStyle name="Accent5 5 2" xfId="17823" xr:uid="{00000000-0005-0000-0000-00009B610000}"/>
    <cellStyle name="Accent5 5 2 2" xfId="17824" xr:uid="{00000000-0005-0000-0000-00009C610000}"/>
    <cellStyle name="Accent5 5 2 3" xfId="17825" xr:uid="{00000000-0005-0000-0000-00009D610000}"/>
    <cellStyle name="Accent5 5 2_43 Manuell" xfId="55228" xr:uid="{5BFEF567-D16A-43F4-A514-889A998E4DA9}"/>
    <cellStyle name="Accent5 5 3" xfId="17826" xr:uid="{00000000-0005-0000-0000-00009F610000}"/>
    <cellStyle name="Accent5 5_43 Manuell" xfId="55229" xr:uid="{79317289-AF1C-4FA1-9D79-228CD8B2133B}"/>
    <cellStyle name="Accent5 6" xfId="5667" xr:uid="{00000000-0005-0000-0000-0000A1610000}"/>
    <cellStyle name="Accent5 6 2" xfId="17827" xr:uid="{00000000-0005-0000-0000-0000A2610000}"/>
    <cellStyle name="Accent5 6 2 2" xfId="17828" xr:uid="{00000000-0005-0000-0000-0000A3610000}"/>
    <cellStyle name="Accent5 6 2 3" xfId="17829" xr:uid="{00000000-0005-0000-0000-0000A4610000}"/>
    <cellStyle name="Accent5 6 2_43 Manuell" xfId="55230" xr:uid="{2E0E00EE-4C73-4A0F-9C0D-1366D5488C38}"/>
    <cellStyle name="Accent5 6 3" xfId="17830" xr:uid="{00000000-0005-0000-0000-0000A6610000}"/>
    <cellStyle name="Accent5 6_43 Manuell" xfId="55231" xr:uid="{DF55CF18-6F06-4390-B69E-819EF469A858}"/>
    <cellStyle name="Accent5 7" xfId="5668" xr:uid="{00000000-0005-0000-0000-0000A8610000}"/>
    <cellStyle name="Accent5 7 2" xfId="17831" xr:uid="{00000000-0005-0000-0000-0000A9610000}"/>
    <cellStyle name="Accent5 7 2 2" xfId="17832" xr:uid="{00000000-0005-0000-0000-0000AA610000}"/>
    <cellStyle name="Accent5 7 2 3" xfId="17833" xr:uid="{00000000-0005-0000-0000-0000AB610000}"/>
    <cellStyle name="Accent5 7 2_43 Manuell" xfId="55232" xr:uid="{5B031C4C-7818-471A-8F27-9A868D93D5F2}"/>
    <cellStyle name="Accent5 7 3" xfId="17834" xr:uid="{00000000-0005-0000-0000-0000AD610000}"/>
    <cellStyle name="Accent5 7_43 Manuell" xfId="55233" xr:uid="{DF80AF71-B759-4808-92EA-881A4F239195}"/>
    <cellStyle name="Accent5 8" xfId="5669" xr:uid="{00000000-0005-0000-0000-0000AF610000}"/>
    <cellStyle name="Accent5 8 2" xfId="17835" xr:uid="{00000000-0005-0000-0000-0000B0610000}"/>
    <cellStyle name="Accent5 8 2 2" xfId="17836" xr:uid="{00000000-0005-0000-0000-0000B1610000}"/>
    <cellStyle name="Accent5 8 2 3" xfId="17837" xr:uid="{00000000-0005-0000-0000-0000B2610000}"/>
    <cellStyle name="Accent5 8 2_43 Manuell" xfId="55234" xr:uid="{C1A47457-09B6-4F9F-BFD0-4045A54A0E77}"/>
    <cellStyle name="Accent5 8 3" xfId="17838" xr:uid="{00000000-0005-0000-0000-0000B4610000}"/>
    <cellStyle name="Accent5 8_43 Manuell" xfId="55235" xr:uid="{CA1E50C8-AB11-4B4B-84E1-AF0D81E64107}"/>
    <cellStyle name="Accent5 9" xfId="5670" xr:uid="{00000000-0005-0000-0000-0000B6610000}"/>
    <cellStyle name="Accent5 9 2" xfId="17839" xr:uid="{00000000-0005-0000-0000-0000B7610000}"/>
    <cellStyle name="Accent5 9 2 2" xfId="17840" xr:uid="{00000000-0005-0000-0000-0000B8610000}"/>
    <cellStyle name="Accent5 9 2 3" xfId="17841" xr:uid="{00000000-0005-0000-0000-0000B9610000}"/>
    <cellStyle name="Accent5 9 2_43 Manuell" xfId="55236" xr:uid="{FF1A2780-FF63-47C5-A08D-D323C261DE34}"/>
    <cellStyle name="Accent5 9 3" xfId="17842" xr:uid="{00000000-0005-0000-0000-0000BB610000}"/>
    <cellStyle name="Accent5 9_43 Manuell" xfId="55237" xr:uid="{33459CC6-C34F-48B0-AB1C-2A20CC0EF00B}"/>
    <cellStyle name="Accent5_4Q16" xfId="17843" xr:uid="{00000000-0005-0000-0000-0000BD610000}"/>
    <cellStyle name="Accent6" xfId="5671" xr:uid="{00000000-0005-0000-0000-0000BE610000}"/>
    <cellStyle name="Accent6 10" xfId="5672" xr:uid="{00000000-0005-0000-0000-0000BF610000}"/>
    <cellStyle name="Accent6 10 2" xfId="17844" xr:uid="{00000000-0005-0000-0000-0000C0610000}"/>
    <cellStyle name="Accent6 10 3" xfId="17845" xr:uid="{00000000-0005-0000-0000-0000C1610000}"/>
    <cellStyle name="Accent6 10_43 Manuell" xfId="55238" xr:uid="{EC79A28E-D3CF-46BA-AF26-E9474E32DDE8}"/>
    <cellStyle name="Accent6 11" xfId="5673" xr:uid="{00000000-0005-0000-0000-0000C3610000}"/>
    <cellStyle name="Accent6 11 2" xfId="17846" xr:uid="{00000000-0005-0000-0000-0000C4610000}"/>
    <cellStyle name="Accent6 11 3" xfId="17847" xr:uid="{00000000-0005-0000-0000-0000C5610000}"/>
    <cellStyle name="Accent6 11_43 Manuell" xfId="55239" xr:uid="{C69D7596-CDFE-4757-BEE2-4FA3748A8F8F}"/>
    <cellStyle name="Accent6 12" xfId="17848" xr:uid="{00000000-0005-0000-0000-0000C7610000}"/>
    <cellStyle name="Accent6 12 2" xfId="17849" xr:uid="{00000000-0005-0000-0000-0000C8610000}"/>
    <cellStyle name="Accent6 12 3" xfId="17850" xr:uid="{00000000-0005-0000-0000-0000C9610000}"/>
    <cellStyle name="Accent6 12_43 Manuell" xfId="55240" xr:uid="{F5B455D7-5AA7-4836-A1BD-C0BF61750555}"/>
    <cellStyle name="Accent6 13" xfId="17851" xr:uid="{00000000-0005-0000-0000-0000CB610000}"/>
    <cellStyle name="Accent6 13 2" xfId="17852" xr:uid="{00000000-0005-0000-0000-0000CC610000}"/>
    <cellStyle name="Accent6 13 3" xfId="17853" xr:uid="{00000000-0005-0000-0000-0000CD610000}"/>
    <cellStyle name="Accent6 13_43 Manuell" xfId="55241" xr:uid="{8207ACFA-7AB7-4BBA-A706-5BD9783BE392}"/>
    <cellStyle name="Accent6 14" xfId="38399" xr:uid="{00000000-0005-0000-0000-0000CF610000}"/>
    <cellStyle name="Accent6 15" xfId="46252" xr:uid="{00000000-0005-0000-0000-0000D0610000}"/>
    <cellStyle name="Accent6 16" xfId="46253" xr:uid="{00000000-0005-0000-0000-0000D1610000}"/>
    <cellStyle name="Accent6 2" xfId="5674" xr:uid="{00000000-0005-0000-0000-0000D2610000}"/>
    <cellStyle name="Accent6 2 2" xfId="5675" xr:uid="{00000000-0005-0000-0000-0000D3610000}"/>
    <cellStyle name="Accent6 2 2 2" xfId="17854" xr:uid="{00000000-0005-0000-0000-0000D4610000}"/>
    <cellStyle name="Accent6 2 2 2 2" xfId="17855" xr:uid="{00000000-0005-0000-0000-0000D5610000}"/>
    <cellStyle name="Accent6 2 2 2 3" xfId="17856" xr:uid="{00000000-0005-0000-0000-0000D6610000}"/>
    <cellStyle name="Accent6 2 2 2_43 Manuell" xfId="55242" xr:uid="{B3C01E5B-E710-4054-9A6D-BA9DBC84F44A}"/>
    <cellStyle name="Accent6 2 2 3" xfId="17857" xr:uid="{00000000-0005-0000-0000-0000D8610000}"/>
    <cellStyle name="Accent6 2 2 3 2" xfId="17858" xr:uid="{00000000-0005-0000-0000-0000D9610000}"/>
    <cellStyle name="Accent6 2 2 3 3" xfId="17859" xr:uid="{00000000-0005-0000-0000-0000DA610000}"/>
    <cellStyle name="Accent6 2 2 3_43 Manuell" xfId="55243" xr:uid="{D7096756-AD7B-451E-A5F1-AE1550684FEB}"/>
    <cellStyle name="Accent6 2 2 4" xfId="17860" xr:uid="{00000000-0005-0000-0000-0000DC610000}"/>
    <cellStyle name="Accent6 2 2 4 2" xfId="17861" xr:uid="{00000000-0005-0000-0000-0000DD610000}"/>
    <cellStyle name="Accent6 2 2 4 3" xfId="17862" xr:uid="{00000000-0005-0000-0000-0000DE610000}"/>
    <cellStyle name="Accent6 2 2 4_43 Manuell" xfId="55244" xr:uid="{C30002E3-4142-4499-A88D-FFA6A291DF0F}"/>
    <cellStyle name="Accent6 2 2 5" xfId="17863" xr:uid="{00000000-0005-0000-0000-0000E0610000}"/>
    <cellStyle name="Accent6 2 2 5 2" xfId="17864" xr:uid="{00000000-0005-0000-0000-0000E1610000}"/>
    <cellStyle name="Accent6 2 2 5 3" xfId="17865" xr:uid="{00000000-0005-0000-0000-0000E2610000}"/>
    <cellStyle name="Accent6 2 2 5_43 Manuell" xfId="55245" xr:uid="{D0D6CC7E-C30A-40C5-9602-058F2AEA0829}"/>
    <cellStyle name="Accent6 2 2 6" xfId="17866" xr:uid="{00000000-0005-0000-0000-0000E4610000}"/>
    <cellStyle name="Accent6 2 2 6 2" xfId="17867" xr:uid="{00000000-0005-0000-0000-0000E5610000}"/>
    <cellStyle name="Accent6 2 2 6 3" xfId="17868" xr:uid="{00000000-0005-0000-0000-0000E6610000}"/>
    <cellStyle name="Accent6 2 2 6_43 Manuell" xfId="55246" xr:uid="{EEA5F318-1061-4B34-896C-D1EC83D46E0B}"/>
    <cellStyle name="Accent6 2 2 7" xfId="17869" xr:uid="{00000000-0005-0000-0000-0000E8610000}"/>
    <cellStyle name="Accent6 2 2 8" xfId="46254" xr:uid="{00000000-0005-0000-0000-0000E9610000}"/>
    <cellStyle name="Accent6 2 2_43 Manuell" xfId="55247" xr:uid="{F117B3F6-85C8-4071-8AC4-FDE4D18C43C2}"/>
    <cellStyle name="Accent6 2 3" xfId="17870" xr:uid="{00000000-0005-0000-0000-0000EB610000}"/>
    <cellStyle name="Accent6 2 3 2" xfId="17871" xr:uid="{00000000-0005-0000-0000-0000EC610000}"/>
    <cellStyle name="Accent6 2 3 2 2" xfId="17872" xr:uid="{00000000-0005-0000-0000-0000ED610000}"/>
    <cellStyle name="Accent6 2 3 2 3" xfId="17873" xr:uid="{00000000-0005-0000-0000-0000EE610000}"/>
    <cellStyle name="Accent6 2 3 2_43 Manuell" xfId="55248" xr:uid="{B20CF099-09E6-4D28-9386-3E7C3B6ACC9C}"/>
    <cellStyle name="Accent6 2 3 3" xfId="17874" xr:uid="{00000000-0005-0000-0000-0000F0610000}"/>
    <cellStyle name="Accent6 2 3 4" xfId="17875" xr:uid="{00000000-0005-0000-0000-0000F1610000}"/>
    <cellStyle name="Accent6 2 3_43 Manuell" xfId="55249" xr:uid="{36DA0223-EE38-49F3-95B9-95543AD91E50}"/>
    <cellStyle name="Accent6 2 4" xfId="17876" xr:uid="{00000000-0005-0000-0000-0000F3610000}"/>
    <cellStyle name="Accent6 2 4 2" xfId="17877" xr:uid="{00000000-0005-0000-0000-0000F4610000}"/>
    <cellStyle name="Accent6 2 4 3" xfId="17878" xr:uid="{00000000-0005-0000-0000-0000F5610000}"/>
    <cellStyle name="Accent6 2 4_43 Manuell" xfId="55250" xr:uid="{83E039E5-6005-4639-9DC6-E14A4219CFD3}"/>
    <cellStyle name="Accent6 2 5" xfId="17879" xr:uid="{00000000-0005-0000-0000-0000F7610000}"/>
    <cellStyle name="Accent6 2 5 2" xfId="17880" xr:uid="{00000000-0005-0000-0000-0000F8610000}"/>
    <cellStyle name="Accent6 2 5 3" xfId="17881" xr:uid="{00000000-0005-0000-0000-0000F9610000}"/>
    <cellStyle name="Accent6 2 5_43 Manuell" xfId="55251" xr:uid="{49F14E55-A8EB-45C2-AE88-5ACB9DAAF13C}"/>
    <cellStyle name="Accent6 2 6" xfId="17882" xr:uid="{00000000-0005-0000-0000-0000FB610000}"/>
    <cellStyle name="Accent6 2 6 2" xfId="17883" xr:uid="{00000000-0005-0000-0000-0000FC610000}"/>
    <cellStyle name="Accent6 2 6 3" xfId="17884" xr:uid="{00000000-0005-0000-0000-0000FD610000}"/>
    <cellStyle name="Accent6 2 6_43 Manuell" xfId="55252" xr:uid="{DCAA1406-4B8E-4674-A272-BB454F8C716A}"/>
    <cellStyle name="Accent6 2 7" xfId="17885" xr:uid="{00000000-0005-0000-0000-0000FF610000}"/>
    <cellStyle name="Accent6 2 7 2" xfId="17886" xr:uid="{00000000-0005-0000-0000-000000620000}"/>
    <cellStyle name="Accent6 2 7 3" xfId="17887" xr:uid="{00000000-0005-0000-0000-000001620000}"/>
    <cellStyle name="Accent6 2 7_43 Manuell" xfId="55253" xr:uid="{025644AF-5BE7-45A5-BAF0-9FA8CF66D622}"/>
    <cellStyle name="Accent6 2 8" xfId="17888" xr:uid="{00000000-0005-0000-0000-000003620000}"/>
    <cellStyle name="Accent6 2 9" xfId="46255" xr:uid="{00000000-0005-0000-0000-000004620000}"/>
    <cellStyle name="Accent6 2_4 manuell" xfId="53956" xr:uid="{3B02C1C0-AAC4-444B-8D10-DC798D6330EA}"/>
    <cellStyle name="Accent6 3" xfId="5676" xr:uid="{00000000-0005-0000-0000-000006620000}"/>
    <cellStyle name="Accent6 3 2" xfId="17889" xr:uid="{00000000-0005-0000-0000-000007620000}"/>
    <cellStyle name="Accent6 3 2 2" xfId="17890" xr:uid="{00000000-0005-0000-0000-000008620000}"/>
    <cellStyle name="Accent6 3 2 3" xfId="17891" xr:uid="{00000000-0005-0000-0000-000009620000}"/>
    <cellStyle name="Accent6 3 2_43 Manuell" xfId="55254" xr:uid="{814BEBBC-0749-475F-B20F-F3F06B0E391C}"/>
    <cellStyle name="Accent6 3 3" xfId="17892" xr:uid="{00000000-0005-0000-0000-00000B620000}"/>
    <cellStyle name="Accent6 3 4" xfId="46256" xr:uid="{00000000-0005-0000-0000-00000C620000}"/>
    <cellStyle name="Accent6 3_43 Manuell" xfId="55255" xr:uid="{DD09F54B-68A9-450F-99A7-22319F06C992}"/>
    <cellStyle name="Accent6 4" xfId="5677" xr:uid="{00000000-0005-0000-0000-00000E620000}"/>
    <cellStyle name="Accent6 4 2" xfId="17893" xr:uid="{00000000-0005-0000-0000-00000F620000}"/>
    <cellStyle name="Accent6 4 2 2" xfId="17894" xr:uid="{00000000-0005-0000-0000-000010620000}"/>
    <cellStyle name="Accent6 4 2 3" xfId="17895" xr:uid="{00000000-0005-0000-0000-000011620000}"/>
    <cellStyle name="Accent6 4 2_43 Manuell" xfId="55256" xr:uid="{441DFA2B-C542-4566-8682-8A91FF83B18C}"/>
    <cellStyle name="Accent6 4 3" xfId="17896" xr:uid="{00000000-0005-0000-0000-000013620000}"/>
    <cellStyle name="Accent6 4 3 2" xfId="17897" xr:uid="{00000000-0005-0000-0000-000014620000}"/>
    <cellStyle name="Accent6 4 3 3" xfId="17898" xr:uid="{00000000-0005-0000-0000-000015620000}"/>
    <cellStyle name="Accent6 4 3_43 Manuell" xfId="55257" xr:uid="{01AF658D-3B32-42BE-8167-63E3DA5AEBDE}"/>
    <cellStyle name="Accent6 4 4" xfId="17899" xr:uid="{00000000-0005-0000-0000-000017620000}"/>
    <cellStyle name="Accent6 4 4 2" xfId="17900" xr:uid="{00000000-0005-0000-0000-000018620000}"/>
    <cellStyle name="Accent6 4 4 3" xfId="17901" xr:uid="{00000000-0005-0000-0000-000019620000}"/>
    <cellStyle name="Accent6 4 4_43 Manuell" xfId="55258" xr:uid="{470A5D2E-AAF9-4AA6-AA01-0CBCFD05AC19}"/>
    <cellStyle name="Accent6 4 5" xfId="17902" xr:uid="{00000000-0005-0000-0000-00001B620000}"/>
    <cellStyle name="Accent6 4_43 Manuell" xfId="55259" xr:uid="{CFF3651A-F419-409E-9F1C-C204ACD70C3C}"/>
    <cellStyle name="Accent6 5" xfId="5678" xr:uid="{00000000-0005-0000-0000-00001D620000}"/>
    <cellStyle name="Accent6 5 2" xfId="17903" xr:uid="{00000000-0005-0000-0000-00001E620000}"/>
    <cellStyle name="Accent6 5 2 2" xfId="17904" xr:uid="{00000000-0005-0000-0000-00001F620000}"/>
    <cellStyle name="Accent6 5 2 3" xfId="17905" xr:uid="{00000000-0005-0000-0000-000020620000}"/>
    <cellStyle name="Accent6 5 2_43 Manuell" xfId="55260" xr:uid="{E807ED87-6A9C-4149-93C8-5AF1F57B41A8}"/>
    <cellStyle name="Accent6 5 3" xfId="17906" xr:uid="{00000000-0005-0000-0000-000022620000}"/>
    <cellStyle name="Accent6 5_43 Manuell" xfId="55261" xr:uid="{8CDA05CA-20D9-4111-AEDC-17A14F7C0727}"/>
    <cellStyle name="Accent6 6" xfId="5679" xr:uid="{00000000-0005-0000-0000-000024620000}"/>
    <cellStyle name="Accent6 6 2" xfId="17907" xr:uid="{00000000-0005-0000-0000-000025620000}"/>
    <cellStyle name="Accent6 6 2 2" xfId="17908" xr:uid="{00000000-0005-0000-0000-000026620000}"/>
    <cellStyle name="Accent6 6 2 3" xfId="17909" xr:uid="{00000000-0005-0000-0000-000027620000}"/>
    <cellStyle name="Accent6 6 2_43 Manuell" xfId="55262" xr:uid="{646BD47C-0518-4AE0-A1CC-8AB80C519CF1}"/>
    <cellStyle name="Accent6 6 3" xfId="17910" xr:uid="{00000000-0005-0000-0000-000029620000}"/>
    <cellStyle name="Accent6 6_43 Manuell" xfId="55263" xr:uid="{1D66F2BC-9C81-4A1F-B21A-F856338EB4DF}"/>
    <cellStyle name="Accent6 7" xfId="5680" xr:uid="{00000000-0005-0000-0000-00002B620000}"/>
    <cellStyle name="Accent6 7 2" xfId="17911" xr:uid="{00000000-0005-0000-0000-00002C620000}"/>
    <cellStyle name="Accent6 7 2 2" xfId="17912" xr:uid="{00000000-0005-0000-0000-00002D620000}"/>
    <cellStyle name="Accent6 7 2 3" xfId="17913" xr:uid="{00000000-0005-0000-0000-00002E620000}"/>
    <cellStyle name="Accent6 7 2_43 Manuell" xfId="55264" xr:uid="{4D2C1004-E89E-420D-8ABD-AA50A16517AC}"/>
    <cellStyle name="Accent6 7 3" xfId="17914" xr:uid="{00000000-0005-0000-0000-000030620000}"/>
    <cellStyle name="Accent6 7_43 Manuell" xfId="55265" xr:uid="{D96FADC6-57A9-4166-B2BE-92D314CAF8E0}"/>
    <cellStyle name="Accent6 8" xfId="5681" xr:uid="{00000000-0005-0000-0000-000032620000}"/>
    <cellStyle name="Accent6 8 2" xfId="17915" xr:uid="{00000000-0005-0000-0000-000033620000}"/>
    <cellStyle name="Accent6 8 2 2" xfId="17916" xr:uid="{00000000-0005-0000-0000-000034620000}"/>
    <cellStyle name="Accent6 8 2 3" xfId="17917" xr:uid="{00000000-0005-0000-0000-000035620000}"/>
    <cellStyle name="Accent6 8 2_43 Manuell" xfId="55266" xr:uid="{F326E8B5-365C-49A1-963E-8DA06A3F557A}"/>
    <cellStyle name="Accent6 8 3" xfId="17918" xr:uid="{00000000-0005-0000-0000-000037620000}"/>
    <cellStyle name="Accent6 8_43 Manuell" xfId="55267" xr:uid="{9FC2525C-DA9C-428C-9ABA-2A2BDF010639}"/>
    <cellStyle name="Accent6 9" xfId="5682" xr:uid="{00000000-0005-0000-0000-000039620000}"/>
    <cellStyle name="Accent6 9 2" xfId="17919" xr:uid="{00000000-0005-0000-0000-00003A620000}"/>
    <cellStyle name="Accent6 9 2 2" xfId="17920" xr:uid="{00000000-0005-0000-0000-00003B620000}"/>
    <cellStyle name="Accent6 9 2 3" xfId="17921" xr:uid="{00000000-0005-0000-0000-00003C620000}"/>
    <cellStyle name="Accent6 9 2_43 Manuell" xfId="55268" xr:uid="{D624EBD1-7F5B-4A6C-9E0E-28134FCE8B56}"/>
    <cellStyle name="Accent6 9 3" xfId="17922" xr:uid="{00000000-0005-0000-0000-00003E620000}"/>
    <cellStyle name="Accent6 9_43 Manuell" xfId="55269" xr:uid="{2E24E4D5-8E66-4F2D-B8BC-03D1342A3821}"/>
    <cellStyle name="Accent6_4Q16" xfId="17923" xr:uid="{00000000-0005-0000-0000-000040620000}"/>
    <cellStyle name="Actual data" xfId="5683" xr:uid="{00000000-0005-0000-0000-000041620000}"/>
    <cellStyle name="Actual data 2" xfId="5684" xr:uid="{00000000-0005-0000-0000-000042620000}"/>
    <cellStyle name="Actual data 2 2" xfId="17924" xr:uid="{00000000-0005-0000-0000-000043620000}"/>
    <cellStyle name="Actual data 2 2 2" xfId="46257" xr:uid="{00000000-0005-0000-0000-000044620000}"/>
    <cellStyle name="Actual data 2_43 Manuell" xfId="55270" xr:uid="{7E4BE3DD-DF6C-47A2-8CE5-13B5A0A4160F}"/>
    <cellStyle name="Actual data 3" xfId="17925" xr:uid="{00000000-0005-0000-0000-000046620000}"/>
    <cellStyle name="Actual data 3 2" xfId="17926" xr:uid="{00000000-0005-0000-0000-000047620000}"/>
    <cellStyle name="Actual data 3 2 2" xfId="17927" xr:uid="{00000000-0005-0000-0000-000048620000}"/>
    <cellStyle name="Actual data 3 2 3" xfId="17928" xr:uid="{00000000-0005-0000-0000-000049620000}"/>
    <cellStyle name="Actual data 3 2_43 Manuell" xfId="55271" xr:uid="{5906369D-BFEE-4EB2-AE72-5B1AAB429758}"/>
    <cellStyle name="Actual data 3 3" xfId="17929" xr:uid="{00000000-0005-0000-0000-00004B620000}"/>
    <cellStyle name="Actual data 3 4" xfId="17930" xr:uid="{00000000-0005-0000-0000-00004C620000}"/>
    <cellStyle name="Actual data 3_43 Manuell" xfId="55272" xr:uid="{A1795879-99B1-4E31-8D51-51392504E0E7}"/>
    <cellStyle name="Actual data 4" xfId="17931" xr:uid="{00000000-0005-0000-0000-00004E620000}"/>
    <cellStyle name="Actual data_43 Manuell" xfId="55273" xr:uid="{ACF21B56-9757-4739-8B56-82C0AF971F1F}"/>
    <cellStyle name="Actual year" xfId="5685" xr:uid="{00000000-0005-0000-0000-000050620000}"/>
    <cellStyle name="Actual year 10" xfId="35208"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5087" xr:uid="{00000000-0005-0000-0000-00005A620000}"/>
    <cellStyle name="Actual year 2 2_7. Other MTM adjustments" xfId="46258"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4871" xr:uid="{00000000-0005-0000-0000-000063620000}"/>
    <cellStyle name="Actual year 2 3 9" xfId="35075"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4458" xr:uid="{00000000-0005-0000-0000-000085620000}"/>
    <cellStyle name="Actual year 2 9" xfId="35209" xr:uid="{00000000-0005-0000-0000-000086620000}"/>
    <cellStyle name="Actual year 2_43 Manuell" xfId="55274" xr:uid="{5FE96DD2-6D97-4FC9-A9FE-1F9AD3FF7143}"/>
    <cellStyle name="Actual year 3" xfId="5733" xr:uid="{00000000-0005-0000-0000-000088620000}"/>
    <cellStyle name="Actual year 3 2" xfId="5734" xr:uid="{00000000-0005-0000-0000-000089620000}"/>
    <cellStyle name="Actual year 3 2 2" xfId="17932" xr:uid="{00000000-0005-0000-0000-00008A620000}"/>
    <cellStyle name="Actual year 3 2 2 2" xfId="46259" xr:uid="{00000000-0005-0000-0000-00008B620000}"/>
    <cellStyle name="Actual year 3 2 3" xfId="17933" xr:uid="{00000000-0005-0000-0000-00008C620000}"/>
    <cellStyle name="Actual year 3 2_43 Manuell" xfId="55275" xr:uid="{EFBA8F97-3FFB-4D2C-8991-5E8482927FB5}"/>
    <cellStyle name="Actual year 3 3" xfId="5735" xr:uid="{00000000-0005-0000-0000-00008E620000}"/>
    <cellStyle name="Actual year 3 3 2" xfId="46260" xr:uid="{00000000-0005-0000-0000-00008F620000}"/>
    <cellStyle name="Actual year 3 3_CC1" xfId="53957"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5086" xr:uid="{00000000-0005-0000-0000-000094620000}"/>
    <cellStyle name="Actual year 3_43 Manuell" xfId="55276" xr:uid="{3E3FD763-F0F1-4739-9A49-E6DB987BC439}"/>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4870" xr:uid="{00000000-0005-0000-0000-00009D620000}"/>
    <cellStyle name="Actual year 4 9" xfId="35074" xr:uid="{00000000-0005-0000-0000-00009E620000}"/>
    <cellStyle name="Actual year 4_7. Other MTM adjustments" xfId="46261"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4459" xr:uid="{00000000-0005-0000-0000-0000BF620000}"/>
    <cellStyle name="Actual year_1" xfId="46262" xr:uid="{00000000-0005-0000-0000-0000C0620000}"/>
    <cellStyle name="Actuals Cells" xfId="5778" xr:uid="{00000000-0005-0000-0000-0000C1620000}"/>
    <cellStyle name="Actuals Cells 2" xfId="5779" xr:uid="{00000000-0005-0000-0000-0000C2620000}"/>
    <cellStyle name="Actuals Cells 2 2" xfId="17934" xr:uid="{00000000-0005-0000-0000-0000C3620000}"/>
    <cellStyle name="Actuals Cells 2 2 2" xfId="46263" xr:uid="{00000000-0005-0000-0000-0000C4620000}"/>
    <cellStyle name="Actuals Cells 2 2 2 2" xfId="46264" xr:uid="{00000000-0005-0000-0000-0000C5620000}"/>
    <cellStyle name="Actuals Cells 2 2 3" xfId="46265" xr:uid="{00000000-0005-0000-0000-0000C6620000}"/>
    <cellStyle name="Actuals Cells 2 2 4" xfId="46266" xr:uid="{00000000-0005-0000-0000-0000C7620000}"/>
    <cellStyle name="Actuals Cells 2 2 5" xfId="46267" xr:uid="{00000000-0005-0000-0000-0000C8620000}"/>
    <cellStyle name="Actuals Cells 2 3" xfId="46268" xr:uid="{00000000-0005-0000-0000-0000C9620000}"/>
    <cellStyle name="Actuals Cells 2 3 2" xfId="46269" xr:uid="{00000000-0005-0000-0000-0000CA620000}"/>
    <cellStyle name="Actuals Cells 2 4" xfId="46270" xr:uid="{00000000-0005-0000-0000-0000CB620000}"/>
    <cellStyle name="Actuals Cells 2 5" xfId="46271" xr:uid="{00000000-0005-0000-0000-0000CC620000}"/>
    <cellStyle name="Actuals Cells 2_43 Manuell" xfId="55277" xr:uid="{83B9B2D5-B9B9-440B-9467-281834ADE131}"/>
    <cellStyle name="Actuals Cells 3" xfId="17935" xr:uid="{00000000-0005-0000-0000-0000CE620000}"/>
    <cellStyle name="Actuals Cells 3 2" xfId="17936" xr:uid="{00000000-0005-0000-0000-0000CF620000}"/>
    <cellStyle name="Actuals Cells 3 2 2" xfId="17937" xr:uid="{00000000-0005-0000-0000-0000D0620000}"/>
    <cellStyle name="Actuals Cells 3 2 3" xfId="17938" xr:uid="{00000000-0005-0000-0000-0000D1620000}"/>
    <cellStyle name="Actuals Cells 3 2_43 Manuell" xfId="55278" xr:uid="{9CECB2D2-D56D-421F-A054-17926EE6ACC5}"/>
    <cellStyle name="Actuals Cells 3 3" xfId="17939" xr:uid="{00000000-0005-0000-0000-0000D3620000}"/>
    <cellStyle name="Actuals Cells 3 3 2" xfId="46272" xr:uid="{00000000-0005-0000-0000-0000D4620000}"/>
    <cellStyle name="Actuals Cells 3 4" xfId="17940" xr:uid="{00000000-0005-0000-0000-0000D5620000}"/>
    <cellStyle name="Actuals Cells 3 4 2" xfId="46273" xr:uid="{00000000-0005-0000-0000-0000D6620000}"/>
    <cellStyle name="Actuals Cells 3_43 Manuell" xfId="55279" xr:uid="{AC6A1F21-426E-4921-8E1E-E7E6A2E87E23}"/>
    <cellStyle name="Actuals Cells 4" xfId="17941" xr:uid="{00000000-0005-0000-0000-0000D8620000}"/>
    <cellStyle name="Actuals Cells 4 2" xfId="46274" xr:uid="{00000000-0005-0000-0000-0000D9620000}"/>
    <cellStyle name="Actuals Cells 5" xfId="46275" xr:uid="{00000000-0005-0000-0000-0000DA620000}"/>
    <cellStyle name="Actuals Cells 6" xfId="46276" xr:uid="{00000000-0005-0000-0000-0000DB620000}"/>
    <cellStyle name="Actuals Cells_1" xfId="46277" xr:uid="{00000000-0005-0000-0000-0000DC620000}"/>
    <cellStyle name="Advarselstekst" xfId="17942" xr:uid="{00000000-0005-0000-0000-0000DD620000}"/>
    <cellStyle name="Advarselstekst 2" xfId="17943" xr:uid="{00000000-0005-0000-0000-0000DE620000}"/>
    <cellStyle name="Advarselstekst 3" xfId="17944" xr:uid="{00000000-0005-0000-0000-0000DF620000}"/>
    <cellStyle name="Advarselstekst_43 Manuell" xfId="55280" xr:uid="{EC2C3C4D-0EAD-4069-8720-6A72486EDC69}"/>
    <cellStyle name="AFE" xfId="5780" xr:uid="{00000000-0005-0000-0000-0000E1620000}"/>
    <cellStyle name="AFE 2" xfId="17945" xr:uid="{00000000-0005-0000-0000-0000E2620000}"/>
    <cellStyle name="AFE 2 2" xfId="17946" xr:uid="{00000000-0005-0000-0000-0000E3620000}"/>
    <cellStyle name="AFE 2 2 2" xfId="17947" xr:uid="{00000000-0005-0000-0000-0000E4620000}"/>
    <cellStyle name="AFE 2 2 2 2" xfId="38402" xr:uid="{00000000-0005-0000-0000-0000E5620000}"/>
    <cellStyle name="AFE 2 2 3" xfId="17948" xr:uid="{00000000-0005-0000-0000-0000E6620000}"/>
    <cellStyle name="AFE 2 2 4" xfId="38401" xr:uid="{00000000-0005-0000-0000-0000E7620000}"/>
    <cellStyle name="AFE 2 2_43 Manuell" xfId="55281" xr:uid="{90C4D32C-7B12-4C34-84C7-1C7EF10A15F8}"/>
    <cellStyle name="AFE 2 3" xfId="17949" xr:uid="{00000000-0005-0000-0000-0000E9620000}"/>
    <cellStyle name="AFE 2 3 2" xfId="38403" xr:uid="{00000000-0005-0000-0000-0000EA620000}"/>
    <cellStyle name="AFE 2 4" xfId="17950" xr:uid="{00000000-0005-0000-0000-0000EB620000}"/>
    <cellStyle name="AFE 2 5" xfId="38400" xr:uid="{00000000-0005-0000-0000-0000EC620000}"/>
    <cellStyle name="AFE 2_43 Manuell" xfId="55282" xr:uid="{D249B36E-7444-458C-BE42-AF717130FA19}"/>
    <cellStyle name="AFE 3" xfId="17951" xr:uid="{00000000-0005-0000-0000-0000EE620000}"/>
    <cellStyle name="AFE 3 2" xfId="17952" xr:uid="{00000000-0005-0000-0000-0000EF620000}"/>
    <cellStyle name="AFE 3 2 2" xfId="38405" xr:uid="{00000000-0005-0000-0000-0000F0620000}"/>
    <cellStyle name="AFE 3 3" xfId="17953" xr:uid="{00000000-0005-0000-0000-0000F1620000}"/>
    <cellStyle name="AFE 3 4" xfId="38404" xr:uid="{00000000-0005-0000-0000-0000F2620000}"/>
    <cellStyle name="AFE 3_43 Manuell" xfId="55283" xr:uid="{08367FBB-711C-45D4-8E27-CE363DA64B46}"/>
    <cellStyle name="AFE 4" xfId="17954" xr:uid="{00000000-0005-0000-0000-0000F4620000}"/>
    <cellStyle name="AFE 4 2" xfId="17955" xr:uid="{00000000-0005-0000-0000-0000F5620000}"/>
    <cellStyle name="AFE 4 3" xfId="17956" xr:uid="{00000000-0005-0000-0000-0000F6620000}"/>
    <cellStyle name="AFE 4 4" xfId="38406" xr:uid="{00000000-0005-0000-0000-0000F7620000}"/>
    <cellStyle name="AFE 4_43 Manuell" xfId="55284" xr:uid="{90218D3D-10D9-437B-8921-157EE7463D0D}"/>
    <cellStyle name="AFE 5" xfId="17957" xr:uid="{00000000-0005-0000-0000-0000F9620000}"/>
    <cellStyle name="AFE 5 2" xfId="17958" xr:uid="{00000000-0005-0000-0000-0000FA620000}"/>
    <cellStyle name="AFE 5 3" xfId="17959" xr:uid="{00000000-0005-0000-0000-0000FB620000}"/>
    <cellStyle name="AFE 5_43 Manuell" xfId="55285" xr:uid="{1C4567FC-64BC-4CD7-AB28-90C4225949DD}"/>
    <cellStyle name="AFE 6" xfId="17960" xr:uid="{00000000-0005-0000-0000-0000FD620000}"/>
    <cellStyle name="AFE_43 Manuell" xfId="55286" xr:uid="{94A824D5-3E0A-4D5B-B0AA-8B803D5DBE44}"/>
    <cellStyle name="Aiškinamasis tekstas" xfId="5781" xr:uid="{00000000-0005-0000-0000-0000FF620000}"/>
    <cellStyle name="Aiškinamasis tekstas 2" xfId="17961" xr:uid="{00000000-0005-0000-0000-000000630000}"/>
    <cellStyle name="Aiškinamasis tekstas_43 Manuell" xfId="55287" xr:uid="{7BC6CE5F-F004-4CF8-BDE9-63B9CB56C285}"/>
    <cellStyle name="Akcent 1" xfId="17962" xr:uid="{00000000-0005-0000-0000-000002630000}"/>
    <cellStyle name="Akcent 1 2" xfId="17963" xr:uid="{00000000-0005-0000-0000-000003630000}"/>
    <cellStyle name="Akcent 1 3" xfId="17964" xr:uid="{00000000-0005-0000-0000-000004630000}"/>
    <cellStyle name="Akcent 1_43 Manuell" xfId="55288" xr:uid="{531CB531-73E5-49E2-93C7-29164F24735A}"/>
    <cellStyle name="Akcent 2" xfId="17965" xr:uid="{00000000-0005-0000-0000-000006630000}"/>
    <cellStyle name="Akcent 2 2" xfId="17966" xr:uid="{00000000-0005-0000-0000-000007630000}"/>
    <cellStyle name="Akcent 2 3" xfId="17967" xr:uid="{00000000-0005-0000-0000-000008630000}"/>
    <cellStyle name="Akcent 2_43 Manuell" xfId="55289" xr:uid="{DA59C467-160D-4E6B-A37E-74220C292A85}"/>
    <cellStyle name="Akcent 3" xfId="17968" xr:uid="{00000000-0005-0000-0000-00000A630000}"/>
    <cellStyle name="Akcent 3 2" xfId="17969" xr:uid="{00000000-0005-0000-0000-00000B630000}"/>
    <cellStyle name="Akcent 3 3" xfId="17970" xr:uid="{00000000-0005-0000-0000-00000C630000}"/>
    <cellStyle name="Akcent 3_43 Manuell" xfId="55290" xr:uid="{552A439C-234C-4A84-80C7-A8B3BBD85CA4}"/>
    <cellStyle name="Akcent 4" xfId="17971" xr:uid="{00000000-0005-0000-0000-00000E630000}"/>
    <cellStyle name="Akcent 4 2" xfId="17972" xr:uid="{00000000-0005-0000-0000-00000F630000}"/>
    <cellStyle name="Akcent 4 3" xfId="17973" xr:uid="{00000000-0005-0000-0000-000010630000}"/>
    <cellStyle name="Akcent 4_43 Manuell" xfId="55291" xr:uid="{CDD9D3B3-AF04-43DF-BBF8-F51C02151342}"/>
    <cellStyle name="Akcent 5" xfId="17974" xr:uid="{00000000-0005-0000-0000-000012630000}"/>
    <cellStyle name="Akcent 5 2" xfId="17975" xr:uid="{00000000-0005-0000-0000-000013630000}"/>
    <cellStyle name="Akcent 5 3" xfId="17976" xr:uid="{00000000-0005-0000-0000-000014630000}"/>
    <cellStyle name="Akcent 5_43 Manuell" xfId="55292" xr:uid="{FB5FBFD0-EF90-424A-A369-1441441C6A49}"/>
    <cellStyle name="Akcent 6" xfId="17977" xr:uid="{00000000-0005-0000-0000-000016630000}"/>
    <cellStyle name="Akcent 6 2" xfId="17978" xr:uid="{00000000-0005-0000-0000-000017630000}"/>
    <cellStyle name="Akcent 6 3" xfId="17979" xr:uid="{00000000-0005-0000-0000-000018630000}"/>
    <cellStyle name="Akcent 6_43 Manuell" xfId="55293" xr:uid="{5A665FF4-F10B-4E92-8127-369DF399BBE3}"/>
    <cellStyle name="annee semestre" xfId="46278" xr:uid="{00000000-0005-0000-0000-00001A630000}"/>
    <cellStyle name="Arial 10" xfId="17980" xr:uid="{00000000-0005-0000-0000-00001B630000}"/>
    <cellStyle name="Arial 10 2" xfId="17981" xr:uid="{00000000-0005-0000-0000-00001C630000}"/>
    <cellStyle name="Arial 10 2 2" xfId="46279" xr:uid="{00000000-0005-0000-0000-00001D630000}"/>
    <cellStyle name="Arial 10 3" xfId="17982" xr:uid="{00000000-0005-0000-0000-00001E630000}"/>
    <cellStyle name="Arial 10 3 2" xfId="46280" xr:uid="{00000000-0005-0000-0000-00001F630000}"/>
    <cellStyle name="Arial 10_43 Manuell" xfId="55294" xr:uid="{1D904168-E603-4114-BD71-ABF6289E77CE}"/>
    <cellStyle name="Arial 12" xfId="17983" xr:uid="{00000000-0005-0000-0000-000021630000}"/>
    <cellStyle name="Arial 12 2" xfId="17984" xr:uid="{00000000-0005-0000-0000-000022630000}"/>
    <cellStyle name="Arial 12 3" xfId="17985" xr:uid="{00000000-0005-0000-0000-000023630000}"/>
    <cellStyle name="Arial 12_43 Manuell" xfId="55295" xr:uid="{221AB602-E775-477C-B4CB-A04F3AF0084E}"/>
    <cellStyle name="Bad" xfId="5782" xr:uid="{00000000-0005-0000-0000-000025630000}"/>
    <cellStyle name="Bad 10" xfId="5783" xr:uid="{00000000-0005-0000-0000-000026630000}"/>
    <cellStyle name="Bad 10 2" xfId="17986" xr:uid="{00000000-0005-0000-0000-000027630000}"/>
    <cellStyle name="Bad 10 3" xfId="17987" xr:uid="{00000000-0005-0000-0000-000028630000}"/>
    <cellStyle name="Bad 10_43 Manuell" xfId="55296" xr:uid="{3D1648F3-C966-4DE4-A100-287E5CCEE96E}"/>
    <cellStyle name="Bad 11" xfId="5784" xr:uid="{00000000-0005-0000-0000-00002A630000}"/>
    <cellStyle name="Bad 11 2" xfId="17988" xr:uid="{00000000-0005-0000-0000-00002B630000}"/>
    <cellStyle name="Bad 11 3" xfId="17989" xr:uid="{00000000-0005-0000-0000-00002C630000}"/>
    <cellStyle name="Bad 11_43 Manuell" xfId="55297" xr:uid="{7C37E1CB-7C71-4610-8AAC-24793CA00851}"/>
    <cellStyle name="Bad 12" xfId="17990" xr:uid="{00000000-0005-0000-0000-00002E630000}"/>
    <cellStyle name="Bad 12 2" xfId="17991" xr:uid="{00000000-0005-0000-0000-00002F630000}"/>
    <cellStyle name="Bad 12 3" xfId="17992" xr:uid="{00000000-0005-0000-0000-000030630000}"/>
    <cellStyle name="Bad 12_43 Manuell" xfId="55298" xr:uid="{40629727-3F4C-4EC4-A1D0-AF7028307CC5}"/>
    <cellStyle name="Bad 13" xfId="17993" xr:uid="{00000000-0005-0000-0000-000032630000}"/>
    <cellStyle name="Bad 13 2" xfId="17994" xr:uid="{00000000-0005-0000-0000-000033630000}"/>
    <cellStyle name="Bad 13 3" xfId="17995" xr:uid="{00000000-0005-0000-0000-000034630000}"/>
    <cellStyle name="Bad 13_43 Manuell" xfId="55299" xr:uid="{1BED7BF7-0442-4FCC-AB99-AC5192D7B929}"/>
    <cellStyle name="Bad 14" xfId="46281" xr:uid="{00000000-0005-0000-0000-000036630000}"/>
    <cellStyle name="Bad 15" xfId="46282" xr:uid="{00000000-0005-0000-0000-000037630000}"/>
    <cellStyle name="Bad 16" xfId="46283" xr:uid="{00000000-0005-0000-0000-000038630000}"/>
    <cellStyle name="Bad 2" xfId="5785" xr:uid="{00000000-0005-0000-0000-000039630000}"/>
    <cellStyle name="Bad 2 2" xfId="5786" xr:uid="{00000000-0005-0000-0000-00003A630000}"/>
    <cellStyle name="Bad 2 2 2" xfId="17996" xr:uid="{00000000-0005-0000-0000-00003B630000}"/>
    <cellStyle name="Bad 2 2 2 2" xfId="17997" xr:uid="{00000000-0005-0000-0000-00003C630000}"/>
    <cellStyle name="Bad 2 2 2 3" xfId="17998" xr:uid="{00000000-0005-0000-0000-00003D630000}"/>
    <cellStyle name="Bad 2 2 2_43 Manuell" xfId="55300" xr:uid="{D8A4D0FE-65E8-4B96-A81A-01761B506803}"/>
    <cellStyle name="Bad 2 2 3" xfId="17999" xr:uid="{00000000-0005-0000-0000-00003F630000}"/>
    <cellStyle name="Bad 2 2 3 2" xfId="18000" xr:uid="{00000000-0005-0000-0000-000040630000}"/>
    <cellStyle name="Bad 2 2 3 3" xfId="18001" xr:uid="{00000000-0005-0000-0000-000041630000}"/>
    <cellStyle name="Bad 2 2 3_43 Manuell" xfId="55301" xr:uid="{9C36EDB6-3AEA-4B60-917E-C796F2F177AE}"/>
    <cellStyle name="Bad 2 2 4" xfId="18002" xr:uid="{00000000-0005-0000-0000-000043630000}"/>
    <cellStyle name="Bad 2 2 4 2" xfId="18003" xr:uid="{00000000-0005-0000-0000-000044630000}"/>
    <cellStyle name="Bad 2 2 4 3" xfId="18004" xr:uid="{00000000-0005-0000-0000-000045630000}"/>
    <cellStyle name="Bad 2 2 4_43 Manuell" xfId="55302" xr:uid="{10C16439-C862-4630-9ED6-50D3D9EAAFA5}"/>
    <cellStyle name="Bad 2 2 5" xfId="18005" xr:uid="{00000000-0005-0000-0000-000047630000}"/>
    <cellStyle name="Bad 2 2 5 2" xfId="18006" xr:uid="{00000000-0005-0000-0000-000048630000}"/>
    <cellStyle name="Bad 2 2 5 3" xfId="18007" xr:uid="{00000000-0005-0000-0000-000049630000}"/>
    <cellStyle name="Bad 2 2 5_43 Manuell" xfId="55303" xr:uid="{783B6BA8-36DA-4543-8812-F84DB8964EE7}"/>
    <cellStyle name="Bad 2 2 6" xfId="18008" xr:uid="{00000000-0005-0000-0000-00004B630000}"/>
    <cellStyle name="Bad 2 2 6 2" xfId="18009" xr:uid="{00000000-0005-0000-0000-00004C630000}"/>
    <cellStyle name="Bad 2 2 6 3" xfId="18010" xr:uid="{00000000-0005-0000-0000-00004D630000}"/>
    <cellStyle name="Bad 2 2 6_43 Manuell" xfId="55304" xr:uid="{FEC13F9F-ED29-41C6-9686-D4119AAC21CF}"/>
    <cellStyle name="Bad 2 2 7" xfId="18011" xr:uid="{00000000-0005-0000-0000-00004F630000}"/>
    <cellStyle name="Bad 2 2 8" xfId="46284" xr:uid="{00000000-0005-0000-0000-000050630000}"/>
    <cellStyle name="Bad 2 2_43 Manuell" xfId="55305" xr:uid="{D0942F46-2D68-4C48-9A57-67488AF31A91}"/>
    <cellStyle name="Bad 2 3" xfId="18012" xr:uid="{00000000-0005-0000-0000-000052630000}"/>
    <cellStyle name="Bad 2 3 2" xfId="18013" xr:uid="{00000000-0005-0000-0000-000053630000}"/>
    <cellStyle name="Bad 2 3 2 2" xfId="18014" xr:uid="{00000000-0005-0000-0000-000054630000}"/>
    <cellStyle name="Bad 2 3 2 3" xfId="18015" xr:uid="{00000000-0005-0000-0000-000055630000}"/>
    <cellStyle name="Bad 2 3 2_43 Manuell" xfId="55306" xr:uid="{1860DB3D-74D9-4E27-8F50-10063E856FD6}"/>
    <cellStyle name="Bad 2 3 3" xfId="18016" xr:uid="{00000000-0005-0000-0000-000057630000}"/>
    <cellStyle name="Bad 2 3 4" xfId="18017" xr:uid="{00000000-0005-0000-0000-000058630000}"/>
    <cellStyle name="Bad 2 3_43 Manuell" xfId="55307" xr:uid="{7267B38A-9D65-46A2-BDB2-FFF02BAD31FC}"/>
    <cellStyle name="Bad 2 4" xfId="18018" xr:uid="{00000000-0005-0000-0000-00005A630000}"/>
    <cellStyle name="Bad 2 4 2" xfId="18019" xr:uid="{00000000-0005-0000-0000-00005B630000}"/>
    <cellStyle name="Bad 2 4 3" xfId="18020" xr:uid="{00000000-0005-0000-0000-00005C630000}"/>
    <cellStyle name="Bad 2 4_43 Manuell" xfId="55308" xr:uid="{B02B93F6-65ED-4BAE-BABC-89224072FE5D}"/>
    <cellStyle name="Bad 2 5" xfId="18021" xr:uid="{00000000-0005-0000-0000-00005E630000}"/>
    <cellStyle name="Bad 2 5 2" xfId="18022" xr:uid="{00000000-0005-0000-0000-00005F630000}"/>
    <cellStyle name="Bad 2 5 3" xfId="18023" xr:uid="{00000000-0005-0000-0000-000060630000}"/>
    <cellStyle name="Bad 2 5_43 Manuell" xfId="55309" xr:uid="{49311615-BD6F-4F87-9D44-E5A12500955E}"/>
    <cellStyle name="Bad 2 6" xfId="18024" xr:uid="{00000000-0005-0000-0000-000062630000}"/>
    <cellStyle name="Bad 2 6 2" xfId="18025" xr:uid="{00000000-0005-0000-0000-000063630000}"/>
    <cellStyle name="Bad 2 6 3" xfId="18026" xr:uid="{00000000-0005-0000-0000-000064630000}"/>
    <cellStyle name="Bad 2 6_43 Manuell" xfId="55310" xr:uid="{E035941D-9CBB-45C5-81F6-7465431AE3B8}"/>
    <cellStyle name="Bad 2 7" xfId="18027" xr:uid="{00000000-0005-0000-0000-000066630000}"/>
    <cellStyle name="Bad 2 7 2" xfId="18028" xr:uid="{00000000-0005-0000-0000-000067630000}"/>
    <cellStyle name="Bad 2 7 3" xfId="18029" xr:uid="{00000000-0005-0000-0000-000068630000}"/>
    <cellStyle name="Bad 2 7_43 Manuell" xfId="55311" xr:uid="{32322DDC-AA53-4F08-BC4C-9B915905EEC8}"/>
    <cellStyle name="Bad 2 8" xfId="18030" xr:uid="{00000000-0005-0000-0000-00006A630000}"/>
    <cellStyle name="Bad 2 9" xfId="46285" xr:uid="{00000000-0005-0000-0000-00006B630000}"/>
    <cellStyle name="Bad 2_4 manuell" xfId="53958" xr:uid="{C91445AC-462F-4EAC-999A-BB6DB1E54323}"/>
    <cellStyle name="Bad 3" xfId="5787" xr:uid="{00000000-0005-0000-0000-00006D630000}"/>
    <cellStyle name="Bad 3 2" xfId="18031" xr:uid="{00000000-0005-0000-0000-00006E630000}"/>
    <cellStyle name="Bad 3 2 2" xfId="18032" xr:uid="{00000000-0005-0000-0000-00006F630000}"/>
    <cellStyle name="Bad 3 2 3" xfId="18033" xr:uid="{00000000-0005-0000-0000-000070630000}"/>
    <cellStyle name="Bad 3 2_43 Manuell" xfId="55312" xr:uid="{9BBADC4A-D815-4D48-8869-881653BA004A}"/>
    <cellStyle name="Bad 3 3" xfId="18034" xr:uid="{00000000-0005-0000-0000-000072630000}"/>
    <cellStyle name="Bad 3 4" xfId="46286" xr:uid="{00000000-0005-0000-0000-000073630000}"/>
    <cellStyle name="Bad 3_4 manuell" xfId="53959" xr:uid="{98DA55D8-3255-4C5B-B20B-29036ED7F3A3}"/>
    <cellStyle name="Bad 4" xfId="5788" xr:uid="{00000000-0005-0000-0000-000075630000}"/>
    <cellStyle name="Bad 4 2" xfId="18035" xr:uid="{00000000-0005-0000-0000-000076630000}"/>
    <cellStyle name="Bad 4 2 2" xfId="18036" xr:uid="{00000000-0005-0000-0000-000077630000}"/>
    <cellStyle name="Bad 4 2 3" xfId="18037" xr:uid="{00000000-0005-0000-0000-000078630000}"/>
    <cellStyle name="Bad 4 2_43 Manuell" xfId="55313" xr:uid="{D11151E8-50A7-4527-B354-5AB433C2195D}"/>
    <cellStyle name="Bad 4 3" xfId="18038" xr:uid="{00000000-0005-0000-0000-00007A630000}"/>
    <cellStyle name="Bad 4 3 2" xfId="18039" xr:uid="{00000000-0005-0000-0000-00007B630000}"/>
    <cellStyle name="Bad 4 3 3" xfId="18040" xr:uid="{00000000-0005-0000-0000-00007C630000}"/>
    <cellStyle name="Bad 4 3_43 Manuell" xfId="55314" xr:uid="{2445F9DE-8346-4172-9EA7-7CD88481B91F}"/>
    <cellStyle name="Bad 4 4" xfId="18041" xr:uid="{00000000-0005-0000-0000-00007E630000}"/>
    <cellStyle name="Bad 4 4 2" xfId="18042" xr:uid="{00000000-0005-0000-0000-00007F630000}"/>
    <cellStyle name="Bad 4 4 3" xfId="18043" xr:uid="{00000000-0005-0000-0000-000080630000}"/>
    <cellStyle name="Bad 4 4_43 Manuell" xfId="55315" xr:uid="{E420B42C-D6F4-4B20-A18D-5031CF216088}"/>
    <cellStyle name="Bad 4 5" xfId="18044" xr:uid="{00000000-0005-0000-0000-000082630000}"/>
    <cellStyle name="Bad 4_43 Manuell" xfId="55316" xr:uid="{F34E8EF9-94E0-436F-83EA-0ED6C6624387}"/>
    <cellStyle name="Bad 5" xfId="5789" xr:uid="{00000000-0005-0000-0000-000084630000}"/>
    <cellStyle name="Bad 5 2" xfId="18045" xr:uid="{00000000-0005-0000-0000-000085630000}"/>
    <cellStyle name="Bad 5 2 2" xfId="18046" xr:uid="{00000000-0005-0000-0000-000086630000}"/>
    <cellStyle name="Bad 5 2 3" xfId="18047" xr:uid="{00000000-0005-0000-0000-000087630000}"/>
    <cellStyle name="Bad 5 2_43 Manuell" xfId="55317" xr:uid="{FB9A38D0-99D3-4EBD-AE05-D63E064D43BD}"/>
    <cellStyle name="Bad 5 3" xfId="18048" xr:uid="{00000000-0005-0000-0000-000089630000}"/>
    <cellStyle name="Bad 5_43 Manuell" xfId="55318" xr:uid="{F9C09447-77F5-400D-9E5F-799258CB8880}"/>
    <cellStyle name="Bad 6" xfId="5790" xr:uid="{00000000-0005-0000-0000-00008B630000}"/>
    <cellStyle name="Bad 6 2" xfId="18049" xr:uid="{00000000-0005-0000-0000-00008C630000}"/>
    <cellStyle name="Bad 6 2 2" xfId="18050" xr:uid="{00000000-0005-0000-0000-00008D630000}"/>
    <cellStyle name="Bad 6 2 3" xfId="18051" xr:uid="{00000000-0005-0000-0000-00008E630000}"/>
    <cellStyle name="Bad 6 2_43 Manuell" xfId="55319" xr:uid="{19428542-196A-4ABA-8BE0-4EC31D95417B}"/>
    <cellStyle name="Bad 6 3" xfId="18052" xr:uid="{00000000-0005-0000-0000-000090630000}"/>
    <cellStyle name="Bad 6_43 Manuell" xfId="55320" xr:uid="{9E9F2039-1BEC-44C4-9203-43B3BAFC8234}"/>
    <cellStyle name="Bad 7" xfId="5791" xr:uid="{00000000-0005-0000-0000-000092630000}"/>
    <cellStyle name="Bad 7 2" xfId="18053" xr:uid="{00000000-0005-0000-0000-000093630000}"/>
    <cellStyle name="Bad 7 2 2" xfId="18054" xr:uid="{00000000-0005-0000-0000-000094630000}"/>
    <cellStyle name="Bad 7 2 3" xfId="18055" xr:uid="{00000000-0005-0000-0000-000095630000}"/>
    <cellStyle name="Bad 7 2_43 Manuell" xfId="55321" xr:uid="{17C95B47-3A1F-4B18-9CDC-A086453037FD}"/>
    <cellStyle name="Bad 7 3" xfId="18056" xr:uid="{00000000-0005-0000-0000-000097630000}"/>
    <cellStyle name="Bad 7_43 Manuell" xfId="55322" xr:uid="{3DE8040C-1507-47BC-86E4-CF4588322FEF}"/>
    <cellStyle name="Bad 8" xfId="5792" xr:uid="{00000000-0005-0000-0000-000099630000}"/>
    <cellStyle name="Bad 8 2" xfId="18057" xr:uid="{00000000-0005-0000-0000-00009A630000}"/>
    <cellStyle name="Bad 8 2 2" xfId="18058" xr:uid="{00000000-0005-0000-0000-00009B630000}"/>
    <cellStyle name="Bad 8 2 3" xfId="18059" xr:uid="{00000000-0005-0000-0000-00009C630000}"/>
    <cellStyle name="Bad 8 2_43 Manuell" xfId="55323" xr:uid="{967F9865-7729-4B1A-9F8C-2E6F4A10C0D8}"/>
    <cellStyle name="Bad 8 3" xfId="18060" xr:uid="{00000000-0005-0000-0000-00009E630000}"/>
    <cellStyle name="Bad 8_43 Manuell" xfId="55324" xr:uid="{D438A06B-D811-4323-ADDA-F8C50370BD9C}"/>
    <cellStyle name="Bad 9" xfId="5793" xr:uid="{00000000-0005-0000-0000-0000A0630000}"/>
    <cellStyle name="Bad 9 2" xfId="18061" xr:uid="{00000000-0005-0000-0000-0000A1630000}"/>
    <cellStyle name="Bad 9 2 2" xfId="18062" xr:uid="{00000000-0005-0000-0000-0000A2630000}"/>
    <cellStyle name="Bad 9 2 3" xfId="18063" xr:uid="{00000000-0005-0000-0000-0000A3630000}"/>
    <cellStyle name="Bad 9 2_43 Manuell" xfId="55325" xr:uid="{BB4C5DE8-81FB-4F99-885C-17ED30C84C6A}"/>
    <cellStyle name="Bad 9 3" xfId="18064" xr:uid="{00000000-0005-0000-0000-0000A5630000}"/>
    <cellStyle name="Bad 9_43 Manuell" xfId="55326" xr:uid="{7D35C236-E2FD-4115-B9ED-E2067ED88107}"/>
    <cellStyle name="Bad_4Q16" xfId="18065" xr:uid="{00000000-0005-0000-0000-0000A7630000}"/>
    <cellStyle name="Bemærk!" xfId="18066" xr:uid="{00000000-0005-0000-0000-0000A8630000}"/>
    <cellStyle name="Bemærk! 2" xfId="18067" xr:uid="{00000000-0005-0000-0000-0000A9630000}"/>
    <cellStyle name="Bemærk! 3" xfId="18068" xr:uid="{00000000-0005-0000-0000-0000AA630000}"/>
    <cellStyle name="Bemærk!_43 Manuell" xfId="55327" xr:uid="{CF728C14-5413-4406-AFB5-6F849617B8AF}"/>
    <cellStyle name="Benyttet hyperkobling 2" xfId="38407" xr:uid="{00000000-0005-0000-0000-0000AC630000}"/>
    <cellStyle name="Beregning" xfId="34662"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5088" xr:uid="{00000000-0005-0000-0000-0000B2630000}"/>
    <cellStyle name="Beregning 2 2 13" xfId="38408"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43 Manuell" xfId="55328" xr:uid="{88BF5666-F76A-4401-9AE1-F4A9D1D3503B}"/>
    <cellStyle name="Beregning 2 3" xfId="5806" xr:uid="{00000000-0005-0000-0000-0000BD630000}"/>
    <cellStyle name="Beregning 2 3 10" xfId="5807" xr:uid="{00000000-0005-0000-0000-0000BE630000}"/>
    <cellStyle name="Beregning 2 3 11" xfId="5808" xr:uid="{00000000-0005-0000-0000-0000BF630000}"/>
    <cellStyle name="Beregning 2 3 12" xfId="34872" xr:uid="{00000000-0005-0000-0000-0000C0630000}"/>
    <cellStyle name="Beregning 2 3 13" xfId="35076" xr:uid="{00000000-0005-0000-0000-0000C1630000}"/>
    <cellStyle name="Beregning 2 3 14" xfId="38409"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43 Manuell" xfId="55329" xr:uid="{5A6207DA-DE83-498E-A5A0-3023E6C0B9FF}"/>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4457" xr:uid="{00000000-0005-0000-0000-0000FB630000}"/>
    <cellStyle name="Beregning 2 9" xfId="35210" xr:uid="{00000000-0005-0000-0000-0000FC630000}"/>
    <cellStyle name="Beregning 2_43 Manuell" xfId="55330" xr:uid="{59F98CCA-C7FB-4B73-912C-50511B25B63B}"/>
    <cellStyle name="Beregning 3" xfId="12449" xr:uid="{00000000-0005-0000-0000-0000FE630000}"/>
    <cellStyle name="Beregning 3 2" xfId="18069" xr:uid="{00000000-0005-0000-0000-0000FF630000}"/>
    <cellStyle name="Beregning 3 2 2" xfId="46287" xr:uid="{00000000-0005-0000-0000-000000640000}"/>
    <cellStyle name="Beregning 3 3" xfId="38410" xr:uid="{00000000-0005-0000-0000-000001640000}"/>
    <cellStyle name="Beregning 3_43 Manuell" xfId="55331" xr:uid="{780554F9-B650-47C7-A3A5-6E8E9320711C}"/>
    <cellStyle name="Beregning 4" xfId="18070" xr:uid="{00000000-0005-0000-0000-000003640000}"/>
    <cellStyle name="Beregning 4 2" xfId="18071" xr:uid="{00000000-0005-0000-0000-000004640000}"/>
    <cellStyle name="Beregning 4 3" xfId="18072" xr:uid="{00000000-0005-0000-0000-000005640000}"/>
    <cellStyle name="Beregning 4 4" xfId="38411" xr:uid="{00000000-0005-0000-0000-000006640000}"/>
    <cellStyle name="Beregning 4_43 Manuell" xfId="55332" xr:uid="{482A9BFC-A319-4D62-A46A-A7B77E812D4C}"/>
    <cellStyle name="Beregning 5" xfId="18073" xr:uid="{00000000-0005-0000-0000-000008640000}"/>
    <cellStyle name="Beregning 6" xfId="18074" xr:uid="{00000000-0005-0000-0000-000009640000}"/>
    <cellStyle name="Beregning 7" xfId="46288" xr:uid="{00000000-0005-0000-0000-00000A640000}"/>
    <cellStyle name="Beregning_4 manuell" xfId="53960"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5089"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3961"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4873" xr:uid="{00000000-0005-0000-0000-00001D640000}"/>
    <cellStyle name="Bevitel 3 13" xfId="35077"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4456" xr:uid="{00000000-0005-0000-0000-000057640000}"/>
    <cellStyle name="Bevitel_4 manuell" xfId="53962" xr:uid="{279D4C93-079F-4AB6-AABD-9060A9F09047}"/>
    <cellStyle name="BLACK" xfId="18075" xr:uid="{00000000-0005-0000-0000-000059640000}"/>
    <cellStyle name="BLACK 2" xfId="18076" xr:uid="{00000000-0005-0000-0000-00005A640000}"/>
    <cellStyle name="BLACK 3" xfId="18077" xr:uid="{00000000-0005-0000-0000-00005B640000}"/>
    <cellStyle name="BLACK_43 Manuell" xfId="55333" xr:uid="{711D4033-8E75-4FEF-9E63-2E632018698F}"/>
    <cellStyle name="Blank" xfId="5935" xr:uid="{00000000-0005-0000-0000-00005D640000}"/>
    <cellStyle name="Blank 2" xfId="5936" xr:uid="{00000000-0005-0000-0000-00005E640000}"/>
    <cellStyle name="Blank 2 2" xfId="18078" xr:uid="{00000000-0005-0000-0000-00005F640000}"/>
    <cellStyle name="Blank 2 3" xfId="18079" xr:uid="{00000000-0005-0000-0000-000060640000}"/>
    <cellStyle name="Blank 2_43 Manuell" xfId="55334" xr:uid="{403BC259-DC1F-41C0-96D5-71FB0B8A5772}"/>
    <cellStyle name="Blank 3" xfId="18080" xr:uid="{00000000-0005-0000-0000-000062640000}"/>
    <cellStyle name="Blank_43 Manuell" xfId="55335" xr:uid="{93A98DF2-FD4D-498F-B0BF-5A5A45CC546B}"/>
    <cellStyle name="BlanketOverskrift" xfId="18081" xr:uid="{00000000-0005-0000-0000-000064640000}"/>
    <cellStyle name="BlanketOverskrift 2" xfId="18082" xr:uid="{00000000-0005-0000-0000-000065640000}"/>
    <cellStyle name="BlanketOverskrift 3" xfId="18083" xr:uid="{00000000-0005-0000-0000-000066640000}"/>
    <cellStyle name="BlanketOverskrift_43 Manuell" xfId="55336" xr:uid="{7E46F2C3-B3A4-4CDF-91D1-859A8FEEB981}"/>
    <cellStyle name="Blankettnamn" xfId="5937" xr:uid="{00000000-0005-0000-0000-000068640000}"/>
    <cellStyle name="Blankettnamn 2" xfId="18084" xr:uid="{00000000-0005-0000-0000-000069640000}"/>
    <cellStyle name="Blankettnamn_43 Manuell" xfId="55337" xr:uid="{356AF5E2-068B-46C2-AFC8-8C46FA820CC3}"/>
    <cellStyle name="Blogas" xfId="5938" xr:uid="{00000000-0005-0000-0000-00006B640000}"/>
    <cellStyle name="Blogas 2" xfId="18085" xr:uid="{00000000-0005-0000-0000-00006C640000}"/>
    <cellStyle name="Blogas_43 Manuell" xfId="55338" xr:uid="{5B96AE30-57A1-40F8-9D20-4729BDA67C08}"/>
    <cellStyle name="Body_$Dollars" xfId="18086" xr:uid="{00000000-0005-0000-0000-00006E640000}"/>
    <cellStyle name="Border Heavy" xfId="18087" xr:uid="{00000000-0005-0000-0000-00006F640000}"/>
    <cellStyle name="Border Heavy 2" xfId="18088" xr:uid="{00000000-0005-0000-0000-000070640000}"/>
    <cellStyle name="Border Heavy 3" xfId="18089" xr:uid="{00000000-0005-0000-0000-000071640000}"/>
    <cellStyle name="Border Heavy_43 Manuell" xfId="55339" xr:uid="{05FB586E-4FC7-4C5A-8292-5EB743F623A5}"/>
    <cellStyle name="Border Thin" xfId="18090" xr:uid="{00000000-0005-0000-0000-000073640000}"/>
    <cellStyle name="Border Thin 2" xfId="18091" xr:uid="{00000000-0005-0000-0000-000074640000}"/>
    <cellStyle name="Border Thin 3" xfId="18092" xr:uid="{00000000-0005-0000-0000-000075640000}"/>
    <cellStyle name="Border Thin_43 Manuell" xfId="55340" xr:uid="{9015F03E-8FDF-442E-BB18-9BB7F3EC6017}"/>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093" xr:uid="{00000000-0005-0000-0000-00007E640000}"/>
    <cellStyle name="British Pound 2" xfId="18094" xr:uid="{00000000-0005-0000-0000-00007F640000}"/>
    <cellStyle name="British Pound 3" xfId="18095" xr:uid="{00000000-0005-0000-0000-000080640000}"/>
    <cellStyle name="British Pound_43 Manuell" xfId="55341" xr:uid="{E4D04C05-12A6-4A4E-994D-8334588421D7}"/>
    <cellStyle name="Buena" xfId="5946" xr:uid="{00000000-0005-0000-0000-000082640000}"/>
    <cellStyle name="Buena 2" xfId="18096" xr:uid="{00000000-0005-0000-0000-000083640000}"/>
    <cellStyle name="Buena 3" xfId="46289" xr:uid="{00000000-0005-0000-0000-000084640000}"/>
    <cellStyle name="Buena_4 manuell" xfId="53963" xr:uid="{B098E34E-1778-4674-8019-B0FF01CE257C}"/>
    <cellStyle name="Calc Cells" xfId="5947" xr:uid="{00000000-0005-0000-0000-000086640000}"/>
    <cellStyle name="Calc Cells 2" xfId="5948" xr:uid="{00000000-0005-0000-0000-000087640000}"/>
    <cellStyle name="Calc Cells 2 2" xfId="18097" xr:uid="{00000000-0005-0000-0000-000088640000}"/>
    <cellStyle name="Calc Cells 2 2 2" xfId="46290" xr:uid="{00000000-0005-0000-0000-000089640000}"/>
    <cellStyle name="Calc Cells 2_43 Manuell" xfId="55342" xr:uid="{3BCD7492-7512-4880-A75D-6422FDFC57E6}"/>
    <cellStyle name="Calc Cells 3" xfId="18098" xr:uid="{00000000-0005-0000-0000-00008B640000}"/>
    <cellStyle name="Calc Cells 3 2" xfId="18099" xr:uid="{00000000-0005-0000-0000-00008C640000}"/>
    <cellStyle name="Calc Cells 3 2 2" xfId="18100" xr:uid="{00000000-0005-0000-0000-00008D640000}"/>
    <cellStyle name="Calc Cells 3 2 3" xfId="18101" xr:uid="{00000000-0005-0000-0000-00008E640000}"/>
    <cellStyle name="Calc Cells 3 2_43 Manuell" xfId="55343" xr:uid="{0B0B6783-E097-4927-AAD5-673ED0899E50}"/>
    <cellStyle name="Calc Cells 3 3" xfId="18102" xr:uid="{00000000-0005-0000-0000-000090640000}"/>
    <cellStyle name="Calc Cells 3 4" xfId="18103" xr:uid="{00000000-0005-0000-0000-000091640000}"/>
    <cellStyle name="Calc Cells 3_43 Manuell" xfId="55344" xr:uid="{9EC4F026-AA3B-4E68-8E28-22A105229C14}"/>
    <cellStyle name="Calc Cells 4" xfId="18104" xr:uid="{00000000-0005-0000-0000-000093640000}"/>
    <cellStyle name="Calc Cells_43 Manuell" xfId="55345" xr:uid="{0B6D97F0-820F-4CF0-9793-C15D79AF6CFE}"/>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8105" xr:uid="{00000000-0005-0000-0000-00009D640000}"/>
    <cellStyle name="CalComma0 10" xfId="18106" xr:uid="{00000000-0005-0000-0000-00009E640000}"/>
    <cellStyle name="CalComma0 11" xfId="18107" xr:uid="{00000000-0005-0000-0000-00009F640000}"/>
    <cellStyle name="CalComma0 2" xfId="18108" xr:uid="{00000000-0005-0000-0000-0000A0640000}"/>
    <cellStyle name="CalComma0 2 2" xfId="18109" xr:uid="{00000000-0005-0000-0000-0000A1640000}"/>
    <cellStyle name="CalComma0 2 3" xfId="18110" xr:uid="{00000000-0005-0000-0000-0000A2640000}"/>
    <cellStyle name="CalComma0 2_43 Manuell" xfId="55346" xr:uid="{3CCD85DD-2D59-45F9-B281-C74FBB5CF3F2}"/>
    <cellStyle name="CalComma0 3" xfId="18111" xr:uid="{00000000-0005-0000-0000-0000A4640000}"/>
    <cellStyle name="CalComma0 3 2" xfId="18112" xr:uid="{00000000-0005-0000-0000-0000A5640000}"/>
    <cellStyle name="CalComma0 3 3" xfId="18113" xr:uid="{00000000-0005-0000-0000-0000A6640000}"/>
    <cellStyle name="CalComma0 3_43 Manuell" xfId="55347" xr:uid="{F4B85F49-CBFD-4DC7-9F48-9CFE7BD8DB4D}"/>
    <cellStyle name="CalComma0 4" xfId="18114" xr:uid="{00000000-0005-0000-0000-0000A8640000}"/>
    <cellStyle name="CalComma0 4 2" xfId="18115" xr:uid="{00000000-0005-0000-0000-0000A9640000}"/>
    <cellStyle name="CalComma0 4 3" xfId="18116" xr:uid="{00000000-0005-0000-0000-0000AA640000}"/>
    <cellStyle name="CalComma0 4_43 Manuell" xfId="55348" xr:uid="{1B432129-EBC8-4308-9F22-77766DB27BE3}"/>
    <cellStyle name="CalComma0 5" xfId="18117" xr:uid="{00000000-0005-0000-0000-0000AC640000}"/>
    <cellStyle name="CalComma0 5 2" xfId="18118" xr:uid="{00000000-0005-0000-0000-0000AD640000}"/>
    <cellStyle name="CalComma0 5 3" xfId="18119" xr:uid="{00000000-0005-0000-0000-0000AE640000}"/>
    <cellStyle name="CalComma0 5_43 Manuell" xfId="55349" xr:uid="{7300488B-D1D5-4C2B-8BBF-02EF12C00BF5}"/>
    <cellStyle name="CalComma0 6" xfId="18120" xr:uid="{00000000-0005-0000-0000-0000B0640000}"/>
    <cellStyle name="CalComma0 6 2" xfId="18121" xr:uid="{00000000-0005-0000-0000-0000B1640000}"/>
    <cellStyle name="CalComma0 6 3" xfId="18122" xr:uid="{00000000-0005-0000-0000-0000B2640000}"/>
    <cellStyle name="CalComma0 6_43 Manuell" xfId="55350" xr:uid="{C8A180C2-3FB9-4D28-888B-96E8F2ABCE95}"/>
    <cellStyle name="CalComma0 7" xfId="18123" xr:uid="{00000000-0005-0000-0000-0000B4640000}"/>
    <cellStyle name="CalComma0 7 2" xfId="18124" xr:uid="{00000000-0005-0000-0000-0000B5640000}"/>
    <cellStyle name="CalComma0 7 3" xfId="18125" xr:uid="{00000000-0005-0000-0000-0000B6640000}"/>
    <cellStyle name="CalComma0 7_43 Manuell" xfId="55351" xr:uid="{7E1D8B31-EEBC-49B5-9F92-D2E2E351A54D}"/>
    <cellStyle name="CalComma0 8" xfId="18126" xr:uid="{00000000-0005-0000-0000-0000B8640000}"/>
    <cellStyle name="CalComma0 8 2" xfId="18127" xr:uid="{00000000-0005-0000-0000-0000B9640000}"/>
    <cellStyle name="CalComma0 8 3" xfId="18128" xr:uid="{00000000-0005-0000-0000-0000BA640000}"/>
    <cellStyle name="CalComma0 8_43 Manuell" xfId="55352" xr:uid="{0D3B1D9B-DF2A-4BEC-A026-E1F8CF70E62D}"/>
    <cellStyle name="CalComma0 9" xfId="18129" xr:uid="{00000000-0005-0000-0000-0000BC640000}"/>
    <cellStyle name="CalComma0 9 2" xfId="18130" xr:uid="{00000000-0005-0000-0000-0000BD640000}"/>
    <cellStyle name="CalComma0 9 3" xfId="18131" xr:uid="{00000000-0005-0000-0000-0000BE640000}"/>
    <cellStyle name="CalComma0 9_43 Manuell" xfId="55353" xr:uid="{EAF92309-3350-4766-97DE-E49CE6B60E00}"/>
    <cellStyle name="CalComma0_43 Manuell" xfId="55354" xr:uid="{64E96FC6-851D-4FE1-8C84-DE237235E632}"/>
    <cellStyle name="Calculated fields but INTRA-reports (internal version)" xfId="18132" xr:uid="{00000000-0005-0000-0000-0000C1640000}"/>
    <cellStyle name="Calculated fields but INTRA-reports (internal version) 2" xfId="18133" xr:uid="{00000000-0005-0000-0000-0000C2640000}"/>
    <cellStyle name="Calculated fields but INTRA-reports (internal version) 3" xfId="18134" xr:uid="{00000000-0005-0000-0000-0000C3640000}"/>
    <cellStyle name="Calculated fields but INTRA-reports (internal version)_43 Manuell" xfId="55355" xr:uid="{A0F4ED35-C1EC-4211-BEF8-54AAB77C8566}"/>
    <cellStyle name="Calculated fields within a report (internal version)" xfId="18135" xr:uid="{00000000-0005-0000-0000-0000C5640000}"/>
    <cellStyle name="Calculated fields within a report (internal version) 2" xfId="18136" xr:uid="{00000000-0005-0000-0000-0000C6640000}"/>
    <cellStyle name="Calculated fields within a report (internal version) 3" xfId="18137" xr:uid="{00000000-0005-0000-0000-0000C7640000}"/>
    <cellStyle name="Calculated fields within a report (internal version)_43 Manuell" xfId="55356" xr:uid="{279D43AE-2FD2-40EB-B760-6B5C8C309D76}"/>
    <cellStyle name="Calculated fields within a report, not used in XBRL (internal version)" xfId="18138" xr:uid="{00000000-0005-0000-0000-0000C9640000}"/>
    <cellStyle name="Calculated fields within a report, not used in XBRL (internal version) 2" xfId="18139" xr:uid="{00000000-0005-0000-0000-0000CA640000}"/>
    <cellStyle name="Calculated fields within a report, not used in XBRL (internal version) 3" xfId="18140" xr:uid="{00000000-0005-0000-0000-0000CB640000}"/>
    <cellStyle name="Calculated fields within a report, not used in XBRL (internal version)_43 Manuell" xfId="55357" xr:uid="{81A86E23-9FEB-40B7-A254-9E744AC5A4AB}"/>
    <cellStyle name="Calculation" xfId="5957" xr:uid="{00000000-0005-0000-0000-0000CD640000}"/>
    <cellStyle name="Calculation 10" xfId="5958" xr:uid="{00000000-0005-0000-0000-0000CE640000}"/>
    <cellStyle name="Calculation 11" xfId="38412" xr:uid="{00000000-0005-0000-0000-0000CF640000}"/>
    <cellStyle name="Calculation 2" xfId="5959" xr:uid="{00000000-0005-0000-0000-0000D0640000}"/>
    <cellStyle name="Calculation 2 10" xfId="34455" xr:uid="{00000000-0005-0000-0000-0000D1640000}"/>
    <cellStyle name="Calculation 2 2" xfId="5960" xr:uid="{00000000-0005-0000-0000-0000D2640000}"/>
    <cellStyle name="Calculation 2 2 2" xfId="18141" xr:uid="{00000000-0005-0000-0000-0000D3640000}"/>
    <cellStyle name="Calculation 2 2 2 2" xfId="18142" xr:uid="{00000000-0005-0000-0000-0000D4640000}"/>
    <cellStyle name="Calculation 2 2 2 3" xfId="18143" xr:uid="{00000000-0005-0000-0000-0000D5640000}"/>
    <cellStyle name="Calculation 2 2 2_43 Manuell" xfId="55358" xr:uid="{BF239865-0F96-4AD0-923C-999B4C30867B}"/>
    <cellStyle name="Calculation 2 2 3" xfId="18144" xr:uid="{00000000-0005-0000-0000-0000D7640000}"/>
    <cellStyle name="Calculation 2 2 3 2" xfId="18145" xr:uid="{00000000-0005-0000-0000-0000D8640000}"/>
    <cellStyle name="Calculation 2 2 3 3" xfId="18146" xr:uid="{00000000-0005-0000-0000-0000D9640000}"/>
    <cellStyle name="Calculation 2 2 3_43 Manuell" xfId="55359" xr:uid="{A66F2948-EF7C-48D5-A63D-33585B8E1126}"/>
    <cellStyle name="Calculation 2 2 4" xfId="18147" xr:uid="{00000000-0005-0000-0000-0000DB640000}"/>
    <cellStyle name="Calculation 2 2 4 2" xfId="18148" xr:uid="{00000000-0005-0000-0000-0000DC640000}"/>
    <cellStyle name="Calculation 2 2 4 3" xfId="18149" xr:uid="{00000000-0005-0000-0000-0000DD640000}"/>
    <cellStyle name="Calculation 2 2 4_43 Manuell" xfId="55360" xr:uid="{739A2502-3AB1-4BCF-BE58-0A1FE066E979}"/>
    <cellStyle name="Calculation 2 2 5" xfId="18150" xr:uid="{00000000-0005-0000-0000-0000DF640000}"/>
    <cellStyle name="Calculation 2 2 5 2" xfId="18151" xr:uid="{00000000-0005-0000-0000-0000E0640000}"/>
    <cellStyle name="Calculation 2 2 5 3" xfId="18152" xr:uid="{00000000-0005-0000-0000-0000E1640000}"/>
    <cellStyle name="Calculation 2 2 5_43 Manuell" xfId="55361" xr:uid="{05CB3070-DCE0-4E10-8D56-BF2726C44C45}"/>
    <cellStyle name="Calculation 2 2 6" xfId="18153" xr:uid="{00000000-0005-0000-0000-0000E3640000}"/>
    <cellStyle name="Calculation 2 2 6 2" xfId="18154" xr:uid="{00000000-0005-0000-0000-0000E4640000}"/>
    <cellStyle name="Calculation 2 2 6 3" xfId="18155" xr:uid="{00000000-0005-0000-0000-0000E5640000}"/>
    <cellStyle name="Calculation 2 2 6_43 Manuell" xfId="55362" xr:uid="{B5686957-00FF-433E-805B-0C149AC26AC5}"/>
    <cellStyle name="Calculation 2 2 7" xfId="18156" xr:uid="{00000000-0005-0000-0000-0000E7640000}"/>
    <cellStyle name="Calculation 2 2_43 Manuell" xfId="55363" xr:uid="{C6F129A8-919F-44E6-990F-8CAD72E813E4}"/>
    <cellStyle name="Calculation 2 3" xfId="5961" xr:uid="{00000000-0005-0000-0000-0000E9640000}"/>
    <cellStyle name="Calculation 2 3 10" xfId="5962" xr:uid="{00000000-0005-0000-0000-0000EA640000}"/>
    <cellStyle name="Calculation 2 3 11" xfId="5963" xr:uid="{00000000-0005-0000-0000-0000EB640000}"/>
    <cellStyle name="Calculation 2 3 12" xfId="35090" xr:uid="{00000000-0005-0000-0000-0000EC640000}"/>
    <cellStyle name="Calculation 2 3 2" xfId="5964" xr:uid="{00000000-0005-0000-0000-0000ED640000}"/>
    <cellStyle name="Calculation 2 3 2 2" xfId="18157" xr:uid="{00000000-0005-0000-0000-0000EE640000}"/>
    <cellStyle name="Calculation 2 3 2 3" xfId="18158" xr:uid="{00000000-0005-0000-0000-0000EF640000}"/>
    <cellStyle name="Calculation 2 3 2_43 Manuell" xfId="55364" xr:uid="{9D293E24-9498-4CD2-91EB-FA3BC8EE74D2}"/>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43 Manuell" xfId="55365" xr:uid="{3038958B-B860-4087-BFE7-A44DD21A00D8}"/>
    <cellStyle name="Calculation 2 4" xfId="5972" xr:uid="{00000000-0005-0000-0000-0000F9640000}"/>
    <cellStyle name="Calculation 2 4 10" xfId="5973" xr:uid="{00000000-0005-0000-0000-0000FA640000}"/>
    <cellStyle name="Calculation 2 4 11" xfId="5974" xr:uid="{00000000-0005-0000-0000-0000FB640000}"/>
    <cellStyle name="Calculation 2 4 12" xfId="34875" xr:uid="{00000000-0005-0000-0000-0000FC640000}"/>
    <cellStyle name="Calculation 2 4 13" xfId="35079"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43 Manuell" xfId="55366" xr:uid="{7321BB8A-0467-4C2D-BCB7-2ECF9D3B8CFE}"/>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43 Manuell" xfId="55367" xr:uid="{94EF1569-B3E1-480C-8067-DE82C0C720D5}"/>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8159" xr:uid="{00000000-0005-0000-0000-000017650000}"/>
    <cellStyle name="Calculation 2 6 2 3" xfId="18160" xr:uid="{00000000-0005-0000-0000-000018650000}"/>
    <cellStyle name="Calculation 2 6 2_43 Manuell" xfId="55368" xr:uid="{0241EA58-2E1D-4AB9-8BC7-75FD06B50328}"/>
    <cellStyle name="Calculation 2 6 3" xfId="5998" xr:uid="{00000000-0005-0000-0000-00001A650000}"/>
    <cellStyle name="Calculation 2 6 3 2" xfId="18161" xr:uid="{00000000-0005-0000-0000-00001B650000}"/>
    <cellStyle name="Calculation 2 6 3 3" xfId="18162" xr:uid="{00000000-0005-0000-0000-00001C650000}"/>
    <cellStyle name="Calculation 2 6 3_43 Manuell" xfId="55369" xr:uid="{50540CC4-93BE-4783-A313-A5855C95D60C}"/>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43 Manuell" xfId="55370" xr:uid="{21B87354-4C17-4012-A329-FF3F24C62C7B}"/>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43 Manuell" xfId="55371" xr:uid="{0B768DA7-4067-409E-9B8E-A527D2F39F7C}"/>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43 Manuell" xfId="55372" xr:uid="{F3996C93-A415-45AA-9A83-A6B031F05090}"/>
    <cellStyle name="Calculation 2 9" xfId="18163" xr:uid="{00000000-0005-0000-0000-00003C650000}"/>
    <cellStyle name="Calculation 2_4 manuell" xfId="53964" xr:uid="{9DCF9A9E-9ADA-4A68-A351-FE0557FDB2DB}"/>
    <cellStyle name="Calculation 3" xfId="6026" xr:uid="{00000000-0005-0000-0000-00003E650000}"/>
    <cellStyle name="Calculation 3 2" xfId="18164" xr:uid="{00000000-0005-0000-0000-00003F650000}"/>
    <cellStyle name="Calculation 3 2 2" xfId="18165" xr:uid="{00000000-0005-0000-0000-000040650000}"/>
    <cellStyle name="Calculation 3 2 3" xfId="18166" xr:uid="{00000000-0005-0000-0000-000041650000}"/>
    <cellStyle name="Calculation 3 2_43 Manuell" xfId="55373" xr:uid="{B7A48786-ED0C-4A21-9283-21B92E7C9AF5}"/>
    <cellStyle name="Calculation 3 3" xfId="18167" xr:uid="{00000000-0005-0000-0000-000043650000}"/>
    <cellStyle name="Calculation 3 4" xfId="18168" xr:uid="{00000000-0005-0000-0000-000044650000}"/>
    <cellStyle name="Calculation 3 5" xfId="46291" xr:uid="{00000000-0005-0000-0000-000045650000}"/>
    <cellStyle name="Calculation 3_4 manuell" xfId="53965" xr:uid="{C9672BE1-D831-4A00-8C78-D560D4A085A8}"/>
    <cellStyle name="Calculation 4" xfId="6027" xr:uid="{00000000-0005-0000-0000-000047650000}"/>
    <cellStyle name="Calculation 4 2" xfId="18169" xr:uid="{00000000-0005-0000-0000-000048650000}"/>
    <cellStyle name="Calculation 4 2 2" xfId="18170" xr:uid="{00000000-0005-0000-0000-000049650000}"/>
    <cellStyle name="Calculation 4 2 3" xfId="18171" xr:uid="{00000000-0005-0000-0000-00004A650000}"/>
    <cellStyle name="Calculation 4 2_43 Manuell" xfId="55374" xr:uid="{7082B186-911F-42E8-9853-9223580EAF74}"/>
    <cellStyle name="Calculation 4 3" xfId="18172" xr:uid="{00000000-0005-0000-0000-00004C650000}"/>
    <cellStyle name="Calculation 4 3 2" xfId="18173" xr:uid="{00000000-0005-0000-0000-00004D650000}"/>
    <cellStyle name="Calculation 4 3 3" xfId="18174" xr:uid="{00000000-0005-0000-0000-00004E650000}"/>
    <cellStyle name="Calculation 4 3_43 Manuell" xfId="55375" xr:uid="{8E8B2295-6AE5-4FAD-8243-7DC2F8EE3CF4}"/>
    <cellStyle name="Calculation 4 4" xfId="18175" xr:uid="{00000000-0005-0000-0000-000050650000}"/>
    <cellStyle name="Calculation 4 4 2" xfId="18176" xr:uid="{00000000-0005-0000-0000-000051650000}"/>
    <cellStyle name="Calculation 4 4 3" xfId="18177" xr:uid="{00000000-0005-0000-0000-000052650000}"/>
    <cellStyle name="Calculation 4 4_43 Manuell" xfId="55376" xr:uid="{FF9AC378-6B7A-432D-B981-F57891D9C9EB}"/>
    <cellStyle name="Calculation 4 5" xfId="18178" xr:uid="{00000000-0005-0000-0000-000054650000}"/>
    <cellStyle name="Calculation 4 6" xfId="18179" xr:uid="{00000000-0005-0000-0000-000055650000}"/>
    <cellStyle name="Calculation 4_43 Manuell" xfId="55377" xr:uid="{0D60B9F8-7A92-481A-A4F3-C17D9AC23192}"/>
    <cellStyle name="Calculation 5" xfId="6028" xr:uid="{00000000-0005-0000-0000-000057650000}"/>
    <cellStyle name="Calculation 5 2" xfId="18180" xr:uid="{00000000-0005-0000-0000-000058650000}"/>
    <cellStyle name="Calculation 5 3" xfId="18181" xr:uid="{00000000-0005-0000-0000-000059650000}"/>
    <cellStyle name="Calculation 5_43 Manuell" xfId="55378" xr:uid="{5899FA52-414F-4E43-B110-9C758EDA5084}"/>
    <cellStyle name="Calculation 6" xfId="6029" xr:uid="{00000000-0005-0000-0000-00005B650000}"/>
    <cellStyle name="Calculation 6 2" xfId="18182" xr:uid="{00000000-0005-0000-0000-00005C650000}"/>
    <cellStyle name="Calculation 6 3" xfId="18183" xr:uid="{00000000-0005-0000-0000-00005D650000}"/>
    <cellStyle name="Calculation 6_43 Manuell" xfId="55379" xr:uid="{FBD82D78-E657-4CA1-AE0E-1BD2B83346CA}"/>
    <cellStyle name="Calculation 7" xfId="6030" xr:uid="{00000000-0005-0000-0000-00005F650000}"/>
    <cellStyle name="Calculation 8" xfId="6031" xr:uid="{00000000-0005-0000-0000-000060650000}"/>
    <cellStyle name="Calculation 9" xfId="6032" xr:uid="{00000000-0005-0000-0000-000061650000}"/>
    <cellStyle name="Calculation_2" xfId="53966"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5091"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3967"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4876" xr:uid="{00000000-0005-0000-0000-000074650000}"/>
    <cellStyle name="Cálculo 3 13" xfId="35080"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4454" xr:uid="{00000000-0005-0000-0000-0000AE650000}"/>
    <cellStyle name="Cálculo_4 manuell" xfId="53968" xr:uid="{8E6F166A-22A0-4B5C-8E9E-C46774E1129D}"/>
    <cellStyle name="Case" xfId="18184" xr:uid="{00000000-0005-0000-0000-0000B0650000}"/>
    <cellStyle name="Case 2" xfId="18185" xr:uid="{00000000-0005-0000-0000-0000B1650000}"/>
    <cellStyle name="Case 2 2" xfId="46292" xr:uid="{00000000-0005-0000-0000-0000B2650000}"/>
    <cellStyle name="Case 3" xfId="18186" xr:uid="{00000000-0005-0000-0000-0000B3650000}"/>
    <cellStyle name="Case_43 Manuell" xfId="55380" xr:uid="{57C07A57-475F-41A3-A7C1-E9A87E687A04}"/>
    <cellStyle name="Celda de comprobación" xfId="6104" xr:uid="{00000000-0005-0000-0000-0000B5650000}"/>
    <cellStyle name="Celda de comprobación 2" xfId="18187" xr:uid="{00000000-0005-0000-0000-0000B6650000}"/>
    <cellStyle name="Celda de comprobación 3" xfId="46293" xr:uid="{00000000-0005-0000-0000-0000B7650000}"/>
    <cellStyle name="Celda de comprobación_4 manuell" xfId="53969" xr:uid="{FC7F1404-32BC-4BDD-A75A-D0193FF8ACF6}"/>
    <cellStyle name="Celda vinculada" xfId="6105" xr:uid="{00000000-0005-0000-0000-0000B9650000}"/>
    <cellStyle name="Celda vinculada 2" xfId="18188" xr:uid="{00000000-0005-0000-0000-0000BA650000}"/>
    <cellStyle name="Celda vinculada_4 manuell" xfId="53970"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5092"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3971"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4887" xr:uid="{00000000-0005-0000-0000-0000CD650000}"/>
    <cellStyle name="Changed 3 13" xfId="35098"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3972" xr:uid="{3424BFCE-393B-4B7F-B505-2DEECAF6DC58}"/>
    <cellStyle name="Check" xfId="18189" xr:uid="{00000000-0005-0000-0000-000008660000}"/>
    <cellStyle name="Check 2" xfId="18190" xr:uid="{00000000-0005-0000-0000-000009660000}"/>
    <cellStyle name="Check 3" xfId="18191" xr:uid="{00000000-0005-0000-0000-00000A660000}"/>
    <cellStyle name="Check Cell" xfId="6177" xr:uid="{00000000-0005-0000-0000-00000B660000}"/>
    <cellStyle name="Check Cell 10" xfId="6178" xr:uid="{00000000-0005-0000-0000-00000C660000}"/>
    <cellStyle name="Check Cell 10 2" xfId="18192" xr:uid="{00000000-0005-0000-0000-00000D660000}"/>
    <cellStyle name="Check Cell 10 3" xfId="18193" xr:uid="{00000000-0005-0000-0000-00000E660000}"/>
    <cellStyle name="Check Cell 10_43 Manuell" xfId="55381" xr:uid="{0E7456D5-A6DB-47E1-B2AE-C3958CCAB5F3}"/>
    <cellStyle name="Check Cell 11" xfId="6179" xr:uid="{00000000-0005-0000-0000-000010660000}"/>
    <cellStyle name="Check Cell 11 2" xfId="18194" xr:uid="{00000000-0005-0000-0000-000011660000}"/>
    <cellStyle name="Check Cell 11 3" xfId="18195" xr:uid="{00000000-0005-0000-0000-000012660000}"/>
    <cellStyle name="Check Cell 11_43 Manuell" xfId="55382" xr:uid="{DF5B4B02-5240-4C97-9D94-AEA7644764A2}"/>
    <cellStyle name="Check Cell 12" xfId="18196" xr:uid="{00000000-0005-0000-0000-000014660000}"/>
    <cellStyle name="Check Cell 12 2" xfId="18197" xr:uid="{00000000-0005-0000-0000-000015660000}"/>
    <cellStyle name="Check Cell 12 3" xfId="18198" xr:uid="{00000000-0005-0000-0000-000016660000}"/>
    <cellStyle name="Check Cell 12_43 Manuell" xfId="55383" xr:uid="{68B87F75-6EE8-4FE9-95DC-853CDEFE661B}"/>
    <cellStyle name="Check Cell 13" xfId="18199" xr:uid="{00000000-0005-0000-0000-000018660000}"/>
    <cellStyle name="Check Cell 13 2" xfId="18200" xr:uid="{00000000-0005-0000-0000-000019660000}"/>
    <cellStyle name="Check Cell 13 3" xfId="18201" xr:uid="{00000000-0005-0000-0000-00001A660000}"/>
    <cellStyle name="Check Cell 13_43 Manuell" xfId="55384" xr:uid="{FEB84EE1-BEED-4E90-8778-20F034971DF2}"/>
    <cellStyle name="Check Cell 14" xfId="38413" xr:uid="{00000000-0005-0000-0000-00001C660000}"/>
    <cellStyle name="Check Cell 15" xfId="46294" xr:uid="{00000000-0005-0000-0000-00001D660000}"/>
    <cellStyle name="Check Cell 16" xfId="46295" xr:uid="{00000000-0005-0000-0000-00001E660000}"/>
    <cellStyle name="Check Cell 2" xfId="6180" xr:uid="{00000000-0005-0000-0000-00001F660000}"/>
    <cellStyle name="Check Cell 2 2" xfId="6181" xr:uid="{00000000-0005-0000-0000-000020660000}"/>
    <cellStyle name="Check Cell 2 2 2" xfId="18202" xr:uid="{00000000-0005-0000-0000-000021660000}"/>
    <cellStyle name="Check Cell 2 2 2 2" xfId="18203" xr:uid="{00000000-0005-0000-0000-000022660000}"/>
    <cellStyle name="Check Cell 2 2 2 3" xfId="18204" xr:uid="{00000000-0005-0000-0000-000023660000}"/>
    <cellStyle name="Check Cell 2 2 2_43 Manuell" xfId="55385" xr:uid="{8184D7B3-53F5-45C9-A14A-87616670562D}"/>
    <cellStyle name="Check Cell 2 2 3" xfId="18205" xr:uid="{00000000-0005-0000-0000-000025660000}"/>
    <cellStyle name="Check Cell 2 2_43 Manuell" xfId="55386" xr:uid="{4128F657-492E-43B7-8A40-10917BEA17E7}"/>
    <cellStyle name="Check Cell 2 3" xfId="18206" xr:uid="{00000000-0005-0000-0000-000027660000}"/>
    <cellStyle name="Check Cell 2 3 2" xfId="18207" xr:uid="{00000000-0005-0000-0000-000028660000}"/>
    <cellStyle name="Check Cell 2 3 3" xfId="18208" xr:uid="{00000000-0005-0000-0000-000029660000}"/>
    <cellStyle name="Check Cell 2 3_43 Manuell" xfId="55387" xr:uid="{A2453D0E-9A0E-477E-804B-7B1FEEDC3E65}"/>
    <cellStyle name="Check Cell 2 4" xfId="18209" xr:uid="{00000000-0005-0000-0000-00002B660000}"/>
    <cellStyle name="Check Cell 2 4 2" xfId="18210" xr:uid="{00000000-0005-0000-0000-00002C660000}"/>
    <cellStyle name="Check Cell 2 4 3" xfId="18211" xr:uid="{00000000-0005-0000-0000-00002D660000}"/>
    <cellStyle name="Check Cell 2 4_43 Manuell" xfId="55388" xr:uid="{D6525CB0-6096-4F58-A9E2-4B065B1328C0}"/>
    <cellStyle name="Check Cell 2 5" xfId="18212" xr:uid="{00000000-0005-0000-0000-00002F660000}"/>
    <cellStyle name="Check Cell 2 6" xfId="46296" xr:uid="{00000000-0005-0000-0000-000030660000}"/>
    <cellStyle name="Check Cell 2_4 manuell" xfId="53973" xr:uid="{8704E2A5-341D-4F45-BC5A-F85CC04BF38C}"/>
    <cellStyle name="Check Cell 3" xfId="6182" xr:uid="{00000000-0005-0000-0000-000032660000}"/>
    <cellStyle name="Check Cell 3 2" xfId="18213" xr:uid="{00000000-0005-0000-0000-000033660000}"/>
    <cellStyle name="Check Cell 3 2 2" xfId="18214" xr:uid="{00000000-0005-0000-0000-000034660000}"/>
    <cellStyle name="Check Cell 3 2 3" xfId="18215" xr:uid="{00000000-0005-0000-0000-000035660000}"/>
    <cellStyle name="Check Cell 3 2_43 Manuell" xfId="55389" xr:uid="{917AD875-E938-4493-912A-1422BF329C0C}"/>
    <cellStyle name="Check Cell 3 3" xfId="18216" xr:uid="{00000000-0005-0000-0000-000037660000}"/>
    <cellStyle name="Check Cell 3_4 manuell" xfId="53974" xr:uid="{75A15986-9167-4820-889C-46C42AA2AD4B}"/>
    <cellStyle name="Check Cell 4" xfId="6183" xr:uid="{00000000-0005-0000-0000-000039660000}"/>
    <cellStyle name="Check Cell 4 2" xfId="18217" xr:uid="{00000000-0005-0000-0000-00003A660000}"/>
    <cellStyle name="Check Cell 4 2 2" xfId="18218" xr:uid="{00000000-0005-0000-0000-00003B660000}"/>
    <cellStyle name="Check Cell 4 2 3" xfId="18219" xr:uid="{00000000-0005-0000-0000-00003C660000}"/>
    <cellStyle name="Check Cell 4 2_43 Manuell" xfId="55390" xr:uid="{15746043-B312-4824-A863-16F5E820836F}"/>
    <cellStyle name="Check Cell 4 3" xfId="18220" xr:uid="{00000000-0005-0000-0000-00003E660000}"/>
    <cellStyle name="Check Cell 4 3 2" xfId="18221" xr:uid="{00000000-0005-0000-0000-00003F660000}"/>
    <cellStyle name="Check Cell 4 3 3" xfId="18222" xr:uid="{00000000-0005-0000-0000-000040660000}"/>
    <cellStyle name="Check Cell 4 3_43 Manuell" xfId="55391" xr:uid="{E71C02AC-FC99-4A28-B178-E18F0A37B4DA}"/>
    <cellStyle name="Check Cell 4 4" xfId="18223" xr:uid="{00000000-0005-0000-0000-000042660000}"/>
    <cellStyle name="Check Cell 4 4 2" xfId="18224" xr:uid="{00000000-0005-0000-0000-000043660000}"/>
    <cellStyle name="Check Cell 4 4 3" xfId="18225" xr:uid="{00000000-0005-0000-0000-000044660000}"/>
    <cellStyle name="Check Cell 4 4_43 Manuell" xfId="55392" xr:uid="{90E27E09-EA14-47E4-805E-A531C428634C}"/>
    <cellStyle name="Check Cell 4 5" xfId="18226" xr:uid="{00000000-0005-0000-0000-000046660000}"/>
    <cellStyle name="Check Cell 4_43 Manuell" xfId="55393" xr:uid="{8C329B54-07BC-446A-99EE-1311CEFBA5BB}"/>
    <cellStyle name="Check Cell 5" xfId="6184" xr:uid="{00000000-0005-0000-0000-000048660000}"/>
    <cellStyle name="Check Cell 5 2" xfId="18227" xr:uid="{00000000-0005-0000-0000-000049660000}"/>
    <cellStyle name="Check Cell 5 2 2" xfId="18228" xr:uid="{00000000-0005-0000-0000-00004A660000}"/>
    <cellStyle name="Check Cell 5 2 3" xfId="18229" xr:uid="{00000000-0005-0000-0000-00004B660000}"/>
    <cellStyle name="Check Cell 5 2_43 Manuell" xfId="55394" xr:uid="{87BAD0F8-F890-459E-A53D-403B1FA01B67}"/>
    <cellStyle name="Check Cell 5 3" xfId="18230" xr:uid="{00000000-0005-0000-0000-00004D660000}"/>
    <cellStyle name="Check Cell 5_43 Manuell" xfId="55395" xr:uid="{54840857-7361-4BF5-A24D-C7BC594F8C69}"/>
    <cellStyle name="Check Cell 6" xfId="6185" xr:uid="{00000000-0005-0000-0000-00004F660000}"/>
    <cellStyle name="Check Cell 6 2" xfId="18231" xr:uid="{00000000-0005-0000-0000-000050660000}"/>
    <cellStyle name="Check Cell 6 2 2" xfId="18232" xr:uid="{00000000-0005-0000-0000-000051660000}"/>
    <cellStyle name="Check Cell 6 2 3" xfId="18233" xr:uid="{00000000-0005-0000-0000-000052660000}"/>
    <cellStyle name="Check Cell 6 2_43 Manuell" xfId="55396" xr:uid="{949A34D2-CC9B-46D0-94A2-C190C0D4C8CF}"/>
    <cellStyle name="Check Cell 6 3" xfId="18234" xr:uid="{00000000-0005-0000-0000-000054660000}"/>
    <cellStyle name="Check Cell 6_43 Manuell" xfId="55397" xr:uid="{E976947B-56CE-44A1-8F81-05D408ABC3C3}"/>
    <cellStyle name="Check Cell 7" xfId="6186" xr:uid="{00000000-0005-0000-0000-000056660000}"/>
    <cellStyle name="Check Cell 7 2" xfId="18235" xr:uid="{00000000-0005-0000-0000-000057660000}"/>
    <cellStyle name="Check Cell 7 2 2" xfId="18236" xr:uid="{00000000-0005-0000-0000-000058660000}"/>
    <cellStyle name="Check Cell 7 2 3" xfId="18237" xr:uid="{00000000-0005-0000-0000-000059660000}"/>
    <cellStyle name="Check Cell 7 2_43 Manuell" xfId="55398" xr:uid="{8A5E5325-4C96-44BD-B9A0-47F8E50541D1}"/>
    <cellStyle name="Check Cell 7 3" xfId="18238" xr:uid="{00000000-0005-0000-0000-00005B660000}"/>
    <cellStyle name="Check Cell 7_43 Manuell" xfId="55399" xr:uid="{88B85E56-4D15-4110-96EC-9EAEDB270AEF}"/>
    <cellStyle name="Check Cell 8" xfId="6187" xr:uid="{00000000-0005-0000-0000-00005D660000}"/>
    <cellStyle name="Check Cell 8 2" xfId="18239" xr:uid="{00000000-0005-0000-0000-00005E660000}"/>
    <cellStyle name="Check Cell 8 2 2" xfId="18240" xr:uid="{00000000-0005-0000-0000-00005F660000}"/>
    <cellStyle name="Check Cell 8 2 3" xfId="18241" xr:uid="{00000000-0005-0000-0000-000060660000}"/>
    <cellStyle name="Check Cell 8 2_43 Manuell" xfId="55400" xr:uid="{237F2325-8BFF-436E-A0B1-1AD6A101CE2A}"/>
    <cellStyle name="Check Cell 8 3" xfId="18242" xr:uid="{00000000-0005-0000-0000-000062660000}"/>
    <cellStyle name="Check Cell 8_43 Manuell" xfId="55401" xr:uid="{3C9F75D2-CBC9-4A9B-9229-C3D70DFED13E}"/>
    <cellStyle name="Check Cell 9" xfId="6188" xr:uid="{00000000-0005-0000-0000-000064660000}"/>
    <cellStyle name="Check Cell 9 2" xfId="18243" xr:uid="{00000000-0005-0000-0000-000065660000}"/>
    <cellStyle name="Check Cell 9 2 2" xfId="18244" xr:uid="{00000000-0005-0000-0000-000066660000}"/>
    <cellStyle name="Check Cell 9 2 3" xfId="18245" xr:uid="{00000000-0005-0000-0000-000067660000}"/>
    <cellStyle name="Check Cell 9 2_43 Manuell" xfId="55402" xr:uid="{52C86DB3-CAED-47AD-BF23-8E9A95BC1A4D}"/>
    <cellStyle name="Check Cell 9 3" xfId="18246" xr:uid="{00000000-0005-0000-0000-000069660000}"/>
    <cellStyle name="Check Cell 9_43 Manuell" xfId="55403" xr:uid="{9B06270D-D9DC-4A35-83DB-3C1ACDBB203A}"/>
    <cellStyle name="Check Cell_4Q16" xfId="18247" xr:uid="{00000000-0005-0000-0000-00006B660000}"/>
    <cellStyle name="Check_AVA DVA EL" xfId="18248" xr:uid="{00000000-0005-0000-0000-00006C660000}"/>
    <cellStyle name="checkExposure" xfId="6189" xr:uid="{00000000-0005-0000-0000-00006D660000}"/>
    <cellStyle name="Cím" xfId="6190" xr:uid="{00000000-0005-0000-0000-00006E660000}"/>
    <cellStyle name="Cím 2" xfId="18249" xr:uid="{00000000-0005-0000-0000-00006F660000}"/>
    <cellStyle name="Cím_4 manuell" xfId="53975" xr:uid="{A6D6C703-A8DF-420B-AF70-8BB6F25D6CFD}"/>
    <cellStyle name="Címsor 1" xfId="6191" xr:uid="{00000000-0005-0000-0000-000071660000}"/>
    <cellStyle name="Címsor 1 2" xfId="18250" xr:uid="{00000000-0005-0000-0000-000072660000}"/>
    <cellStyle name="Címsor 1_4 manuell" xfId="53976" xr:uid="{D8EAEECE-16B8-4653-862D-DCA47330C731}"/>
    <cellStyle name="Címsor 2" xfId="6192" xr:uid="{00000000-0005-0000-0000-000074660000}"/>
    <cellStyle name="Címsor 2 2" xfId="18251" xr:uid="{00000000-0005-0000-0000-000075660000}"/>
    <cellStyle name="Címsor 2_4 manuell" xfId="53977" xr:uid="{E1C0A6F0-A74E-433E-B509-7F9DE9F216F0}"/>
    <cellStyle name="Címsor 3" xfId="6193" xr:uid="{00000000-0005-0000-0000-000077660000}"/>
    <cellStyle name="Címsor 3 2" xfId="18252" xr:uid="{00000000-0005-0000-0000-000078660000}"/>
    <cellStyle name="Címsor 3_4 manuell" xfId="53978" xr:uid="{80AD1C7F-E9EB-442D-96A4-094C2AE23F29}"/>
    <cellStyle name="Címsor 4" xfId="6194" xr:uid="{00000000-0005-0000-0000-00007A660000}"/>
    <cellStyle name="Címsor 4 2" xfId="18253" xr:uid="{00000000-0005-0000-0000-00007B660000}"/>
    <cellStyle name="Címsor 4_4 manuell" xfId="53979" xr:uid="{0ABD22DB-084E-4211-88AC-5961D0B63C76}"/>
    <cellStyle name="claire" xfId="6195" xr:uid="{00000000-0005-0000-0000-00007D660000}"/>
    <cellStyle name="claire 10" xfId="46297" xr:uid="{00000000-0005-0000-0000-00007E660000}"/>
    <cellStyle name="claire 11" xfId="46298" xr:uid="{00000000-0005-0000-0000-00007F660000}"/>
    <cellStyle name="claire 12" xfId="46299" xr:uid="{00000000-0005-0000-0000-000080660000}"/>
    <cellStyle name="claire 13" xfId="46300" xr:uid="{00000000-0005-0000-0000-000081660000}"/>
    <cellStyle name="claire 2" xfId="6196" xr:uid="{00000000-0005-0000-0000-000082660000}"/>
    <cellStyle name="claire 2 2" xfId="18254" xr:uid="{00000000-0005-0000-0000-000083660000}"/>
    <cellStyle name="claire 2 2 2" xfId="46301" xr:uid="{00000000-0005-0000-0000-000084660000}"/>
    <cellStyle name="claire 2 2 3" xfId="46302" xr:uid="{00000000-0005-0000-0000-000085660000}"/>
    <cellStyle name="claire 2 2_AVA DVA EL" xfId="46303" xr:uid="{00000000-0005-0000-0000-000086660000}"/>
    <cellStyle name="claire 2 3" xfId="46304" xr:uid="{00000000-0005-0000-0000-000087660000}"/>
    <cellStyle name="claire 2_43 Manuell" xfId="55404" xr:uid="{2B320D84-C24A-4DBF-AC2E-9BA7FD4A4DA5}"/>
    <cellStyle name="claire 3" xfId="18255" xr:uid="{00000000-0005-0000-0000-000089660000}"/>
    <cellStyle name="claire 3 2" xfId="18256" xr:uid="{00000000-0005-0000-0000-00008A660000}"/>
    <cellStyle name="claire 3 2 2" xfId="18257" xr:uid="{00000000-0005-0000-0000-00008B660000}"/>
    <cellStyle name="claire 3 2 2 2" xfId="46305" xr:uid="{00000000-0005-0000-0000-00008C660000}"/>
    <cellStyle name="claire 3 2 3" xfId="18258" xr:uid="{00000000-0005-0000-0000-00008D660000}"/>
    <cellStyle name="claire 3 2 3 2" xfId="46306" xr:uid="{00000000-0005-0000-0000-00008E660000}"/>
    <cellStyle name="claire 3 2_43 Manuell" xfId="55405" xr:uid="{6CE0BDC0-F293-466D-8091-4AE1E86A90F7}"/>
    <cellStyle name="claire 3 3" xfId="18259" xr:uid="{00000000-0005-0000-0000-000090660000}"/>
    <cellStyle name="claire 3 3 2" xfId="46307" xr:uid="{00000000-0005-0000-0000-000091660000}"/>
    <cellStyle name="claire 3 3 3" xfId="46308" xr:uid="{00000000-0005-0000-0000-000092660000}"/>
    <cellStyle name="claire 3 3 4" xfId="46309" xr:uid="{00000000-0005-0000-0000-000093660000}"/>
    <cellStyle name="claire 3 3 5" xfId="46310" xr:uid="{00000000-0005-0000-0000-000094660000}"/>
    <cellStyle name="claire 3 3_AVA DVA EL" xfId="46311" xr:uid="{00000000-0005-0000-0000-000095660000}"/>
    <cellStyle name="claire 3 4" xfId="18260" xr:uid="{00000000-0005-0000-0000-000096660000}"/>
    <cellStyle name="claire 3 4 2" xfId="46312" xr:uid="{00000000-0005-0000-0000-000097660000}"/>
    <cellStyle name="claire 3_43 Manuell" xfId="55406" xr:uid="{E556D0C0-AB7C-47DA-B940-8DE3A38BBC16}"/>
    <cellStyle name="claire 4" xfId="18261" xr:uid="{00000000-0005-0000-0000-000099660000}"/>
    <cellStyle name="claire 4 2" xfId="18262" xr:uid="{00000000-0005-0000-0000-00009A660000}"/>
    <cellStyle name="claire 4 2 2" xfId="46313" xr:uid="{00000000-0005-0000-0000-00009B660000}"/>
    <cellStyle name="claire 4 2 3" xfId="46314" xr:uid="{00000000-0005-0000-0000-00009C660000}"/>
    <cellStyle name="claire 4 2_AVA DVA EL" xfId="46315" xr:uid="{00000000-0005-0000-0000-00009D660000}"/>
    <cellStyle name="claire 4 3" xfId="18263" xr:uid="{00000000-0005-0000-0000-00009E660000}"/>
    <cellStyle name="claire 4 3 2" xfId="46316" xr:uid="{00000000-0005-0000-0000-00009F660000}"/>
    <cellStyle name="claire 4_43 Manuell" xfId="55407" xr:uid="{EC0D8AD3-E695-417E-8BA8-DAD24F11766B}"/>
    <cellStyle name="claire 5" xfId="18264" xr:uid="{00000000-0005-0000-0000-0000A1660000}"/>
    <cellStyle name="claire 5 2" xfId="46317" xr:uid="{00000000-0005-0000-0000-0000A2660000}"/>
    <cellStyle name="claire 5 2 2" xfId="46318" xr:uid="{00000000-0005-0000-0000-0000A3660000}"/>
    <cellStyle name="claire 5 3" xfId="46319" xr:uid="{00000000-0005-0000-0000-0000A4660000}"/>
    <cellStyle name="claire 5 4" xfId="46320" xr:uid="{00000000-0005-0000-0000-0000A5660000}"/>
    <cellStyle name="claire 5 5" xfId="46321" xr:uid="{00000000-0005-0000-0000-0000A6660000}"/>
    <cellStyle name="claire 5 6" xfId="46322" xr:uid="{00000000-0005-0000-0000-0000A7660000}"/>
    <cellStyle name="claire 5_AVA DVA EL" xfId="46323" xr:uid="{00000000-0005-0000-0000-0000A8660000}"/>
    <cellStyle name="claire 6" xfId="46324" xr:uid="{00000000-0005-0000-0000-0000A9660000}"/>
    <cellStyle name="claire 6 2" xfId="46325" xr:uid="{00000000-0005-0000-0000-0000AA660000}"/>
    <cellStyle name="claire 6 2 2" xfId="46326" xr:uid="{00000000-0005-0000-0000-0000AB660000}"/>
    <cellStyle name="claire 6 3" xfId="46327" xr:uid="{00000000-0005-0000-0000-0000AC660000}"/>
    <cellStyle name="claire 7" xfId="46328" xr:uid="{00000000-0005-0000-0000-0000AD660000}"/>
    <cellStyle name="claire 7 2" xfId="46329" xr:uid="{00000000-0005-0000-0000-0000AE660000}"/>
    <cellStyle name="claire 7 3" xfId="46330" xr:uid="{00000000-0005-0000-0000-0000AF660000}"/>
    <cellStyle name="claire 8" xfId="46331" xr:uid="{00000000-0005-0000-0000-0000B0660000}"/>
    <cellStyle name="claire 9" xfId="46332" xr:uid="{00000000-0005-0000-0000-0000B1660000}"/>
    <cellStyle name="claire_1" xfId="46333" xr:uid="{00000000-0005-0000-0000-0000B2660000}"/>
    <cellStyle name="Clear cells (official version)" xfId="18265" xr:uid="{00000000-0005-0000-0000-0000B3660000}"/>
    <cellStyle name="Clear cells (official version) 2" xfId="18266" xr:uid="{00000000-0005-0000-0000-0000B4660000}"/>
    <cellStyle name="Clear cells (official version) 2 2" xfId="18267" xr:uid="{00000000-0005-0000-0000-0000B5660000}"/>
    <cellStyle name="Clear cells (official version) 2 3" xfId="18268" xr:uid="{00000000-0005-0000-0000-0000B6660000}"/>
    <cellStyle name="Clear cells (official version) 2_43 Manuell" xfId="55408" xr:uid="{4353DAF1-DE48-43F7-855A-F48350D10DE5}"/>
    <cellStyle name="Clear cells (official version) 3" xfId="18269" xr:uid="{00000000-0005-0000-0000-0000B8660000}"/>
    <cellStyle name="Clear cells (official version) 4" xfId="18270" xr:uid="{00000000-0005-0000-0000-0000B9660000}"/>
    <cellStyle name="Clear cells (official version)_43 Manuell" xfId="55409" xr:uid="{B23FCEDB-22E8-4D7D-BFD0-66A227D8ED9F}"/>
    <cellStyle name="Clear cells (old version schema A)" xfId="18271" xr:uid="{00000000-0005-0000-0000-0000BB660000}"/>
    <cellStyle name="Clear cells (old version schema A) 2" xfId="18272" xr:uid="{00000000-0005-0000-0000-0000BC660000}"/>
    <cellStyle name="Clear cells (old version schema A) 3" xfId="18273" xr:uid="{00000000-0005-0000-0000-0000BD660000}"/>
    <cellStyle name="Clear cells (old version schema A)_43 Manuell" xfId="55410" xr:uid="{81C3007F-19EA-4A6D-99FD-D70D639F534B}"/>
    <cellStyle name="Column Title" xfId="18274" xr:uid="{00000000-0005-0000-0000-0000BF660000}"/>
    <cellStyle name="Column Title 2" xfId="18275" xr:uid="{00000000-0005-0000-0000-0000C0660000}"/>
    <cellStyle name="Column Title 3" xfId="18276" xr:uid="{00000000-0005-0000-0000-0000C1660000}"/>
    <cellStyle name="Column Title_43 Manuell" xfId="55411" xr:uid="{1C724A28-4D54-4818-98BB-64C1187A7355}"/>
    <cellStyle name="Comma" xfId="38645" xr:uid="{00000000-0005-0000-0000-0000C3660000}"/>
    <cellStyle name="Comma [0]" xfId="6197" xr:uid="{00000000-0005-0000-0000-0000C4660000}"/>
    <cellStyle name="Comma [0] 2" xfId="6198" xr:uid="{00000000-0005-0000-0000-0000C5660000}"/>
    <cellStyle name="Comma [0] 3" xfId="18277" xr:uid="{00000000-0005-0000-0000-0000C6660000}"/>
    <cellStyle name="Comma [0] 4" xfId="38414" xr:uid="{00000000-0005-0000-0000-0000C7660000}"/>
    <cellStyle name="Comma [0]_Andre korreksjoner" xfId="46334" xr:uid="{00000000-0005-0000-0000-0000C8660000}"/>
    <cellStyle name="Comma [00]" xfId="6199" xr:uid="{00000000-0005-0000-0000-0000C9660000}"/>
    <cellStyle name="Comma [1]" xfId="18278" xr:uid="{00000000-0005-0000-0000-0000CA660000}"/>
    <cellStyle name="Comma [1] 2" xfId="18279" xr:uid="{00000000-0005-0000-0000-0000CB660000}"/>
    <cellStyle name="Comma [1] 2 2" xfId="18280" xr:uid="{00000000-0005-0000-0000-0000CC660000}"/>
    <cellStyle name="Comma [1] 2 3" xfId="18281" xr:uid="{00000000-0005-0000-0000-0000CD660000}"/>
    <cellStyle name="Comma [1] 2_43 Manuell" xfId="55412" xr:uid="{54ACEDCD-075E-4F86-8E67-C1C3EDB7B5F3}"/>
    <cellStyle name="Comma [1] 3" xfId="18282" xr:uid="{00000000-0005-0000-0000-0000CF660000}"/>
    <cellStyle name="Comma [1] 4" xfId="18283" xr:uid="{00000000-0005-0000-0000-0000D0660000}"/>
    <cellStyle name="Comma [1]_43 Manuell" xfId="55413" xr:uid="{546F7890-C7AE-4B68-AD4E-F5F918499D0A}"/>
    <cellStyle name="Comma [3]" xfId="18284" xr:uid="{00000000-0005-0000-0000-0000D2660000}"/>
    <cellStyle name="Comma [3] 2" xfId="18285" xr:uid="{00000000-0005-0000-0000-0000D3660000}"/>
    <cellStyle name="Comma [3] 3" xfId="18286" xr:uid="{00000000-0005-0000-0000-0000D4660000}"/>
    <cellStyle name="Comma [3]_43 Manuell" xfId="55414" xr:uid="{941424BD-0C5F-4F17-BB6C-A67F0C64D20A}"/>
    <cellStyle name="Comma 0" xfId="18287" xr:uid="{00000000-0005-0000-0000-0000D6660000}"/>
    <cellStyle name="Comma 0 2" xfId="18288" xr:uid="{00000000-0005-0000-0000-0000D7660000}"/>
    <cellStyle name="Comma 0 3" xfId="18289" xr:uid="{00000000-0005-0000-0000-0000D8660000}"/>
    <cellStyle name="Comma 0*" xfId="18290" xr:uid="{00000000-0005-0000-0000-0000D9660000}"/>
    <cellStyle name="Comma 0* 2" xfId="18291" xr:uid="{00000000-0005-0000-0000-0000DA660000}"/>
    <cellStyle name="Comma 0* 3" xfId="18292" xr:uid="{00000000-0005-0000-0000-0000DB660000}"/>
    <cellStyle name="Comma 0*_43 Manuell" xfId="55415" xr:uid="{758B7539-1804-4428-8D78-722B443D8C8F}"/>
    <cellStyle name="Comma 0_29-04-021" xfId="18293" xr:uid="{00000000-0005-0000-0000-0000DD660000}"/>
    <cellStyle name="Comma 10" xfId="6200" xr:uid="{00000000-0005-0000-0000-0000DE660000}"/>
    <cellStyle name="Comma 10 2" xfId="6201" xr:uid="{00000000-0005-0000-0000-0000DF660000}"/>
    <cellStyle name="Comma 10 2 2" xfId="18294" xr:uid="{00000000-0005-0000-0000-0000E0660000}"/>
    <cellStyle name="Comma 10 2 2 2" xfId="18295" xr:uid="{00000000-0005-0000-0000-0000E1660000}"/>
    <cellStyle name="Comma 10 2 2 3" xfId="18296" xr:uid="{00000000-0005-0000-0000-0000E2660000}"/>
    <cellStyle name="Comma 10 2 2_43 Manuell" xfId="55416" xr:uid="{CC3AE3E0-8C41-4C36-9EB8-550784BDA30C}"/>
    <cellStyle name="Comma 10 2 3" xfId="18297" xr:uid="{00000000-0005-0000-0000-0000E4660000}"/>
    <cellStyle name="Comma 10 2 4" xfId="18298" xr:uid="{00000000-0005-0000-0000-0000E5660000}"/>
    <cellStyle name="Comma 10 2_43 Manuell" xfId="55417" xr:uid="{0B8BCD78-1838-4155-B8C8-3DC040C2BE86}"/>
    <cellStyle name="Comma 10 3" xfId="6202" xr:uid="{00000000-0005-0000-0000-0000E7660000}"/>
    <cellStyle name="Comma 10 3 2" xfId="18299" xr:uid="{00000000-0005-0000-0000-0000E8660000}"/>
    <cellStyle name="Comma 10 3 3" xfId="18300" xr:uid="{00000000-0005-0000-0000-0000E9660000}"/>
    <cellStyle name="Comma 10 3_43 Manuell" xfId="55418" xr:uid="{1E22AB8B-9A4A-4C93-B8AB-D9F9E691AA65}"/>
    <cellStyle name="Comma 10 4" xfId="6203" xr:uid="{00000000-0005-0000-0000-0000EB660000}"/>
    <cellStyle name="Comma 10 5" xfId="18301" xr:uid="{00000000-0005-0000-0000-0000EC660000}"/>
    <cellStyle name="Comma 10 6" xfId="46335" xr:uid="{00000000-0005-0000-0000-0000ED660000}"/>
    <cellStyle name="Comma 10_43 Manuell" xfId="55419" xr:uid="{22FB98B4-C0E0-4608-AF93-58C09B431D3D}"/>
    <cellStyle name="Comma 11" xfId="6204" xr:uid="{00000000-0005-0000-0000-0000EF660000}"/>
    <cellStyle name="Comma 11 2" xfId="18302" xr:uid="{00000000-0005-0000-0000-0000F0660000}"/>
    <cellStyle name="Comma 11 2 2" xfId="18303" xr:uid="{00000000-0005-0000-0000-0000F1660000}"/>
    <cellStyle name="Comma 11 2 2 2" xfId="18304" xr:uid="{00000000-0005-0000-0000-0000F2660000}"/>
    <cellStyle name="Comma 11 2 2 3" xfId="18305" xr:uid="{00000000-0005-0000-0000-0000F3660000}"/>
    <cellStyle name="Comma 11 2 2_43 Manuell" xfId="55420" xr:uid="{D226B98A-75EF-4873-9D2B-4194D20A3392}"/>
    <cellStyle name="Comma 11 2 3" xfId="18306" xr:uid="{00000000-0005-0000-0000-0000F5660000}"/>
    <cellStyle name="Comma 11 2 4" xfId="18307" xr:uid="{00000000-0005-0000-0000-0000F6660000}"/>
    <cellStyle name="Comma 11 2_43 Manuell" xfId="55421" xr:uid="{CF181A10-3B6D-4A25-AD28-8A05F6B6BBD2}"/>
    <cellStyle name="Comma 11 3" xfId="18308" xr:uid="{00000000-0005-0000-0000-0000F8660000}"/>
    <cellStyle name="Comma 11 3 2" xfId="18309" xr:uid="{00000000-0005-0000-0000-0000F9660000}"/>
    <cellStyle name="Comma 11 3 3" xfId="18310" xr:uid="{00000000-0005-0000-0000-0000FA660000}"/>
    <cellStyle name="Comma 11 3_43 Manuell" xfId="55422" xr:uid="{E8FC0C10-1C78-4ED2-B19F-2164C5452AB9}"/>
    <cellStyle name="Comma 11 4" xfId="18311" xr:uid="{00000000-0005-0000-0000-0000FC660000}"/>
    <cellStyle name="Comma 11 5" xfId="18312" xr:uid="{00000000-0005-0000-0000-0000FD660000}"/>
    <cellStyle name="Comma 11 6" xfId="46336" xr:uid="{00000000-0005-0000-0000-0000FE660000}"/>
    <cellStyle name="Comma 11 7" xfId="46337" xr:uid="{00000000-0005-0000-0000-0000FF660000}"/>
    <cellStyle name="Comma 11 8" xfId="46338" xr:uid="{00000000-0005-0000-0000-000000670000}"/>
    <cellStyle name="Comma 11_43 Manuell" xfId="55423" xr:uid="{CBA821C3-5A7C-4C1A-B520-39C10D2318F1}"/>
    <cellStyle name="Comma 12" xfId="6205" xr:uid="{00000000-0005-0000-0000-000002670000}"/>
    <cellStyle name="Comma 12 2" xfId="18313" xr:uid="{00000000-0005-0000-0000-000003670000}"/>
    <cellStyle name="Comma 12 2 2" xfId="18314" xr:uid="{00000000-0005-0000-0000-000004670000}"/>
    <cellStyle name="Comma 12 2 2 2" xfId="18315" xr:uid="{00000000-0005-0000-0000-000005670000}"/>
    <cellStyle name="Comma 12 2 2 3" xfId="18316" xr:uid="{00000000-0005-0000-0000-000006670000}"/>
    <cellStyle name="Comma 12 2 2_43 Manuell" xfId="55424" xr:uid="{69BA5586-3ECB-4783-97EC-578EDC5C40A4}"/>
    <cellStyle name="Comma 12 2 3" xfId="18317" xr:uid="{00000000-0005-0000-0000-000008670000}"/>
    <cellStyle name="Comma 12 2 4" xfId="18318" xr:uid="{00000000-0005-0000-0000-000009670000}"/>
    <cellStyle name="Comma 12 2_43 Manuell" xfId="55425" xr:uid="{478C090F-9CAF-4B8D-8063-B43F9E58B833}"/>
    <cellStyle name="Comma 12 3" xfId="18319" xr:uid="{00000000-0005-0000-0000-00000B670000}"/>
    <cellStyle name="Comma 12 3 2" xfId="18320" xr:uid="{00000000-0005-0000-0000-00000C670000}"/>
    <cellStyle name="Comma 12 3 3" xfId="18321" xr:uid="{00000000-0005-0000-0000-00000D670000}"/>
    <cellStyle name="Comma 12 3_43 Manuell" xfId="55426" xr:uid="{530ECD7F-A3AC-4678-8C45-E9DBC2C57B95}"/>
    <cellStyle name="Comma 12 4" xfId="18322" xr:uid="{00000000-0005-0000-0000-00000F670000}"/>
    <cellStyle name="Comma 12 5" xfId="18323" xr:uid="{00000000-0005-0000-0000-000010670000}"/>
    <cellStyle name="Comma 12 6" xfId="46339" xr:uid="{00000000-0005-0000-0000-000011670000}"/>
    <cellStyle name="Comma 12 7" xfId="46340" xr:uid="{00000000-0005-0000-0000-000012670000}"/>
    <cellStyle name="Comma 12 8" xfId="46341" xr:uid="{00000000-0005-0000-0000-000013670000}"/>
    <cellStyle name="Comma 12_43 Manuell" xfId="55427" xr:uid="{3C26E622-0BDC-4265-8C69-93E1E0A5C796}"/>
    <cellStyle name="Comma 13" xfId="6206" xr:uid="{00000000-0005-0000-0000-000015670000}"/>
    <cellStyle name="Comma 13 2" xfId="18324" xr:uid="{00000000-0005-0000-0000-000016670000}"/>
    <cellStyle name="Comma 13 2 2" xfId="18325" xr:uid="{00000000-0005-0000-0000-000017670000}"/>
    <cellStyle name="Comma 13 2 2 2" xfId="18326" xr:uid="{00000000-0005-0000-0000-000018670000}"/>
    <cellStyle name="Comma 13 2 2 3" xfId="18327" xr:uid="{00000000-0005-0000-0000-000019670000}"/>
    <cellStyle name="Comma 13 2 2_43 Manuell" xfId="55428" xr:uid="{7D91F5B9-EF35-4BD3-80CC-CD47F0FC562A}"/>
    <cellStyle name="Comma 13 2 3" xfId="18328" xr:uid="{00000000-0005-0000-0000-00001B670000}"/>
    <cellStyle name="Comma 13 2 4" xfId="18329" xr:uid="{00000000-0005-0000-0000-00001C670000}"/>
    <cellStyle name="Comma 13 2_43 Manuell" xfId="55429" xr:uid="{6386C21D-0B6D-49DD-9C67-18F65F1BE4EE}"/>
    <cellStyle name="Comma 13 3" xfId="18330" xr:uid="{00000000-0005-0000-0000-00001E670000}"/>
    <cellStyle name="Comma 13 3 2" xfId="18331" xr:uid="{00000000-0005-0000-0000-00001F670000}"/>
    <cellStyle name="Comma 13 3 3" xfId="18332" xr:uid="{00000000-0005-0000-0000-000020670000}"/>
    <cellStyle name="Comma 13 3_43 Manuell" xfId="55430" xr:uid="{DE1BBB69-C3E9-49BC-AF32-168811D0DAF2}"/>
    <cellStyle name="Comma 13 4" xfId="18333" xr:uid="{00000000-0005-0000-0000-000022670000}"/>
    <cellStyle name="Comma 13 5" xfId="18334" xr:uid="{00000000-0005-0000-0000-000023670000}"/>
    <cellStyle name="Comma 13 6" xfId="46342" xr:uid="{00000000-0005-0000-0000-000024670000}"/>
    <cellStyle name="Comma 13_43 Manuell" xfId="55431" xr:uid="{91442E0D-6514-408B-9C55-65EDD95D6B35}"/>
    <cellStyle name="Comma 14" xfId="6207" xr:uid="{00000000-0005-0000-0000-000026670000}"/>
    <cellStyle name="Comma 14 2" xfId="18335" xr:uid="{00000000-0005-0000-0000-000027670000}"/>
    <cellStyle name="Comma 14 2 2" xfId="18336" xr:uid="{00000000-0005-0000-0000-000028670000}"/>
    <cellStyle name="Comma 14 2 3" xfId="18337" xr:uid="{00000000-0005-0000-0000-000029670000}"/>
    <cellStyle name="Comma 14 2_43 Manuell" xfId="55432" xr:uid="{5D84D6F8-3CBF-4357-8EE2-3B8842DA1868}"/>
    <cellStyle name="Comma 14 3" xfId="18338" xr:uid="{00000000-0005-0000-0000-00002B670000}"/>
    <cellStyle name="Comma 14 4" xfId="18339" xr:uid="{00000000-0005-0000-0000-00002C670000}"/>
    <cellStyle name="Comma 14 5" xfId="46343" xr:uid="{00000000-0005-0000-0000-00002D670000}"/>
    <cellStyle name="Comma 14_43 Manuell" xfId="55433" xr:uid="{B8683811-0925-4723-B405-ECA612989B20}"/>
    <cellStyle name="Comma 15" xfId="6208" xr:uid="{00000000-0005-0000-0000-00002F670000}"/>
    <cellStyle name="Comma 15 2" xfId="18340" xr:uid="{00000000-0005-0000-0000-000030670000}"/>
    <cellStyle name="Comma 15 3" xfId="18341" xr:uid="{00000000-0005-0000-0000-000031670000}"/>
    <cellStyle name="Comma 15 4" xfId="46344" xr:uid="{00000000-0005-0000-0000-000032670000}"/>
    <cellStyle name="Comma 15_43 Manuell" xfId="55434" xr:uid="{977EE6A0-D79F-495E-80F3-0AE6EB5935CB}"/>
    <cellStyle name="Comma 16" xfId="6209" xr:uid="{00000000-0005-0000-0000-000034670000}"/>
    <cellStyle name="Comma 16 2" xfId="18342" xr:uid="{00000000-0005-0000-0000-000035670000}"/>
    <cellStyle name="Comma 16 3" xfId="18343" xr:uid="{00000000-0005-0000-0000-000036670000}"/>
    <cellStyle name="Comma 16 4" xfId="46345" xr:uid="{00000000-0005-0000-0000-000037670000}"/>
    <cellStyle name="Comma 16_43 Manuell" xfId="55435" xr:uid="{5F70B75B-047A-4678-8AC1-A915479D4731}"/>
    <cellStyle name="Comma 17" xfId="6210" xr:uid="{00000000-0005-0000-0000-000039670000}"/>
    <cellStyle name="Comma 17 2" xfId="46346" xr:uid="{00000000-0005-0000-0000-00003A670000}"/>
    <cellStyle name="Comma 17_EU CC1" xfId="54141" xr:uid="{7D0061DF-154D-4DD0-98FE-46F98D17AFCA}"/>
    <cellStyle name="Comma 18" xfId="6211" xr:uid="{00000000-0005-0000-0000-00003B670000}"/>
    <cellStyle name="Comma 18 2" xfId="46347" xr:uid="{00000000-0005-0000-0000-00003C670000}"/>
    <cellStyle name="Comma 18_EU CC1" xfId="54142" xr:uid="{9F9B12BB-D8F1-4025-8F15-EB6A2CEDD43E}"/>
    <cellStyle name="Comma 19" xfId="6212" xr:uid="{00000000-0005-0000-0000-00003D670000}"/>
    <cellStyle name="Comma 19 2" xfId="46348" xr:uid="{00000000-0005-0000-0000-00003E670000}"/>
    <cellStyle name="Comma 19 3" xfId="46349" xr:uid="{00000000-0005-0000-0000-00003F670000}"/>
    <cellStyle name="Comma 19_AVA DVA EL" xfId="46350" xr:uid="{00000000-0005-0000-0000-000040670000}"/>
    <cellStyle name="Comma 2" xfId="6213" xr:uid="{00000000-0005-0000-0000-000041670000}"/>
    <cellStyle name="Comma 2 10" xfId="6214" xr:uid="{00000000-0005-0000-0000-000042670000}"/>
    <cellStyle name="Comma 2 10 2" xfId="18344" xr:uid="{00000000-0005-0000-0000-000043670000}"/>
    <cellStyle name="Comma 2 10 2 2" xfId="18345" xr:uid="{00000000-0005-0000-0000-000044670000}"/>
    <cellStyle name="Comma 2 10 2 3" xfId="18346" xr:uid="{00000000-0005-0000-0000-000045670000}"/>
    <cellStyle name="Comma 2 10 2_43 Manuell" xfId="55436" xr:uid="{7F9EFABF-2509-404D-B10C-50B25A6873CB}"/>
    <cellStyle name="Comma 2 10 3" xfId="18347" xr:uid="{00000000-0005-0000-0000-000047670000}"/>
    <cellStyle name="Comma 2 10 4" xfId="35211" xr:uid="{00000000-0005-0000-0000-000048670000}"/>
    <cellStyle name="Comma 2 10_43 Manuell" xfId="55437" xr:uid="{5B07F48F-A86E-4274-8963-05B33E3F130F}"/>
    <cellStyle name="Comma 2 11" xfId="6215" xr:uid="{00000000-0005-0000-0000-00004A670000}"/>
    <cellStyle name="Comma 2 11 2" xfId="18348" xr:uid="{00000000-0005-0000-0000-00004B670000}"/>
    <cellStyle name="Comma 2 11 2 2" xfId="18349" xr:uid="{00000000-0005-0000-0000-00004C670000}"/>
    <cellStyle name="Comma 2 11 2 3" xfId="18350" xr:uid="{00000000-0005-0000-0000-00004D670000}"/>
    <cellStyle name="Comma 2 11 2_43 Manuell" xfId="55438" xr:uid="{9314DFF4-A6D1-4213-AE63-64EF568E5046}"/>
    <cellStyle name="Comma 2 11 3" xfId="18351" xr:uid="{00000000-0005-0000-0000-00004F670000}"/>
    <cellStyle name="Comma 2 11_43 Manuell" xfId="55439" xr:uid="{7E038FC5-9DA3-48B1-9A85-D6992848154D}"/>
    <cellStyle name="Comma 2 12" xfId="6216" xr:uid="{00000000-0005-0000-0000-000051670000}"/>
    <cellStyle name="Comma 2 12 2" xfId="18352" xr:uid="{00000000-0005-0000-0000-000052670000}"/>
    <cellStyle name="Comma 2 12 2 2" xfId="18353" xr:uid="{00000000-0005-0000-0000-000053670000}"/>
    <cellStyle name="Comma 2 12 2 3" xfId="18354" xr:uid="{00000000-0005-0000-0000-000054670000}"/>
    <cellStyle name="Comma 2 12 2_43 Manuell" xfId="55440" xr:uid="{6981543D-23B8-4D84-8A5C-BBFBE036BA8F}"/>
    <cellStyle name="Comma 2 12 3" xfId="18355" xr:uid="{00000000-0005-0000-0000-000056670000}"/>
    <cellStyle name="Comma 2 12 4" xfId="18356" xr:uid="{00000000-0005-0000-0000-000057670000}"/>
    <cellStyle name="Comma 2 12_43 Manuell" xfId="55441" xr:uid="{07BE58CF-B591-45D0-9D95-96FF490EF90A}"/>
    <cellStyle name="Comma 2 13" xfId="18357" xr:uid="{00000000-0005-0000-0000-000059670000}"/>
    <cellStyle name="Comma 2 13 2" xfId="18358" xr:uid="{00000000-0005-0000-0000-00005A670000}"/>
    <cellStyle name="Comma 2 13 3" xfId="18359" xr:uid="{00000000-0005-0000-0000-00005B670000}"/>
    <cellStyle name="Comma 2 13_43 Manuell" xfId="55442" xr:uid="{5F60121E-2A7B-4878-82FF-ACD26557A45B}"/>
    <cellStyle name="Comma 2 14" xfId="18360" xr:uid="{00000000-0005-0000-0000-00005D670000}"/>
    <cellStyle name="Comma 2 14 2" xfId="18361" xr:uid="{00000000-0005-0000-0000-00005E670000}"/>
    <cellStyle name="Comma 2 14 3" xfId="18362" xr:uid="{00000000-0005-0000-0000-00005F670000}"/>
    <cellStyle name="Comma 2 14_43 Manuell" xfId="55443" xr:uid="{CA078C3A-CD23-443F-8C82-8DF49916FEF2}"/>
    <cellStyle name="Comma 2 15" xfId="18363" xr:uid="{00000000-0005-0000-0000-000061670000}"/>
    <cellStyle name="Comma 2 15 2" xfId="18364" xr:uid="{00000000-0005-0000-0000-000062670000}"/>
    <cellStyle name="Comma 2 15 3" xfId="18365" xr:uid="{00000000-0005-0000-0000-000063670000}"/>
    <cellStyle name="Comma 2 15_43 Manuell" xfId="55444" xr:uid="{25126533-C1F3-486B-95A4-8669C1ABB203}"/>
    <cellStyle name="Comma 2 16" xfId="18366" xr:uid="{00000000-0005-0000-0000-000065670000}"/>
    <cellStyle name="Comma 2 16 2" xfId="18367" xr:uid="{00000000-0005-0000-0000-000066670000}"/>
    <cellStyle name="Comma 2 16 3" xfId="18368" xr:uid="{00000000-0005-0000-0000-000067670000}"/>
    <cellStyle name="Comma 2 16_43 Manuell" xfId="55445" xr:uid="{04D409BE-F9A8-4E9A-8625-B37289485568}"/>
    <cellStyle name="Comma 2 17" xfId="18369" xr:uid="{00000000-0005-0000-0000-000069670000}"/>
    <cellStyle name="Comma 2 17 2" xfId="18370" xr:uid="{00000000-0005-0000-0000-00006A670000}"/>
    <cellStyle name="Comma 2 17 3" xfId="18371" xr:uid="{00000000-0005-0000-0000-00006B670000}"/>
    <cellStyle name="Comma 2 17_43 Manuell" xfId="55446" xr:uid="{D09B09EB-C56B-4CF0-B9B1-71E5752CFB92}"/>
    <cellStyle name="Comma 2 18" xfId="18372" xr:uid="{00000000-0005-0000-0000-00006D670000}"/>
    <cellStyle name="Comma 2 18 2" xfId="18373" xr:uid="{00000000-0005-0000-0000-00006E670000}"/>
    <cellStyle name="Comma 2 18 3" xfId="18374" xr:uid="{00000000-0005-0000-0000-00006F670000}"/>
    <cellStyle name="Comma 2 18_43 Manuell" xfId="55447" xr:uid="{AE4F0A6E-274C-4B4B-8383-26E694C0FF54}"/>
    <cellStyle name="Comma 2 19" xfId="18375" xr:uid="{00000000-0005-0000-0000-000071670000}"/>
    <cellStyle name="Comma 2 19 2" xfId="18376" xr:uid="{00000000-0005-0000-0000-000072670000}"/>
    <cellStyle name="Comma 2 19 3" xfId="18377" xr:uid="{00000000-0005-0000-0000-000073670000}"/>
    <cellStyle name="Comma 2 19_43 Manuell" xfId="55448" xr:uid="{ADBDB51E-B1B1-401F-9953-8FDE0F667984}"/>
    <cellStyle name="Comma 2 2" xfId="6217" xr:uid="{00000000-0005-0000-0000-000075670000}"/>
    <cellStyle name="Comma 2 2 10" xfId="18378" xr:uid="{00000000-0005-0000-0000-000076670000}"/>
    <cellStyle name="Comma 2 2 10 2" xfId="18379" xr:uid="{00000000-0005-0000-0000-000077670000}"/>
    <cellStyle name="Comma 2 2 10 3" xfId="18380" xr:uid="{00000000-0005-0000-0000-000078670000}"/>
    <cellStyle name="Comma 2 2 10_43 Manuell" xfId="55449" xr:uid="{474C1492-1376-4BEB-A604-9CDF73C621D7}"/>
    <cellStyle name="Comma 2 2 11" xfId="18381" xr:uid="{00000000-0005-0000-0000-00007A670000}"/>
    <cellStyle name="Comma 2 2 11 2" xfId="18382" xr:uid="{00000000-0005-0000-0000-00007B670000}"/>
    <cellStyle name="Comma 2 2 11 3" xfId="18383" xr:uid="{00000000-0005-0000-0000-00007C670000}"/>
    <cellStyle name="Comma 2 2 11_43 Manuell" xfId="55450" xr:uid="{38118118-206F-4874-B75E-071D46943979}"/>
    <cellStyle name="Comma 2 2 12" xfId="18384" xr:uid="{00000000-0005-0000-0000-00007E670000}"/>
    <cellStyle name="Comma 2 2 12 2" xfId="18385" xr:uid="{00000000-0005-0000-0000-00007F670000}"/>
    <cellStyle name="Comma 2 2 12_43 Manuell" xfId="55451" xr:uid="{B6796069-8A19-4246-B05C-44746B153925}"/>
    <cellStyle name="Comma 2 2 13" xfId="18386" xr:uid="{00000000-0005-0000-0000-000081670000}"/>
    <cellStyle name="Comma 2 2 14" xfId="18387" xr:uid="{00000000-0005-0000-0000-000082670000}"/>
    <cellStyle name="Comma 2 2 15" xfId="46351" xr:uid="{00000000-0005-0000-0000-000083670000}"/>
    <cellStyle name="Comma 2 2 16" xfId="46352" xr:uid="{00000000-0005-0000-0000-000084670000}"/>
    <cellStyle name="Comma 2 2 17" xfId="46353" xr:uid="{00000000-0005-0000-0000-000085670000}"/>
    <cellStyle name="Comma 2 2 2" xfId="6218" xr:uid="{00000000-0005-0000-0000-000086670000}"/>
    <cellStyle name="Comma 2 2 2 10" xfId="18388" xr:uid="{00000000-0005-0000-0000-000087670000}"/>
    <cellStyle name="Comma 2 2 2 10 2" xfId="18389" xr:uid="{00000000-0005-0000-0000-000088670000}"/>
    <cellStyle name="Comma 2 2 2 10 3" xfId="18390" xr:uid="{00000000-0005-0000-0000-000089670000}"/>
    <cellStyle name="Comma 2 2 2 10_43 Manuell" xfId="55452" xr:uid="{BD0B172F-8626-4C70-BD48-8B6424ABD92D}"/>
    <cellStyle name="Comma 2 2 2 11" xfId="18391" xr:uid="{00000000-0005-0000-0000-00008B670000}"/>
    <cellStyle name="Comma 2 2 2 11 2" xfId="18392" xr:uid="{00000000-0005-0000-0000-00008C670000}"/>
    <cellStyle name="Comma 2 2 2 11_43 Manuell" xfId="55453" xr:uid="{30EC3FA4-B97E-4E6B-9792-0E40A72E6904}"/>
    <cellStyle name="Comma 2 2 2 12" xfId="18393" xr:uid="{00000000-0005-0000-0000-00008E670000}"/>
    <cellStyle name="Comma 2 2 2 13" xfId="18394" xr:uid="{00000000-0005-0000-0000-00008F670000}"/>
    <cellStyle name="Comma 2 2 2 14" xfId="35212" xr:uid="{00000000-0005-0000-0000-000090670000}"/>
    <cellStyle name="Comma 2 2 2 15" xfId="46354" xr:uid="{00000000-0005-0000-0000-000091670000}"/>
    <cellStyle name="Comma 2 2 2 2" xfId="6219" xr:uid="{00000000-0005-0000-0000-000092670000}"/>
    <cellStyle name="Comma 2 2 2 2 2" xfId="18395" xr:uid="{00000000-0005-0000-0000-000093670000}"/>
    <cellStyle name="Comma 2 2 2 2 2 2" xfId="18396" xr:uid="{00000000-0005-0000-0000-000094670000}"/>
    <cellStyle name="Comma 2 2 2 2 2 3" xfId="18397" xr:uid="{00000000-0005-0000-0000-000095670000}"/>
    <cellStyle name="Comma 2 2 2 2 2_43 Manuell" xfId="55454" xr:uid="{756718D8-CA3E-4167-A423-371052A1FB20}"/>
    <cellStyle name="Comma 2 2 2 2 3" xfId="18398" xr:uid="{00000000-0005-0000-0000-000097670000}"/>
    <cellStyle name="Comma 2 2 2 2 3 2" xfId="18399" xr:uid="{00000000-0005-0000-0000-000098670000}"/>
    <cellStyle name="Comma 2 2 2 2 3 3" xfId="18400" xr:uid="{00000000-0005-0000-0000-000099670000}"/>
    <cellStyle name="Comma 2 2 2 2 3_43 Manuell" xfId="55455" xr:uid="{137686C5-60ED-4EAD-A3C6-2ACF85A4698B}"/>
    <cellStyle name="Comma 2 2 2 2 4" xfId="18401" xr:uid="{00000000-0005-0000-0000-00009B670000}"/>
    <cellStyle name="Comma 2 2 2 2 5" xfId="18402" xr:uid="{00000000-0005-0000-0000-00009C670000}"/>
    <cellStyle name="Comma 2 2 2 2_43 Manuell" xfId="55456" xr:uid="{9D65F72D-259C-4A5E-97D8-4B4754234EF6}"/>
    <cellStyle name="Comma 2 2 2 3" xfId="6220" xr:uid="{00000000-0005-0000-0000-00009E670000}"/>
    <cellStyle name="Comma 2 2 2 3 2" xfId="18403" xr:uid="{00000000-0005-0000-0000-00009F670000}"/>
    <cellStyle name="Comma 2 2 2 3 3" xfId="18404" xr:uid="{00000000-0005-0000-0000-0000A0670000}"/>
    <cellStyle name="Comma 2 2 2 3_43 Manuell" xfId="55457" xr:uid="{E84ABEFB-DF84-4813-8EF0-76660A46B256}"/>
    <cellStyle name="Comma 2 2 2 4" xfId="6221" xr:uid="{00000000-0005-0000-0000-0000A2670000}"/>
    <cellStyle name="Comma 2 2 2 4 2" xfId="18405" xr:uid="{00000000-0005-0000-0000-0000A3670000}"/>
    <cellStyle name="Comma 2 2 2 4 3" xfId="18406" xr:uid="{00000000-0005-0000-0000-0000A4670000}"/>
    <cellStyle name="Comma 2 2 2 4_43 Manuell" xfId="55458" xr:uid="{9944E9ED-9C64-4C8C-9C63-9D4E8BA50F33}"/>
    <cellStyle name="Comma 2 2 2 5" xfId="18407" xr:uid="{00000000-0005-0000-0000-0000A6670000}"/>
    <cellStyle name="Comma 2 2 2 5 2" xfId="18408" xr:uid="{00000000-0005-0000-0000-0000A7670000}"/>
    <cellStyle name="Comma 2 2 2 5 3" xfId="18409" xr:uid="{00000000-0005-0000-0000-0000A8670000}"/>
    <cellStyle name="Comma 2 2 2 5_43 Manuell" xfId="55459" xr:uid="{8D591C94-73AB-49DA-9FBD-5E14E0FDFF77}"/>
    <cellStyle name="Comma 2 2 2 6" xfId="18410" xr:uid="{00000000-0005-0000-0000-0000AA670000}"/>
    <cellStyle name="Comma 2 2 2 6 2" xfId="18411" xr:uid="{00000000-0005-0000-0000-0000AB670000}"/>
    <cellStyle name="Comma 2 2 2 6 3" xfId="18412" xr:uid="{00000000-0005-0000-0000-0000AC670000}"/>
    <cellStyle name="Comma 2 2 2 6_43 Manuell" xfId="55460" xr:uid="{8F8B708C-9381-4B6B-BFF9-6B9D3E4AFECA}"/>
    <cellStyle name="Comma 2 2 2 7" xfId="18413" xr:uid="{00000000-0005-0000-0000-0000AE670000}"/>
    <cellStyle name="Comma 2 2 2 7 2" xfId="18414" xr:uid="{00000000-0005-0000-0000-0000AF670000}"/>
    <cellStyle name="Comma 2 2 2 7 3" xfId="18415" xr:uid="{00000000-0005-0000-0000-0000B0670000}"/>
    <cellStyle name="Comma 2 2 2 7_43 Manuell" xfId="55461" xr:uid="{92CB65FA-2646-45DF-A81D-0613D9C63038}"/>
    <cellStyle name="Comma 2 2 2 8" xfId="18416" xr:uid="{00000000-0005-0000-0000-0000B2670000}"/>
    <cellStyle name="Comma 2 2 2 8 2" xfId="18417" xr:uid="{00000000-0005-0000-0000-0000B3670000}"/>
    <cellStyle name="Comma 2 2 2 8 3" xfId="18418" xr:uid="{00000000-0005-0000-0000-0000B4670000}"/>
    <cellStyle name="Comma 2 2 2 8_43 Manuell" xfId="55462" xr:uid="{5F89EEA3-67C5-4859-B531-CE400F11FDE2}"/>
    <cellStyle name="Comma 2 2 2 9" xfId="18419" xr:uid="{00000000-0005-0000-0000-0000B6670000}"/>
    <cellStyle name="Comma 2 2 2 9 2" xfId="18420" xr:uid="{00000000-0005-0000-0000-0000B7670000}"/>
    <cellStyle name="Comma 2 2 2 9 3" xfId="18421" xr:uid="{00000000-0005-0000-0000-0000B8670000}"/>
    <cellStyle name="Comma 2 2 2 9_43 Manuell" xfId="55463" xr:uid="{40D61C7B-BE05-4BC8-B28B-3750E5BF198E}"/>
    <cellStyle name="Comma 2 2 2_43 Manuell" xfId="55464" xr:uid="{817A294A-AF93-4907-9F63-4A0C79FA1A10}"/>
    <cellStyle name="Comma 2 2 3" xfId="6222" xr:uid="{00000000-0005-0000-0000-0000BB670000}"/>
    <cellStyle name="Comma 2 2 3 2" xfId="18422" xr:uid="{00000000-0005-0000-0000-0000BC670000}"/>
    <cellStyle name="Comma 2 2 3 2 2" xfId="18423" xr:uid="{00000000-0005-0000-0000-0000BD670000}"/>
    <cellStyle name="Comma 2 2 3 2 3" xfId="18424" xr:uid="{00000000-0005-0000-0000-0000BE670000}"/>
    <cellStyle name="Comma 2 2 3 2_43 Manuell" xfId="55465" xr:uid="{F26F6527-6A86-484A-8918-53A4ED316DBA}"/>
    <cellStyle name="Comma 2 2 3 3" xfId="18425" xr:uid="{00000000-0005-0000-0000-0000C0670000}"/>
    <cellStyle name="Comma 2 2 3 3 2" xfId="18426" xr:uid="{00000000-0005-0000-0000-0000C1670000}"/>
    <cellStyle name="Comma 2 2 3 3 3" xfId="18427" xr:uid="{00000000-0005-0000-0000-0000C2670000}"/>
    <cellStyle name="Comma 2 2 3 3_43 Manuell" xfId="55466" xr:uid="{FB27053C-A1BF-4BBE-A6CD-A5995567F651}"/>
    <cellStyle name="Comma 2 2 3 4" xfId="18428" xr:uid="{00000000-0005-0000-0000-0000C4670000}"/>
    <cellStyle name="Comma 2 2 3 4 2" xfId="18429" xr:uid="{00000000-0005-0000-0000-0000C5670000}"/>
    <cellStyle name="Comma 2 2 3 4 3" xfId="18430" xr:uid="{00000000-0005-0000-0000-0000C6670000}"/>
    <cellStyle name="Comma 2 2 3 4_43 Manuell" xfId="55467" xr:uid="{633B6506-D444-47D5-889C-D3BD6FECBF65}"/>
    <cellStyle name="Comma 2 2 3 5" xfId="18431" xr:uid="{00000000-0005-0000-0000-0000C8670000}"/>
    <cellStyle name="Comma 2 2 3 5 2" xfId="18432" xr:uid="{00000000-0005-0000-0000-0000C9670000}"/>
    <cellStyle name="Comma 2 2 3 5_43 Manuell" xfId="55468" xr:uid="{63E52843-49CA-4C3B-9155-867C0AACACFA}"/>
    <cellStyle name="Comma 2 2 3 6" xfId="18433" xr:uid="{00000000-0005-0000-0000-0000CB670000}"/>
    <cellStyle name="Comma 2 2 3 7" xfId="18434" xr:uid="{00000000-0005-0000-0000-0000CC670000}"/>
    <cellStyle name="Comma 2 2 3 8" xfId="35213" xr:uid="{00000000-0005-0000-0000-0000CD670000}"/>
    <cellStyle name="Comma 2 2 3_43 Manuell" xfId="55469" xr:uid="{F299D536-FF54-4010-950B-D157F6550D36}"/>
    <cellStyle name="Comma 2 2 4" xfId="6223" xr:uid="{00000000-0005-0000-0000-0000CF670000}"/>
    <cellStyle name="Comma 2 2 4 2" xfId="18435" xr:uid="{00000000-0005-0000-0000-0000D0670000}"/>
    <cellStyle name="Comma 2 2 4 2 2" xfId="18436" xr:uid="{00000000-0005-0000-0000-0000D1670000}"/>
    <cellStyle name="Comma 2 2 4 2 3" xfId="18437" xr:uid="{00000000-0005-0000-0000-0000D2670000}"/>
    <cellStyle name="Comma 2 2 4 2_43 Manuell" xfId="55470" xr:uid="{92F4FA0A-F1BA-4DA7-B6EA-1BF1A8B9A7B7}"/>
    <cellStyle name="Comma 2 2 4 3" xfId="18438" xr:uid="{00000000-0005-0000-0000-0000D4670000}"/>
    <cellStyle name="Comma 2 2 4 3 2" xfId="18439" xr:uid="{00000000-0005-0000-0000-0000D5670000}"/>
    <cellStyle name="Comma 2 2 4 3_43 Manuell" xfId="55471" xr:uid="{E819AB52-D479-440D-8874-CE874AC0EBE3}"/>
    <cellStyle name="Comma 2 2 4 4" xfId="18440" xr:uid="{00000000-0005-0000-0000-0000D7670000}"/>
    <cellStyle name="Comma 2 2 4 5" xfId="18441" xr:uid="{00000000-0005-0000-0000-0000D8670000}"/>
    <cellStyle name="Comma 2 2 4 6" xfId="35214" xr:uid="{00000000-0005-0000-0000-0000D9670000}"/>
    <cellStyle name="Comma 2 2 4_43 Manuell" xfId="55472" xr:uid="{F3CFCD1D-7C2F-439C-952D-7F32F6F85624}"/>
    <cellStyle name="Comma 2 2 5" xfId="6224" xr:uid="{00000000-0005-0000-0000-0000DB670000}"/>
    <cellStyle name="Comma 2 2 5 2" xfId="18442" xr:uid="{00000000-0005-0000-0000-0000DC670000}"/>
    <cellStyle name="Comma 2 2 5 2 2" xfId="18443" xr:uid="{00000000-0005-0000-0000-0000DD670000}"/>
    <cellStyle name="Comma 2 2 5 2 3" xfId="18444" xr:uid="{00000000-0005-0000-0000-0000DE670000}"/>
    <cellStyle name="Comma 2 2 5 2_43 Manuell" xfId="55473" xr:uid="{7276BB5B-5B41-49EC-989B-3762C40DBF6A}"/>
    <cellStyle name="Comma 2 2 5 3" xfId="18445" xr:uid="{00000000-0005-0000-0000-0000E0670000}"/>
    <cellStyle name="Comma 2 2 5 3 2" xfId="18446" xr:uid="{00000000-0005-0000-0000-0000E1670000}"/>
    <cellStyle name="Comma 2 2 5 3_43 Manuell" xfId="55474" xr:uid="{4A12BABF-4072-44F2-A9EB-0AEC400B5D22}"/>
    <cellStyle name="Comma 2 2 5 4" xfId="18447" xr:uid="{00000000-0005-0000-0000-0000E3670000}"/>
    <cellStyle name="Comma 2 2 5 5" xfId="18448" xr:uid="{00000000-0005-0000-0000-0000E4670000}"/>
    <cellStyle name="Comma 2 2 5 6" xfId="35215" xr:uid="{00000000-0005-0000-0000-0000E5670000}"/>
    <cellStyle name="Comma 2 2 5_43 Manuell" xfId="55475" xr:uid="{21FB6DF0-F1D7-41AB-AB22-AE78F0E8779A}"/>
    <cellStyle name="Comma 2 2 6" xfId="6225" xr:uid="{00000000-0005-0000-0000-0000E7670000}"/>
    <cellStyle name="Comma 2 2 6 2" xfId="18449" xr:uid="{00000000-0005-0000-0000-0000E8670000}"/>
    <cellStyle name="Comma 2 2 6 2 2" xfId="18450" xr:uid="{00000000-0005-0000-0000-0000E9670000}"/>
    <cellStyle name="Comma 2 2 6 2 3" xfId="18451" xr:uid="{00000000-0005-0000-0000-0000EA670000}"/>
    <cellStyle name="Comma 2 2 6 2_43 Manuell" xfId="55476" xr:uid="{B01D8425-B92F-4567-8DAF-B06A357A402C}"/>
    <cellStyle name="Comma 2 2 6 3" xfId="18452" xr:uid="{00000000-0005-0000-0000-0000EC670000}"/>
    <cellStyle name="Comma 2 2 6 4" xfId="35216" xr:uid="{00000000-0005-0000-0000-0000ED670000}"/>
    <cellStyle name="Comma 2 2 6_43 Manuell" xfId="55477" xr:uid="{667EEFFF-92B4-44A1-B9F3-0041A57FE8FE}"/>
    <cellStyle name="Comma 2 2 7" xfId="6226" xr:uid="{00000000-0005-0000-0000-0000EF670000}"/>
    <cellStyle name="Comma 2 2 7 2" xfId="18453" xr:uid="{00000000-0005-0000-0000-0000F0670000}"/>
    <cellStyle name="Comma 2 2 7 2 2" xfId="18454" xr:uid="{00000000-0005-0000-0000-0000F1670000}"/>
    <cellStyle name="Comma 2 2 7 2 3" xfId="18455" xr:uid="{00000000-0005-0000-0000-0000F2670000}"/>
    <cellStyle name="Comma 2 2 7 2_43 Manuell" xfId="55478" xr:uid="{EA2BFC8D-C7BB-450F-85BD-FA2FE33B6540}"/>
    <cellStyle name="Comma 2 2 7 3" xfId="18456" xr:uid="{00000000-0005-0000-0000-0000F4670000}"/>
    <cellStyle name="Comma 2 2 7_43 Manuell" xfId="55479" xr:uid="{578828E1-F1FB-460A-AD22-3B986D035C9B}"/>
    <cellStyle name="Comma 2 2 8" xfId="18457" xr:uid="{00000000-0005-0000-0000-0000F6670000}"/>
    <cellStyle name="Comma 2 2 8 2" xfId="18458" xr:uid="{00000000-0005-0000-0000-0000F7670000}"/>
    <cellStyle name="Comma 2 2 8 3" xfId="18459" xr:uid="{00000000-0005-0000-0000-0000F8670000}"/>
    <cellStyle name="Comma 2 2 8_43 Manuell" xfId="55480" xr:uid="{7B130883-BE0B-44FD-9768-3A8FA6A9F48D}"/>
    <cellStyle name="Comma 2 2 9" xfId="18460" xr:uid="{00000000-0005-0000-0000-0000FA670000}"/>
    <cellStyle name="Comma 2 2 9 2" xfId="18461" xr:uid="{00000000-0005-0000-0000-0000FB670000}"/>
    <cellStyle name="Comma 2 2 9 3" xfId="18462" xr:uid="{00000000-0005-0000-0000-0000FC670000}"/>
    <cellStyle name="Comma 2 2 9_43 Manuell" xfId="55481" xr:uid="{A1673ACA-5564-4C5E-8B54-A5A95C9825AB}"/>
    <cellStyle name="Comma 2 2_43 Manuell" xfId="55482" xr:uid="{59195EB6-8FD2-480C-8A75-2DF38EC29D54}"/>
    <cellStyle name="Comma 2 20" xfId="18463" xr:uid="{00000000-0005-0000-0000-0000FF670000}"/>
    <cellStyle name="Comma 2 20 2" xfId="18464" xr:uid="{00000000-0005-0000-0000-000000680000}"/>
    <cellStyle name="Comma 2 20 3" xfId="18465" xr:uid="{00000000-0005-0000-0000-000001680000}"/>
    <cellStyle name="Comma 2 20_43 Manuell" xfId="55483" xr:uid="{4EAAE1D9-C0F2-4093-862A-282F6CE9FF8F}"/>
    <cellStyle name="Comma 2 21" xfId="18466" xr:uid="{00000000-0005-0000-0000-000003680000}"/>
    <cellStyle name="Comma 2 21 2" xfId="18467" xr:uid="{00000000-0005-0000-0000-000004680000}"/>
    <cellStyle name="Comma 2 21_43 Manuell" xfId="55484" xr:uid="{E1642940-D1AD-44BE-9ED8-604E73492D61}"/>
    <cellStyle name="Comma 2 22" xfId="18468" xr:uid="{00000000-0005-0000-0000-000006680000}"/>
    <cellStyle name="Comma 2 23" xfId="18469" xr:uid="{00000000-0005-0000-0000-000007680000}"/>
    <cellStyle name="Comma 2 24" xfId="46355" xr:uid="{00000000-0005-0000-0000-000008680000}"/>
    <cellStyle name="Comma 2 25" xfId="46356" xr:uid="{00000000-0005-0000-0000-000009680000}"/>
    <cellStyle name="Comma 2 3" xfId="6227" xr:uid="{00000000-0005-0000-0000-00000A680000}"/>
    <cellStyle name="Comma 2 3 2" xfId="6228" xr:uid="{00000000-0005-0000-0000-00000B680000}"/>
    <cellStyle name="Comma 2 3 2 2" xfId="18470" xr:uid="{00000000-0005-0000-0000-00000C680000}"/>
    <cellStyle name="Comma 2 3 2 2 2" xfId="18471" xr:uid="{00000000-0005-0000-0000-00000D680000}"/>
    <cellStyle name="Comma 2 3 2 2 3" xfId="18472" xr:uid="{00000000-0005-0000-0000-00000E680000}"/>
    <cellStyle name="Comma 2 3 2 2_43 Manuell" xfId="55485" xr:uid="{77FBD2F1-902A-4CB9-BB11-ACAD9363CB89}"/>
    <cellStyle name="Comma 2 3 2 3" xfId="18473" xr:uid="{00000000-0005-0000-0000-000010680000}"/>
    <cellStyle name="Comma 2 3 2_43 Manuell" xfId="55486" xr:uid="{16CB6643-064A-4B99-8091-B7BE23B061F5}"/>
    <cellStyle name="Comma 2 3 3" xfId="6229" xr:uid="{00000000-0005-0000-0000-000012680000}"/>
    <cellStyle name="Comma 2 3 3 2" xfId="18474" xr:uid="{00000000-0005-0000-0000-000013680000}"/>
    <cellStyle name="Comma 2 3 3 2 2" xfId="18475" xr:uid="{00000000-0005-0000-0000-000014680000}"/>
    <cellStyle name="Comma 2 3 3 2 3" xfId="18476" xr:uid="{00000000-0005-0000-0000-000015680000}"/>
    <cellStyle name="Comma 2 3 3 2_43 Manuell" xfId="55487" xr:uid="{6E9D2AA4-7567-49B3-B3EC-013514F575A5}"/>
    <cellStyle name="Comma 2 3 3 3" xfId="18477" xr:uid="{00000000-0005-0000-0000-000017680000}"/>
    <cellStyle name="Comma 2 3 3 4" xfId="18478" xr:uid="{00000000-0005-0000-0000-000018680000}"/>
    <cellStyle name="Comma 2 3 3_43 Manuell" xfId="55488" xr:uid="{FC880389-EE49-4067-8DB0-95B2E9DF01F0}"/>
    <cellStyle name="Comma 2 3 4" xfId="6230" xr:uid="{00000000-0005-0000-0000-00001A680000}"/>
    <cellStyle name="Comma 2 3 4 2" xfId="18479" xr:uid="{00000000-0005-0000-0000-00001B680000}"/>
    <cellStyle name="Comma 2 3 4 3" xfId="18480" xr:uid="{00000000-0005-0000-0000-00001C680000}"/>
    <cellStyle name="Comma 2 3 4_43 Manuell" xfId="55489" xr:uid="{6EC8B78B-250E-4BB2-AAD8-5E0EE4177053}"/>
    <cellStyle name="Comma 2 3 5" xfId="18481" xr:uid="{00000000-0005-0000-0000-00001E680000}"/>
    <cellStyle name="Comma 2 3 5 2" xfId="18482" xr:uid="{00000000-0005-0000-0000-00001F680000}"/>
    <cellStyle name="Comma 2 3 5_43 Manuell" xfId="55490" xr:uid="{2CF2C88F-FEA5-4DA7-BAE6-7B3731FE1280}"/>
    <cellStyle name="Comma 2 3 6" xfId="18483" xr:uid="{00000000-0005-0000-0000-000021680000}"/>
    <cellStyle name="Comma 2 3 7" xfId="18484" xr:uid="{00000000-0005-0000-0000-000022680000}"/>
    <cellStyle name="Comma 2 3 8" xfId="35217" xr:uid="{00000000-0005-0000-0000-000023680000}"/>
    <cellStyle name="Comma 2 3_43 Manuell" xfId="55491" xr:uid="{80959874-181D-4817-9CF5-66EBCE219E2A}"/>
    <cellStyle name="Comma 2 4" xfId="6231" xr:uid="{00000000-0005-0000-0000-000025680000}"/>
    <cellStyle name="Comma 2 4 10" xfId="18485" xr:uid="{00000000-0005-0000-0000-000026680000}"/>
    <cellStyle name="Comma 2 4 10 2" xfId="18486" xr:uid="{00000000-0005-0000-0000-000027680000}"/>
    <cellStyle name="Comma 2 4 10 3" xfId="18487" xr:uid="{00000000-0005-0000-0000-000028680000}"/>
    <cellStyle name="Comma 2 4 10_43 Manuell" xfId="55492" xr:uid="{5ADBE427-57D4-4B7E-B720-5654BD925BD8}"/>
    <cellStyle name="Comma 2 4 11" xfId="18488" xr:uid="{00000000-0005-0000-0000-00002A680000}"/>
    <cellStyle name="Comma 2 4 11 2" xfId="18489" xr:uid="{00000000-0005-0000-0000-00002B680000}"/>
    <cellStyle name="Comma 2 4 11 3" xfId="18490" xr:uid="{00000000-0005-0000-0000-00002C680000}"/>
    <cellStyle name="Comma 2 4 11_43 Manuell" xfId="55493" xr:uid="{2A4AF0F5-1660-450C-B7ED-E552FE5AFBCC}"/>
    <cellStyle name="Comma 2 4 12" xfId="18491" xr:uid="{00000000-0005-0000-0000-00002E680000}"/>
    <cellStyle name="Comma 2 4 12 2" xfId="18492" xr:uid="{00000000-0005-0000-0000-00002F680000}"/>
    <cellStyle name="Comma 2 4 12 3" xfId="18493" xr:uid="{00000000-0005-0000-0000-000030680000}"/>
    <cellStyle name="Comma 2 4 12_43 Manuell" xfId="55494" xr:uid="{3DA8A894-77AF-4251-83F9-81444F786970}"/>
    <cellStyle name="Comma 2 4 13" xfId="18494" xr:uid="{00000000-0005-0000-0000-000032680000}"/>
    <cellStyle name="Comma 2 4 13 2" xfId="18495" xr:uid="{00000000-0005-0000-0000-000033680000}"/>
    <cellStyle name="Comma 2 4 13 3" xfId="18496" xr:uid="{00000000-0005-0000-0000-000034680000}"/>
    <cellStyle name="Comma 2 4 13_43 Manuell" xfId="55495" xr:uid="{4545D721-539D-4660-A32E-AAA8C3E23FB0}"/>
    <cellStyle name="Comma 2 4 14" xfId="18497" xr:uid="{00000000-0005-0000-0000-000036680000}"/>
    <cellStyle name="Comma 2 4 14 2" xfId="18498" xr:uid="{00000000-0005-0000-0000-000037680000}"/>
    <cellStyle name="Comma 2 4 14_43 Manuell" xfId="55496" xr:uid="{3C3AFB00-6105-4B74-ACBD-A6C650B6EA9E}"/>
    <cellStyle name="Comma 2 4 15" xfId="18499" xr:uid="{00000000-0005-0000-0000-000039680000}"/>
    <cellStyle name="Comma 2 4 16" xfId="18500" xr:uid="{00000000-0005-0000-0000-00003A680000}"/>
    <cellStyle name="Comma 2 4 17" xfId="35218" xr:uid="{00000000-0005-0000-0000-00003B680000}"/>
    <cellStyle name="Comma 2 4 2" xfId="6232" xr:uid="{00000000-0005-0000-0000-00003C680000}"/>
    <cellStyle name="Comma 2 4 2 10" xfId="18501" xr:uid="{00000000-0005-0000-0000-00003D680000}"/>
    <cellStyle name="Comma 2 4 2 10 2" xfId="18502" xr:uid="{00000000-0005-0000-0000-00003E680000}"/>
    <cellStyle name="Comma 2 4 2 10 3" xfId="18503" xr:uid="{00000000-0005-0000-0000-00003F680000}"/>
    <cellStyle name="Comma 2 4 2 10_43 Manuell" xfId="55497" xr:uid="{4CD523ED-9977-455F-A63F-118A7FE9B43C}"/>
    <cellStyle name="Comma 2 4 2 11" xfId="18504" xr:uid="{00000000-0005-0000-0000-000041680000}"/>
    <cellStyle name="Comma 2 4 2 11 2" xfId="18505" xr:uid="{00000000-0005-0000-0000-000042680000}"/>
    <cellStyle name="Comma 2 4 2 11 3" xfId="18506" xr:uid="{00000000-0005-0000-0000-000043680000}"/>
    <cellStyle name="Comma 2 4 2 11_43 Manuell" xfId="55498" xr:uid="{EF627F33-921A-47B0-B062-343B616BBA3F}"/>
    <cellStyle name="Comma 2 4 2 12" xfId="18507" xr:uid="{00000000-0005-0000-0000-000045680000}"/>
    <cellStyle name="Comma 2 4 2 2" xfId="18508" xr:uid="{00000000-0005-0000-0000-000046680000}"/>
    <cellStyle name="Comma 2 4 2 2 10" xfId="18509" xr:uid="{00000000-0005-0000-0000-000047680000}"/>
    <cellStyle name="Comma 2 4 2 2 11" xfId="18510" xr:uid="{00000000-0005-0000-0000-000048680000}"/>
    <cellStyle name="Comma 2 4 2 2 2" xfId="18511" xr:uid="{00000000-0005-0000-0000-000049680000}"/>
    <cellStyle name="Comma 2 4 2 2 2 2" xfId="18512" xr:uid="{00000000-0005-0000-0000-00004A680000}"/>
    <cellStyle name="Comma 2 4 2 2 2 2 2" xfId="18513" xr:uid="{00000000-0005-0000-0000-00004B680000}"/>
    <cellStyle name="Comma 2 4 2 2 2 2 3" xfId="18514" xr:uid="{00000000-0005-0000-0000-00004C680000}"/>
    <cellStyle name="Comma 2 4 2 2 2 2_43 Manuell" xfId="55499" xr:uid="{DE34CCED-2052-4692-AEFE-4B28BFBAABEF}"/>
    <cellStyle name="Comma 2 4 2 2 2 3" xfId="18515" xr:uid="{00000000-0005-0000-0000-00004E680000}"/>
    <cellStyle name="Comma 2 4 2 2 2 3 2" xfId="18516" xr:uid="{00000000-0005-0000-0000-00004F680000}"/>
    <cellStyle name="Comma 2 4 2 2 2 3 3" xfId="18517" xr:uid="{00000000-0005-0000-0000-000050680000}"/>
    <cellStyle name="Comma 2 4 2 2 2 3_43 Manuell" xfId="55500" xr:uid="{34563F49-2548-4522-BC23-85EBAD3C0D1D}"/>
    <cellStyle name="Comma 2 4 2 2 2 4" xfId="18518" xr:uid="{00000000-0005-0000-0000-000052680000}"/>
    <cellStyle name="Comma 2 4 2 2 2 5" xfId="18519" xr:uid="{00000000-0005-0000-0000-000053680000}"/>
    <cellStyle name="Comma 2 4 2 2 2_43 Manuell" xfId="55501" xr:uid="{96D2403C-E4C7-44E7-83CE-CE0FBC582ECB}"/>
    <cellStyle name="Comma 2 4 2 2 3" xfId="18520" xr:uid="{00000000-0005-0000-0000-000055680000}"/>
    <cellStyle name="Comma 2 4 2 2 3 2" xfId="18521" xr:uid="{00000000-0005-0000-0000-000056680000}"/>
    <cellStyle name="Comma 2 4 2 2 3 3" xfId="18522" xr:uid="{00000000-0005-0000-0000-000057680000}"/>
    <cellStyle name="Comma 2 4 2 2 3_43 Manuell" xfId="55502" xr:uid="{16488DBE-0FB9-470D-B2C8-2876A1B12A39}"/>
    <cellStyle name="Comma 2 4 2 2 4" xfId="18523" xr:uid="{00000000-0005-0000-0000-000059680000}"/>
    <cellStyle name="Comma 2 4 2 2 4 2" xfId="18524" xr:uid="{00000000-0005-0000-0000-00005A680000}"/>
    <cellStyle name="Comma 2 4 2 2 4 3" xfId="18525" xr:uid="{00000000-0005-0000-0000-00005B680000}"/>
    <cellStyle name="Comma 2 4 2 2 4_43 Manuell" xfId="55503" xr:uid="{883245C1-FB25-463A-BE42-6232DD2F1DB9}"/>
    <cellStyle name="Comma 2 4 2 2 5" xfId="18526" xr:uid="{00000000-0005-0000-0000-00005D680000}"/>
    <cellStyle name="Comma 2 4 2 2 5 2" xfId="18527" xr:uid="{00000000-0005-0000-0000-00005E680000}"/>
    <cellStyle name="Comma 2 4 2 2 5 3" xfId="18528" xr:uid="{00000000-0005-0000-0000-00005F680000}"/>
    <cellStyle name="Comma 2 4 2 2 5_43 Manuell" xfId="55504" xr:uid="{E3929842-5721-4A96-B973-FA28E49BA942}"/>
    <cellStyle name="Comma 2 4 2 2 6" xfId="18529" xr:uid="{00000000-0005-0000-0000-000061680000}"/>
    <cellStyle name="Comma 2 4 2 2 6 2" xfId="18530" xr:uid="{00000000-0005-0000-0000-000062680000}"/>
    <cellStyle name="Comma 2 4 2 2 6 3" xfId="18531" xr:uid="{00000000-0005-0000-0000-000063680000}"/>
    <cellStyle name="Comma 2 4 2 2 6_43 Manuell" xfId="55505" xr:uid="{4B115632-F3BE-4939-9ADB-C143374CD2B6}"/>
    <cellStyle name="Comma 2 4 2 2 7" xfId="18532" xr:uid="{00000000-0005-0000-0000-000065680000}"/>
    <cellStyle name="Comma 2 4 2 2 7 2" xfId="18533" xr:uid="{00000000-0005-0000-0000-000066680000}"/>
    <cellStyle name="Comma 2 4 2 2 7 3" xfId="18534" xr:uid="{00000000-0005-0000-0000-000067680000}"/>
    <cellStyle name="Comma 2 4 2 2 7_43 Manuell" xfId="55506" xr:uid="{ADE531EA-AE22-4856-B311-3347A99275B0}"/>
    <cellStyle name="Comma 2 4 2 2 8" xfId="18535" xr:uid="{00000000-0005-0000-0000-000069680000}"/>
    <cellStyle name="Comma 2 4 2 2 8 2" xfId="18536" xr:uid="{00000000-0005-0000-0000-00006A680000}"/>
    <cellStyle name="Comma 2 4 2 2 8 3" xfId="18537" xr:uid="{00000000-0005-0000-0000-00006B680000}"/>
    <cellStyle name="Comma 2 4 2 2 8_43 Manuell" xfId="55507" xr:uid="{6633EB56-E8DD-48B8-9753-51AB729A7DBC}"/>
    <cellStyle name="Comma 2 4 2 2 9" xfId="18538" xr:uid="{00000000-0005-0000-0000-00006D680000}"/>
    <cellStyle name="Comma 2 4 2 2 9 2" xfId="18539" xr:uid="{00000000-0005-0000-0000-00006E680000}"/>
    <cellStyle name="Comma 2 4 2 2 9 3" xfId="18540" xr:uid="{00000000-0005-0000-0000-00006F680000}"/>
    <cellStyle name="Comma 2 4 2 2 9_43 Manuell" xfId="55508" xr:uid="{E7955D6C-914B-4C3D-800F-D9BCCACE0D21}"/>
    <cellStyle name="Comma 2 4 2 2_43 Manuell" xfId="55509" xr:uid="{18EF8C74-E38E-480D-B39D-CBC738F22979}"/>
    <cellStyle name="Comma 2 4 2 3" xfId="18541" xr:uid="{00000000-0005-0000-0000-000072680000}"/>
    <cellStyle name="Comma 2 4 2 3 2" xfId="18542" xr:uid="{00000000-0005-0000-0000-000073680000}"/>
    <cellStyle name="Comma 2 4 2 3 2 2" xfId="18543" xr:uid="{00000000-0005-0000-0000-000074680000}"/>
    <cellStyle name="Comma 2 4 2 3 2 3" xfId="18544" xr:uid="{00000000-0005-0000-0000-000075680000}"/>
    <cellStyle name="Comma 2 4 2 3 2_43 Manuell" xfId="55510" xr:uid="{B508B073-7A55-46B9-97F4-9C1035AF31BE}"/>
    <cellStyle name="Comma 2 4 2 3 3" xfId="18545" xr:uid="{00000000-0005-0000-0000-000077680000}"/>
    <cellStyle name="Comma 2 4 2 3 3 2" xfId="18546" xr:uid="{00000000-0005-0000-0000-000078680000}"/>
    <cellStyle name="Comma 2 4 2 3 3 3" xfId="18547" xr:uid="{00000000-0005-0000-0000-000079680000}"/>
    <cellStyle name="Comma 2 4 2 3 3_43 Manuell" xfId="55511" xr:uid="{F86D4B6A-0F7F-436F-A5B4-A0DA26302930}"/>
    <cellStyle name="Comma 2 4 2 3 4" xfId="18548" xr:uid="{00000000-0005-0000-0000-00007B680000}"/>
    <cellStyle name="Comma 2 4 2 3 5" xfId="18549" xr:uid="{00000000-0005-0000-0000-00007C680000}"/>
    <cellStyle name="Comma 2 4 2 3_43 Manuell" xfId="55512" xr:uid="{E96DAF48-4018-4F32-8ABB-3F99C59AB9A4}"/>
    <cellStyle name="Comma 2 4 2 4" xfId="18550" xr:uid="{00000000-0005-0000-0000-00007E680000}"/>
    <cellStyle name="Comma 2 4 2 4 2" xfId="18551" xr:uid="{00000000-0005-0000-0000-00007F680000}"/>
    <cellStyle name="Comma 2 4 2 4 3" xfId="18552" xr:uid="{00000000-0005-0000-0000-000080680000}"/>
    <cellStyle name="Comma 2 4 2 4_43 Manuell" xfId="55513" xr:uid="{1896CBEE-3D48-4E4D-80AE-3A2913DE80B1}"/>
    <cellStyle name="Comma 2 4 2 5" xfId="18553" xr:uid="{00000000-0005-0000-0000-000082680000}"/>
    <cellStyle name="Comma 2 4 2 5 2" xfId="18554" xr:uid="{00000000-0005-0000-0000-000083680000}"/>
    <cellStyle name="Comma 2 4 2 5 3" xfId="18555" xr:uid="{00000000-0005-0000-0000-000084680000}"/>
    <cellStyle name="Comma 2 4 2 5_43 Manuell" xfId="55514" xr:uid="{E075137D-3EDE-4A5E-BA9B-0FDFCBD23F7E}"/>
    <cellStyle name="Comma 2 4 2 6" xfId="18556" xr:uid="{00000000-0005-0000-0000-000086680000}"/>
    <cellStyle name="Comma 2 4 2 6 2" xfId="18557" xr:uid="{00000000-0005-0000-0000-000087680000}"/>
    <cellStyle name="Comma 2 4 2 6 3" xfId="18558" xr:uid="{00000000-0005-0000-0000-000088680000}"/>
    <cellStyle name="Comma 2 4 2 6_43 Manuell" xfId="55515" xr:uid="{863DD66F-BD3C-41DD-B16E-EEC7620EED6A}"/>
    <cellStyle name="Comma 2 4 2 7" xfId="18559" xr:uid="{00000000-0005-0000-0000-00008A680000}"/>
    <cellStyle name="Comma 2 4 2 7 2" xfId="18560" xr:uid="{00000000-0005-0000-0000-00008B680000}"/>
    <cellStyle name="Comma 2 4 2 7 3" xfId="18561" xr:uid="{00000000-0005-0000-0000-00008C680000}"/>
    <cellStyle name="Comma 2 4 2 7_43 Manuell" xfId="55516" xr:uid="{27C3189F-28E3-4873-BE3E-934A0A04FA30}"/>
    <cellStyle name="Comma 2 4 2 8" xfId="18562" xr:uid="{00000000-0005-0000-0000-00008E680000}"/>
    <cellStyle name="Comma 2 4 2 8 2" xfId="18563" xr:uid="{00000000-0005-0000-0000-00008F680000}"/>
    <cellStyle name="Comma 2 4 2 8 3" xfId="18564" xr:uid="{00000000-0005-0000-0000-000090680000}"/>
    <cellStyle name="Comma 2 4 2 8_43 Manuell" xfId="55517" xr:uid="{D9821EF1-D440-484F-AD2D-959AC7B08BCB}"/>
    <cellStyle name="Comma 2 4 2 9" xfId="18565" xr:uid="{00000000-0005-0000-0000-000092680000}"/>
    <cellStyle name="Comma 2 4 2 9 2" xfId="18566" xr:uid="{00000000-0005-0000-0000-000093680000}"/>
    <cellStyle name="Comma 2 4 2 9 3" xfId="18567" xr:uid="{00000000-0005-0000-0000-000094680000}"/>
    <cellStyle name="Comma 2 4 2 9_43 Manuell" xfId="55518" xr:uid="{FF55FFD2-5C2C-45A9-BC5A-BF515CEF3E64}"/>
    <cellStyle name="Comma 2 4 2_43 Manuell" xfId="55519" xr:uid="{531D80A9-BA93-4234-B58A-5E6131CAC1D6}"/>
    <cellStyle name="Comma 2 4 3" xfId="18568" xr:uid="{00000000-0005-0000-0000-000097680000}"/>
    <cellStyle name="Comma 2 4 3 10" xfId="18569" xr:uid="{00000000-0005-0000-0000-000098680000}"/>
    <cellStyle name="Comma 2 4 3 11" xfId="18570" xr:uid="{00000000-0005-0000-0000-000099680000}"/>
    <cellStyle name="Comma 2 4 3 2" xfId="18571" xr:uid="{00000000-0005-0000-0000-00009A680000}"/>
    <cellStyle name="Comma 2 4 3 2 2" xfId="18572" xr:uid="{00000000-0005-0000-0000-00009B680000}"/>
    <cellStyle name="Comma 2 4 3 2 2 2" xfId="18573" xr:uid="{00000000-0005-0000-0000-00009C680000}"/>
    <cellStyle name="Comma 2 4 3 2 2 3" xfId="18574" xr:uid="{00000000-0005-0000-0000-00009D680000}"/>
    <cellStyle name="Comma 2 4 3 2 2_43 Manuell" xfId="55520" xr:uid="{7CFCC424-1A6A-4D9D-A30F-FF416E7266B2}"/>
    <cellStyle name="Comma 2 4 3 2 3" xfId="18575" xr:uid="{00000000-0005-0000-0000-00009F680000}"/>
    <cellStyle name="Comma 2 4 3 2 3 2" xfId="18576" xr:uid="{00000000-0005-0000-0000-0000A0680000}"/>
    <cellStyle name="Comma 2 4 3 2 3 3" xfId="18577" xr:uid="{00000000-0005-0000-0000-0000A1680000}"/>
    <cellStyle name="Comma 2 4 3 2 3_43 Manuell" xfId="55521" xr:uid="{37FFD305-3B6D-4ED3-9408-DAAECB8819D6}"/>
    <cellStyle name="Comma 2 4 3 2 4" xfId="18578" xr:uid="{00000000-0005-0000-0000-0000A3680000}"/>
    <cellStyle name="Comma 2 4 3 2 5" xfId="18579" xr:uid="{00000000-0005-0000-0000-0000A4680000}"/>
    <cellStyle name="Comma 2 4 3 2_43 Manuell" xfId="55522" xr:uid="{78308FFF-863B-4E7D-8818-F07165846AFA}"/>
    <cellStyle name="Comma 2 4 3 3" xfId="18580" xr:uid="{00000000-0005-0000-0000-0000A6680000}"/>
    <cellStyle name="Comma 2 4 3 3 2" xfId="18581" xr:uid="{00000000-0005-0000-0000-0000A7680000}"/>
    <cellStyle name="Comma 2 4 3 3 3" xfId="18582" xr:uid="{00000000-0005-0000-0000-0000A8680000}"/>
    <cellStyle name="Comma 2 4 3 3_43 Manuell" xfId="55523" xr:uid="{1AB57289-EE34-4B2F-B7D0-D92ABA8F081A}"/>
    <cellStyle name="Comma 2 4 3 4" xfId="18583" xr:uid="{00000000-0005-0000-0000-0000AA680000}"/>
    <cellStyle name="Comma 2 4 3 4 2" xfId="18584" xr:uid="{00000000-0005-0000-0000-0000AB680000}"/>
    <cellStyle name="Comma 2 4 3 4 3" xfId="18585" xr:uid="{00000000-0005-0000-0000-0000AC680000}"/>
    <cellStyle name="Comma 2 4 3 4_43 Manuell" xfId="55524" xr:uid="{A6306346-4DA7-4B0A-A427-4BF695D2D74A}"/>
    <cellStyle name="Comma 2 4 3 5" xfId="18586" xr:uid="{00000000-0005-0000-0000-0000AE680000}"/>
    <cellStyle name="Comma 2 4 3 5 2" xfId="18587" xr:uid="{00000000-0005-0000-0000-0000AF680000}"/>
    <cellStyle name="Comma 2 4 3 5 3" xfId="18588" xr:uid="{00000000-0005-0000-0000-0000B0680000}"/>
    <cellStyle name="Comma 2 4 3 5_43 Manuell" xfId="55525" xr:uid="{BEDA6373-FAB3-4597-858A-9ADE041B0543}"/>
    <cellStyle name="Comma 2 4 3 6" xfId="18589" xr:uid="{00000000-0005-0000-0000-0000B2680000}"/>
    <cellStyle name="Comma 2 4 3 6 2" xfId="18590" xr:uid="{00000000-0005-0000-0000-0000B3680000}"/>
    <cellStyle name="Comma 2 4 3 6 3" xfId="18591" xr:uid="{00000000-0005-0000-0000-0000B4680000}"/>
    <cellStyle name="Comma 2 4 3 6_43 Manuell" xfId="55526" xr:uid="{ADE233BB-D2AF-41CE-A318-50DA11C3B4EE}"/>
    <cellStyle name="Comma 2 4 3 7" xfId="18592" xr:uid="{00000000-0005-0000-0000-0000B6680000}"/>
    <cellStyle name="Comma 2 4 3 7 2" xfId="18593" xr:uid="{00000000-0005-0000-0000-0000B7680000}"/>
    <cellStyle name="Comma 2 4 3 7 3" xfId="18594" xr:uid="{00000000-0005-0000-0000-0000B8680000}"/>
    <cellStyle name="Comma 2 4 3 7_43 Manuell" xfId="55527" xr:uid="{AD3CD9DA-6A04-462C-9B16-165C1419D955}"/>
    <cellStyle name="Comma 2 4 3 8" xfId="18595" xr:uid="{00000000-0005-0000-0000-0000BA680000}"/>
    <cellStyle name="Comma 2 4 3 8 2" xfId="18596" xr:uid="{00000000-0005-0000-0000-0000BB680000}"/>
    <cellStyle name="Comma 2 4 3 8 3" xfId="18597" xr:uid="{00000000-0005-0000-0000-0000BC680000}"/>
    <cellStyle name="Comma 2 4 3 8_43 Manuell" xfId="55528" xr:uid="{E4EF8ABF-717E-4633-9787-623FA201C6A5}"/>
    <cellStyle name="Comma 2 4 3 9" xfId="18598" xr:uid="{00000000-0005-0000-0000-0000BE680000}"/>
    <cellStyle name="Comma 2 4 3 9 2" xfId="18599" xr:uid="{00000000-0005-0000-0000-0000BF680000}"/>
    <cellStyle name="Comma 2 4 3 9 3" xfId="18600" xr:uid="{00000000-0005-0000-0000-0000C0680000}"/>
    <cellStyle name="Comma 2 4 3 9_43 Manuell" xfId="55529" xr:uid="{29189221-38C2-4E5F-8B2D-33E540262BEB}"/>
    <cellStyle name="Comma 2 4 3_43 Manuell" xfId="55530" xr:uid="{21920FEB-28C1-497A-8629-51C57EC722D9}"/>
    <cellStyle name="Comma 2 4 4" xfId="18601" xr:uid="{00000000-0005-0000-0000-0000C3680000}"/>
    <cellStyle name="Comma 2 4 4 2" xfId="18602" xr:uid="{00000000-0005-0000-0000-0000C4680000}"/>
    <cellStyle name="Comma 2 4 4 2 2" xfId="18603" xr:uid="{00000000-0005-0000-0000-0000C5680000}"/>
    <cellStyle name="Comma 2 4 4 2 3" xfId="18604" xr:uid="{00000000-0005-0000-0000-0000C6680000}"/>
    <cellStyle name="Comma 2 4 4 2_43 Manuell" xfId="55531" xr:uid="{F1F06302-2F58-4172-991E-B742A971055A}"/>
    <cellStyle name="Comma 2 4 4 3" xfId="18605" xr:uid="{00000000-0005-0000-0000-0000C8680000}"/>
    <cellStyle name="Comma 2 4 4 3 2" xfId="18606" xr:uid="{00000000-0005-0000-0000-0000C9680000}"/>
    <cellStyle name="Comma 2 4 4 3 3" xfId="18607" xr:uid="{00000000-0005-0000-0000-0000CA680000}"/>
    <cellStyle name="Comma 2 4 4 3_43 Manuell" xfId="55532" xr:uid="{109DFA32-034F-4575-BC3D-EDDB0BFF8EC5}"/>
    <cellStyle name="Comma 2 4 4 4" xfId="18608" xr:uid="{00000000-0005-0000-0000-0000CC680000}"/>
    <cellStyle name="Comma 2 4 4 5" xfId="18609" xr:uid="{00000000-0005-0000-0000-0000CD680000}"/>
    <cellStyle name="Comma 2 4 4_43 Manuell" xfId="55533" xr:uid="{64A0B4C5-2F17-443E-8A32-8B68469F759D}"/>
    <cellStyle name="Comma 2 4 5" xfId="18610" xr:uid="{00000000-0005-0000-0000-0000CF680000}"/>
    <cellStyle name="Comma 2 4 5 2" xfId="18611" xr:uid="{00000000-0005-0000-0000-0000D0680000}"/>
    <cellStyle name="Comma 2 4 5 3" xfId="18612" xr:uid="{00000000-0005-0000-0000-0000D1680000}"/>
    <cellStyle name="Comma 2 4 5_43 Manuell" xfId="55534" xr:uid="{2A82F7C6-A7F3-4AE8-8AF1-6ED67BCB6800}"/>
    <cellStyle name="Comma 2 4 6" xfId="18613" xr:uid="{00000000-0005-0000-0000-0000D3680000}"/>
    <cellStyle name="Comma 2 4 6 2" xfId="18614" xr:uid="{00000000-0005-0000-0000-0000D4680000}"/>
    <cellStyle name="Comma 2 4 6 3" xfId="18615" xr:uid="{00000000-0005-0000-0000-0000D5680000}"/>
    <cellStyle name="Comma 2 4 6_43 Manuell" xfId="55535" xr:uid="{34C71D61-F6C7-40B5-82CC-9383D09B3E8D}"/>
    <cellStyle name="Comma 2 4 7" xfId="18616" xr:uid="{00000000-0005-0000-0000-0000D7680000}"/>
    <cellStyle name="Comma 2 4 7 2" xfId="18617" xr:uid="{00000000-0005-0000-0000-0000D8680000}"/>
    <cellStyle name="Comma 2 4 7 3" xfId="18618" xr:uid="{00000000-0005-0000-0000-0000D9680000}"/>
    <cellStyle name="Comma 2 4 7_43 Manuell" xfId="55536" xr:uid="{22B87887-C86E-41BC-B15A-307CBBE43327}"/>
    <cellStyle name="Comma 2 4 8" xfId="18619" xr:uid="{00000000-0005-0000-0000-0000DB680000}"/>
    <cellStyle name="Comma 2 4 8 2" xfId="18620" xr:uid="{00000000-0005-0000-0000-0000DC680000}"/>
    <cellStyle name="Comma 2 4 8 3" xfId="18621" xr:uid="{00000000-0005-0000-0000-0000DD680000}"/>
    <cellStyle name="Comma 2 4 8_43 Manuell" xfId="55537" xr:uid="{1AA0CAD6-CD1F-46A8-9714-46189AB9F87E}"/>
    <cellStyle name="Comma 2 4 9" xfId="18622" xr:uid="{00000000-0005-0000-0000-0000DF680000}"/>
    <cellStyle name="Comma 2 4 9 2" xfId="18623" xr:uid="{00000000-0005-0000-0000-0000E0680000}"/>
    <cellStyle name="Comma 2 4 9 3" xfId="18624" xr:uid="{00000000-0005-0000-0000-0000E1680000}"/>
    <cellStyle name="Comma 2 4 9_43 Manuell" xfId="55538" xr:uid="{4791F880-2AC2-4BE4-8370-EE77E719D0B0}"/>
    <cellStyle name="Comma 2 4_43 Manuell" xfId="55539" xr:uid="{18F603BF-78D4-4053-BAA5-A92A683DCE87}"/>
    <cellStyle name="Comma 2 5" xfId="6233" xr:uid="{00000000-0005-0000-0000-0000E4680000}"/>
    <cellStyle name="Comma 2 5 10" xfId="18625" xr:uid="{00000000-0005-0000-0000-0000E5680000}"/>
    <cellStyle name="Comma 2 5 10 2" xfId="18626" xr:uid="{00000000-0005-0000-0000-0000E6680000}"/>
    <cellStyle name="Comma 2 5 10 3" xfId="18627" xr:uid="{00000000-0005-0000-0000-0000E7680000}"/>
    <cellStyle name="Comma 2 5 10_43 Manuell" xfId="55540" xr:uid="{FC2DC41E-D7E9-49B8-83E5-585D6EA2C452}"/>
    <cellStyle name="Comma 2 5 11" xfId="18628" xr:uid="{00000000-0005-0000-0000-0000E9680000}"/>
    <cellStyle name="Comma 2 5 11 2" xfId="18629" xr:uid="{00000000-0005-0000-0000-0000EA680000}"/>
    <cellStyle name="Comma 2 5 11 3" xfId="18630" xr:uid="{00000000-0005-0000-0000-0000EB680000}"/>
    <cellStyle name="Comma 2 5 11_43 Manuell" xfId="55541" xr:uid="{2A07389A-7ECB-4EC1-B61E-06BA3BCEB5DA}"/>
    <cellStyle name="Comma 2 5 12" xfId="18631" xr:uid="{00000000-0005-0000-0000-0000ED680000}"/>
    <cellStyle name="Comma 2 5 12 2" xfId="18632" xr:uid="{00000000-0005-0000-0000-0000EE680000}"/>
    <cellStyle name="Comma 2 5 12_43 Manuell" xfId="55542" xr:uid="{06BC2690-522A-4D76-AB7A-6D68B2BFB5DF}"/>
    <cellStyle name="Comma 2 5 13" xfId="18633" xr:uid="{00000000-0005-0000-0000-0000F0680000}"/>
    <cellStyle name="Comma 2 5 14" xfId="18634" xr:uid="{00000000-0005-0000-0000-0000F1680000}"/>
    <cellStyle name="Comma 2 5 15" xfId="35219" xr:uid="{00000000-0005-0000-0000-0000F2680000}"/>
    <cellStyle name="Comma 2 5 2" xfId="18635" xr:uid="{00000000-0005-0000-0000-0000F3680000}"/>
    <cellStyle name="Comma 2 5 2 10" xfId="18636" xr:uid="{00000000-0005-0000-0000-0000F4680000}"/>
    <cellStyle name="Comma 2 5 2 11" xfId="18637" xr:uid="{00000000-0005-0000-0000-0000F5680000}"/>
    <cellStyle name="Comma 2 5 2 2" xfId="18638" xr:uid="{00000000-0005-0000-0000-0000F6680000}"/>
    <cellStyle name="Comma 2 5 2 2 2" xfId="18639" xr:uid="{00000000-0005-0000-0000-0000F7680000}"/>
    <cellStyle name="Comma 2 5 2 2 2 2" xfId="18640" xr:uid="{00000000-0005-0000-0000-0000F8680000}"/>
    <cellStyle name="Comma 2 5 2 2 2 3" xfId="18641" xr:uid="{00000000-0005-0000-0000-0000F9680000}"/>
    <cellStyle name="Comma 2 5 2 2 2_43 Manuell" xfId="55543" xr:uid="{0D780EEF-6822-4D36-B6B5-310724D5FD15}"/>
    <cellStyle name="Comma 2 5 2 2 3" xfId="18642" xr:uid="{00000000-0005-0000-0000-0000FB680000}"/>
    <cellStyle name="Comma 2 5 2 2 3 2" xfId="18643" xr:uid="{00000000-0005-0000-0000-0000FC680000}"/>
    <cellStyle name="Comma 2 5 2 2 3 3" xfId="18644" xr:uid="{00000000-0005-0000-0000-0000FD680000}"/>
    <cellStyle name="Comma 2 5 2 2 3_43 Manuell" xfId="55544" xr:uid="{CB9201AF-6E3A-4ED6-B056-24298A20AD8A}"/>
    <cellStyle name="Comma 2 5 2 2 4" xfId="18645" xr:uid="{00000000-0005-0000-0000-0000FF680000}"/>
    <cellStyle name="Comma 2 5 2 2 5" xfId="18646" xr:uid="{00000000-0005-0000-0000-000000690000}"/>
    <cellStyle name="Comma 2 5 2 2_43 Manuell" xfId="55545" xr:uid="{19993972-FEB4-4CED-ADE5-9C4EF7F28733}"/>
    <cellStyle name="Comma 2 5 2 3" xfId="18647" xr:uid="{00000000-0005-0000-0000-000002690000}"/>
    <cellStyle name="Comma 2 5 2 3 2" xfId="18648" xr:uid="{00000000-0005-0000-0000-000003690000}"/>
    <cellStyle name="Comma 2 5 2 3 3" xfId="18649" xr:uid="{00000000-0005-0000-0000-000004690000}"/>
    <cellStyle name="Comma 2 5 2 3_43 Manuell" xfId="55546" xr:uid="{757BAD8E-6638-4D4E-AC76-FE41BD3706A6}"/>
    <cellStyle name="Comma 2 5 2 4" xfId="18650" xr:uid="{00000000-0005-0000-0000-000006690000}"/>
    <cellStyle name="Comma 2 5 2 4 2" xfId="18651" xr:uid="{00000000-0005-0000-0000-000007690000}"/>
    <cellStyle name="Comma 2 5 2 4 3" xfId="18652" xr:uid="{00000000-0005-0000-0000-000008690000}"/>
    <cellStyle name="Comma 2 5 2 4_43 Manuell" xfId="55547" xr:uid="{3ACB204A-02C9-42F4-9A8C-5617F5E57B04}"/>
    <cellStyle name="Comma 2 5 2 5" xfId="18653" xr:uid="{00000000-0005-0000-0000-00000A690000}"/>
    <cellStyle name="Comma 2 5 2 5 2" xfId="18654" xr:uid="{00000000-0005-0000-0000-00000B690000}"/>
    <cellStyle name="Comma 2 5 2 5 3" xfId="18655" xr:uid="{00000000-0005-0000-0000-00000C690000}"/>
    <cellStyle name="Comma 2 5 2 5_43 Manuell" xfId="55548" xr:uid="{BFE98E49-E9FD-405E-A573-85EE06E30F0F}"/>
    <cellStyle name="Comma 2 5 2 6" xfId="18656" xr:uid="{00000000-0005-0000-0000-00000E690000}"/>
    <cellStyle name="Comma 2 5 2 6 2" xfId="18657" xr:uid="{00000000-0005-0000-0000-00000F690000}"/>
    <cellStyle name="Comma 2 5 2 6 3" xfId="18658" xr:uid="{00000000-0005-0000-0000-000010690000}"/>
    <cellStyle name="Comma 2 5 2 6_43 Manuell" xfId="55549" xr:uid="{EB9430BD-7820-4187-8300-D1B1F03F286A}"/>
    <cellStyle name="Comma 2 5 2 7" xfId="18659" xr:uid="{00000000-0005-0000-0000-000012690000}"/>
    <cellStyle name="Comma 2 5 2 7 2" xfId="18660" xr:uid="{00000000-0005-0000-0000-000013690000}"/>
    <cellStyle name="Comma 2 5 2 7 3" xfId="18661" xr:uid="{00000000-0005-0000-0000-000014690000}"/>
    <cellStyle name="Comma 2 5 2 7_43 Manuell" xfId="55550" xr:uid="{9C56B430-6F83-45DF-A975-E8CDBB340EC4}"/>
    <cellStyle name="Comma 2 5 2 8" xfId="18662" xr:uid="{00000000-0005-0000-0000-000016690000}"/>
    <cellStyle name="Comma 2 5 2 8 2" xfId="18663" xr:uid="{00000000-0005-0000-0000-000017690000}"/>
    <cellStyle name="Comma 2 5 2 8 3" xfId="18664" xr:uid="{00000000-0005-0000-0000-000018690000}"/>
    <cellStyle name="Comma 2 5 2 8_43 Manuell" xfId="55551" xr:uid="{822BC33C-5AAD-4565-A17B-6B0E7DAA5267}"/>
    <cellStyle name="Comma 2 5 2 9" xfId="18665" xr:uid="{00000000-0005-0000-0000-00001A690000}"/>
    <cellStyle name="Comma 2 5 2 9 2" xfId="18666" xr:uid="{00000000-0005-0000-0000-00001B690000}"/>
    <cellStyle name="Comma 2 5 2 9 3" xfId="18667" xr:uid="{00000000-0005-0000-0000-00001C690000}"/>
    <cellStyle name="Comma 2 5 2 9_43 Manuell" xfId="55552" xr:uid="{33ABF270-B7F2-4FD1-A028-D16B75681F2B}"/>
    <cellStyle name="Comma 2 5 2_43 Manuell" xfId="55553" xr:uid="{225D3553-D626-43DD-937C-0FCA80FE57DD}"/>
    <cellStyle name="Comma 2 5 3" xfId="18668" xr:uid="{00000000-0005-0000-0000-00001F690000}"/>
    <cellStyle name="Comma 2 5 3 2" xfId="18669" xr:uid="{00000000-0005-0000-0000-000020690000}"/>
    <cellStyle name="Comma 2 5 3 2 2" xfId="18670" xr:uid="{00000000-0005-0000-0000-000021690000}"/>
    <cellStyle name="Comma 2 5 3 2 3" xfId="18671" xr:uid="{00000000-0005-0000-0000-000022690000}"/>
    <cellStyle name="Comma 2 5 3 2_43 Manuell" xfId="55554" xr:uid="{34C147CE-257C-4DA2-96F2-E1830FF65C1B}"/>
    <cellStyle name="Comma 2 5 3 3" xfId="18672" xr:uid="{00000000-0005-0000-0000-000024690000}"/>
    <cellStyle name="Comma 2 5 3 3 2" xfId="18673" xr:uid="{00000000-0005-0000-0000-000025690000}"/>
    <cellStyle name="Comma 2 5 3 3 3" xfId="18674" xr:uid="{00000000-0005-0000-0000-000026690000}"/>
    <cellStyle name="Comma 2 5 3 3_43 Manuell" xfId="55555" xr:uid="{C7D90027-23BF-463D-AE86-E38BA9B5BFAD}"/>
    <cellStyle name="Comma 2 5 3 4" xfId="18675" xr:uid="{00000000-0005-0000-0000-000028690000}"/>
    <cellStyle name="Comma 2 5 3 5" xfId="18676" xr:uid="{00000000-0005-0000-0000-000029690000}"/>
    <cellStyle name="Comma 2 5 3_43 Manuell" xfId="55556" xr:uid="{6CA28CBC-1D2F-4878-9CA2-729DB34CD585}"/>
    <cellStyle name="Comma 2 5 4" xfId="18677" xr:uid="{00000000-0005-0000-0000-00002B690000}"/>
    <cellStyle name="Comma 2 5 4 2" xfId="18678" xr:uid="{00000000-0005-0000-0000-00002C690000}"/>
    <cellStyle name="Comma 2 5 4 3" xfId="18679" xr:uid="{00000000-0005-0000-0000-00002D690000}"/>
    <cellStyle name="Comma 2 5 4_43 Manuell" xfId="55557" xr:uid="{1A6ABFD7-DF91-4430-BE96-CB5B22C0AA15}"/>
    <cellStyle name="Comma 2 5 5" xfId="18680" xr:uid="{00000000-0005-0000-0000-00002F690000}"/>
    <cellStyle name="Comma 2 5 5 2" xfId="18681" xr:uid="{00000000-0005-0000-0000-000030690000}"/>
    <cellStyle name="Comma 2 5 5 3" xfId="18682" xr:uid="{00000000-0005-0000-0000-000031690000}"/>
    <cellStyle name="Comma 2 5 5_43 Manuell" xfId="55558" xr:uid="{B69D3B18-A6A0-407A-A1C5-AA90281E65E4}"/>
    <cellStyle name="Comma 2 5 6" xfId="18683" xr:uid="{00000000-0005-0000-0000-000033690000}"/>
    <cellStyle name="Comma 2 5 6 2" xfId="18684" xr:uid="{00000000-0005-0000-0000-000034690000}"/>
    <cellStyle name="Comma 2 5 6 3" xfId="18685" xr:uid="{00000000-0005-0000-0000-000035690000}"/>
    <cellStyle name="Comma 2 5 6_43 Manuell" xfId="55559" xr:uid="{17FE591F-5F2F-465D-9B82-8EC758D94971}"/>
    <cellStyle name="Comma 2 5 7" xfId="18686" xr:uid="{00000000-0005-0000-0000-000037690000}"/>
    <cellStyle name="Comma 2 5 7 2" xfId="18687" xr:uid="{00000000-0005-0000-0000-000038690000}"/>
    <cellStyle name="Comma 2 5 7 3" xfId="18688" xr:uid="{00000000-0005-0000-0000-000039690000}"/>
    <cellStyle name="Comma 2 5 7_43 Manuell" xfId="55560" xr:uid="{5D53A576-752A-4AE0-A33C-304DAF3C2306}"/>
    <cellStyle name="Comma 2 5 8" xfId="18689" xr:uid="{00000000-0005-0000-0000-00003B690000}"/>
    <cellStyle name="Comma 2 5 8 2" xfId="18690" xr:uid="{00000000-0005-0000-0000-00003C690000}"/>
    <cellStyle name="Comma 2 5 8 3" xfId="18691" xr:uid="{00000000-0005-0000-0000-00003D690000}"/>
    <cellStyle name="Comma 2 5 8_43 Manuell" xfId="55561" xr:uid="{66155BE5-DB7B-4DB9-B28D-1950D96A7FB5}"/>
    <cellStyle name="Comma 2 5 9" xfId="18692" xr:uid="{00000000-0005-0000-0000-00003F690000}"/>
    <cellStyle name="Comma 2 5 9 2" xfId="18693" xr:uid="{00000000-0005-0000-0000-000040690000}"/>
    <cellStyle name="Comma 2 5 9 3" xfId="18694" xr:uid="{00000000-0005-0000-0000-000041690000}"/>
    <cellStyle name="Comma 2 5 9_43 Manuell" xfId="55562" xr:uid="{E8D48001-43AC-42C4-9ADA-561C195B752D}"/>
    <cellStyle name="Comma 2 5_43 Manuell" xfId="55563" xr:uid="{24BFA4AD-8E34-4A32-A683-249CD9FF8362}"/>
    <cellStyle name="Comma 2 6" xfId="6234" xr:uid="{00000000-0005-0000-0000-000044690000}"/>
    <cellStyle name="Comma 2 6 10" xfId="18695" xr:uid="{00000000-0005-0000-0000-000045690000}"/>
    <cellStyle name="Comma 2 6 10 2" xfId="18696" xr:uid="{00000000-0005-0000-0000-000046690000}"/>
    <cellStyle name="Comma 2 6 10 3" xfId="18697" xr:uid="{00000000-0005-0000-0000-000047690000}"/>
    <cellStyle name="Comma 2 6 10_43 Manuell" xfId="55564" xr:uid="{76E182F2-7B1C-4E68-979A-5BACC84D5280}"/>
    <cellStyle name="Comma 2 6 11" xfId="18698" xr:uid="{00000000-0005-0000-0000-000049690000}"/>
    <cellStyle name="Comma 2 6 11 2" xfId="18699" xr:uid="{00000000-0005-0000-0000-00004A690000}"/>
    <cellStyle name="Comma 2 6 11 3" xfId="18700" xr:uid="{00000000-0005-0000-0000-00004B690000}"/>
    <cellStyle name="Comma 2 6 11_43 Manuell" xfId="55565" xr:uid="{3B6D52F0-64DB-4EBB-AA60-A5605665A746}"/>
    <cellStyle name="Comma 2 6 12" xfId="18701" xr:uid="{00000000-0005-0000-0000-00004D690000}"/>
    <cellStyle name="Comma 2 6 12 2" xfId="18702" xr:uid="{00000000-0005-0000-0000-00004E690000}"/>
    <cellStyle name="Comma 2 6 12_43 Manuell" xfId="55566" xr:uid="{6BD1606B-5E69-4D64-8CCB-BBF2841EC2AF}"/>
    <cellStyle name="Comma 2 6 13" xfId="18703" xr:uid="{00000000-0005-0000-0000-000050690000}"/>
    <cellStyle name="Comma 2 6 14" xfId="18704" xr:uid="{00000000-0005-0000-0000-000051690000}"/>
    <cellStyle name="Comma 2 6 15" xfId="35220" xr:uid="{00000000-0005-0000-0000-000052690000}"/>
    <cellStyle name="Comma 2 6 2" xfId="18705" xr:uid="{00000000-0005-0000-0000-000053690000}"/>
    <cellStyle name="Comma 2 6 2 10" xfId="18706" xr:uid="{00000000-0005-0000-0000-000054690000}"/>
    <cellStyle name="Comma 2 6 2 11" xfId="18707" xr:uid="{00000000-0005-0000-0000-000055690000}"/>
    <cellStyle name="Comma 2 6 2 2" xfId="18708" xr:uid="{00000000-0005-0000-0000-000056690000}"/>
    <cellStyle name="Comma 2 6 2 2 2" xfId="18709" xr:uid="{00000000-0005-0000-0000-000057690000}"/>
    <cellStyle name="Comma 2 6 2 2 2 2" xfId="18710" xr:uid="{00000000-0005-0000-0000-000058690000}"/>
    <cellStyle name="Comma 2 6 2 2 2 3" xfId="18711" xr:uid="{00000000-0005-0000-0000-000059690000}"/>
    <cellStyle name="Comma 2 6 2 2 2_43 Manuell" xfId="55567" xr:uid="{3B1F99F7-7D0B-431A-AA90-03C21ED14086}"/>
    <cellStyle name="Comma 2 6 2 2 3" xfId="18712" xr:uid="{00000000-0005-0000-0000-00005B690000}"/>
    <cellStyle name="Comma 2 6 2 2 3 2" xfId="18713" xr:uid="{00000000-0005-0000-0000-00005C690000}"/>
    <cellStyle name="Comma 2 6 2 2 3 3" xfId="18714" xr:uid="{00000000-0005-0000-0000-00005D690000}"/>
    <cellStyle name="Comma 2 6 2 2 3_43 Manuell" xfId="55568" xr:uid="{F0E79D9E-A1EB-4B35-BAF9-9E54C8557BA1}"/>
    <cellStyle name="Comma 2 6 2 2 4" xfId="18715" xr:uid="{00000000-0005-0000-0000-00005F690000}"/>
    <cellStyle name="Comma 2 6 2 2 5" xfId="18716" xr:uid="{00000000-0005-0000-0000-000060690000}"/>
    <cellStyle name="Comma 2 6 2 2_43 Manuell" xfId="55569" xr:uid="{E62AF16F-1E09-4DD4-A5A7-BC8C9D651193}"/>
    <cellStyle name="Comma 2 6 2 3" xfId="18717" xr:uid="{00000000-0005-0000-0000-000062690000}"/>
    <cellStyle name="Comma 2 6 2 3 2" xfId="18718" xr:uid="{00000000-0005-0000-0000-000063690000}"/>
    <cellStyle name="Comma 2 6 2 3 3" xfId="18719" xr:uid="{00000000-0005-0000-0000-000064690000}"/>
    <cellStyle name="Comma 2 6 2 3_43 Manuell" xfId="55570" xr:uid="{1A9C9571-12F8-4FAE-B793-0F5529376847}"/>
    <cellStyle name="Comma 2 6 2 4" xfId="18720" xr:uid="{00000000-0005-0000-0000-000066690000}"/>
    <cellStyle name="Comma 2 6 2 4 2" xfId="18721" xr:uid="{00000000-0005-0000-0000-000067690000}"/>
    <cellStyle name="Comma 2 6 2 4 3" xfId="18722" xr:uid="{00000000-0005-0000-0000-000068690000}"/>
    <cellStyle name="Comma 2 6 2 4_43 Manuell" xfId="55571" xr:uid="{2363C208-09AA-4012-87A6-4B619D65D888}"/>
    <cellStyle name="Comma 2 6 2 5" xfId="18723" xr:uid="{00000000-0005-0000-0000-00006A690000}"/>
    <cellStyle name="Comma 2 6 2 5 2" xfId="18724" xr:uid="{00000000-0005-0000-0000-00006B690000}"/>
    <cellStyle name="Comma 2 6 2 5 3" xfId="18725" xr:uid="{00000000-0005-0000-0000-00006C690000}"/>
    <cellStyle name="Comma 2 6 2 5_43 Manuell" xfId="55572" xr:uid="{1F39AA5F-9081-4868-B6E2-110EDCDB1B2E}"/>
    <cellStyle name="Comma 2 6 2 6" xfId="18726" xr:uid="{00000000-0005-0000-0000-00006E690000}"/>
    <cellStyle name="Comma 2 6 2 6 2" xfId="18727" xr:uid="{00000000-0005-0000-0000-00006F690000}"/>
    <cellStyle name="Comma 2 6 2 6 3" xfId="18728" xr:uid="{00000000-0005-0000-0000-000070690000}"/>
    <cellStyle name="Comma 2 6 2 6_43 Manuell" xfId="55573" xr:uid="{64D4F9DC-C0EA-4429-BE03-BC71080AF720}"/>
    <cellStyle name="Comma 2 6 2 7" xfId="18729" xr:uid="{00000000-0005-0000-0000-000072690000}"/>
    <cellStyle name="Comma 2 6 2 7 2" xfId="18730" xr:uid="{00000000-0005-0000-0000-000073690000}"/>
    <cellStyle name="Comma 2 6 2 7 3" xfId="18731" xr:uid="{00000000-0005-0000-0000-000074690000}"/>
    <cellStyle name="Comma 2 6 2 7_43 Manuell" xfId="55574" xr:uid="{81E95A01-4947-4248-A6B4-C3EF5D46CD79}"/>
    <cellStyle name="Comma 2 6 2 8" xfId="18732" xr:uid="{00000000-0005-0000-0000-000076690000}"/>
    <cellStyle name="Comma 2 6 2 8 2" xfId="18733" xr:uid="{00000000-0005-0000-0000-000077690000}"/>
    <cellStyle name="Comma 2 6 2 8 3" xfId="18734" xr:uid="{00000000-0005-0000-0000-000078690000}"/>
    <cellStyle name="Comma 2 6 2 8_43 Manuell" xfId="55575" xr:uid="{C924CE7C-87F2-4F52-AFAE-15989BC846DC}"/>
    <cellStyle name="Comma 2 6 2 9" xfId="18735" xr:uid="{00000000-0005-0000-0000-00007A690000}"/>
    <cellStyle name="Comma 2 6 2 9 2" xfId="18736" xr:uid="{00000000-0005-0000-0000-00007B690000}"/>
    <cellStyle name="Comma 2 6 2 9 3" xfId="18737" xr:uid="{00000000-0005-0000-0000-00007C690000}"/>
    <cellStyle name="Comma 2 6 2 9_43 Manuell" xfId="55576" xr:uid="{F7FB88E9-44F2-4E88-A635-A84B235D15EA}"/>
    <cellStyle name="Comma 2 6 2_43 Manuell" xfId="55577" xr:uid="{747AAEEC-ACAA-4A72-9D58-2E4F7D47B9A8}"/>
    <cellStyle name="Comma 2 6 3" xfId="18738" xr:uid="{00000000-0005-0000-0000-00007F690000}"/>
    <cellStyle name="Comma 2 6 3 2" xfId="18739" xr:uid="{00000000-0005-0000-0000-000080690000}"/>
    <cellStyle name="Comma 2 6 3 2 2" xfId="18740" xr:uid="{00000000-0005-0000-0000-000081690000}"/>
    <cellStyle name="Comma 2 6 3 2 3" xfId="18741" xr:uid="{00000000-0005-0000-0000-000082690000}"/>
    <cellStyle name="Comma 2 6 3 2_43 Manuell" xfId="55578" xr:uid="{18052AD3-B57F-446C-A7B2-23258EF13F96}"/>
    <cellStyle name="Comma 2 6 3 3" xfId="18742" xr:uid="{00000000-0005-0000-0000-000084690000}"/>
    <cellStyle name="Comma 2 6 3 3 2" xfId="18743" xr:uid="{00000000-0005-0000-0000-000085690000}"/>
    <cellStyle name="Comma 2 6 3 3 3" xfId="18744" xr:uid="{00000000-0005-0000-0000-000086690000}"/>
    <cellStyle name="Comma 2 6 3 3_43 Manuell" xfId="55579" xr:uid="{D8F86307-018B-4B38-8037-E3F667D5B5D4}"/>
    <cellStyle name="Comma 2 6 3 4" xfId="18745" xr:uid="{00000000-0005-0000-0000-000088690000}"/>
    <cellStyle name="Comma 2 6 3 5" xfId="18746" xr:uid="{00000000-0005-0000-0000-000089690000}"/>
    <cellStyle name="Comma 2 6 3_43 Manuell" xfId="55580" xr:uid="{53275662-EAB5-46CA-8739-9EC5882186E2}"/>
    <cellStyle name="Comma 2 6 4" xfId="18747" xr:uid="{00000000-0005-0000-0000-00008B690000}"/>
    <cellStyle name="Comma 2 6 4 2" xfId="18748" xr:uid="{00000000-0005-0000-0000-00008C690000}"/>
    <cellStyle name="Comma 2 6 4 3" xfId="18749" xr:uid="{00000000-0005-0000-0000-00008D690000}"/>
    <cellStyle name="Comma 2 6 4_43 Manuell" xfId="55581" xr:uid="{9D8EB40B-986E-43AA-B648-F183B4B9C6AB}"/>
    <cellStyle name="Comma 2 6 5" xfId="18750" xr:uid="{00000000-0005-0000-0000-00008F690000}"/>
    <cellStyle name="Comma 2 6 5 2" xfId="18751" xr:uid="{00000000-0005-0000-0000-000090690000}"/>
    <cellStyle name="Comma 2 6 5 3" xfId="18752" xr:uid="{00000000-0005-0000-0000-000091690000}"/>
    <cellStyle name="Comma 2 6 5_43 Manuell" xfId="55582" xr:uid="{1DDE3DAC-52D8-4485-99CD-26B252FAC896}"/>
    <cellStyle name="Comma 2 6 6" xfId="18753" xr:uid="{00000000-0005-0000-0000-000093690000}"/>
    <cellStyle name="Comma 2 6 6 2" xfId="18754" xr:uid="{00000000-0005-0000-0000-000094690000}"/>
    <cellStyle name="Comma 2 6 6 3" xfId="18755" xr:uid="{00000000-0005-0000-0000-000095690000}"/>
    <cellStyle name="Comma 2 6 6_43 Manuell" xfId="55583" xr:uid="{DE34C211-A3AE-405E-891F-D1ABCDB1AD41}"/>
    <cellStyle name="Comma 2 6 7" xfId="18756" xr:uid="{00000000-0005-0000-0000-000097690000}"/>
    <cellStyle name="Comma 2 6 7 2" xfId="18757" xr:uid="{00000000-0005-0000-0000-000098690000}"/>
    <cellStyle name="Comma 2 6 7 3" xfId="18758" xr:uid="{00000000-0005-0000-0000-000099690000}"/>
    <cellStyle name="Comma 2 6 7_43 Manuell" xfId="55584" xr:uid="{B6CA0EFA-B388-457A-952C-68CEEA30AC4B}"/>
    <cellStyle name="Comma 2 6 8" xfId="18759" xr:uid="{00000000-0005-0000-0000-00009B690000}"/>
    <cellStyle name="Comma 2 6 8 2" xfId="18760" xr:uid="{00000000-0005-0000-0000-00009C690000}"/>
    <cellStyle name="Comma 2 6 8 3" xfId="18761" xr:uid="{00000000-0005-0000-0000-00009D690000}"/>
    <cellStyle name="Comma 2 6 8_43 Manuell" xfId="55585" xr:uid="{4FA49301-5A49-4695-9C5F-FC18672C228D}"/>
    <cellStyle name="Comma 2 6 9" xfId="18762" xr:uid="{00000000-0005-0000-0000-00009F690000}"/>
    <cellStyle name="Comma 2 6 9 2" xfId="18763" xr:uid="{00000000-0005-0000-0000-0000A0690000}"/>
    <cellStyle name="Comma 2 6 9 3" xfId="18764" xr:uid="{00000000-0005-0000-0000-0000A1690000}"/>
    <cellStyle name="Comma 2 6 9_43 Manuell" xfId="55586" xr:uid="{20C8992C-7A17-417D-9E34-4B9EBA999FB2}"/>
    <cellStyle name="Comma 2 6_43 Manuell" xfId="55587" xr:uid="{21C3F85A-89BB-4AA3-8D9D-71D4605B2A36}"/>
    <cellStyle name="Comma 2 7" xfId="6235" xr:uid="{00000000-0005-0000-0000-0000A4690000}"/>
    <cellStyle name="Comma 2 7 2" xfId="18765" xr:uid="{00000000-0005-0000-0000-0000A5690000}"/>
    <cellStyle name="Comma 2 7 2 2" xfId="18766" xr:uid="{00000000-0005-0000-0000-0000A6690000}"/>
    <cellStyle name="Comma 2 7 2 3" xfId="18767" xr:uid="{00000000-0005-0000-0000-0000A7690000}"/>
    <cellStyle name="Comma 2 7 2_43 Manuell" xfId="55588" xr:uid="{D02C7F59-3768-4427-94D2-976394BA6379}"/>
    <cellStyle name="Comma 2 7 3" xfId="18768" xr:uid="{00000000-0005-0000-0000-0000A9690000}"/>
    <cellStyle name="Comma 2 7 4" xfId="35221" xr:uid="{00000000-0005-0000-0000-0000AA690000}"/>
    <cellStyle name="Comma 2 7_43 Manuell" xfId="55589" xr:uid="{49AFE79D-58E1-4A90-BAC9-2D60BD374057}"/>
    <cellStyle name="Comma 2 8" xfId="6236" xr:uid="{00000000-0005-0000-0000-0000AC690000}"/>
    <cellStyle name="Comma 2 8 10" xfId="18769" xr:uid="{00000000-0005-0000-0000-0000AD690000}"/>
    <cellStyle name="Comma 2 8 10 2" xfId="18770" xr:uid="{00000000-0005-0000-0000-0000AE690000}"/>
    <cellStyle name="Comma 2 8 10 3" xfId="18771" xr:uid="{00000000-0005-0000-0000-0000AF690000}"/>
    <cellStyle name="Comma 2 8 10_43 Manuell" xfId="55590" xr:uid="{FD16BDDB-B67F-436F-BE46-6FD391AB781B}"/>
    <cellStyle name="Comma 2 8 11" xfId="18772" xr:uid="{00000000-0005-0000-0000-0000B1690000}"/>
    <cellStyle name="Comma 2 8 12" xfId="35222" xr:uid="{00000000-0005-0000-0000-0000B2690000}"/>
    <cellStyle name="Comma 2 8 2" xfId="18773" xr:uid="{00000000-0005-0000-0000-0000B3690000}"/>
    <cellStyle name="Comma 2 8 2 2" xfId="18774" xr:uid="{00000000-0005-0000-0000-0000B4690000}"/>
    <cellStyle name="Comma 2 8 2 2 2" xfId="18775" xr:uid="{00000000-0005-0000-0000-0000B5690000}"/>
    <cellStyle name="Comma 2 8 2 2 3" xfId="18776" xr:uid="{00000000-0005-0000-0000-0000B6690000}"/>
    <cellStyle name="Comma 2 8 2 2_43 Manuell" xfId="55591" xr:uid="{78A81F82-79A2-4278-915C-5738182E6FE4}"/>
    <cellStyle name="Comma 2 8 2 3" xfId="18777" xr:uid="{00000000-0005-0000-0000-0000B8690000}"/>
    <cellStyle name="Comma 2 8 2 3 2" xfId="18778" xr:uid="{00000000-0005-0000-0000-0000B9690000}"/>
    <cellStyle name="Comma 2 8 2 3 3" xfId="18779" xr:uid="{00000000-0005-0000-0000-0000BA690000}"/>
    <cellStyle name="Comma 2 8 2 3_43 Manuell" xfId="55592" xr:uid="{81801BAF-9558-4B55-BC32-37DC1E5ED3EB}"/>
    <cellStyle name="Comma 2 8 2 4" xfId="18780" xr:uid="{00000000-0005-0000-0000-0000BC690000}"/>
    <cellStyle name="Comma 2 8 2 5" xfId="18781" xr:uid="{00000000-0005-0000-0000-0000BD690000}"/>
    <cellStyle name="Comma 2 8 2_43 Manuell" xfId="55593" xr:uid="{7D55CCFB-481F-4C9D-A9B4-BF997B909302}"/>
    <cellStyle name="Comma 2 8 3" xfId="18782" xr:uid="{00000000-0005-0000-0000-0000BF690000}"/>
    <cellStyle name="Comma 2 8 3 2" xfId="18783" xr:uid="{00000000-0005-0000-0000-0000C0690000}"/>
    <cellStyle name="Comma 2 8 3 3" xfId="18784" xr:uid="{00000000-0005-0000-0000-0000C1690000}"/>
    <cellStyle name="Comma 2 8 3_43 Manuell" xfId="55594" xr:uid="{8AF48008-02C5-43AB-B2B4-6F0F64C2DC26}"/>
    <cellStyle name="Comma 2 8 4" xfId="18785" xr:uid="{00000000-0005-0000-0000-0000C3690000}"/>
    <cellStyle name="Comma 2 8 4 2" xfId="18786" xr:uid="{00000000-0005-0000-0000-0000C4690000}"/>
    <cellStyle name="Comma 2 8 4 3" xfId="18787" xr:uid="{00000000-0005-0000-0000-0000C5690000}"/>
    <cellStyle name="Comma 2 8 4_43 Manuell" xfId="55595" xr:uid="{428B8931-4E8C-4B72-8773-05F3916808A9}"/>
    <cellStyle name="Comma 2 8 5" xfId="18788" xr:uid="{00000000-0005-0000-0000-0000C7690000}"/>
    <cellStyle name="Comma 2 8 5 2" xfId="18789" xr:uid="{00000000-0005-0000-0000-0000C8690000}"/>
    <cellStyle name="Comma 2 8 5 3" xfId="18790" xr:uid="{00000000-0005-0000-0000-0000C9690000}"/>
    <cellStyle name="Comma 2 8 5_43 Manuell" xfId="55596" xr:uid="{526B615F-2549-41E1-8CC4-27062A20219E}"/>
    <cellStyle name="Comma 2 8 6" xfId="18791" xr:uid="{00000000-0005-0000-0000-0000CB690000}"/>
    <cellStyle name="Comma 2 8 6 2" xfId="18792" xr:uid="{00000000-0005-0000-0000-0000CC690000}"/>
    <cellStyle name="Comma 2 8 6 3" xfId="18793" xr:uid="{00000000-0005-0000-0000-0000CD690000}"/>
    <cellStyle name="Comma 2 8 6_43 Manuell" xfId="55597" xr:uid="{80F5AF4A-8A61-42CD-8DAA-BDB88ACE7E8E}"/>
    <cellStyle name="Comma 2 8 7" xfId="18794" xr:uid="{00000000-0005-0000-0000-0000CF690000}"/>
    <cellStyle name="Comma 2 8 7 2" xfId="18795" xr:uid="{00000000-0005-0000-0000-0000D0690000}"/>
    <cellStyle name="Comma 2 8 7 3" xfId="18796" xr:uid="{00000000-0005-0000-0000-0000D1690000}"/>
    <cellStyle name="Comma 2 8 7_43 Manuell" xfId="55598" xr:uid="{33CE6952-8C60-4566-9F1A-57A56ABB2FC8}"/>
    <cellStyle name="Comma 2 8 8" xfId="18797" xr:uid="{00000000-0005-0000-0000-0000D3690000}"/>
    <cellStyle name="Comma 2 8 8 2" xfId="18798" xr:uid="{00000000-0005-0000-0000-0000D4690000}"/>
    <cellStyle name="Comma 2 8 8 3" xfId="18799" xr:uid="{00000000-0005-0000-0000-0000D5690000}"/>
    <cellStyle name="Comma 2 8 8_43 Manuell" xfId="55599" xr:uid="{F3D9CF31-D8C4-44EE-BCAB-7F60E76F06E9}"/>
    <cellStyle name="Comma 2 8 9" xfId="18800" xr:uid="{00000000-0005-0000-0000-0000D7690000}"/>
    <cellStyle name="Comma 2 8 9 2" xfId="18801" xr:uid="{00000000-0005-0000-0000-0000D8690000}"/>
    <cellStyle name="Comma 2 8 9 3" xfId="18802" xr:uid="{00000000-0005-0000-0000-0000D9690000}"/>
    <cellStyle name="Comma 2 8 9_43 Manuell" xfId="55600" xr:uid="{DE3A58D5-2402-47EC-BFC0-94A68ACC1BB9}"/>
    <cellStyle name="Comma 2 8_43 Manuell" xfId="55601" xr:uid="{767665FE-EE0F-4221-AA5B-ECCD5CD8980E}"/>
    <cellStyle name="Comma 2 9" xfId="6237" xr:uid="{00000000-0005-0000-0000-0000DC690000}"/>
    <cellStyle name="Comma 2 9 2" xfId="18803" xr:uid="{00000000-0005-0000-0000-0000DD690000}"/>
    <cellStyle name="Comma 2 9 2 2" xfId="18804" xr:uid="{00000000-0005-0000-0000-0000DE690000}"/>
    <cellStyle name="Comma 2 9 2 3" xfId="18805" xr:uid="{00000000-0005-0000-0000-0000DF690000}"/>
    <cellStyle name="Comma 2 9 2_43 Manuell" xfId="55602" xr:uid="{F3BA5D0F-865A-4C0F-9FA0-5F971BD13B1A}"/>
    <cellStyle name="Comma 2 9 3" xfId="18806" xr:uid="{00000000-0005-0000-0000-0000E1690000}"/>
    <cellStyle name="Comma 2 9 3 2" xfId="18807" xr:uid="{00000000-0005-0000-0000-0000E2690000}"/>
    <cellStyle name="Comma 2 9 3 3" xfId="18808" xr:uid="{00000000-0005-0000-0000-0000E3690000}"/>
    <cellStyle name="Comma 2 9 3_43 Manuell" xfId="55603" xr:uid="{36B6ED6C-E4F3-4BA1-ADDE-09C34C47C63B}"/>
    <cellStyle name="Comma 2 9 4" xfId="18809" xr:uid="{00000000-0005-0000-0000-0000E5690000}"/>
    <cellStyle name="Comma 2 9 4 2" xfId="18810" xr:uid="{00000000-0005-0000-0000-0000E6690000}"/>
    <cellStyle name="Comma 2 9 4 3" xfId="18811" xr:uid="{00000000-0005-0000-0000-0000E7690000}"/>
    <cellStyle name="Comma 2 9 4_43 Manuell" xfId="55604" xr:uid="{D2900A91-15BC-46B1-8F2F-A9D60ACDA332}"/>
    <cellStyle name="Comma 2 9 5" xfId="18812" xr:uid="{00000000-0005-0000-0000-0000E9690000}"/>
    <cellStyle name="Comma 2 9 6" xfId="35223" xr:uid="{00000000-0005-0000-0000-0000EA690000}"/>
    <cellStyle name="Comma 2 9_43 Manuell" xfId="55605" xr:uid="{844E6799-FFD7-4DA3-B881-FC35239664A5}"/>
    <cellStyle name="Comma 2*" xfId="18813" xr:uid="{00000000-0005-0000-0000-0000EC690000}"/>
    <cellStyle name="Comma 2* 2" xfId="18814" xr:uid="{00000000-0005-0000-0000-0000ED690000}"/>
    <cellStyle name="Comma 2* 3" xfId="18815" xr:uid="{00000000-0005-0000-0000-0000EE690000}"/>
    <cellStyle name="Comma 2*_43 Manuell" xfId="55606" xr:uid="{028953CB-14D4-48E5-9FFC-099314127486}"/>
    <cellStyle name="Comma 2_29-04-021" xfId="18816" xr:uid="{00000000-0005-0000-0000-0000F0690000}"/>
    <cellStyle name="Comma 20" xfId="6238" xr:uid="{00000000-0005-0000-0000-0000F1690000}"/>
    <cellStyle name="Comma 20 2" xfId="46357" xr:uid="{00000000-0005-0000-0000-0000F2690000}"/>
    <cellStyle name="Comma 20_EU CC1" xfId="54143" xr:uid="{3471D915-DBAA-42A7-8181-E669C89CF439}"/>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8817" xr:uid="{00000000-0005-0000-0000-0000FD690000}"/>
    <cellStyle name="Comma 3 10 2" xfId="18818" xr:uid="{00000000-0005-0000-0000-0000FE690000}"/>
    <cellStyle name="Comma 3 10 3" xfId="18819" xr:uid="{00000000-0005-0000-0000-0000FF690000}"/>
    <cellStyle name="Comma 3 10_43 Manuell" xfId="55607" xr:uid="{97813C34-3587-47AD-A6C7-0CAF20FFFDCB}"/>
    <cellStyle name="Comma 3 11" xfId="18820" xr:uid="{00000000-0005-0000-0000-0000016A0000}"/>
    <cellStyle name="Comma 3 11 2" xfId="18821" xr:uid="{00000000-0005-0000-0000-0000026A0000}"/>
    <cellStyle name="Comma 3 11 3" xfId="18822" xr:uid="{00000000-0005-0000-0000-0000036A0000}"/>
    <cellStyle name="Comma 3 11_43 Manuell" xfId="55608" xr:uid="{3B3E3B3C-4FBC-45D9-9556-E6EC2FDC3E19}"/>
    <cellStyle name="Comma 3 12" xfId="18823" xr:uid="{00000000-0005-0000-0000-0000056A0000}"/>
    <cellStyle name="Comma 3 12 2" xfId="18824" xr:uid="{00000000-0005-0000-0000-0000066A0000}"/>
    <cellStyle name="Comma 3 12 3" xfId="18825" xr:uid="{00000000-0005-0000-0000-0000076A0000}"/>
    <cellStyle name="Comma 3 12_43 Manuell" xfId="55609" xr:uid="{158490C5-E484-46EF-A98A-8219B4066113}"/>
    <cellStyle name="Comma 3 13" xfId="18826" xr:uid="{00000000-0005-0000-0000-0000096A0000}"/>
    <cellStyle name="Comma 3 13 2" xfId="18827" xr:uid="{00000000-0005-0000-0000-00000A6A0000}"/>
    <cellStyle name="Comma 3 13 3" xfId="18828" xr:uid="{00000000-0005-0000-0000-00000B6A0000}"/>
    <cellStyle name="Comma 3 13_43 Manuell" xfId="55610" xr:uid="{6D486ACB-73DD-4C75-AFBF-7F11EA3746B6}"/>
    <cellStyle name="Comma 3 14" xfId="18829" xr:uid="{00000000-0005-0000-0000-00000D6A0000}"/>
    <cellStyle name="Comma 3 14 2" xfId="18830" xr:uid="{00000000-0005-0000-0000-00000E6A0000}"/>
    <cellStyle name="Comma 3 14 3" xfId="18831" xr:uid="{00000000-0005-0000-0000-00000F6A0000}"/>
    <cellStyle name="Comma 3 14_43 Manuell" xfId="55611" xr:uid="{EEC24335-0751-4580-9651-F40EC029FE3E}"/>
    <cellStyle name="Comma 3 15" xfId="18832" xr:uid="{00000000-0005-0000-0000-0000116A0000}"/>
    <cellStyle name="Comma 3 15 2" xfId="18833" xr:uid="{00000000-0005-0000-0000-0000126A0000}"/>
    <cellStyle name="Comma 3 15 3" xfId="18834" xr:uid="{00000000-0005-0000-0000-0000136A0000}"/>
    <cellStyle name="Comma 3 15_43 Manuell" xfId="55612" xr:uid="{490E3928-8433-4B00-B7F9-739B4B43AC2F}"/>
    <cellStyle name="Comma 3 16" xfId="18835" xr:uid="{00000000-0005-0000-0000-0000156A0000}"/>
    <cellStyle name="Comma 3 16 2" xfId="18836" xr:uid="{00000000-0005-0000-0000-0000166A0000}"/>
    <cellStyle name="Comma 3 16 2 2" xfId="18837" xr:uid="{00000000-0005-0000-0000-0000176A0000}"/>
    <cellStyle name="Comma 3 16 2 3" xfId="18838" xr:uid="{00000000-0005-0000-0000-0000186A0000}"/>
    <cellStyle name="Comma 3 16 2_43 Manuell" xfId="55613" xr:uid="{38EDE997-A88D-4A1A-853B-A70F95268E08}"/>
    <cellStyle name="Comma 3 16 3" xfId="18839" xr:uid="{00000000-0005-0000-0000-00001A6A0000}"/>
    <cellStyle name="Comma 3 16 4" xfId="18840" xr:uid="{00000000-0005-0000-0000-00001B6A0000}"/>
    <cellStyle name="Comma 3 16_43 Manuell" xfId="55614" xr:uid="{AF444FAE-9E8B-4AFA-9813-F2418692ED2E}"/>
    <cellStyle name="Comma 3 17" xfId="18841" xr:uid="{00000000-0005-0000-0000-00001D6A0000}"/>
    <cellStyle name="Comma 3 17 2" xfId="18842" xr:uid="{00000000-0005-0000-0000-00001E6A0000}"/>
    <cellStyle name="Comma 3 17 3" xfId="18843" xr:uid="{00000000-0005-0000-0000-00001F6A0000}"/>
    <cellStyle name="Comma 3 17_43 Manuell" xfId="55615" xr:uid="{9A5B0710-CBA6-4882-B927-459E28422A4D}"/>
    <cellStyle name="Comma 3 18" xfId="18844" xr:uid="{00000000-0005-0000-0000-0000216A0000}"/>
    <cellStyle name="Comma 3 18 2" xfId="18845" xr:uid="{00000000-0005-0000-0000-0000226A0000}"/>
    <cellStyle name="Comma 3 18 3" xfId="18846" xr:uid="{00000000-0005-0000-0000-0000236A0000}"/>
    <cellStyle name="Comma 3 18_43 Manuell" xfId="55616" xr:uid="{67E399F2-C08D-4C83-9647-BBD250F65494}"/>
    <cellStyle name="Comma 3 19" xfId="18847" xr:uid="{00000000-0005-0000-0000-0000256A0000}"/>
    <cellStyle name="Comma 3 2" xfId="6249" xr:uid="{00000000-0005-0000-0000-0000266A0000}"/>
    <cellStyle name="Comma 3 2 10" xfId="18848" xr:uid="{00000000-0005-0000-0000-0000276A0000}"/>
    <cellStyle name="Comma 3 2 10 2" xfId="18849" xr:uid="{00000000-0005-0000-0000-0000286A0000}"/>
    <cellStyle name="Comma 3 2 10 3" xfId="18850" xr:uid="{00000000-0005-0000-0000-0000296A0000}"/>
    <cellStyle name="Comma 3 2 10_43 Manuell" xfId="55617" xr:uid="{1122DE9D-4DA0-476A-8223-F33D5369C126}"/>
    <cellStyle name="Comma 3 2 11" xfId="18851" xr:uid="{00000000-0005-0000-0000-00002B6A0000}"/>
    <cellStyle name="Comma 3 2 11 2" xfId="18852" xr:uid="{00000000-0005-0000-0000-00002C6A0000}"/>
    <cellStyle name="Comma 3 2 11 3" xfId="18853" xr:uid="{00000000-0005-0000-0000-00002D6A0000}"/>
    <cellStyle name="Comma 3 2 11_43 Manuell" xfId="55618" xr:uid="{3CB0FB6A-CA42-456D-B843-283D988D05D7}"/>
    <cellStyle name="Comma 3 2 12" xfId="18854" xr:uid="{00000000-0005-0000-0000-00002F6A0000}"/>
    <cellStyle name="Comma 3 2 12 2" xfId="18855" xr:uid="{00000000-0005-0000-0000-0000306A0000}"/>
    <cellStyle name="Comma 3 2 12 3" xfId="18856" xr:uid="{00000000-0005-0000-0000-0000316A0000}"/>
    <cellStyle name="Comma 3 2 12_43 Manuell" xfId="55619" xr:uid="{DF9EF414-E222-44B1-AB33-A6D0D1DF1B8E}"/>
    <cellStyle name="Comma 3 2 13" xfId="18857" xr:uid="{00000000-0005-0000-0000-0000336A0000}"/>
    <cellStyle name="Comma 3 2 13 2" xfId="18858" xr:uid="{00000000-0005-0000-0000-0000346A0000}"/>
    <cellStyle name="Comma 3 2 13 3" xfId="18859" xr:uid="{00000000-0005-0000-0000-0000356A0000}"/>
    <cellStyle name="Comma 3 2 13_43 Manuell" xfId="55620" xr:uid="{E729473E-9FB0-4E5D-AB3E-DE4E40011119}"/>
    <cellStyle name="Comma 3 2 14" xfId="18860" xr:uid="{00000000-0005-0000-0000-0000376A0000}"/>
    <cellStyle name="Comma 3 2 14 2" xfId="18861" xr:uid="{00000000-0005-0000-0000-0000386A0000}"/>
    <cellStyle name="Comma 3 2 14 3" xfId="18862" xr:uid="{00000000-0005-0000-0000-0000396A0000}"/>
    <cellStyle name="Comma 3 2 14_43 Manuell" xfId="55621" xr:uid="{49C3E333-AD9C-4245-B4BF-A24E958A8A0D}"/>
    <cellStyle name="Comma 3 2 15" xfId="18863" xr:uid="{00000000-0005-0000-0000-00003B6A0000}"/>
    <cellStyle name="Comma 3 2 15 2" xfId="18864" xr:uid="{00000000-0005-0000-0000-00003C6A0000}"/>
    <cellStyle name="Comma 3 2 15 3" xfId="18865" xr:uid="{00000000-0005-0000-0000-00003D6A0000}"/>
    <cellStyle name="Comma 3 2 15_43 Manuell" xfId="55622" xr:uid="{9D322A79-B8B6-487A-A02C-AAE9AD3F328C}"/>
    <cellStyle name="Comma 3 2 16" xfId="18866" xr:uid="{00000000-0005-0000-0000-00003F6A0000}"/>
    <cellStyle name="Comma 3 2 17" xfId="35225" xr:uid="{00000000-0005-0000-0000-0000406A0000}"/>
    <cellStyle name="Comma 3 2 2" xfId="6250" xr:uid="{00000000-0005-0000-0000-0000416A0000}"/>
    <cellStyle name="Comma 3 2 2 10" xfId="18867" xr:uid="{00000000-0005-0000-0000-0000426A0000}"/>
    <cellStyle name="Comma 3 2 2 10 2" xfId="18868" xr:uid="{00000000-0005-0000-0000-0000436A0000}"/>
    <cellStyle name="Comma 3 2 2 10 3" xfId="18869" xr:uid="{00000000-0005-0000-0000-0000446A0000}"/>
    <cellStyle name="Comma 3 2 2 10_43 Manuell" xfId="55623" xr:uid="{938393E6-2E70-439D-AEE6-B78829A86B60}"/>
    <cellStyle name="Comma 3 2 2 11" xfId="18870" xr:uid="{00000000-0005-0000-0000-0000466A0000}"/>
    <cellStyle name="Comma 3 2 2 11 2" xfId="18871" xr:uid="{00000000-0005-0000-0000-0000476A0000}"/>
    <cellStyle name="Comma 3 2 2 11 3" xfId="18872" xr:uid="{00000000-0005-0000-0000-0000486A0000}"/>
    <cellStyle name="Comma 3 2 2 11_43 Manuell" xfId="55624" xr:uid="{64AA28D7-D138-489F-90B9-4473A1EF1EEB}"/>
    <cellStyle name="Comma 3 2 2 12" xfId="18873" xr:uid="{00000000-0005-0000-0000-00004A6A0000}"/>
    <cellStyle name="Comma 3 2 2 12 2" xfId="18874" xr:uid="{00000000-0005-0000-0000-00004B6A0000}"/>
    <cellStyle name="Comma 3 2 2 12 3" xfId="18875" xr:uid="{00000000-0005-0000-0000-00004C6A0000}"/>
    <cellStyle name="Comma 3 2 2 12_43 Manuell" xfId="55625" xr:uid="{4C10B98F-DDC0-40E7-9DFE-35710843D423}"/>
    <cellStyle name="Comma 3 2 2 13" xfId="18876" xr:uid="{00000000-0005-0000-0000-00004E6A0000}"/>
    <cellStyle name="Comma 3 2 2 14" xfId="35226" xr:uid="{00000000-0005-0000-0000-00004F6A0000}"/>
    <cellStyle name="Comma 3 2 2 2" xfId="6251" xr:uid="{00000000-0005-0000-0000-0000506A0000}"/>
    <cellStyle name="Comma 3 2 2 2 10" xfId="18877" xr:uid="{00000000-0005-0000-0000-0000516A0000}"/>
    <cellStyle name="Comma 3 2 2 2 10 2" xfId="18878" xr:uid="{00000000-0005-0000-0000-0000526A0000}"/>
    <cellStyle name="Comma 3 2 2 2 10 3" xfId="18879" xr:uid="{00000000-0005-0000-0000-0000536A0000}"/>
    <cellStyle name="Comma 3 2 2 2 10_43 Manuell" xfId="55626" xr:uid="{8253E943-C186-45D2-B318-9B647E8A2AC1}"/>
    <cellStyle name="Comma 3 2 2 2 11" xfId="18880" xr:uid="{00000000-0005-0000-0000-0000556A0000}"/>
    <cellStyle name="Comma 3 2 2 2 11 2" xfId="18881" xr:uid="{00000000-0005-0000-0000-0000566A0000}"/>
    <cellStyle name="Comma 3 2 2 2 11 3" xfId="18882" xr:uid="{00000000-0005-0000-0000-0000576A0000}"/>
    <cellStyle name="Comma 3 2 2 2 11_43 Manuell" xfId="55627" xr:uid="{7E8656E0-68EB-4D77-99BC-2B9E25380B6F}"/>
    <cellStyle name="Comma 3 2 2 2 12" xfId="18883" xr:uid="{00000000-0005-0000-0000-0000596A0000}"/>
    <cellStyle name="Comma 3 2 2 2 2" xfId="6252" xr:uid="{00000000-0005-0000-0000-00005A6A0000}"/>
    <cellStyle name="Comma 3 2 2 2 2 10" xfId="18884" xr:uid="{00000000-0005-0000-0000-00005B6A0000}"/>
    <cellStyle name="Comma 3 2 2 2 2 11" xfId="18885" xr:uid="{00000000-0005-0000-0000-00005C6A0000}"/>
    <cellStyle name="Comma 3 2 2 2 2 2" xfId="18886" xr:uid="{00000000-0005-0000-0000-00005D6A0000}"/>
    <cellStyle name="Comma 3 2 2 2 2 2 2" xfId="18887" xr:uid="{00000000-0005-0000-0000-00005E6A0000}"/>
    <cellStyle name="Comma 3 2 2 2 2 2 2 2" xfId="18888" xr:uid="{00000000-0005-0000-0000-00005F6A0000}"/>
    <cellStyle name="Comma 3 2 2 2 2 2 2 3" xfId="18889" xr:uid="{00000000-0005-0000-0000-0000606A0000}"/>
    <cellStyle name="Comma 3 2 2 2 2 2 2_43 Manuell" xfId="55628" xr:uid="{64FF8C7E-6DC1-4CC7-BA60-BE63F58EB0F7}"/>
    <cellStyle name="Comma 3 2 2 2 2 2 3" xfId="18890" xr:uid="{00000000-0005-0000-0000-0000626A0000}"/>
    <cellStyle name="Comma 3 2 2 2 2 2 3 2" xfId="18891" xr:uid="{00000000-0005-0000-0000-0000636A0000}"/>
    <cellStyle name="Comma 3 2 2 2 2 2 3 3" xfId="18892" xr:uid="{00000000-0005-0000-0000-0000646A0000}"/>
    <cellStyle name="Comma 3 2 2 2 2 2 3_43 Manuell" xfId="55629" xr:uid="{B92D6C15-10E2-47FE-AC67-05E466280BF5}"/>
    <cellStyle name="Comma 3 2 2 2 2 2 4" xfId="18893" xr:uid="{00000000-0005-0000-0000-0000666A0000}"/>
    <cellStyle name="Comma 3 2 2 2 2 2 5" xfId="18894" xr:uid="{00000000-0005-0000-0000-0000676A0000}"/>
    <cellStyle name="Comma 3 2 2 2 2 2_43 Manuell" xfId="55630" xr:uid="{6C04DCBB-E429-4BDE-85A6-BC89144E59B7}"/>
    <cellStyle name="Comma 3 2 2 2 2 3" xfId="18895" xr:uid="{00000000-0005-0000-0000-0000696A0000}"/>
    <cellStyle name="Comma 3 2 2 2 2 3 2" xfId="18896" xr:uid="{00000000-0005-0000-0000-00006A6A0000}"/>
    <cellStyle name="Comma 3 2 2 2 2 3 3" xfId="18897" xr:uid="{00000000-0005-0000-0000-00006B6A0000}"/>
    <cellStyle name="Comma 3 2 2 2 2 3_43 Manuell" xfId="55631" xr:uid="{99FD3DCC-6FD9-4986-87FB-67DC2CB1A1A0}"/>
    <cellStyle name="Comma 3 2 2 2 2 4" xfId="18898" xr:uid="{00000000-0005-0000-0000-00006D6A0000}"/>
    <cellStyle name="Comma 3 2 2 2 2 4 2" xfId="18899" xr:uid="{00000000-0005-0000-0000-00006E6A0000}"/>
    <cellStyle name="Comma 3 2 2 2 2 4 3" xfId="18900" xr:uid="{00000000-0005-0000-0000-00006F6A0000}"/>
    <cellStyle name="Comma 3 2 2 2 2 4_43 Manuell" xfId="55632" xr:uid="{03AD2A74-48FD-409F-8A65-56CA67CC3F21}"/>
    <cellStyle name="Comma 3 2 2 2 2 5" xfId="18901" xr:uid="{00000000-0005-0000-0000-0000716A0000}"/>
    <cellStyle name="Comma 3 2 2 2 2 5 2" xfId="18902" xr:uid="{00000000-0005-0000-0000-0000726A0000}"/>
    <cellStyle name="Comma 3 2 2 2 2 5 3" xfId="18903" xr:uid="{00000000-0005-0000-0000-0000736A0000}"/>
    <cellStyle name="Comma 3 2 2 2 2 5_43 Manuell" xfId="55633" xr:uid="{23F1DD29-8E8A-4430-9179-82936CD54F19}"/>
    <cellStyle name="Comma 3 2 2 2 2 6" xfId="18904" xr:uid="{00000000-0005-0000-0000-0000756A0000}"/>
    <cellStyle name="Comma 3 2 2 2 2 6 2" xfId="18905" xr:uid="{00000000-0005-0000-0000-0000766A0000}"/>
    <cellStyle name="Comma 3 2 2 2 2 6 3" xfId="18906" xr:uid="{00000000-0005-0000-0000-0000776A0000}"/>
    <cellStyle name="Comma 3 2 2 2 2 6_43 Manuell" xfId="55634" xr:uid="{5F650ABE-C5CD-42E9-8283-7A70800B7F73}"/>
    <cellStyle name="Comma 3 2 2 2 2 7" xfId="18907" xr:uid="{00000000-0005-0000-0000-0000796A0000}"/>
    <cellStyle name="Comma 3 2 2 2 2 7 2" xfId="18908" xr:uid="{00000000-0005-0000-0000-00007A6A0000}"/>
    <cellStyle name="Comma 3 2 2 2 2 7 3" xfId="18909" xr:uid="{00000000-0005-0000-0000-00007B6A0000}"/>
    <cellStyle name="Comma 3 2 2 2 2 7_43 Manuell" xfId="55635" xr:uid="{5E2A9F6B-1997-4267-86AD-CC1095CDCFA4}"/>
    <cellStyle name="Comma 3 2 2 2 2 8" xfId="18910" xr:uid="{00000000-0005-0000-0000-00007D6A0000}"/>
    <cellStyle name="Comma 3 2 2 2 2 8 2" xfId="18911" xr:uid="{00000000-0005-0000-0000-00007E6A0000}"/>
    <cellStyle name="Comma 3 2 2 2 2 8 3" xfId="18912" xr:uid="{00000000-0005-0000-0000-00007F6A0000}"/>
    <cellStyle name="Comma 3 2 2 2 2 8_43 Manuell" xfId="55636" xr:uid="{2C05F591-891E-43C1-87E9-5526324FE765}"/>
    <cellStyle name="Comma 3 2 2 2 2 9" xfId="18913" xr:uid="{00000000-0005-0000-0000-0000816A0000}"/>
    <cellStyle name="Comma 3 2 2 2 2 9 2" xfId="18914" xr:uid="{00000000-0005-0000-0000-0000826A0000}"/>
    <cellStyle name="Comma 3 2 2 2 2 9 3" xfId="18915" xr:uid="{00000000-0005-0000-0000-0000836A0000}"/>
    <cellStyle name="Comma 3 2 2 2 2 9_43 Manuell" xfId="55637" xr:uid="{17AD2E64-0008-49B5-8552-1E3AFF040633}"/>
    <cellStyle name="Comma 3 2 2 2 2_43 Manuell" xfId="55638" xr:uid="{2EEFBF6D-1FBC-4E09-8A3C-B8332CAE480F}"/>
    <cellStyle name="Comma 3 2 2 2 3" xfId="18916" xr:uid="{00000000-0005-0000-0000-0000866A0000}"/>
    <cellStyle name="Comma 3 2 2 2 3 2" xfId="18917" xr:uid="{00000000-0005-0000-0000-0000876A0000}"/>
    <cellStyle name="Comma 3 2 2 2 3 2 2" xfId="18918" xr:uid="{00000000-0005-0000-0000-0000886A0000}"/>
    <cellStyle name="Comma 3 2 2 2 3 2 3" xfId="18919" xr:uid="{00000000-0005-0000-0000-0000896A0000}"/>
    <cellStyle name="Comma 3 2 2 2 3 2_43 Manuell" xfId="55639" xr:uid="{A07B06A1-0141-4381-A2EC-BB9BF11C0BAA}"/>
    <cellStyle name="Comma 3 2 2 2 3 3" xfId="18920" xr:uid="{00000000-0005-0000-0000-00008B6A0000}"/>
    <cellStyle name="Comma 3 2 2 2 3 3 2" xfId="18921" xr:uid="{00000000-0005-0000-0000-00008C6A0000}"/>
    <cellStyle name="Comma 3 2 2 2 3 3 3" xfId="18922" xr:uid="{00000000-0005-0000-0000-00008D6A0000}"/>
    <cellStyle name="Comma 3 2 2 2 3 3_43 Manuell" xfId="55640" xr:uid="{60E70C81-DEBE-4851-A91E-E6D97C950753}"/>
    <cellStyle name="Comma 3 2 2 2 3 4" xfId="18923" xr:uid="{00000000-0005-0000-0000-00008F6A0000}"/>
    <cellStyle name="Comma 3 2 2 2 3 5" xfId="18924" xr:uid="{00000000-0005-0000-0000-0000906A0000}"/>
    <cellStyle name="Comma 3 2 2 2 3_43 Manuell" xfId="55641" xr:uid="{60EE304A-7FB2-49F5-B826-68D34AE47441}"/>
    <cellStyle name="Comma 3 2 2 2 4" xfId="18925" xr:uid="{00000000-0005-0000-0000-0000926A0000}"/>
    <cellStyle name="Comma 3 2 2 2 4 2" xfId="18926" xr:uid="{00000000-0005-0000-0000-0000936A0000}"/>
    <cellStyle name="Comma 3 2 2 2 4 3" xfId="18927" xr:uid="{00000000-0005-0000-0000-0000946A0000}"/>
    <cellStyle name="Comma 3 2 2 2 4_43 Manuell" xfId="55642" xr:uid="{7178A835-9D2D-4CF6-9EFA-17F29755A14C}"/>
    <cellStyle name="Comma 3 2 2 2 5" xfId="18928" xr:uid="{00000000-0005-0000-0000-0000966A0000}"/>
    <cellStyle name="Comma 3 2 2 2 5 2" xfId="18929" xr:uid="{00000000-0005-0000-0000-0000976A0000}"/>
    <cellStyle name="Comma 3 2 2 2 5 3" xfId="18930" xr:uid="{00000000-0005-0000-0000-0000986A0000}"/>
    <cellStyle name="Comma 3 2 2 2 5_43 Manuell" xfId="55643" xr:uid="{F4E35151-6A31-44DF-913C-E76038AAF7D9}"/>
    <cellStyle name="Comma 3 2 2 2 6" xfId="18931" xr:uid="{00000000-0005-0000-0000-00009A6A0000}"/>
    <cellStyle name="Comma 3 2 2 2 6 2" xfId="18932" xr:uid="{00000000-0005-0000-0000-00009B6A0000}"/>
    <cellStyle name="Comma 3 2 2 2 6 3" xfId="18933" xr:uid="{00000000-0005-0000-0000-00009C6A0000}"/>
    <cellStyle name="Comma 3 2 2 2 6_43 Manuell" xfId="55644" xr:uid="{506F37E9-0BAE-4AE0-BDA2-33714C5CB3CD}"/>
    <cellStyle name="Comma 3 2 2 2 7" xfId="18934" xr:uid="{00000000-0005-0000-0000-00009E6A0000}"/>
    <cellStyle name="Comma 3 2 2 2 7 2" xfId="18935" xr:uid="{00000000-0005-0000-0000-00009F6A0000}"/>
    <cellStyle name="Comma 3 2 2 2 7 3" xfId="18936" xr:uid="{00000000-0005-0000-0000-0000A06A0000}"/>
    <cellStyle name="Comma 3 2 2 2 7_43 Manuell" xfId="55645" xr:uid="{526B267E-E8DA-4B66-91E5-29D1F0922630}"/>
    <cellStyle name="Comma 3 2 2 2 8" xfId="18937" xr:uid="{00000000-0005-0000-0000-0000A26A0000}"/>
    <cellStyle name="Comma 3 2 2 2 8 2" xfId="18938" xr:uid="{00000000-0005-0000-0000-0000A36A0000}"/>
    <cellStyle name="Comma 3 2 2 2 8 3" xfId="18939" xr:uid="{00000000-0005-0000-0000-0000A46A0000}"/>
    <cellStyle name="Comma 3 2 2 2 8_43 Manuell" xfId="55646" xr:uid="{A090F7A1-10B9-4EBA-A5E3-CB7FB723BFB4}"/>
    <cellStyle name="Comma 3 2 2 2 9" xfId="18940" xr:uid="{00000000-0005-0000-0000-0000A66A0000}"/>
    <cellStyle name="Comma 3 2 2 2 9 2" xfId="18941" xr:uid="{00000000-0005-0000-0000-0000A76A0000}"/>
    <cellStyle name="Comma 3 2 2 2 9 3" xfId="18942" xr:uid="{00000000-0005-0000-0000-0000A86A0000}"/>
    <cellStyle name="Comma 3 2 2 2 9_43 Manuell" xfId="55647" xr:uid="{6CCB146E-C244-4D96-8E0E-174E4EC91122}"/>
    <cellStyle name="Comma 3 2 2 2_43 Manuell" xfId="55648" xr:uid="{D651B43B-E5AF-4E9D-8096-C44EA2D336F3}"/>
    <cellStyle name="Comma 3 2 2 3" xfId="6253" xr:uid="{00000000-0005-0000-0000-0000AB6A0000}"/>
    <cellStyle name="Comma 3 2 2 3 10" xfId="18943" xr:uid="{00000000-0005-0000-0000-0000AC6A0000}"/>
    <cellStyle name="Comma 3 2 2 3 11" xfId="18944" xr:uid="{00000000-0005-0000-0000-0000AD6A0000}"/>
    <cellStyle name="Comma 3 2 2 3 2" xfId="18945" xr:uid="{00000000-0005-0000-0000-0000AE6A0000}"/>
    <cellStyle name="Comma 3 2 2 3 2 2" xfId="18946" xr:uid="{00000000-0005-0000-0000-0000AF6A0000}"/>
    <cellStyle name="Comma 3 2 2 3 2 2 2" xfId="18947" xr:uid="{00000000-0005-0000-0000-0000B06A0000}"/>
    <cellStyle name="Comma 3 2 2 3 2 2 3" xfId="18948" xr:uid="{00000000-0005-0000-0000-0000B16A0000}"/>
    <cellStyle name="Comma 3 2 2 3 2 2_43 Manuell" xfId="55649" xr:uid="{2B4F509F-FEB2-48C9-A850-109CF2F4F6F7}"/>
    <cellStyle name="Comma 3 2 2 3 2 3" xfId="18949" xr:uid="{00000000-0005-0000-0000-0000B36A0000}"/>
    <cellStyle name="Comma 3 2 2 3 2 3 2" xfId="18950" xr:uid="{00000000-0005-0000-0000-0000B46A0000}"/>
    <cellStyle name="Comma 3 2 2 3 2 3 3" xfId="18951" xr:uid="{00000000-0005-0000-0000-0000B56A0000}"/>
    <cellStyle name="Comma 3 2 2 3 2 3_43 Manuell" xfId="55650" xr:uid="{41A666F5-A6E5-4F1F-9621-DBBB0FA2A9E0}"/>
    <cellStyle name="Comma 3 2 2 3 2 4" xfId="18952" xr:uid="{00000000-0005-0000-0000-0000B76A0000}"/>
    <cellStyle name="Comma 3 2 2 3 2 5" xfId="18953" xr:uid="{00000000-0005-0000-0000-0000B86A0000}"/>
    <cellStyle name="Comma 3 2 2 3 2_43 Manuell" xfId="55651" xr:uid="{EB709941-8C6D-4415-8BFF-73029D15B110}"/>
    <cellStyle name="Comma 3 2 2 3 3" xfId="18954" xr:uid="{00000000-0005-0000-0000-0000BA6A0000}"/>
    <cellStyle name="Comma 3 2 2 3 3 2" xfId="18955" xr:uid="{00000000-0005-0000-0000-0000BB6A0000}"/>
    <cellStyle name="Comma 3 2 2 3 3 3" xfId="18956" xr:uid="{00000000-0005-0000-0000-0000BC6A0000}"/>
    <cellStyle name="Comma 3 2 2 3 3_43 Manuell" xfId="55652" xr:uid="{DC258E47-692F-4ACB-ABD5-52A384B3F070}"/>
    <cellStyle name="Comma 3 2 2 3 4" xfId="18957" xr:uid="{00000000-0005-0000-0000-0000BE6A0000}"/>
    <cellStyle name="Comma 3 2 2 3 4 2" xfId="18958" xr:uid="{00000000-0005-0000-0000-0000BF6A0000}"/>
    <cellStyle name="Comma 3 2 2 3 4 3" xfId="18959" xr:uid="{00000000-0005-0000-0000-0000C06A0000}"/>
    <cellStyle name="Comma 3 2 2 3 4_43 Manuell" xfId="55653" xr:uid="{FE4D5680-1839-431A-91C8-0BB5B314D3F7}"/>
    <cellStyle name="Comma 3 2 2 3 5" xfId="18960" xr:uid="{00000000-0005-0000-0000-0000C26A0000}"/>
    <cellStyle name="Comma 3 2 2 3 5 2" xfId="18961" xr:uid="{00000000-0005-0000-0000-0000C36A0000}"/>
    <cellStyle name="Comma 3 2 2 3 5 3" xfId="18962" xr:uid="{00000000-0005-0000-0000-0000C46A0000}"/>
    <cellStyle name="Comma 3 2 2 3 5_43 Manuell" xfId="55654" xr:uid="{55D8F911-1B68-46E9-9797-39A45959718A}"/>
    <cellStyle name="Comma 3 2 2 3 6" xfId="18963" xr:uid="{00000000-0005-0000-0000-0000C66A0000}"/>
    <cellStyle name="Comma 3 2 2 3 6 2" xfId="18964" xr:uid="{00000000-0005-0000-0000-0000C76A0000}"/>
    <cellStyle name="Comma 3 2 2 3 6 3" xfId="18965" xr:uid="{00000000-0005-0000-0000-0000C86A0000}"/>
    <cellStyle name="Comma 3 2 2 3 6_43 Manuell" xfId="55655" xr:uid="{E7519354-8D8B-46A9-AB1B-8536515A74AA}"/>
    <cellStyle name="Comma 3 2 2 3 7" xfId="18966" xr:uid="{00000000-0005-0000-0000-0000CA6A0000}"/>
    <cellStyle name="Comma 3 2 2 3 7 2" xfId="18967" xr:uid="{00000000-0005-0000-0000-0000CB6A0000}"/>
    <cellStyle name="Comma 3 2 2 3 7 3" xfId="18968" xr:uid="{00000000-0005-0000-0000-0000CC6A0000}"/>
    <cellStyle name="Comma 3 2 2 3 7_43 Manuell" xfId="55656" xr:uid="{D69C6108-0C5C-4B6F-B721-B4356684C272}"/>
    <cellStyle name="Comma 3 2 2 3 8" xfId="18969" xr:uid="{00000000-0005-0000-0000-0000CE6A0000}"/>
    <cellStyle name="Comma 3 2 2 3 8 2" xfId="18970" xr:uid="{00000000-0005-0000-0000-0000CF6A0000}"/>
    <cellStyle name="Comma 3 2 2 3 8 3" xfId="18971" xr:uid="{00000000-0005-0000-0000-0000D06A0000}"/>
    <cellStyle name="Comma 3 2 2 3 8_43 Manuell" xfId="55657" xr:uid="{02A1DDF7-3A6D-479A-B319-AEF7A66099A8}"/>
    <cellStyle name="Comma 3 2 2 3 9" xfId="18972" xr:uid="{00000000-0005-0000-0000-0000D26A0000}"/>
    <cellStyle name="Comma 3 2 2 3 9 2" xfId="18973" xr:uid="{00000000-0005-0000-0000-0000D36A0000}"/>
    <cellStyle name="Comma 3 2 2 3 9 3" xfId="18974" xr:uid="{00000000-0005-0000-0000-0000D46A0000}"/>
    <cellStyle name="Comma 3 2 2 3 9_43 Manuell" xfId="55658" xr:uid="{9D1514B3-0B18-432D-BCF3-CAA0543A3742}"/>
    <cellStyle name="Comma 3 2 2 3_43 Manuell" xfId="55659" xr:uid="{AD307385-CFBD-49FE-BF09-FB303F105B38}"/>
    <cellStyle name="Comma 3 2 2 4" xfId="18975" xr:uid="{00000000-0005-0000-0000-0000D76A0000}"/>
    <cellStyle name="Comma 3 2 2 4 2" xfId="18976" xr:uid="{00000000-0005-0000-0000-0000D86A0000}"/>
    <cellStyle name="Comma 3 2 2 4 2 2" xfId="18977" xr:uid="{00000000-0005-0000-0000-0000D96A0000}"/>
    <cellStyle name="Comma 3 2 2 4 2 3" xfId="18978" xr:uid="{00000000-0005-0000-0000-0000DA6A0000}"/>
    <cellStyle name="Comma 3 2 2 4 2_43 Manuell" xfId="55660" xr:uid="{49E28FD8-7DE2-4249-867A-471B85E7F3C8}"/>
    <cellStyle name="Comma 3 2 2 4 3" xfId="18979" xr:uid="{00000000-0005-0000-0000-0000DC6A0000}"/>
    <cellStyle name="Comma 3 2 2 4 3 2" xfId="18980" xr:uid="{00000000-0005-0000-0000-0000DD6A0000}"/>
    <cellStyle name="Comma 3 2 2 4 3 3" xfId="18981" xr:uid="{00000000-0005-0000-0000-0000DE6A0000}"/>
    <cellStyle name="Comma 3 2 2 4 3_43 Manuell" xfId="55661" xr:uid="{0BBB988E-71F5-4DAB-ACC1-D241C11F0AA0}"/>
    <cellStyle name="Comma 3 2 2 4 4" xfId="18982" xr:uid="{00000000-0005-0000-0000-0000E06A0000}"/>
    <cellStyle name="Comma 3 2 2 4 5" xfId="18983" xr:uid="{00000000-0005-0000-0000-0000E16A0000}"/>
    <cellStyle name="Comma 3 2 2 4_43 Manuell" xfId="55662" xr:uid="{282F5BC1-BD3D-4208-A909-F9F04361F7C0}"/>
    <cellStyle name="Comma 3 2 2 5" xfId="18984" xr:uid="{00000000-0005-0000-0000-0000E36A0000}"/>
    <cellStyle name="Comma 3 2 2 5 2" xfId="18985" xr:uid="{00000000-0005-0000-0000-0000E46A0000}"/>
    <cellStyle name="Comma 3 2 2 5 3" xfId="18986" xr:uid="{00000000-0005-0000-0000-0000E56A0000}"/>
    <cellStyle name="Comma 3 2 2 5_43 Manuell" xfId="55663" xr:uid="{011DE6A7-6685-45A4-91B2-0FDB2AA3C9BA}"/>
    <cellStyle name="Comma 3 2 2 6" xfId="18987" xr:uid="{00000000-0005-0000-0000-0000E76A0000}"/>
    <cellStyle name="Comma 3 2 2 6 2" xfId="18988" xr:uid="{00000000-0005-0000-0000-0000E86A0000}"/>
    <cellStyle name="Comma 3 2 2 6 3" xfId="18989" xr:uid="{00000000-0005-0000-0000-0000E96A0000}"/>
    <cellStyle name="Comma 3 2 2 6_43 Manuell" xfId="55664" xr:uid="{19552769-7372-4B95-8906-3BC588A53772}"/>
    <cellStyle name="Comma 3 2 2 7" xfId="18990" xr:uid="{00000000-0005-0000-0000-0000EB6A0000}"/>
    <cellStyle name="Comma 3 2 2 7 2" xfId="18991" xr:uid="{00000000-0005-0000-0000-0000EC6A0000}"/>
    <cellStyle name="Comma 3 2 2 7 3" xfId="18992" xr:uid="{00000000-0005-0000-0000-0000ED6A0000}"/>
    <cellStyle name="Comma 3 2 2 7_43 Manuell" xfId="55665" xr:uid="{33D00BE5-46C9-4CAF-953F-82F12FA467E3}"/>
    <cellStyle name="Comma 3 2 2 8" xfId="18993" xr:uid="{00000000-0005-0000-0000-0000EF6A0000}"/>
    <cellStyle name="Comma 3 2 2 8 2" xfId="18994" xr:uid="{00000000-0005-0000-0000-0000F06A0000}"/>
    <cellStyle name="Comma 3 2 2 8 3" xfId="18995" xr:uid="{00000000-0005-0000-0000-0000F16A0000}"/>
    <cellStyle name="Comma 3 2 2 8_43 Manuell" xfId="55666" xr:uid="{8279A493-E6C0-40B2-B884-D57D2E0BE637}"/>
    <cellStyle name="Comma 3 2 2 9" xfId="18996" xr:uid="{00000000-0005-0000-0000-0000F36A0000}"/>
    <cellStyle name="Comma 3 2 2 9 2" xfId="18997" xr:uid="{00000000-0005-0000-0000-0000F46A0000}"/>
    <cellStyle name="Comma 3 2 2 9 3" xfId="18998" xr:uid="{00000000-0005-0000-0000-0000F56A0000}"/>
    <cellStyle name="Comma 3 2 2 9_43 Manuell" xfId="55667" xr:uid="{94CD8A1F-BCB1-4AAB-98D2-1AFB68C2770E}"/>
    <cellStyle name="Comma 3 2 2_43 Manuell" xfId="55668" xr:uid="{4FB327F0-44F1-4947-B5A6-B8EB4F0C6A6C}"/>
    <cellStyle name="Comma 3 2 3" xfId="6254" xr:uid="{00000000-0005-0000-0000-0000F86A0000}"/>
    <cellStyle name="Comma 3 2 3 10" xfId="18999" xr:uid="{00000000-0005-0000-0000-0000F96A0000}"/>
    <cellStyle name="Comma 3 2 3 10 2" xfId="19000" xr:uid="{00000000-0005-0000-0000-0000FA6A0000}"/>
    <cellStyle name="Comma 3 2 3 10 3" xfId="19001" xr:uid="{00000000-0005-0000-0000-0000FB6A0000}"/>
    <cellStyle name="Comma 3 2 3 10_43 Manuell" xfId="55669" xr:uid="{80E1E3DC-158D-4F81-B81A-BB2C6A9D12BF}"/>
    <cellStyle name="Comma 3 2 3 11" xfId="19002" xr:uid="{00000000-0005-0000-0000-0000FD6A0000}"/>
    <cellStyle name="Comma 3 2 3 11 2" xfId="19003" xr:uid="{00000000-0005-0000-0000-0000FE6A0000}"/>
    <cellStyle name="Comma 3 2 3 11 3" xfId="19004" xr:uid="{00000000-0005-0000-0000-0000FF6A0000}"/>
    <cellStyle name="Comma 3 2 3 11_43 Manuell" xfId="55670" xr:uid="{0E7D34D0-B54B-4931-A99B-9DDD08F684ED}"/>
    <cellStyle name="Comma 3 2 3 12" xfId="19005" xr:uid="{00000000-0005-0000-0000-0000016B0000}"/>
    <cellStyle name="Comma 3 2 3 12 2" xfId="19006" xr:uid="{00000000-0005-0000-0000-0000026B0000}"/>
    <cellStyle name="Comma 3 2 3 12 3" xfId="19007" xr:uid="{00000000-0005-0000-0000-0000036B0000}"/>
    <cellStyle name="Comma 3 2 3 12_43 Manuell" xfId="55671" xr:uid="{71BD04A4-51D4-4486-A310-A22BF78651E2}"/>
    <cellStyle name="Comma 3 2 3 13" xfId="19008" xr:uid="{00000000-0005-0000-0000-0000056B0000}"/>
    <cellStyle name="Comma 3 2 3 2" xfId="6255" xr:uid="{00000000-0005-0000-0000-0000066B0000}"/>
    <cellStyle name="Comma 3 2 3 2 10" xfId="19009" xr:uid="{00000000-0005-0000-0000-0000076B0000}"/>
    <cellStyle name="Comma 3 2 3 2 10 2" xfId="19010" xr:uid="{00000000-0005-0000-0000-0000086B0000}"/>
    <cellStyle name="Comma 3 2 3 2 10 3" xfId="19011" xr:uid="{00000000-0005-0000-0000-0000096B0000}"/>
    <cellStyle name="Comma 3 2 3 2 10_43 Manuell" xfId="55672" xr:uid="{0A30EF4D-FB7A-42E7-89CA-D4A13A82431F}"/>
    <cellStyle name="Comma 3 2 3 2 11" xfId="19012" xr:uid="{00000000-0005-0000-0000-00000B6B0000}"/>
    <cellStyle name="Comma 3 2 3 2 12" xfId="19013" xr:uid="{00000000-0005-0000-0000-00000C6B0000}"/>
    <cellStyle name="Comma 3 2 3 2 2" xfId="19014" xr:uid="{00000000-0005-0000-0000-00000D6B0000}"/>
    <cellStyle name="Comma 3 2 3 2 2 10" xfId="19015" xr:uid="{00000000-0005-0000-0000-00000E6B0000}"/>
    <cellStyle name="Comma 3 2 3 2 2 11" xfId="19016" xr:uid="{00000000-0005-0000-0000-00000F6B0000}"/>
    <cellStyle name="Comma 3 2 3 2 2 2" xfId="19017" xr:uid="{00000000-0005-0000-0000-0000106B0000}"/>
    <cellStyle name="Comma 3 2 3 2 2 2 2" xfId="19018" xr:uid="{00000000-0005-0000-0000-0000116B0000}"/>
    <cellStyle name="Comma 3 2 3 2 2 2 2 2" xfId="19019" xr:uid="{00000000-0005-0000-0000-0000126B0000}"/>
    <cellStyle name="Comma 3 2 3 2 2 2 2 3" xfId="19020" xr:uid="{00000000-0005-0000-0000-0000136B0000}"/>
    <cellStyle name="Comma 3 2 3 2 2 2 2_43 Manuell" xfId="55673" xr:uid="{9285C0F7-9BDC-4720-9AAB-DE7E41B86C3D}"/>
    <cellStyle name="Comma 3 2 3 2 2 2 3" xfId="19021" xr:uid="{00000000-0005-0000-0000-0000156B0000}"/>
    <cellStyle name="Comma 3 2 3 2 2 2 3 2" xfId="19022" xr:uid="{00000000-0005-0000-0000-0000166B0000}"/>
    <cellStyle name="Comma 3 2 3 2 2 2 3 3" xfId="19023" xr:uid="{00000000-0005-0000-0000-0000176B0000}"/>
    <cellStyle name="Comma 3 2 3 2 2 2 3_43 Manuell" xfId="55674" xr:uid="{A71EE121-251C-45A2-90BC-8150B7628CCE}"/>
    <cellStyle name="Comma 3 2 3 2 2 2 4" xfId="19024" xr:uid="{00000000-0005-0000-0000-0000196B0000}"/>
    <cellStyle name="Comma 3 2 3 2 2 2 5" xfId="19025" xr:uid="{00000000-0005-0000-0000-00001A6B0000}"/>
    <cellStyle name="Comma 3 2 3 2 2 2_43 Manuell" xfId="55675" xr:uid="{E73706DA-0DCA-484E-908B-29F69A5AFCE9}"/>
    <cellStyle name="Comma 3 2 3 2 2 3" xfId="19026" xr:uid="{00000000-0005-0000-0000-00001C6B0000}"/>
    <cellStyle name="Comma 3 2 3 2 2 3 2" xfId="19027" xr:uid="{00000000-0005-0000-0000-00001D6B0000}"/>
    <cellStyle name="Comma 3 2 3 2 2 3 3" xfId="19028" xr:uid="{00000000-0005-0000-0000-00001E6B0000}"/>
    <cellStyle name="Comma 3 2 3 2 2 3_43 Manuell" xfId="55676" xr:uid="{8113B707-1C30-4876-89F0-084563A43734}"/>
    <cellStyle name="Comma 3 2 3 2 2 4" xfId="19029" xr:uid="{00000000-0005-0000-0000-0000206B0000}"/>
    <cellStyle name="Comma 3 2 3 2 2 4 2" xfId="19030" xr:uid="{00000000-0005-0000-0000-0000216B0000}"/>
    <cellStyle name="Comma 3 2 3 2 2 4 3" xfId="19031" xr:uid="{00000000-0005-0000-0000-0000226B0000}"/>
    <cellStyle name="Comma 3 2 3 2 2 4_43 Manuell" xfId="55677" xr:uid="{0B84E14C-42A9-4CF9-8497-A4BC45986328}"/>
    <cellStyle name="Comma 3 2 3 2 2 5" xfId="19032" xr:uid="{00000000-0005-0000-0000-0000246B0000}"/>
    <cellStyle name="Comma 3 2 3 2 2 5 2" xfId="19033" xr:uid="{00000000-0005-0000-0000-0000256B0000}"/>
    <cellStyle name="Comma 3 2 3 2 2 5 3" xfId="19034" xr:uid="{00000000-0005-0000-0000-0000266B0000}"/>
    <cellStyle name="Comma 3 2 3 2 2 5_43 Manuell" xfId="55678" xr:uid="{1BD3D697-DE6F-4D61-9505-AD7BC7BBCAA8}"/>
    <cellStyle name="Comma 3 2 3 2 2 6" xfId="19035" xr:uid="{00000000-0005-0000-0000-0000286B0000}"/>
    <cellStyle name="Comma 3 2 3 2 2 6 2" xfId="19036" xr:uid="{00000000-0005-0000-0000-0000296B0000}"/>
    <cellStyle name="Comma 3 2 3 2 2 6 3" xfId="19037" xr:uid="{00000000-0005-0000-0000-00002A6B0000}"/>
    <cellStyle name="Comma 3 2 3 2 2 6_43 Manuell" xfId="55679" xr:uid="{E98042C8-E4E2-496F-B8A0-75D22B58D5D7}"/>
    <cellStyle name="Comma 3 2 3 2 2 7" xfId="19038" xr:uid="{00000000-0005-0000-0000-00002C6B0000}"/>
    <cellStyle name="Comma 3 2 3 2 2 7 2" xfId="19039" xr:uid="{00000000-0005-0000-0000-00002D6B0000}"/>
    <cellStyle name="Comma 3 2 3 2 2 7 3" xfId="19040" xr:uid="{00000000-0005-0000-0000-00002E6B0000}"/>
    <cellStyle name="Comma 3 2 3 2 2 7_43 Manuell" xfId="55680" xr:uid="{5D2ABD89-BA27-4DD3-B418-62AD6CE45930}"/>
    <cellStyle name="Comma 3 2 3 2 2 8" xfId="19041" xr:uid="{00000000-0005-0000-0000-0000306B0000}"/>
    <cellStyle name="Comma 3 2 3 2 2 8 2" xfId="19042" xr:uid="{00000000-0005-0000-0000-0000316B0000}"/>
    <cellStyle name="Comma 3 2 3 2 2 8 3" xfId="19043" xr:uid="{00000000-0005-0000-0000-0000326B0000}"/>
    <cellStyle name="Comma 3 2 3 2 2 8_43 Manuell" xfId="55681" xr:uid="{3856EC29-0A7E-4A05-90BA-5F5D993FDAB3}"/>
    <cellStyle name="Comma 3 2 3 2 2 9" xfId="19044" xr:uid="{00000000-0005-0000-0000-0000346B0000}"/>
    <cellStyle name="Comma 3 2 3 2 2 9 2" xfId="19045" xr:uid="{00000000-0005-0000-0000-0000356B0000}"/>
    <cellStyle name="Comma 3 2 3 2 2 9 3" xfId="19046" xr:uid="{00000000-0005-0000-0000-0000366B0000}"/>
    <cellStyle name="Comma 3 2 3 2 2 9_43 Manuell" xfId="55682" xr:uid="{FE835B3C-084E-4298-8FC6-75CBE5542275}"/>
    <cellStyle name="Comma 3 2 3 2 2_43 Manuell" xfId="55683" xr:uid="{D05518C7-0375-40BA-B0A4-CC95A42CAE71}"/>
    <cellStyle name="Comma 3 2 3 2 3" xfId="19047" xr:uid="{00000000-0005-0000-0000-0000396B0000}"/>
    <cellStyle name="Comma 3 2 3 2 3 2" xfId="19048" xr:uid="{00000000-0005-0000-0000-00003A6B0000}"/>
    <cellStyle name="Comma 3 2 3 2 3 2 2" xfId="19049" xr:uid="{00000000-0005-0000-0000-00003B6B0000}"/>
    <cellStyle name="Comma 3 2 3 2 3 2 3" xfId="19050" xr:uid="{00000000-0005-0000-0000-00003C6B0000}"/>
    <cellStyle name="Comma 3 2 3 2 3 2_43 Manuell" xfId="55684" xr:uid="{0C73E9D8-35B5-4365-AF5A-09FFE781FD3D}"/>
    <cellStyle name="Comma 3 2 3 2 3 3" xfId="19051" xr:uid="{00000000-0005-0000-0000-00003E6B0000}"/>
    <cellStyle name="Comma 3 2 3 2 3 3 2" xfId="19052" xr:uid="{00000000-0005-0000-0000-00003F6B0000}"/>
    <cellStyle name="Comma 3 2 3 2 3 3 3" xfId="19053" xr:uid="{00000000-0005-0000-0000-0000406B0000}"/>
    <cellStyle name="Comma 3 2 3 2 3 3_43 Manuell" xfId="55685" xr:uid="{1AFC66D3-599F-47BF-B984-C67B192BE279}"/>
    <cellStyle name="Comma 3 2 3 2 3 4" xfId="19054" xr:uid="{00000000-0005-0000-0000-0000426B0000}"/>
    <cellStyle name="Comma 3 2 3 2 3 5" xfId="19055" xr:uid="{00000000-0005-0000-0000-0000436B0000}"/>
    <cellStyle name="Comma 3 2 3 2 3_43 Manuell" xfId="55686" xr:uid="{66D87DC3-66C0-45FF-9091-01A957DA3274}"/>
    <cellStyle name="Comma 3 2 3 2 4" xfId="19056" xr:uid="{00000000-0005-0000-0000-0000456B0000}"/>
    <cellStyle name="Comma 3 2 3 2 4 2" xfId="19057" xr:uid="{00000000-0005-0000-0000-0000466B0000}"/>
    <cellStyle name="Comma 3 2 3 2 4 3" xfId="19058" xr:uid="{00000000-0005-0000-0000-0000476B0000}"/>
    <cellStyle name="Comma 3 2 3 2 4_43 Manuell" xfId="55687" xr:uid="{341B2FD6-A3C2-4028-92D7-CBFC8FA610AD}"/>
    <cellStyle name="Comma 3 2 3 2 5" xfId="19059" xr:uid="{00000000-0005-0000-0000-0000496B0000}"/>
    <cellStyle name="Comma 3 2 3 2 5 2" xfId="19060" xr:uid="{00000000-0005-0000-0000-00004A6B0000}"/>
    <cellStyle name="Comma 3 2 3 2 5 3" xfId="19061" xr:uid="{00000000-0005-0000-0000-00004B6B0000}"/>
    <cellStyle name="Comma 3 2 3 2 5_43 Manuell" xfId="55688" xr:uid="{211E7BD8-D814-4116-92F5-41EF55A03CA8}"/>
    <cellStyle name="Comma 3 2 3 2 6" xfId="19062" xr:uid="{00000000-0005-0000-0000-00004D6B0000}"/>
    <cellStyle name="Comma 3 2 3 2 6 2" xfId="19063" xr:uid="{00000000-0005-0000-0000-00004E6B0000}"/>
    <cellStyle name="Comma 3 2 3 2 6 3" xfId="19064" xr:uid="{00000000-0005-0000-0000-00004F6B0000}"/>
    <cellStyle name="Comma 3 2 3 2 6_43 Manuell" xfId="55689" xr:uid="{91722C03-FCE2-4E23-BFAF-90CCB0345D8E}"/>
    <cellStyle name="Comma 3 2 3 2 7" xfId="19065" xr:uid="{00000000-0005-0000-0000-0000516B0000}"/>
    <cellStyle name="Comma 3 2 3 2 7 2" xfId="19066" xr:uid="{00000000-0005-0000-0000-0000526B0000}"/>
    <cellStyle name="Comma 3 2 3 2 7 3" xfId="19067" xr:uid="{00000000-0005-0000-0000-0000536B0000}"/>
    <cellStyle name="Comma 3 2 3 2 7_43 Manuell" xfId="55690" xr:uid="{CF3CDD50-7CC1-4485-B73A-3D663E29CF59}"/>
    <cellStyle name="Comma 3 2 3 2 8" xfId="19068" xr:uid="{00000000-0005-0000-0000-0000556B0000}"/>
    <cellStyle name="Comma 3 2 3 2 8 2" xfId="19069" xr:uid="{00000000-0005-0000-0000-0000566B0000}"/>
    <cellStyle name="Comma 3 2 3 2 8 3" xfId="19070" xr:uid="{00000000-0005-0000-0000-0000576B0000}"/>
    <cellStyle name="Comma 3 2 3 2 8_43 Manuell" xfId="55691" xr:uid="{ED1CDB30-238A-41EA-BCE9-D52D68DA5AD4}"/>
    <cellStyle name="Comma 3 2 3 2 9" xfId="19071" xr:uid="{00000000-0005-0000-0000-0000596B0000}"/>
    <cellStyle name="Comma 3 2 3 2 9 2" xfId="19072" xr:uid="{00000000-0005-0000-0000-00005A6B0000}"/>
    <cellStyle name="Comma 3 2 3 2 9 3" xfId="19073" xr:uid="{00000000-0005-0000-0000-00005B6B0000}"/>
    <cellStyle name="Comma 3 2 3 2 9_43 Manuell" xfId="55692" xr:uid="{EFABD133-33A9-4234-9DA2-617ED54D31FD}"/>
    <cellStyle name="Comma 3 2 3 2_43 Manuell" xfId="55693" xr:uid="{8FB4AC16-DC99-490A-8DE4-A07CA0D47230}"/>
    <cellStyle name="Comma 3 2 3 3" xfId="19074" xr:uid="{00000000-0005-0000-0000-00005E6B0000}"/>
    <cellStyle name="Comma 3 2 3 3 10" xfId="19075" xr:uid="{00000000-0005-0000-0000-00005F6B0000}"/>
    <cellStyle name="Comma 3 2 3 3 11" xfId="19076" xr:uid="{00000000-0005-0000-0000-0000606B0000}"/>
    <cellStyle name="Comma 3 2 3 3 2" xfId="19077" xr:uid="{00000000-0005-0000-0000-0000616B0000}"/>
    <cellStyle name="Comma 3 2 3 3 2 2" xfId="19078" xr:uid="{00000000-0005-0000-0000-0000626B0000}"/>
    <cellStyle name="Comma 3 2 3 3 2 2 2" xfId="19079" xr:uid="{00000000-0005-0000-0000-0000636B0000}"/>
    <cellStyle name="Comma 3 2 3 3 2 2 3" xfId="19080" xr:uid="{00000000-0005-0000-0000-0000646B0000}"/>
    <cellStyle name="Comma 3 2 3 3 2 2_43 Manuell" xfId="55694" xr:uid="{8B64F49B-E8AE-43C9-87F0-35CE883D1D03}"/>
    <cellStyle name="Comma 3 2 3 3 2 3" xfId="19081" xr:uid="{00000000-0005-0000-0000-0000666B0000}"/>
    <cellStyle name="Comma 3 2 3 3 2 3 2" xfId="19082" xr:uid="{00000000-0005-0000-0000-0000676B0000}"/>
    <cellStyle name="Comma 3 2 3 3 2 3 3" xfId="19083" xr:uid="{00000000-0005-0000-0000-0000686B0000}"/>
    <cellStyle name="Comma 3 2 3 3 2 3_43 Manuell" xfId="55695" xr:uid="{2B30CF01-202D-410B-95A2-B6E0EB43C4E8}"/>
    <cellStyle name="Comma 3 2 3 3 2 4" xfId="19084" xr:uid="{00000000-0005-0000-0000-00006A6B0000}"/>
    <cellStyle name="Comma 3 2 3 3 2 5" xfId="19085" xr:uid="{00000000-0005-0000-0000-00006B6B0000}"/>
    <cellStyle name="Comma 3 2 3 3 2_43 Manuell" xfId="55696" xr:uid="{3F437719-C974-4C55-B46D-C2ED9BADF74E}"/>
    <cellStyle name="Comma 3 2 3 3 3" xfId="19086" xr:uid="{00000000-0005-0000-0000-00006D6B0000}"/>
    <cellStyle name="Comma 3 2 3 3 3 2" xfId="19087" xr:uid="{00000000-0005-0000-0000-00006E6B0000}"/>
    <cellStyle name="Comma 3 2 3 3 3 3" xfId="19088" xr:uid="{00000000-0005-0000-0000-00006F6B0000}"/>
    <cellStyle name="Comma 3 2 3 3 3_43 Manuell" xfId="55697" xr:uid="{03C1E8C1-4E83-425F-9AF5-AE8BB12D84D2}"/>
    <cellStyle name="Comma 3 2 3 3 4" xfId="19089" xr:uid="{00000000-0005-0000-0000-0000716B0000}"/>
    <cellStyle name="Comma 3 2 3 3 4 2" xfId="19090" xr:uid="{00000000-0005-0000-0000-0000726B0000}"/>
    <cellStyle name="Comma 3 2 3 3 4 3" xfId="19091" xr:uid="{00000000-0005-0000-0000-0000736B0000}"/>
    <cellStyle name="Comma 3 2 3 3 4_43 Manuell" xfId="55698" xr:uid="{EC3F3A30-77D4-4995-A60F-8F4D857415A7}"/>
    <cellStyle name="Comma 3 2 3 3 5" xfId="19092" xr:uid="{00000000-0005-0000-0000-0000756B0000}"/>
    <cellStyle name="Comma 3 2 3 3 5 2" xfId="19093" xr:uid="{00000000-0005-0000-0000-0000766B0000}"/>
    <cellStyle name="Comma 3 2 3 3 5 3" xfId="19094" xr:uid="{00000000-0005-0000-0000-0000776B0000}"/>
    <cellStyle name="Comma 3 2 3 3 5_43 Manuell" xfId="55699" xr:uid="{1D2B0099-E612-4EA3-A343-EA6A7BBF3520}"/>
    <cellStyle name="Comma 3 2 3 3 6" xfId="19095" xr:uid="{00000000-0005-0000-0000-0000796B0000}"/>
    <cellStyle name="Comma 3 2 3 3 6 2" xfId="19096" xr:uid="{00000000-0005-0000-0000-00007A6B0000}"/>
    <cellStyle name="Comma 3 2 3 3 6 3" xfId="19097" xr:uid="{00000000-0005-0000-0000-00007B6B0000}"/>
    <cellStyle name="Comma 3 2 3 3 6_43 Manuell" xfId="55700" xr:uid="{DE81C546-F87B-4E31-99EF-B63D046E5FCA}"/>
    <cellStyle name="Comma 3 2 3 3 7" xfId="19098" xr:uid="{00000000-0005-0000-0000-00007D6B0000}"/>
    <cellStyle name="Comma 3 2 3 3 7 2" xfId="19099" xr:uid="{00000000-0005-0000-0000-00007E6B0000}"/>
    <cellStyle name="Comma 3 2 3 3 7 3" xfId="19100" xr:uid="{00000000-0005-0000-0000-00007F6B0000}"/>
    <cellStyle name="Comma 3 2 3 3 7_43 Manuell" xfId="55701" xr:uid="{D3451DB7-2684-4989-8330-B9BF3D18FD2F}"/>
    <cellStyle name="Comma 3 2 3 3 8" xfId="19101" xr:uid="{00000000-0005-0000-0000-0000816B0000}"/>
    <cellStyle name="Comma 3 2 3 3 8 2" xfId="19102" xr:uid="{00000000-0005-0000-0000-0000826B0000}"/>
    <cellStyle name="Comma 3 2 3 3 8 3" xfId="19103" xr:uid="{00000000-0005-0000-0000-0000836B0000}"/>
    <cellStyle name="Comma 3 2 3 3 8_43 Manuell" xfId="55702" xr:uid="{D80DDDCD-3489-4956-86FA-D405B558C317}"/>
    <cellStyle name="Comma 3 2 3 3 9" xfId="19104" xr:uid="{00000000-0005-0000-0000-0000856B0000}"/>
    <cellStyle name="Comma 3 2 3 3 9 2" xfId="19105" xr:uid="{00000000-0005-0000-0000-0000866B0000}"/>
    <cellStyle name="Comma 3 2 3 3 9 3" xfId="19106" xr:uid="{00000000-0005-0000-0000-0000876B0000}"/>
    <cellStyle name="Comma 3 2 3 3 9_43 Manuell" xfId="55703" xr:uid="{58DE4757-D7C1-4271-83CE-8D009D2E8616}"/>
    <cellStyle name="Comma 3 2 3 3_43 Manuell" xfId="55704" xr:uid="{9A39523A-DACC-40EF-BA68-30A2A83B0DD5}"/>
    <cellStyle name="Comma 3 2 3 4" xfId="19107" xr:uid="{00000000-0005-0000-0000-00008A6B0000}"/>
    <cellStyle name="Comma 3 2 3 4 2" xfId="19108" xr:uid="{00000000-0005-0000-0000-00008B6B0000}"/>
    <cellStyle name="Comma 3 2 3 4 2 2" xfId="19109" xr:uid="{00000000-0005-0000-0000-00008C6B0000}"/>
    <cellStyle name="Comma 3 2 3 4 2 3" xfId="19110" xr:uid="{00000000-0005-0000-0000-00008D6B0000}"/>
    <cellStyle name="Comma 3 2 3 4 2_43 Manuell" xfId="55705" xr:uid="{8CB71155-4C49-44F8-9ACE-745F20FB26C6}"/>
    <cellStyle name="Comma 3 2 3 4 3" xfId="19111" xr:uid="{00000000-0005-0000-0000-00008F6B0000}"/>
    <cellStyle name="Comma 3 2 3 4 3 2" xfId="19112" xr:uid="{00000000-0005-0000-0000-0000906B0000}"/>
    <cellStyle name="Comma 3 2 3 4 3 3" xfId="19113" xr:uid="{00000000-0005-0000-0000-0000916B0000}"/>
    <cellStyle name="Comma 3 2 3 4 3_43 Manuell" xfId="55706" xr:uid="{0F603C75-F225-49C1-8C09-D766A05C4D33}"/>
    <cellStyle name="Comma 3 2 3 4 4" xfId="19114" xr:uid="{00000000-0005-0000-0000-0000936B0000}"/>
    <cellStyle name="Comma 3 2 3 4 5" xfId="19115" xr:uid="{00000000-0005-0000-0000-0000946B0000}"/>
    <cellStyle name="Comma 3 2 3 4_43 Manuell" xfId="55707" xr:uid="{9913C292-CE40-401B-9E19-2425423D5441}"/>
    <cellStyle name="Comma 3 2 3 5" xfId="19116" xr:uid="{00000000-0005-0000-0000-0000966B0000}"/>
    <cellStyle name="Comma 3 2 3 5 2" xfId="19117" xr:uid="{00000000-0005-0000-0000-0000976B0000}"/>
    <cellStyle name="Comma 3 2 3 5 3" xfId="19118" xr:uid="{00000000-0005-0000-0000-0000986B0000}"/>
    <cellStyle name="Comma 3 2 3 5_43 Manuell" xfId="55708" xr:uid="{8ADBCB6C-D3CD-4A29-8F5A-FBADE3FC2FC3}"/>
    <cellStyle name="Comma 3 2 3 6" xfId="19119" xr:uid="{00000000-0005-0000-0000-00009A6B0000}"/>
    <cellStyle name="Comma 3 2 3 6 2" xfId="19120" xr:uid="{00000000-0005-0000-0000-00009B6B0000}"/>
    <cellStyle name="Comma 3 2 3 6 3" xfId="19121" xr:uid="{00000000-0005-0000-0000-00009C6B0000}"/>
    <cellStyle name="Comma 3 2 3 6_43 Manuell" xfId="55709" xr:uid="{5A977F28-D876-4D0D-A53D-4389ABFADEB0}"/>
    <cellStyle name="Comma 3 2 3 7" xfId="19122" xr:uid="{00000000-0005-0000-0000-00009E6B0000}"/>
    <cellStyle name="Comma 3 2 3 7 2" xfId="19123" xr:uid="{00000000-0005-0000-0000-00009F6B0000}"/>
    <cellStyle name="Comma 3 2 3 7 3" xfId="19124" xr:uid="{00000000-0005-0000-0000-0000A06B0000}"/>
    <cellStyle name="Comma 3 2 3 7_43 Manuell" xfId="55710" xr:uid="{A7C5A8EA-CD41-4B82-8EB5-BAB1482B5717}"/>
    <cellStyle name="Comma 3 2 3 8" xfId="19125" xr:uid="{00000000-0005-0000-0000-0000A26B0000}"/>
    <cellStyle name="Comma 3 2 3 8 2" xfId="19126" xr:uid="{00000000-0005-0000-0000-0000A36B0000}"/>
    <cellStyle name="Comma 3 2 3 8 3" xfId="19127" xr:uid="{00000000-0005-0000-0000-0000A46B0000}"/>
    <cellStyle name="Comma 3 2 3 8_43 Manuell" xfId="55711" xr:uid="{CD672CBB-8AE8-40AB-9788-038A47B3CC5E}"/>
    <cellStyle name="Comma 3 2 3 9" xfId="19128" xr:uid="{00000000-0005-0000-0000-0000A66B0000}"/>
    <cellStyle name="Comma 3 2 3 9 2" xfId="19129" xr:uid="{00000000-0005-0000-0000-0000A76B0000}"/>
    <cellStyle name="Comma 3 2 3 9 3" xfId="19130" xr:uid="{00000000-0005-0000-0000-0000A86B0000}"/>
    <cellStyle name="Comma 3 2 3 9_43 Manuell" xfId="55712" xr:uid="{E120C2AE-3D6A-4AAB-BFE5-6D79271282E0}"/>
    <cellStyle name="Comma 3 2 3_43 Manuell" xfId="55713" xr:uid="{8CEFD895-BF43-44DC-BB7E-B6B6ADDF4BD9}"/>
    <cellStyle name="Comma 3 2 4" xfId="6256" xr:uid="{00000000-0005-0000-0000-0000AB6B0000}"/>
    <cellStyle name="Comma 3 2 4 10" xfId="19131" xr:uid="{00000000-0005-0000-0000-0000AC6B0000}"/>
    <cellStyle name="Comma 3 2 4 10 2" xfId="19132" xr:uid="{00000000-0005-0000-0000-0000AD6B0000}"/>
    <cellStyle name="Comma 3 2 4 10 3" xfId="19133" xr:uid="{00000000-0005-0000-0000-0000AE6B0000}"/>
    <cellStyle name="Comma 3 2 4 10_43 Manuell" xfId="55714" xr:uid="{77F0D6D7-AD1F-4BAC-BF8B-1E5958F90DAE}"/>
    <cellStyle name="Comma 3 2 4 11" xfId="19134" xr:uid="{00000000-0005-0000-0000-0000B06B0000}"/>
    <cellStyle name="Comma 3 2 4 12" xfId="19135" xr:uid="{00000000-0005-0000-0000-0000B16B0000}"/>
    <cellStyle name="Comma 3 2 4 2" xfId="19136" xr:uid="{00000000-0005-0000-0000-0000B26B0000}"/>
    <cellStyle name="Comma 3 2 4 2 10" xfId="19137" xr:uid="{00000000-0005-0000-0000-0000B36B0000}"/>
    <cellStyle name="Comma 3 2 4 2 11" xfId="19138" xr:uid="{00000000-0005-0000-0000-0000B46B0000}"/>
    <cellStyle name="Comma 3 2 4 2 2" xfId="19139" xr:uid="{00000000-0005-0000-0000-0000B56B0000}"/>
    <cellStyle name="Comma 3 2 4 2 2 2" xfId="19140" xr:uid="{00000000-0005-0000-0000-0000B66B0000}"/>
    <cellStyle name="Comma 3 2 4 2 2 2 2" xfId="19141" xr:uid="{00000000-0005-0000-0000-0000B76B0000}"/>
    <cellStyle name="Comma 3 2 4 2 2 2 3" xfId="19142" xr:uid="{00000000-0005-0000-0000-0000B86B0000}"/>
    <cellStyle name="Comma 3 2 4 2 2 2_43 Manuell" xfId="55715" xr:uid="{E90968FE-1A77-432D-88F5-F82C527DBEDA}"/>
    <cellStyle name="Comma 3 2 4 2 2 3" xfId="19143" xr:uid="{00000000-0005-0000-0000-0000BA6B0000}"/>
    <cellStyle name="Comma 3 2 4 2 2 3 2" xfId="19144" xr:uid="{00000000-0005-0000-0000-0000BB6B0000}"/>
    <cellStyle name="Comma 3 2 4 2 2 3 3" xfId="19145" xr:uid="{00000000-0005-0000-0000-0000BC6B0000}"/>
    <cellStyle name="Comma 3 2 4 2 2 3_43 Manuell" xfId="55716" xr:uid="{232D3D38-7CCA-4469-A9F0-EB9F1717F708}"/>
    <cellStyle name="Comma 3 2 4 2 2 4" xfId="19146" xr:uid="{00000000-0005-0000-0000-0000BE6B0000}"/>
    <cellStyle name="Comma 3 2 4 2 2 5" xfId="19147" xr:uid="{00000000-0005-0000-0000-0000BF6B0000}"/>
    <cellStyle name="Comma 3 2 4 2 2_43 Manuell" xfId="55717" xr:uid="{8DB4991B-3C2A-4001-813D-8C3D3A50565C}"/>
    <cellStyle name="Comma 3 2 4 2 3" xfId="19148" xr:uid="{00000000-0005-0000-0000-0000C16B0000}"/>
    <cellStyle name="Comma 3 2 4 2 3 2" xfId="19149" xr:uid="{00000000-0005-0000-0000-0000C26B0000}"/>
    <cellStyle name="Comma 3 2 4 2 3 3" xfId="19150" xr:uid="{00000000-0005-0000-0000-0000C36B0000}"/>
    <cellStyle name="Comma 3 2 4 2 3_43 Manuell" xfId="55718" xr:uid="{7EF1C2AA-DF36-4F96-A5F7-1DB3A1891D6C}"/>
    <cellStyle name="Comma 3 2 4 2 4" xfId="19151" xr:uid="{00000000-0005-0000-0000-0000C56B0000}"/>
    <cellStyle name="Comma 3 2 4 2 4 2" xfId="19152" xr:uid="{00000000-0005-0000-0000-0000C66B0000}"/>
    <cellStyle name="Comma 3 2 4 2 4 3" xfId="19153" xr:uid="{00000000-0005-0000-0000-0000C76B0000}"/>
    <cellStyle name="Comma 3 2 4 2 4_43 Manuell" xfId="55719" xr:uid="{5E6FC3E8-983F-47B1-A294-0BC3F746B020}"/>
    <cellStyle name="Comma 3 2 4 2 5" xfId="19154" xr:uid="{00000000-0005-0000-0000-0000C96B0000}"/>
    <cellStyle name="Comma 3 2 4 2 5 2" xfId="19155" xr:uid="{00000000-0005-0000-0000-0000CA6B0000}"/>
    <cellStyle name="Comma 3 2 4 2 5 3" xfId="19156" xr:uid="{00000000-0005-0000-0000-0000CB6B0000}"/>
    <cellStyle name="Comma 3 2 4 2 5_43 Manuell" xfId="55720" xr:uid="{032FCF70-FB87-447F-A1F3-5E526EE55A4E}"/>
    <cellStyle name="Comma 3 2 4 2 6" xfId="19157" xr:uid="{00000000-0005-0000-0000-0000CD6B0000}"/>
    <cellStyle name="Comma 3 2 4 2 6 2" xfId="19158" xr:uid="{00000000-0005-0000-0000-0000CE6B0000}"/>
    <cellStyle name="Comma 3 2 4 2 6 3" xfId="19159" xr:uid="{00000000-0005-0000-0000-0000CF6B0000}"/>
    <cellStyle name="Comma 3 2 4 2 6_43 Manuell" xfId="55721" xr:uid="{54EFD5DC-E676-493A-B2E8-90DF253660CD}"/>
    <cellStyle name="Comma 3 2 4 2 7" xfId="19160" xr:uid="{00000000-0005-0000-0000-0000D16B0000}"/>
    <cellStyle name="Comma 3 2 4 2 7 2" xfId="19161" xr:uid="{00000000-0005-0000-0000-0000D26B0000}"/>
    <cellStyle name="Comma 3 2 4 2 7 3" xfId="19162" xr:uid="{00000000-0005-0000-0000-0000D36B0000}"/>
    <cellStyle name="Comma 3 2 4 2 7_43 Manuell" xfId="55722" xr:uid="{D10B70C5-8136-41EE-8F64-5E65B6D25922}"/>
    <cellStyle name="Comma 3 2 4 2 8" xfId="19163" xr:uid="{00000000-0005-0000-0000-0000D56B0000}"/>
    <cellStyle name="Comma 3 2 4 2 8 2" xfId="19164" xr:uid="{00000000-0005-0000-0000-0000D66B0000}"/>
    <cellStyle name="Comma 3 2 4 2 8 3" xfId="19165" xr:uid="{00000000-0005-0000-0000-0000D76B0000}"/>
    <cellStyle name="Comma 3 2 4 2 8_43 Manuell" xfId="55723" xr:uid="{E011A548-8940-44E9-97AD-657AD6A8BBBE}"/>
    <cellStyle name="Comma 3 2 4 2 9" xfId="19166" xr:uid="{00000000-0005-0000-0000-0000D96B0000}"/>
    <cellStyle name="Comma 3 2 4 2 9 2" xfId="19167" xr:uid="{00000000-0005-0000-0000-0000DA6B0000}"/>
    <cellStyle name="Comma 3 2 4 2 9 3" xfId="19168" xr:uid="{00000000-0005-0000-0000-0000DB6B0000}"/>
    <cellStyle name="Comma 3 2 4 2 9_43 Manuell" xfId="55724" xr:uid="{A1D6A994-8E2B-4923-833A-04AEB69A02B2}"/>
    <cellStyle name="Comma 3 2 4 2_43 Manuell" xfId="55725" xr:uid="{3AC4024C-CBB3-4B7B-9969-5C480339FA2F}"/>
    <cellStyle name="Comma 3 2 4 3" xfId="19169" xr:uid="{00000000-0005-0000-0000-0000DE6B0000}"/>
    <cellStyle name="Comma 3 2 4 3 2" xfId="19170" xr:uid="{00000000-0005-0000-0000-0000DF6B0000}"/>
    <cellStyle name="Comma 3 2 4 3 2 2" xfId="19171" xr:uid="{00000000-0005-0000-0000-0000E06B0000}"/>
    <cellStyle name="Comma 3 2 4 3 2 3" xfId="19172" xr:uid="{00000000-0005-0000-0000-0000E16B0000}"/>
    <cellStyle name="Comma 3 2 4 3 2_43 Manuell" xfId="55726" xr:uid="{45857F3D-A8CB-4A37-BF2F-35E4015A850B}"/>
    <cellStyle name="Comma 3 2 4 3 3" xfId="19173" xr:uid="{00000000-0005-0000-0000-0000E36B0000}"/>
    <cellStyle name="Comma 3 2 4 3 3 2" xfId="19174" xr:uid="{00000000-0005-0000-0000-0000E46B0000}"/>
    <cellStyle name="Comma 3 2 4 3 3 3" xfId="19175" xr:uid="{00000000-0005-0000-0000-0000E56B0000}"/>
    <cellStyle name="Comma 3 2 4 3 3_43 Manuell" xfId="55727" xr:uid="{7DA4BFCE-C581-4DA1-9A66-B94DA1B72AD0}"/>
    <cellStyle name="Comma 3 2 4 3 4" xfId="19176" xr:uid="{00000000-0005-0000-0000-0000E76B0000}"/>
    <cellStyle name="Comma 3 2 4 3 5" xfId="19177" xr:uid="{00000000-0005-0000-0000-0000E86B0000}"/>
    <cellStyle name="Comma 3 2 4 3_43 Manuell" xfId="55728" xr:uid="{DBD4B714-55EC-4133-B8DD-4FA0FE8B8033}"/>
    <cellStyle name="Comma 3 2 4 4" xfId="19178" xr:uid="{00000000-0005-0000-0000-0000EA6B0000}"/>
    <cellStyle name="Comma 3 2 4 4 2" xfId="19179" xr:uid="{00000000-0005-0000-0000-0000EB6B0000}"/>
    <cellStyle name="Comma 3 2 4 4 3" xfId="19180" xr:uid="{00000000-0005-0000-0000-0000EC6B0000}"/>
    <cellStyle name="Comma 3 2 4 4_43 Manuell" xfId="55729" xr:uid="{0BA3A5C8-9016-4AD4-ADD2-2497E7DE0557}"/>
    <cellStyle name="Comma 3 2 4 5" xfId="19181" xr:uid="{00000000-0005-0000-0000-0000EE6B0000}"/>
    <cellStyle name="Comma 3 2 4 5 2" xfId="19182" xr:uid="{00000000-0005-0000-0000-0000EF6B0000}"/>
    <cellStyle name="Comma 3 2 4 5 3" xfId="19183" xr:uid="{00000000-0005-0000-0000-0000F06B0000}"/>
    <cellStyle name="Comma 3 2 4 5_43 Manuell" xfId="55730" xr:uid="{B9088AF5-7354-4776-BBC6-D866AD1524DD}"/>
    <cellStyle name="Comma 3 2 4 6" xfId="19184" xr:uid="{00000000-0005-0000-0000-0000F26B0000}"/>
    <cellStyle name="Comma 3 2 4 6 2" xfId="19185" xr:uid="{00000000-0005-0000-0000-0000F36B0000}"/>
    <cellStyle name="Comma 3 2 4 6 3" xfId="19186" xr:uid="{00000000-0005-0000-0000-0000F46B0000}"/>
    <cellStyle name="Comma 3 2 4 6_43 Manuell" xfId="55731" xr:uid="{455C539C-2305-46B8-9385-AD51C4599AD3}"/>
    <cellStyle name="Comma 3 2 4 7" xfId="19187" xr:uid="{00000000-0005-0000-0000-0000F66B0000}"/>
    <cellStyle name="Comma 3 2 4 7 2" xfId="19188" xr:uid="{00000000-0005-0000-0000-0000F76B0000}"/>
    <cellStyle name="Comma 3 2 4 7 3" xfId="19189" xr:uid="{00000000-0005-0000-0000-0000F86B0000}"/>
    <cellStyle name="Comma 3 2 4 7_43 Manuell" xfId="55732" xr:uid="{6DDED155-5F79-4337-9399-24D7E31F54F2}"/>
    <cellStyle name="Comma 3 2 4 8" xfId="19190" xr:uid="{00000000-0005-0000-0000-0000FA6B0000}"/>
    <cellStyle name="Comma 3 2 4 8 2" xfId="19191" xr:uid="{00000000-0005-0000-0000-0000FB6B0000}"/>
    <cellStyle name="Comma 3 2 4 8 3" xfId="19192" xr:uid="{00000000-0005-0000-0000-0000FC6B0000}"/>
    <cellStyle name="Comma 3 2 4 8_43 Manuell" xfId="55733" xr:uid="{D466C054-4D7D-475D-8453-5037A3B5BC3E}"/>
    <cellStyle name="Comma 3 2 4 9" xfId="19193" xr:uid="{00000000-0005-0000-0000-0000FE6B0000}"/>
    <cellStyle name="Comma 3 2 4 9 2" xfId="19194" xr:uid="{00000000-0005-0000-0000-0000FF6B0000}"/>
    <cellStyle name="Comma 3 2 4 9 3" xfId="19195" xr:uid="{00000000-0005-0000-0000-0000006C0000}"/>
    <cellStyle name="Comma 3 2 4 9_43 Manuell" xfId="55734" xr:uid="{ABACDF25-7A13-4487-9FA4-551BBD917685}"/>
    <cellStyle name="Comma 3 2 4_43 Manuell" xfId="55735" xr:uid="{B4341125-ACC4-45E3-A6E0-99CF4AA6F999}"/>
    <cellStyle name="Comma 3 2 5" xfId="6257" xr:uid="{00000000-0005-0000-0000-0000036C0000}"/>
    <cellStyle name="Comma 3 2 5 10" xfId="19196" xr:uid="{00000000-0005-0000-0000-0000046C0000}"/>
    <cellStyle name="Comma 3 2 5 10 2" xfId="19197" xr:uid="{00000000-0005-0000-0000-0000056C0000}"/>
    <cellStyle name="Comma 3 2 5 10 3" xfId="19198" xr:uid="{00000000-0005-0000-0000-0000066C0000}"/>
    <cellStyle name="Comma 3 2 5 10_43 Manuell" xfId="55736" xr:uid="{1E1A4E11-68A7-4147-AF3E-484695738480}"/>
    <cellStyle name="Comma 3 2 5 11" xfId="19199" xr:uid="{00000000-0005-0000-0000-0000086C0000}"/>
    <cellStyle name="Comma 3 2 5 12" xfId="19200" xr:uid="{00000000-0005-0000-0000-0000096C0000}"/>
    <cellStyle name="Comma 3 2 5 2" xfId="6258" xr:uid="{00000000-0005-0000-0000-00000A6C0000}"/>
    <cellStyle name="Comma 3 2 5 2 10" xfId="19201" xr:uid="{00000000-0005-0000-0000-00000B6C0000}"/>
    <cellStyle name="Comma 3 2 5 2 11" xfId="19202" xr:uid="{00000000-0005-0000-0000-00000C6C0000}"/>
    <cellStyle name="Comma 3 2 5 2 2" xfId="19203" xr:uid="{00000000-0005-0000-0000-00000D6C0000}"/>
    <cellStyle name="Comma 3 2 5 2 2 2" xfId="19204" xr:uid="{00000000-0005-0000-0000-00000E6C0000}"/>
    <cellStyle name="Comma 3 2 5 2 2 2 2" xfId="19205" xr:uid="{00000000-0005-0000-0000-00000F6C0000}"/>
    <cellStyle name="Comma 3 2 5 2 2 2 3" xfId="19206" xr:uid="{00000000-0005-0000-0000-0000106C0000}"/>
    <cellStyle name="Comma 3 2 5 2 2 2_43 Manuell" xfId="55737" xr:uid="{D8C12213-842A-4875-A8E7-2EC81E148C4A}"/>
    <cellStyle name="Comma 3 2 5 2 2 3" xfId="19207" xr:uid="{00000000-0005-0000-0000-0000126C0000}"/>
    <cellStyle name="Comma 3 2 5 2 2 3 2" xfId="19208" xr:uid="{00000000-0005-0000-0000-0000136C0000}"/>
    <cellStyle name="Comma 3 2 5 2 2 3 3" xfId="19209" xr:uid="{00000000-0005-0000-0000-0000146C0000}"/>
    <cellStyle name="Comma 3 2 5 2 2 3_43 Manuell" xfId="55738" xr:uid="{A90CC19D-BE18-42DD-91C4-4984F03D9BE8}"/>
    <cellStyle name="Comma 3 2 5 2 2 4" xfId="19210" xr:uid="{00000000-0005-0000-0000-0000166C0000}"/>
    <cellStyle name="Comma 3 2 5 2 2 5" xfId="19211" xr:uid="{00000000-0005-0000-0000-0000176C0000}"/>
    <cellStyle name="Comma 3 2 5 2 2_43 Manuell" xfId="55739" xr:uid="{BEAAADA2-C215-45FA-925E-E1EB6E02EB28}"/>
    <cellStyle name="Comma 3 2 5 2 3" xfId="19212" xr:uid="{00000000-0005-0000-0000-0000196C0000}"/>
    <cellStyle name="Comma 3 2 5 2 3 2" xfId="19213" xr:uid="{00000000-0005-0000-0000-00001A6C0000}"/>
    <cellStyle name="Comma 3 2 5 2 3 3" xfId="19214" xr:uid="{00000000-0005-0000-0000-00001B6C0000}"/>
    <cellStyle name="Comma 3 2 5 2 3_43 Manuell" xfId="55740" xr:uid="{9F49563A-C3C1-40C0-9645-89A8B0999660}"/>
    <cellStyle name="Comma 3 2 5 2 4" xfId="19215" xr:uid="{00000000-0005-0000-0000-00001D6C0000}"/>
    <cellStyle name="Comma 3 2 5 2 4 2" xfId="19216" xr:uid="{00000000-0005-0000-0000-00001E6C0000}"/>
    <cellStyle name="Comma 3 2 5 2 4 3" xfId="19217" xr:uid="{00000000-0005-0000-0000-00001F6C0000}"/>
    <cellStyle name="Comma 3 2 5 2 4_43 Manuell" xfId="55741" xr:uid="{8455F4B2-678F-40DF-8CC7-13BAD66AECF8}"/>
    <cellStyle name="Comma 3 2 5 2 5" xfId="19218" xr:uid="{00000000-0005-0000-0000-0000216C0000}"/>
    <cellStyle name="Comma 3 2 5 2 5 2" xfId="19219" xr:uid="{00000000-0005-0000-0000-0000226C0000}"/>
    <cellStyle name="Comma 3 2 5 2 5 3" xfId="19220" xr:uid="{00000000-0005-0000-0000-0000236C0000}"/>
    <cellStyle name="Comma 3 2 5 2 5_43 Manuell" xfId="55742" xr:uid="{77905958-A1F1-4BD9-9A0F-8AA814E0E231}"/>
    <cellStyle name="Comma 3 2 5 2 6" xfId="19221" xr:uid="{00000000-0005-0000-0000-0000256C0000}"/>
    <cellStyle name="Comma 3 2 5 2 6 2" xfId="19222" xr:uid="{00000000-0005-0000-0000-0000266C0000}"/>
    <cellStyle name="Comma 3 2 5 2 6 3" xfId="19223" xr:uid="{00000000-0005-0000-0000-0000276C0000}"/>
    <cellStyle name="Comma 3 2 5 2 6_43 Manuell" xfId="55743" xr:uid="{1CF418F5-693A-4CDB-A7AD-67CF1E40F9B1}"/>
    <cellStyle name="Comma 3 2 5 2 7" xfId="19224" xr:uid="{00000000-0005-0000-0000-0000296C0000}"/>
    <cellStyle name="Comma 3 2 5 2 7 2" xfId="19225" xr:uid="{00000000-0005-0000-0000-00002A6C0000}"/>
    <cellStyle name="Comma 3 2 5 2 7 3" xfId="19226" xr:uid="{00000000-0005-0000-0000-00002B6C0000}"/>
    <cellStyle name="Comma 3 2 5 2 7_43 Manuell" xfId="55744" xr:uid="{34AAE540-8C3C-4627-A95E-4BA2CD56952F}"/>
    <cellStyle name="Comma 3 2 5 2 8" xfId="19227" xr:uid="{00000000-0005-0000-0000-00002D6C0000}"/>
    <cellStyle name="Comma 3 2 5 2 8 2" xfId="19228" xr:uid="{00000000-0005-0000-0000-00002E6C0000}"/>
    <cellStyle name="Comma 3 2 5 2 8 3" xfId="19229" xr:uid="{00000000-0005-0000-0000-00002F6C0000}"/>
    <cellStyle name="Comma 3 2 5 2 8_43 Manuell" xfId="55745" xr:uid="{840A2086-EB55-4F42-BDA5-B47A928D002A}"/>
    <cellStyle name="Comma 3 2 5 2 9" xfId="19230" xr:uid="{00000000-0005-0000-0000-0000316C0000}"/>
    <cellStyle name="Comma 3 2 5 2 9 2" xfId="19231" xr:uid="{00000000-0005-0000-0000-0000326C0000}"/>
    <cellStyle name="Comma 3 2 5 2 9 3" xfId="19232" xr:uid="{00000000-0005-0000-0000-0000336C0000}"/>
    <cellStyle name="Comma 3 2 5 2 9_43 Manuell" xfId="55746" xr:uid="{49A9AA0C-ED01-436F-8B55-6BE48255091E}"/>
    <cellStyle name="Comma 3 2 5 2_43 Manuell" xfId="55747" xr:uid="{05ACD24B-34E0-4866-97BB-E8645B4B37F0}"/>
    <cellStyle name="Comma 3 2 5 3" xfId="19233" xr:uid="{00000000-0005-0000-0000-0000366C0000}"/>
    <cellStyle name="Comma 3 2 5 3 2" xfId="19234" xr:uid="{00000000-0005-0000-0000-0000376C0000}"/>
    <cellStyle name="Comma 3 2 5 3 2 2" xfId="19235" xr:uid="{00000000-0005-0000-0000-0000386C0000}"/>
    <cellStyle name="Comma 3 2 5 3 2 3" xfId="19236" xr:uid="{00000000-0005-0000-0000-0000396C0000}"/>
    <cellStyle name="Comma 3 2 5 3 2_43 Manuell" xfId="55748" xr:uid="{7F1F8929-A35F-4954-8220-36EBB9266E0B}"/>
    <cellStyle name="Comma 3 2 5 3 3" xfId="19237" xr:uid="{00000000-0005-0000-0000-00003B6C0000}"/>
    <cellStyle name="Comma 3 2 5 3 3 2" xfId="19238" xr:uid="{00000000-0005-0000-0000-00003C6C0000}"/>
    <cellStyle name="Comma 3 2 5 3 3 3" xfId="19239" xr:uid="{00000000-0005-0000-0000-00003D6C0000}"/>
    <cellStyle name="Comma 3 2 5 3 3_43 Manuell" xfId="55749" xr:uid="{DE296074-95E0-4DB2-990C-446DABEED3C9}"/>
    <cellStyle name="Comma 3 2 5 3 4" xfId="19240" xr:uid="{00000000-0005-0000-0000-00003F6C0000}"/>
    <cellStyle name="Comma 3 2 5 3 5" xfId="19241" xr:uid="{00000000-0005-0000-0000-0000406C0000}"/>
    <cellStyle name="Comma 3 2 5 3_43 Manuell" xfId="55750" xr:uid="{C5F9477C-3656-44BD-98A3-E410C88B6392}"/>
    <cellStyle name="Comma 3 2 5 4" xfId="19242" xr:uid="{00000000-0005-0000-0000-0000426C0000}"/>
    <cellStyle name="Comma 3 2 5 4 2" xfId="19243" xr:uid="{00000000-0005-0000-0000-0000436C0000}"/>
    <cellStyle name="Comma 3 2 5 4 3" xfId="19244" xr:uid="{00000000-0005-0000-0000-0000446C0000}"/>
    <cellStyle name="Comma 3 2 5 4_43 Manuell" xfId="55751" xr:uid="{71B61BC3-5E9E-42E4-8E25-3BD37CB6F5F7}"/>
    <cellStyle name="Comma 3 2 5 5" xfId="19245" xr:uid="{00000000-0005-0000-0000-0000466C0000}"/>
    <cellStyle name="Comma 3 2 5 5 2" xfId="19246" xr:uid="{00000000-0005-0000-0000-0000476C0000}"/>
    <cellStyle name="Comma 3 2 5 5 3" xfId="19247" xr:uid="{00000000-0005-0000-0000-0000486C0000}"/>
    <cellStyle name="Comma 3 2 5 5_43 Manuell" xfId="55752" xr:uid="{87B745EF-AC08-459A-B31D-430A01257CDB}"/>
    <cellStyle name="Comma 3 2 5 6" xfId="19248" xr:uid="{00000000-0005-0000-0000-00004A6C0000}"/>
    <cellStyle name="Comma 3 2 5 6 2" xfId="19249" xr:uid="{00000000-0005-0000-0000-00004B6C0000}"/>
    <cellStyle name="Comma 3 2 5 6 3" xfId="19250" xr:uid="{00000000-0005-0000-0000-00004C6C0000}"/>
    <cellStyle name="Comma 3 2 5 6_43 Manuell" xfId="55753" xr:uid="{076375B0-7590-4391-8AD3-7B114D029E4F}"/>
    <cellStyle name="Comma 3 2 5 7" xfId="19251" xr:uid="{00000000-0005-0000-0000-00004E6C0000}"/>
    <cellStyle name="Comma 3 2 5 7 2" xfId="19252" xr:uid="{00000000-0005-0000-0000-00004F6C0000}"/>
    <cellStyle name="Comma 3 2 5 7 3" xfId="19253" xr:uid="{00000000-0005-0000-0000-0000506C0000}"/>
    <cellStyle name="Comma 3 2 5 7_43 Manuell" xfId="55754" xr:uid="{29653CD7-6CF0-4BD8-9428-A814BD8EE5C2}"/>
    <cellStyle name="Comma 3 2 5 8" xfId="19254" xr:uid="{00000000-0005-0000-0000-0000526C0000}"/>
    <cellStyle name="Comma 3 2 5 8 2" xfId="19255" xr:uid="{00000000-0005-0000-0000-0000536C0000}"/>
    <cellStyle name="Comma 3 2 5 8 3" xfId="19256" xr:uid="{00000000-0005-0000-0000-0000546C0000}"/>
    <cellStyle name="Comma 3 2 5 8_43 Manuell" xfId="55755" xr:uid="{889518F6-B27E-43F0-BE27-FFE80E76E18C}"/>
    <cellStyle name="Comma 3 2 5 9" xfId="19257" xr:uid="{00000000-0005-0000-0000-0000566C0000}"/>
    <cellStyle name="Comma 3 2 5 9 2" xfId="19258" xr:uid="{00000000-0005-0000-0000-0000576C0000}"/>
    <cellStyle name="Comma 3 2 5 9 3" xfId="19259" xr:uid="{00000000-0005-0000-0000-0000586C0000}"/>
    <cellStyle name="Comma 3 2 5 9_43 Manuell" xfId="55756" xr:uid="{5176CFB0-37E5-4259-BEBD-AB2FC75E6585}"/>
    <cellStyle name="Comma 3 2 5_43 Manuell" xfId="55757" xr:uid="{31FE45FF-01DD-4C1E-BBA8-DFEF3CDAC40E}"/>
    <cellStyle name="Comma 3 2 6" xfId="6259" xr:uid="{00000000-0005-0000-0000-00005B6C0000}"/>
    <cellStyle name="Comma 3 2 6 10" xfId="19260" xr:uid="{00000000-0005-0000-0000-00005C6C0000}"/>
    <cellStyle name="Comma 3 2 6 11" xfId="19261" xr:uid="{00000000-0005-0000-0000-00005D6C0000}"/>
    <cellStyle name="Comma 3 2 6 2" xfId="19262" xr:uid="{00000000-0005-0000-0000-00005E6C0000}"/>
    <cellStyle name="Comma 3 2 6 2 2" xfId="19263" xr:uid="{00000000-0005-0000-0000-00005F6C0000}"/>
    <cellStyle name="Comma 3 2 6 2 2 2" xfId="19264" xr:uid="{00000000-0005-0000-0000-0000606C0000}"/>
    <cellStyle name="Comma 3 2 6 2 2 3" xfId="19265" xr:uid="{00000000-0005-0000-0000-0000616C0000}"/>
    <cellStyle name="Comma 3 2 6 2 2_43 Manuell" xfId="55758" xr:uid="{0348DC4C-7288-4D3B-A6B1-E038C36559C0}"/>
    <cellStyle name="Comma 3 2 6 2 3" xfId="19266" xr:uid="{00000000-0005-0000-0000-0000636C0000}"/>
    <cellStyle name="Comma 3 2 6 2 3 2" xfId="19267" xr:uid="{00000000-0005-0000-0000-0000646C0000}"/>
    <cellStyle name="Comma 3 2 6 2 3 3" xfId="19268" xr:uid="{00000000-0005-0000-0000-0000656C0000}"/>
    <cellStyle name="Comma 3 2 6 2 3_43 Manuell" xfId="55759" xr:uid="{481614BF-1AC4-4B35-8DAC-76C86066AE58}"/>
    <cellStyle name="Comma 3 2 6 2 4" xfId="19269" xr:uid="{00000000-0005-0000-0000-0000676C0000}"/>
    <cellStyle name="Comma 3 2 6 2 5" xfId="19270" xr:uid="{00000000-0005-0000-0000-0000686C0000}"/>
    <cellStyle name="Comma 3 2 6 2_43 Manuell" xfId="55760" xr:uid="{EDEB73DC-AE70-4691-8AE2-77FEE81AF22D}"/>
    <cellStyle name="Comma 3 2 6 3" xfId="19271" xr:uid="{00000000-0005-0000-0000-00006A6C0000}"/>
    <cellStyle name="Comma 3 2 6 3 2" xfId="19272" xr:uid="{00000000-0005-0000-0000-00006B6C0000}"/>
    <cellStyle name="Comma 3 2 6 3 3" xfId="19273" xr:uid="{00000000-0005-0000-0000-00006C6C0000}"/>
    <cellStyle name="Comma 3 2 6 3_43 Manuell" xfId="55761" xr:uid="{018F9669-9E0D-4BBC-9632-1990E2234E51}"/>
    <cellStyle name="Comma 3 2 6 4" xfId="19274" xr:uid="{00000000-0005-0000-0000-00006E6C0000}"/>
    <cellStyle name="Comma 3 2 6 4 2" xfId="19275" xr:uid="{00000000-0005-0000-0000-00006F6C0000}"/>
    <cellStyle name="Comma 3 2 6 4 3" xfId="19276" xr:uid="{00000000-0005-0000-0000-0000706C0000}"/>
    <cellStyle name="Comma 3 2 6 4_43 Manuell" xfId="55762" xr:uid="{C18ADDDC-81F3-44DE-A00B-794166685FE1}"/>
    <cellStyle name="Comma 3 2 6 5" xfId="19277" xr:uid="{00000000-0005-0000-0000-0000726C0000}"/>
    <cellStyle name="Comma 3 2 6 5 2" xfId="19278" xr:uid="{00000000-0005-0000-0000-0000736C0000}"/>
    <cellStyle name="Comma 3 2 6 5 3" xfId="19279" xr:uid="{00000000-0005-0000-0000-0000746C0000}"/>
    <cellStyle name="Comma 3 2 6 5_43 Manuell" xfId="55763" xr:uid="{E9578DE9-C082-4B72-A65D-30B3EC6BCEC2}"/>
    <cellStyle name="Comma 3 2 6 6" xfId="19280" xr:uid="{00000000-0005-0000-0000-0000766C0000}"/>
    <cellStyle name="Comma 3 2 6 6 2" xfId="19281" xr:uid="{00000000-0005-0000-0000-0000776C0000}"/>
    <cellStyle name="Comma 3 2 6 6 3" xfId="19282" xr:uid="{00000000-0005-0000-0000-0000786C0000}"/>
    <cellStyle name="Comma 3 2 6 6_43 Manuell" xfId="55764" xr:uid="{A8CDC487-F7D3-4E2D-A82E-F1A78A5F9193}"/>
    <cellStyle name="Comma 3 2 6 7" xfId="19283" xr:uid="{00000000-0005-0000-0000-00007A6C0000}"/>
    <cellStyle name="Comma 3 2 6 7 2" xfId="19284" xr:uid="{00000000-0005-0000-0000-00007B6C0000}"/>
    <cellStyle name="Comma 3 2 6 7 3" xfId="19285" xr:uid="{00000000-0005-0000-0000-00007C6C0000}"/>
    <cellStyle name="Comma 3 2 6 7_43 Manuell" xfId="55765" xr:uid="{FACEDA49-14EE-4DE0-86FA-A7C380084E24}"/>
    <cellStyle name="Comma 3 2 6 8" xfId="19286" xr:uid="{00000000-0005-0000-0000-00007E6C0000}"/>
    <cellStyle name="Comma 3 2 6 8 2" xfId="19287" xr:uid="{00000000-0005-0000-0000-00007F6C0000}"/>
    <cellStyle name="Comma 3 2 6 8 3" xfId="19288" xr:uid="{00000000-0005-0000-0000-0000806C0000}"/>
    <cellStyle name="Comma 3 2 6 8_43 Manuell" xfId="55766" xr:uid="{BF488C3A-75AE-45F1-B2B1-4757FDD05C31}"/>
    <cellStyle name="Comma 3 2 6 9" xfId="19289" xr:uid="{00000000-0005-0000-0000-0000826C0000}"/>
    <cellStyle name="Comma 3 2 6 9 2" xfId="19290" xr:uid="{00000000-0005-0000-0000-0000836C0000}"/>
    <cellStyle name="Comma 3 2 6 9 3" xfId="19291" xr:uid="{00000000-0005-0000-0000-0000846C0000}"/>
    <cellStyle name="Comma 3 2 6 9_43 Manuell" xfId="55767" xr:uid="{E2BF5013-1EC1-45EF-8C47-0DA2D3F5DF17}"/>
    <cellStyle name="Comma 3 2 6_43 Manuell" xfId="55768" xr:uid="{F04B749C-A933-40BE-9BAA-FF442E5493EA}"/>
    <cellStyle name="Comma 3 2 7" xfId="19292" xr:uid="{00000000-0005-0000-0000-0000876C0000}"/>
    <cellStyle name="Comma 3 2 7 2" xfId="19293" xr:uid="{00000000-0005-0000-0000-0000886C0000}"/>
    <cellStyle name="Comma 3 2 7 2 2" xfId="19294" xr:uid="{00000000-0005-0000-0000-0000896C0000}"/>
    <cellStyle name="Comma 3 2 7 2 3" xfId="19295" xr:uid="{00000000-0005-0000-0000-00008A6C0000}"/>
    <cellStyle name="Comma 3 2 7 2_43 Manuell" xfId="55769" xr:uid="{95711EA0-8094-4BDB-ABD1-E07D38D0747D}"/>
    <cellStyle name="Comma 3 2 7 3" xfId="19296" xr:uid="{00000000-0005-0000-0000-00008C6C0000}"/>
    <cellStyle name="Comma 3 2 7 3 2" xfId="19297" xr:uid="{00000000-0005-0000-0000-00008D6C0000}"/>
    <cellStyle name="Comma 3 2 7 3 3" xfId="19298" xr:uid="{00000000-0005-0000-0000-00008E6C0000}"/>
    <cellStyle name="Comma 3 2 7 3_43 Manuell" xfId="55770" xr:uid="{91DEFBF8-E88B-4CCC-B1CC-DE8E60EB2D72}"/>
    <cellStyle name="Comma 3 2 7 4" xfId="19299" xr:uid="{00000000-0005-0000-0000-0000906C0000}"/>
    <cellStyle name="Comma 3 2 7 5" xfId="19300" xr:uid="{00000000-0005-0000-0000-0000916C0000}"/>
    <cellStyle name="Comma 3 2 7_43 Manuell" xfId="55771" xr:uid="{15AEF5E8-9874-4221-B0A8-719F3F957343}"/>
    <cellStyle name="Comma 3 2 8" xfId="19301" xr:uid="{00000000-0005-0000-0000-0000936C0000}"/>
    <cellStyle name="Comma 3 2 8 2" xfId="19302" xr:uid="{00000000-0005-0000-0000-0000946C0000}"/>
    <cellStyle name="Comma 3 2 8 3" xfId="19303" xr:uid="{00000000-0005-0000-0000-0000956C0000}"/>
    <cellStyle name="Comma 3 2 8_43 Manuell" xfId="55772" xr:uid="{7B9B300C-6178-44D9-8B6B-115E452FA21D}"/>
    <cellStyle name="Comma 3 2 9" xfId="19304" xr:uid="{00000000-0005-0000-0000-0000976C0000}"/>
    <cellStyle name="Comma 3 2 9 2" xfId="19305" xr:uid="{00000000-0005-0000-0000-0000986C0000}"/>
    <cellStyle name="Comma 3 2 9 3" xfId="19306" xr:uid="{00000000-0005-0000-0000-0000996C0000}"/>
    <cellStyle name="Comma 3 2 9_43 Manuell" xfId="55773" xr:uid="{33355E21-01DC-4826-BD40-C734EB64E823}"/>
    <cellStyle name="Comma 3 2_43 Manuell" xfId="55774" xr:uid="{CD7595FC-1C97-44FB-9578-E2220D18761F}"/>
    <cellStyle name="Comma 3 20" xfId="35224" xr:uid="{00000000-0005-0000-0000-00009C6C0000}"/>
    <cellStyle name="Comma 3 21" xfId="46358" xr:uid="{00000000-0005-0000-0000-00009D6C0000}"/>
    <cellStyle name="Comma 3 3" xfId="6260" xr:uid="{00000000-0005-0000-0000-00009E6C0000}"/>
    <cellStyle name="Comma 3 3 10" xfId="19307" xr:uid="{00000000-0005-0000-0000-00009F6C0000}"/>
    <cellStyle name="Comma 3 3 10 2" xfId="19308" xr:uid="{00000000-0005-0000-0000-0000A06C0000}"/>
    <cellStyle name="Comma 3 3 10 3" xfId="19309" xr:uid="{00000000-0005-0000-0000-0000A16C0000}"/>
    <cellStyle name="Comma 3 3 10_43 Manuell" xfId="55775" xr:uid="{4CA2071F-231B-4D7A-8900-B530646DD860}"/>
    <cellStyle name="Comma 3 3 11" xfId="19310" xr:uid="{00000000-0005-0000-0000-0000A36C0000}"/>
    <cellStyle name="Comma 3 3 11 2" xfId="19311" xr:uid="{00000000-0005-0000-0000-0000A46C0000}"/>
    <cellStyle name="Comma 3 3 11 3" xfId="19312" xr:uid="{00000000-0005-0000-0000-0000A56C0000}"/>
    <cellStyle name="Comma 3 3 11_43 Manuell" xfId="55776" xr:uid="{4AA95D1A-4882-44A1-99AC-B82FA14B6752}"/>
    <cellStyle name="Comma 3 3 12" xfId="19313" xr:uid="{00000000-0005-0000-0000-0000A76C0000}"/>
    <cellStyle name="Comma 3 3 12 2" xfId="19314" xr:uid="{00000000-0005-0000-0000-0000A86C0000}"/>
    <cellStyle name="Comma 3 3 12 3" xfId="19315" xr:uid="{00000000-0005-0000-0000-0000A96C0000}"/>
    <cellStyle name="Comma 3 3 12_43 Manuell" xfId="55777" xr:uid="{51DF62F5-EEAB-4347-AD82-596877BDFAE3}"/>
    <cellStyle name="Comma 3 3 13" xfId="19316" xr:uid="{00000000-0005-0000-0000-0000AB6C0000}"/>
    <cellStyle name="Comma 3 3 14" xfId="35227" xr:uid="{00000000-0005-0000-0000-0000AC6C0000}"/>
    <cellStyle name="Comma 3 3 2" xfId="6261" xr:uid="{00000000-0005-0000-0000-0000AD6C0000}"/>
    <cellStyle name="Comma 3 3 2 10" xfId="19317" xr:uid="{00000000-0005-0000-0000-0000AE6C0000}"/>
    <cellStyle name="Comma 3 3 2 10 2" xfId="19318" xr:uid="{00000000-0005-0000-0000-0000AF6C0000}"/>
    <cellStyle name="Comma 3 3 2 10 3" xfId="19319" xr:uid="{00000000-0005-0000-0000-0000B06C0000}"/>
    <cellStyle name="Comma 3 3 2 10_43 Manuell" xfId="55778" xr:uid="{F489692E-56CE-4D8E-94FA-65DEAD61E8B8}"/>
    <cellStyle name="Comma 3 3 2 11" xfId="19320" xr:uid="{00000000-0005-0000-0000-0000B26C0000}"/>
    <cellStyle name="Comma 3 3 2 11 2" xfId="19321" xr:uid="{00000000-0005-0000-0000-0000B36C0000}"/>
    <cellStyle name="Comma 3 3 2 11 3" xfId="19322" xr:uid="{00000000-0005-0000-0000-0000B46C0000}"/>
    <cellStyle name="Comma 3 3 2 11_43 Manuell" xfId="55779" xr:uid="{45FBDEEF-1A27-496C-8AC8-336CA03FE969}"/>
    <cellStyle name="Comma 3 3 2 12" xfId="19323" xr:uid="{00000000-0005-0000-0000-0000B66C0000}"/>
    <cellStyle name="Comma 3 3 2 13" xfId="35228" xr:uid="{00000000-0005-0000-0000-0000B76C0000}"/>
    <cellStyle name="Comma 3 3 2 2" xfId="6262" xr:uid="{00000000-0005-0000-0000-0000B86C0000}"/>
    <cellStyle name="Comma 3 3 2 2 10" xfId="19324" xr:uid="{00000000-0005-0000-0000-0000B96C0000}"/>
    <cellStyle name="Comma 3 3 2 2 10 2" xfId="19325" xr:uid="{00000000-0005-0000-0000-0000BA6C0000}"/>
    <cellStyle name="Comma 3 3 2 2 10 3" xfId="19326" xr:uid="{00000000-0005-0000-0000-0000BB6C0000}"/>
    <cellStyle name="Comma 3 3 2 2 10_AVA DVA EL" xfId="19327" xr:uid="{00000000-0005-0000-0000-0000BC6C0000}"/>
    <cellStyle name="Comma 3 3 2 2 11" xfId="19328" xr:uid="{00000000-0005-0000-0000-0000BD6C0000}"/>
    <cellStyle name="Comma 3 3 2 2 2" xfId="6263" xr:uid="{00000000-0005-0000-0000-0000BE6C0000}"/>
    <cellStyle name="Comma 3 3 2 2 2 2" xfId="19329" xr:uid="{00000000-0005-0000-0000-0000BF6C0000}"/>
    <cellStyle name="Comma 3 3 2 2 2 2 2" xfId="19330" xr:uid="{00000000-0005-0000-0000-0000C06C0000}"/>
    <cellStyle name="Comma 3 3 2 2 2 2 3" xfId="19331" xr:uid="{00000000-0005-0000-0000-0000C16C0000}"/>
    <cellStyle name="Comma 3 3 2 2 2 2_AVA DVA EL" xfId="19332" xr:uid="{00000000-0005-0000-0000-0000C26C0000}"/>
    <cellStyle name="Comma 3 3 2 2 2 3" xfId="19333" xr:uid="{00000000-0005-0000-0000-0000C36C0000}"/>
    <cellStyle name="Comma 3 3 2 2 2 3 2" xfId="19334" xr:uid="{00000000-0005-0000-0000-0000C46C0000}"/>
    <cellStyle name="Comma 3 3 2 2 2 3 3" xfId="19335" xr:uid="{00000000-0005-0000-0000-0000C56C0000}"/>
    <cellStyle name="Comma 3 3 2 2 2 3_AVA DVA EL" xfId="19336" xr:uid="{00000000-0005-0000-0000-0000C66C0000}"/>
    <cellStyle name="Comma 3 3 2 2 2 4" xfId="19337" xr:uid="{00000000-0005-0000-0000-0000C76C0000}"/>
    <cellStyle name="Comma 3 3 2 2 2 5" xfId="19338" xr:uid="{00000000-0005-0000-0000-0000C86C0000}"/>
    <cellStyle name="Comma 3 3 2 2 2_AVA DVA EL" xfId="19339" xr:uid="{00000000-0005-0000-0000-0000C96C0000}"/>
    <cellStyle name="Comma 3 3 2 2 3" xfId="19340" xr:uid="{00000000-0005-0000-0000-0000CA6C0000}"/>
    <cellStyle name="Comma 3 3 2 2 3 2" xfId="19341" xr:uid="{00000000-0005-0000-0000-0000CB6C0000}"/>
    <cellStyle name="Comma 3 3 2 2 3 3" xfId="19342" xr:uid="{00000000-0005-0000-0000-0000CC6C0000}"/>
    <cellStyle name="Comma 3 3 2 2 3_AVA DVA EL" xfId="19343" xr:uid="{00000000-0005-0000-0000-0000CD6C0000}"/>
    <cellStyle name="Comma 3 3 2 2 4" xfId="19344" xr:uid="{00000000-0005-0000-0000-0000CE6C0000}"/>
    <cellStyle name="Comma 3 3 2 2 4 2" xfId="19345" xr:uid="{00000000-0005-0000-0000-0000CF6C0000}"/>
    <cellStyle name="Comma 3 3 2 2 4 3" xfId="19346" xr:uid="{00000000-0005-0000-0000-0000D06C0000}"/>
    <cellStyle name="Comma 3 3 2 2 4_AVA DVA EL" xfId="19347" xr:uid="{00000000-0005-0000-0000-0000D16C0000}"/>
    <cellStyle name="Comma 3 3 2 2 5" xfId="19348" xr:uid="{00000000-0005-0000-0000-0000D26C0000}"/>
    <cellStyle name="Comma 3 3 2 2 5 2" xfId="19349" xr:uid="{00000000-0005-0000-0000-0000D36C0000}"/>
    <cellStyle name="Comma 3 3 2 2 5 3" xfId="19350" xr:uid="{00000000-0005-0000-0000-0000D46C0000}"/>
    <cellStyle name="Comma 3 3 2 2 5_AVA DVA EL" xfId="19351" xr:uid="{00000000-0005-0000-0000-0000D56C0000}"/>
    <cellStyle name="Comma 3 3 2 2 6" xfId="19352" xr:uid="{00000000-0005-0000-0000-0000D66C0000}"/>
    <cellStyle name="Comma 3 3 2 2 6 2" xfId="19353" xr:uid="{00000000-0005-0000-0000-0000D76C0000}"/>
    <cellStyle name="Comma 3 3 2 2 6 3" xfId="19354" xr:uid="{00000000-0005-0000-0000-0000D86C0000}"/>
    <cellStyle name="Comma 3 3 2 2 6_AVA DVA EL" xfId="19355" xr:uid="{00000000-0005-0000-0000-0000D96C0000}"/>
    <cellStyle name="Comma 3 3 2 2 7" xfId="19356" xr:uid="{00000000-0005-0000-0000-0000DA6C0000}"/>
    <cellStyle name="Comma 3 3 2 2 7 2" xfId="19357" xr:uid="{00000000-0005-0000-0000-0000DB6C0000}"/>
    <cellStyle name="Comma 3 3 2 2 7 3" xfId="19358" xr:uid="{00000000-0005-0000-0000-0000DC6C0000}"/>
    <cellStyle name="Comma 3 3 2 2 7_AVA DVA EL" xfId="19359" xr:uid="{00000000-0005-0000-0000-0000DD6C0000}"/>
    <cellStyle name="Comma 3 3 2 2 8" xfId="19360" xr:uid="{00000000-0005-0000-0000-0000DE6C0000}"/>
    <cellStyle name="Comma 3 3 2 2 8 2" xfId="19361" xr:uid="{00000000-0005-0000-0000-0000DF6C0000}"/>
    <cellStyle name="Comma 3 3 2 2 8 3" xfId="19362" xr:uid="{00000000-0005-0000-0000-0000E06C0000}"/>
    <cellStyle name="Comma 3 3 2 2 8_AVA DVA EL" xfId="19363" xr:uid="{00000000-0005-0000-0000-0000E16C0000}"/>
    <cellStyle name="Comma 3 3 2 2 9" xfId="19364" xr:uid="{00000000-0005-0000-0000-0000E26C0000}"/>
    <cellStyle name="Comma 3 3 2 2 9 2" xfId="19365" xr:uid="{00000000-0005-0000-0000-0000E36C0000}"/>
    <cellStyle name="Comma 3 3 2 2 9 3" xfId="19366" xr:uid="{00000000-0005-0000-0000-0000E46C0000}"/>
    <cellStyle name="Comma 3 3 2 2 9_AVA DVA EL" xfId="19367" xr:uid="{00000000-0005-0000-0000-0000E56C0000}"/>
    <cellStyle name="Comma 3 3 2 2_A01" xfId="12452" xr:uid="{00000000-0005-0000-0000-0000E66C0000}"/>
    <cellStyle name="Comma 3 3 2 3" xfId="6264" xr:uid="{00000000-0005-0000-0000-0000E76C0000}"/>
    <cellStyle name="Comma 3 3 2 3 2" xfId="19368" xr:uid="{00000000-0005-0000-0000-0000E86C0000}"/>
    <cellStyle name="Comma 3 3 2 3 2 2" xfId="19369" xr:uid="{00000000-0005-0000-0000-0000E96C0000}"/>
    <cellStyle name="Comma 3 3 2 3 2 3" xfId="19370" xr:uid="{00000000-0005-0000-0000-0000EA6C0000}"/>
    <cellStyle name="Comma 3 3 2 3 2_AVA DVA EL" xfId="19371" xr:uid="{00000000-0005-0000-0000-0000EB6C0000}"/>
    <cellStyle name="Comma 3 3 2 3 3" xfId="19372" xr:uid="{00000000-0005-0000-0000-0000EC6C0000}"/>
    <cellStyle name="Comma 3 3 2 3 3 2" xfId="19373" xr:uid="{00000000-0005-0000-0000-0000ED6C0000}"/>
    <cellStyle name="Comma 3 3 2 3 3 3" xfId="19374" xr:uid="{00000000-0005-0000-0000-0000EE6C0000}"/>
    <cellStyle name="Comma 3 3 2 3 3_AVA DVA EL" xfId="19375" xr:uid="{00000000-0005-0000-0000-0000EF6C0000}"/>
    <cellStyle name="Comma 3 3 2 3 4" xfId="19376" xr:uid="{00000000-0005-0000-0000-0000F06C0000}"/>
    <cellStyle name="Comma 3 3 2 3 5" xfId="19377" xr:uid="{00000000-0005-0000-0000-0000F16C0000}"/>
    <cellStyle name="Comma 3 3 2 3_AVA DVA EL" xfId="19378" xr:uid="{00000000-0005-0000-0000-0000F26C0000}"/>
    <cellStyle name="Comma 3 3 2 4" xfId="19379" xr:uid="{00000000-0005-0000-0000-0000F36C0000}"/>
    <cellStyle name="Comma 3 3 2 4 2" xfId="19380" xr:uid="{00000000-0005-0000-0000-0000F46C0000}"/>
    <cellStyle name="Comma 3 3 2 4 3" xfId="19381" xr:uid="{00000000-0005-0000-0000-0000F56C0000}"/>
    <cellStyle name="Comma 3 3 2 4_AVA DVA EL" xfId="19382" xr:uid="{00000000-0005-0000-0000-0000F66C0000}"/>
    <cellStyle name="Comma 3 3 2 5" xfId="19383" xr:uid="{00000000-0005-0000-0000-0000F76C0000}"/>
    <cellStyle name="Comma 3 3 2 5 2" xfId="19384" xr:uid="{00000000-0005-0000-0000-0000F86C0000}"/>
    <cellStyle name="Comma 3 3 2 5 3" xfId="19385" xr:uid="{00000000-0005-0000-0000-0000F96C0000}"/>
    <cellStyle name="Comma 3 3 2 5_AVA DVA EL" xfId="19386" xr:uid="{00000000-0005-0000-0000-0000FA6C0000}"/>
    <cellStyle name="Comma 3 3 2 6" xfId="19387" xr:uid="{00000000-0005-0000-0000-0000FB6C0000}"/>
    <cellStyle name="Comma 3 3 2 6 2" xfId="19388" xr:uid="{00000000-0005-0000-0000-0000FC6C0000}"/>
    <cellStyle name="Comma 3 3 2 6 3" xfId="19389" xr:uid="{00000000-0005-0000-0000-0000FD6C0000}"/>
    <cellStyle name="Comma 3 3 2 6_AVA DVA EL" xfId="19390" xr:uid="{00000000-0005-0000-0000-0000FE6C0000}"/>
    <cellStyle name="Comma 3 3 2 7" xfId="19391" xr:uid="{00000000-0005-0000-0000-0000FF6C0000}"/>
    <cellStyle name="Comma 3 3 2 7 2" xfId="19392" xr:uid="{00000000-0005-0000-0000-0000006D0000}"/>
    <cellStyle name="Comma 3 3 2 7 3" xfId="19393" xr:uid="{00000000-0005-0000-0000-0000016D0000}"/>
    <cellStyle name="Comma 3 3 2 7_AVA DVA EL" xfId="19394" xr:uid="{00000000-0005-0000-0000-0000026D0000}"/>
    <cellStyle name="Comma 3 3 2 8" xfId="19395" xr:uid="{00000000-0005-0000-0000-0000036D0000}"/>
    <cellStyle name="Comma 3 3 2 8 2" xfId="19396" xr:uid="{00000000-0005-0000-0000-0000046D0000}"/>
    <cellStyle name="Comma 3 3 2 8 3" xfId="19397" xr:uid="{00000000-0005-0000-0000-0000056D0000}"/>
    <cellStyle name="Comma 3 3 2 8_AVA DVA EL" xfId="19398" xr:uid="{00000000-0005-0000-0000-0000066D0000}"/>
    <cellStyle name="Comma 3 3 2 9" xfId="19399" xr:uid="{00000000-0005-0000-0000-0000076D0000}"/>
    <cellStyle name="Comma 3 3 2 9 2" xfId="19400" xr:uid="{00000000-0005-0000-0000-0000086D0000}"/>
    <cellStyle name="Comma 3 3 2 9 3" xfId="19401" xr:uid="{00000000-0005-0000-0000-0000096D0000}"/>
    <cellStyle name="Comma 3 3 2 9_AVA DVA EL" xfId="19402" xr:uid="{00000000-0005-0000-0000-00000A6D0000}"/>
    <cellStyle name="Comma 3 3 2_A01" xfId="12451" xr:uid="{00000000-0005-0000-0000-00000B6D0000}"/>
    <cellStyle name="Comma 3 3 3" xfId="6265" xr:uid="{00000000-0005-0000-0000-00000C6D0000}"/>
    <cellStyle name="Comma 3 3 3 10" xfId="19403" xr:uid="{00000000-0005-0000-0000-00000D6D0000}"/>
    <cellStyle name="Comma 3 3 3 10 2" xfId="19404" xr:uid="{00000000-0005-0000-0000-00000E6D0000}"/>
    <cellStyle name="Comma 3 3 3 10 3" xfId="19405" xr:uid="{00000000-0005-0000-0000-00000F6D0000}"/>
    <cellStyle name="Comma 3 3 3 10_AVA DVA EL" xfId="19406" xr:uid="{00000000-0005-0000-0000-0000106D0000}"/>
    <cellStyle name="Comma 3 3 3 11" xfId="19407" xr:uid="{00000000-0005-0000-0000-0000116D0000}"/>
    <cellStyle name="Comma 3 3 3 12" xfId="38642" xr:uid="{00000000-0005-0000-0000-0000126D0000}"/>
    <cellStyle name="Comma 3 3 3 2" xfId="6266" xr:uid="{00000000-0005-0000-0000-0000136D0000}"/>
    <cellStyle name="Comma 3 3 3 2 2" xfId="6267" xr:uid="{00000000-0005-0000-0000-0000146D0000}"/>
    <cellStyle name="Comma 3 3 3 2 2 2" xfId="19408" xr:uid="{00000000-0005-0000-0000-0000156D0000}"/>
    <cellStyle name="Comma 3 3 3 2 2 3" xfId="19409" xr:uid="{00000000-0005-0000-0000-0000166D0000}"/>
    <cellStyle name="Comma 3 3 3 2 2_AVA DVA EL" xfId="19410" xr:uid="{00000000-0005-0000-0000-0000176D0000}"/>
    <cellStyle name="Comma 3 3 3 2 3" xfId="19411" xr:uid="{00000000-0005-0000-0000-0000186D0000}"/>
    <cellStyle name="Comma 3 3 3 2 3 2" xfId="19412" xr:uid="{00000000-0005-0000-0000-0000196D0000}"/>
    <cellStyle name="Comma 3 3 3 2 3 3" xfId="19413" xr:uid="{00000000-0005-0000-0000-00001A6D0000}"/>
    <cellStyle name="Comma 3 3 3 2 3_AVA DVA EL" xfId="19414" xr:uid="{00000000-0005-0000-0000-00001B6D0000}"/>
    <cellStyle name="Comma 3 3 3 2 4" xfId="19415" xr:uid="{00000000-0005-0000-0000-00001C6D0000}"/>
    <cellStyle name="Comma 3 3 3 2 5" xfId="19416" xr:uid="{00000000-0005-0000-0000-00001D6D0000}"/>
    <cellStyle name="Comma 3 3 3 2_AVA DVA EL" xfId="19417" xr:uid="{00000000-0005-0000-0000-00001E6D0000}"/>
    <cellStyle name="Comma 3 3 3 3" xfId="6268" xr:uid="{00000000-0005-0000-0000-00001F6D0000}"/>
    <cellStyle name="Comma 3 3 3 3 2" xfId="19418" xr:uid="{00000000-0005-0000-0000-0000206D0000}"/>
    <cellStyle name="Comma 3 3 3 3 3" xfId="19419" xr:uid="{00000000-0005-0000-0000-0000216D0000}"/>
    <cellStyle name="Comma 3 3 3 3_AVA DVA EL" xfId="19420" xr:uid="{00000000-0005-0000-0000-0000226D0000}"/>
    <cellStyle name="Comma 3 3 3 4" xfId="19421" xr:uid="{00000000-0005-0000-0000-0000236D0000}"/>
    <cellStyle name="Comma 3 3 3 4 2" xfId="19422" xr:uid="{00000000-0005-0000-0000-0000246D0000}"/>
    <cellStyle name="Comma 3 3 3 4 3" xfId="19423" xr:uid="{00000000-0005-0000-0000-0000256D0000}"/>
    <cellStyle name="Comma 3 3 3 4_AVA DVA EL" xfId="19424" xr:uid="{00000000-0005-0000-0000-0000266D0000}"/>
    <cellStyle name="Comma 3 3 3 5" xfId="19425" xr:uid="{00000000-0005-0000-0000-0000276D0000}"/>
    <cellStyle name="Comma 3 3 3 5 2" xfId="19426" xr:uid="{00000000-0005-0000-0000-0000286D0000}"/>
    <cellStyle name="Comma 3 3 3 5 3" xfId="19427" xr:uid="{00000000-0005-0000-0000-0000296D0000}"/>
    <cellStyle name="Comma 3 3 3 5_AVA DVA EL" xfId="19428" xr:uid="{00000000-0005-0000-0000-00002A6D0000}"/>
    <cellStyle name="Comma 3 3 3 6" xfId="19429" xr:uid="{00000000-0005-0000-0000-00002B6D0000}"/>
    <cellStyle name="Comma 3 3 3 6 2" xfId="19430" xr:uid="{00000000-0005-0000-0000-00002C6D0000}"/>
    <cellStyle name="Comma 3 3 3 6 3" xfId="19431" xr:uid="{00000000-0005-0000-0000-00002D6D0000}"/>
    <cellStyle name="Comma 3 3 3 6_AVA DVA EL" xfId="19432" xr:uid="{00000000-0005-0000-0000-00002E6D0000}"/>
    <cellStyle name="Comma 3 3 3 7" xfId="19433" xr:uid="{00000000-0005-0000-0000-00002F6D0000}"/>
    <cellStyle name="Comma 3 3 3 7 2" xfId="19434" xr:uid="{00000000-0005-0000-0000-0000306D0000}"/>
    <cellStyle name="Comma 3 3 3 7 3" xfId="19435" xr:uid="{00000000-0005-0000-0000-0000316D0000}"/>
    <cellStyle name="Comma 3 3 3 7_AVA DVA EL" xfId="19436" xr:uid="{00000000-0005-0000-0000-0000326D0000}"/>
    <cellStyle name="Comma 3 3 3 8" xfId="19437" xr:uid="{00000000-0005-0000-0000-0000336D0000}"/>
    <cellStyle name="Comma 3 3 3 8 2" xfId="19438" xr:uid="{00000000-0005-0000-0000-0000346D0000}"/>
    <cellStyle name="Comma 3 3 3 8 3" xfId="19439" xr:uid="{00000000-0005-0000-0000-0000356D0000}"/>
    <cellStyle name="Comma 3 3 3 8_AVA DVA EL" xfId="19440" xr:uid="{00000000-0005-0000-0000-0000366D0000}"/>
    <cellStyle name="Comma 3 3 3 9" xfId="19441" xr:uid="{00000000-0005-0000-0000-0000376D0000}"/>
    <cellStyle name="Comma 3 3 3 9 2" xfId="19442" xr:uid="{00000000-0005-0000-0000-0000386D0000}"/>
    <cellStyle name="Comma 3 3 3 9 3" xfId="19443" xr:uid="{00000000-0005-0000-0000-0000396D0000}"/>
    <cellStyle name="Comma 3 3 3 9_AVA DVA EL" xfId="19444" xr:uid="{00000000-0005-0000-0000-00003A6D0000}"/>
    <cellStyle name="Comma 3 3 3_A01" xfId="12453"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19445" xr:uid="{00000000-0005-0000-0000-00003F6D0000}"/>
    <cellStyle name="Comma 3 3 4 2_AVA DVA EL" xfId="19446" xr:uid="{00000000-0005-0000-0000-0000406D0000}"/>
    <cellStyle name="Comma 3 3 4 3" xfId="6272" xr:uid="{00000000-0005-0000-0000-0000416D0000}"/>
    <cellStyle name="Comma 3 3 4 3 2" xfId="19447" xr:uid="{00000000-0005-0000-0000-0000426D0000}"/>
    <cellStyle name="Comma 3 3 4 3 3" xfId="19448" xr:uid="{00000000-0005-0000-0000-0000436D0000}"/>
    <cellStyle name="Comma 3 3 4 3_AVA DVA EL" xfId="19449" xr:uid="{00000000-0005-0000-0000-0000446D0000}"/>
    <cellStyle name="Comma 3 3 4 4" xfId="19450" xr:uid="{00000000-0005-0000-0000-0000456D0000}"/>
    <cellStyle name="Comma 3 3 4 5" xfId="19451" xr:uid="{00000000-0005-0000-0000-0000466D0000}"/>
    <cellStyle name="Comma 3 3 4_AVA DVA EL" xfId="1945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19453" xr:uid="{00000000-0005-0000-0000-00004D6D0000}"/>
    <cellStyle name="Comma 3 3 6" xfId="6278" xr:uid="{00000000-0005-0000-0000-00004E6D0000}"/>
    <cellStyle name="Comma 3 3 6 2" xfId="6279" xr:uid="{00000000-0005-0000-0000-00004F6D0000}"/>
    <cellStyle name="Comma 3 3 6 3" xfId="19454" xr:uid="{00000000-0005-0000-0000-0000506D0000}"/>
    <cellStyle name="Comma 3 3 6_AVA DVA EL" xfId="19455" xr:uid="{00000000-0005-0000-0000-0000516D0000}"/>
    <cellStyle name="Comma 3 3 7" xfId="6280" xr:uid="{00000000-0005-0000-0000-0000526D0000}"/>
    <cellStyle name="Comma 3 3 7 2" xfId="6281" xr:uid="{00000000-0005-0000-0000-0000536D0000}"/>
    <cellStyle name="Comma 3 3 7 3" xfId="19456" xr:uid="{00000000-0005-0000-0000-0000546D0000}"/>
    <cellStyle name="Comma 3 3 7_AVA DVA EL" xfId="19457" xr:uid="{00000000-0005-0000-0000-0000556D0000}"/>
    <cellStyle name="Comma 3 3 8" xfId="6282" xr:uid="{00000000-0005-0000-0000-0000566D0000}"/>
    <cellStyle name="Comma 3 3 8 2" xfId="19458" xr:uid="{00000000-0005-0000-0000-0000576D0000}"/>
    <cellStyle name="Comma 3 3 8 3" xfId="19459" xr:uid="{00000000-0005-0000-0000-0000586D0000}"/>
    <cellStyle name="Comma 3 3 8_AVA DVA EL" xfId="19460" xr:uid="{00000000-0005-0000-0000-0000596D0000}"/>
    <cellStyle name="Comma 3 3 9" xfId="19461" xr:uid="{00000000-0005-0000-0000-00005A6D0000}"/>
    <cellStyle name="Comma 3 3 9 2" xfId="19462" xr:uid="{00000000-0005-0000-0000-00005B6D0000}"/>
    <cellStyle name="Comma 3 3 9 3" xfId="19463" xr:uid="{00000000-0005-0000-0000-00005C6D0000}"/>
    <cellStyle name="Comma 3 3 9_AVA DVA EL" xfId="19464" xr:uid="{00000000-0005-0000-0000-00005D6D0000}"/>
    <cellStyle name="Comma 3 3_A01" xfId="12450" xr:uid="{00000000-0005-0000-0000-00005E6D0000}"/>
    <cellStyle name="Comma 3 4" xfId="6283" xr:uid="{00000000-0005-0000-0000-00005F6D0000}"/>
    <cellStyle name="Comma 3 4 10" xfId="19465" xr:uid="{00000000-0005-0000-0000-0000606D0000}"/>
    <cellStyle name="Comma 3 4 10 2" xfId="19466" xr:uid="{00000000-0005-0000-0000-0000616D0000}"/>
    <cellStyle name="Comma 3 4 10 3" xfId="19467" xr:uid="{00000000-0005-0000-0000-0000626D0000}"/>
    <cellStyle name="Comma 3 4 10_AVA DVA EL" xfId="19468" xr:uid="{00000000-0005-0000-0000-0000636D0000}"/>
    <cellStyle name="Comma 3 4 11" xfId="19469" xr:uid="{00000000-0005-0000-0000-0000646D0000}"/>
    <cellStyle name="Comma 3 4 11 2" xfId="19470" xr:uid="{00000000-0005-0000-0000-0000656D0000}"/>
    <cellStyle name="Comma 3 4 11 3" xfId="19471" xr:uid="{00000000-0005-0000-0000-0000666D0000}"/>
    <cellStyle name="Comma 3 4 11_AVA DVA EL" xfId="19472" xr:uid="{00000000-0005-0000-0000-0000676D0000}"/>
    <cellStyle name="Comma 3 4 12" xfId="19473" xr:uid="{00000000-0005-0000-0000-0000686D0000}"/>
    <cellStyle name="Comma 3 4 12 2" xfId="19474" xr:uid="{00000000-0005-0000-0000-0000696D0000}"/>
    <cellStyle name="Comma 3 4 12 3" xfId="19475" xr:uid="{00000000-0005-0000-0000-00006A6D0000}"/>
    <cellStyle name="Comma 3 4 12_AVA DVA EL" xfId="19476" xr:uid="{00000000-0005-0000-0000-00006B6D0000}"/>
    <cellStyle name="Comma 3 4 13" xfId="19477" xr:uid="{00000000-0005-0000-0000-00006C6D0000}"/>
    <cellStyle name="Comma 3 4 14" xfId="35229" xr:uid="{00000000-0005-0000-0000-00006D6D0000}"/>
    <cellStyle name="Comma 3 4 2" xfId="6284" xr:uid="{00000000-0005-0000-0000-00006E6D0000}"/>
    <cellStyle name="Comma 3 4 2 10" xfId="19478" xr:uid="{00000000-0005-0000-0000-00006F6D0000}"/>
    <cellStyle name="Comma 3 4 2 10 2" xfId="19479" xr:uid="{00000000-0005-0000-0000-0000706D0000}"/>
    <cellStyle name="Comma 3 4 2 10 3" xfId="19480" xr:uid="{00000000-0005-0000-0000-0000716D0000}"/>
    <cellStyle name="Comma 3 4 2 10_AVA DVA EL" xfId="19481" xr:uid="{00000000-0005-0000-0000-0000726D0000}"/>
    <cellStyle name="Comma 3 4 2 11" xfId="19482" xr:uid="{00000000-0005-0000-0000-0000736D0000}"/>
    <cellStyle name="Comma 3 4 2 11 2" xfId="19483" xr:uid="{00000000-0005-0000-0000-0000746D0000}"/>
    <cellStyle name="Comma 3 4 2 11 3" xfId="19484" xr:uid="{00000000-0005-0000-0000-0000756D0000}"/>
    <cellStyle name="Comma 3 4 2 11_AVA DVA EL" xfId="19485" xr:uid="{00000000-0005-0000-0000-0000766D0000}"/>
    <cellStyle name="Comma 3 4 2 12" xfId="19486" xr:uid="{00000000-0005-0000-0000-0000776D0000}"/>
    <cellStyle name="Comma 3 4 2 2" xfId="6285" xr:uid="{00000000-0005-0000-0000-0000786D0000}"/>
    <cellStyle name="Comma 3 4 2 2 10" xfId="19487" xr:uid="{00000000-0005-0000-0000-0000796D0000}"/>
    <cellStyle name="Comma 3 4 2 2 11" xfId="19488" xr:uid="{00000000-0005-0000-0000-00007A6D0000}"/>
    <cellStyle name="Comma 3 4 2 2 2" xfId="19489" xr:uid="{00000000-0005-0000-0000-00007B6D0000}"/>
    <cellStyle name="Comma 3 4 2 2 2 2" xfId="19490" xr:uid="{00000000-0005-0000-0000-00007C6D0000}"/>
    <cellStyle name="Comma 3 4 2 2 2 2 2" xfId="19491" xr:uid="{00000000-0005-0000-0000-00007D6D0000}"/>
    <cellStyle name="Comma 3 4 2 2 2 2 3" xfId="19492" xr:uid="{00000000-0005-0000-0000-00007E6D0000}"/>
    <cellStyle name="Comma 3 4 2 2 2 2_AVA DVA EL" xfId="19493" xr:uid="{00000000-0005-0000-0000-00007F6D0000}"/>
    <cellStyle name="Comma 3 4 2 2 2 3" xfId="19494" xr:uid="{00000000-0005-0000-0000-0000806D0000}"/>
    <cellStyle name="Comma 3 4 2 2 2 3 2" xfId="19495" xr:uid="{00000000-0005-0000-0000-0000816D0000}"/>
    <cellStyle name="Comma 3 4 2 2 2 3 3" xfId="19496" xr:uid="{00000000-0005-0000-0000-0000826D0000}"/>
    <cellStyle name="Comma 3 4 2 2 2 3_AVA DVA EL" xfId="19497" xr:uid="{00000000-0005-0000-0000-0000836D0000}"/>
    <cellStyle name="Comma 3 4 2 2 2 4" xfId="19498" xr:uid="{00000000-0005-0000-0000-0000846D0000}"/>
    <cellStyle name="Comma 3 4 2 2 2 5" xfId="19499" xr:uid="{00000000-0005-0000-0000-0000856D0000}"/>
    <cellStyle name="Comma 3 4 2 2 2_AVA DVA EL" xfId="19500" xr:uid="{00000000-0005-0000-0000-0000866D0000}"/>
    <cellStyle name="Comma 3 4 2 2 3" xfId="19501" xr:uid="{00000000-0005-0000-0000-0000876D0000}"/>
    <cellStyle name="Comma 3 4 2 2 3 2" xfId="19502" xr:uid="{00000000-0005-0000-0000-0000886D0000}"/>
    <cellStyle name="Comma 3 4 2 2 3 3" xfId="19503" xr:uid="{00000000-0005-0000-0000-0000896D0000}"/>
    <cellStyle name="Comma 3 4 2 2 3_AVA DVA EL" xfId="19504" xr:uid="{00000000-0005-0000-0000-00008A6D0000}"/>
    <cellStyle name="Comma 3 4 2 2 4" xfId="19505" xr:uid="{00000000-0005-0000-0000-00008B6D0000}"/>
    <cellStyle name="Comma 3 4 2 2 4 2" xfId="19506" xr:uid="{00000000-0005-0000-0000-00008C6D0000}"/>
    <cellStyle name="Comma 3 4 2 2 4 3" xfId="19507" xr:uid="{00000000-0005-0000-0000-00008D6D0000}"/>
    <cellStyle name="Comma 3 4 2 2 4_AVA DVA EL" xfId="19508" xr:uid="{00000000-0005-0000-0000-00008E6D0000}"/>
    <cellStyle name="Comma 3 4 2 2 5" xfId="19509" xr:uid="{00000000-0005-0000-0000-00008F6D0000}"/>
    <cellStyle name="Comma 3 4 2 2 5 2" xfId="19510" xr:uid="{00000000-0005-0000-0000-0000906D0000}"/>
    <cellStyle name="Comma 3 4 2 2 5 3" xfId="19511" xr:uid="{00000000-0005-0000-0000-0000916D0000}"/>
    <cellStyle name="Comma 3 4 2 2 5_AVA DVA EL" xfId="19512" xr:uid="{00000000-0005-0000-0000-0000926D0000}"/>
    <cellStyle name="Comma 3 4 2 2 6" xfId="19513" xr:uid="{00000000-0005-0000-0000-0000936D0000}"/>
    <cellStyle name="Comma 3 4 2 2 6 2" xfId="19514" xr:uid="{00000000-0005-0000-0000-0000946D0000}"/>
    <cellStyle name="Comma 3 4 2 2 6 3" xfId="19515" xr:uid="{00000000-0005-0000-0000-0000956D0000}"/>
    <cellStyle name="Comma 3 4 2 2 6_AVA DVA EL" xfId="19516" xr:uid="{00000000-0005-0000-0000-0000966D0000}"/>
    <cellStyle name="Comma 3 4 2 2 7" xfId="19517" xr:uid="{00000000-0005-0000-0000-0000976D0000}"/>
    <cellStyle name="Comma 3 4 2 2 7 2" xfId="19518" xr:uid="{00000000-0005-0000-0000-0000986D0000}"/>
    <cellStyle name="Comma 3 4 2 2 7 3" xfId="19519" xr:uid="{00000000-0005-0000-0000-0000996D0000}"/>
    <cellStyle name="Comma 3 4 2 2 7_AVA DVA EL" xfId="19520" xr:uid="{00000000-0005-0000-0000-00009A6D0000}"/>
    <cellStyle name="Comma 3 4 2 2 8" xfId="19521" xr:uid="{00000000-0005-0000-0000-00009B6D0000}"/>
    <cellStyle name="Comma 3 4 2 2 8 2" xfId="19522" xr:uid="{00000000-0005-0000-0000-00009C6D0000}"/>
    <cellStyle name="Comma 3 4 2 2 8 3" xfId="19523" xr:uid="{00000000-0005-0000-0000-00009D6D0000}"/>
    <cellStyle name="Comma 3 4 2 2 8_AVA DVA EL" xfId="19524" xr:uid="{00000000-0005-0000-0000-00009E6D0000}"/>
    <cellStyle name="Comma 3 4 2 2 9" xfId="19525" xr:uid="{00000000-0005-0000-0000-00009F6D0000}"/>
    <cellStyle name="Comma 3 4 2 2 9 2" xfId="19526" xr:uid="{00000000-0005-0000-0000-0000A06D0000}"/>
    <cellStyle name="Comma 3 4 2 2 9 3" xfId="19527" xr:uid="{00000000-0005-0000-0000-0000A16D0000}"/>
    <cellStyle name="Comma 3 4 2 2 9_AVA DVA EL" xfId="19528" xr:uid="{00000000-0005-0000-0000-0000A26D0000}"/>
    <cellStyle name="Comma 3 4 2 2_AVA DVA EL" xfId="19529" xr:uid="{00000000-0005-0000-0000-0000A36D0000}"/>
    <cellStyle name="Comma 3 4 2 3" xfId="19530" xr:uid="{00000000-0005-0000-0000-0000A46D0000}"/>
    <cellStyle name="Comma 3 4 2 3 2" xfId="19531" xr:uid="{00000000-0005-0000-0000-0000A56D0000}"/>
    <cellStyle name="Comma 3 4 2 3 2 2" xfId="19532" xr:uid="{00000000-0005-0000-0000-0000A66D0000}"/>
    <cellStyle name="Comma 3 4 2 3 2 3" xfId="19533" xr:uid="{00000000-0005-0000-0000-0000A76D0000}"/>
    <cellStyle name="Comma 3 4 2 3 2_AVA DVA EL" xfId="19534" xr:uid="{00000000-0005-0000-0000-0000A86D0000}"/>
    <cellStyle name="Comma 3 4 2 3 3" xfId="19535" xr:uid="{00000000-0005-0000-0000-0000A96D0000}"/>
    <cellStyle name="Comma 3 4 2 3 3 2" xfId="19536" xr:uid="{00000000-0005-0000-0000-0000AA6D0000}"/>
    <cellStyle name="Comma 3 4 2 3 3 3" xfId="19537" xr:uid="{00000000-0005-0000-0000-0000AB6D0000}"/>
    <cellStyle name="Comma 3 4 2 3 3_AVA DVA EL" xfId="19538" xr:uid="{00000000-0005-0000-0000-0000AC6D0000}"/>
    <cellStyle name="Comma 3 4 2 3 4" xfId="19539" xr:uid="{00000000-0005-0000-0000-0000AD6D0000}"/>
    <cellStyle name="Comma 3 4 2 3 5" xfId="19540" xr:uid="{00000000-0005-0000-0000-0000AE6D0000}"/>
    <cellStyle name="Comma 3 4 2 3_AVA DVA EL" xfId="19541" xr:uid="{00000000-0005-0000-0000-0000AF6D0000}"/>
    <cellStyle name="Comma 3 4 2 4" xfId="19542" xr:uid="{00000000-0005-0000-0000-0000B06D0000}"/>
    <cellStyle name="Comma 3 4 2 4 2" xfId="19543" xr:uid="{00000000-0005-0000-0000-0000B16D0000}"/>
    <cellStyle name="Comma 3 4 2 4 3" xfId="19544" xr:uid="{00000000-0005-0000-0000-0000B26D0000}"/>
    <cellStyle name="Comma 3 4 2 4_AVA DVA EL" xfId="19545" xr:uid="{00000000-0005-0000-0000-0000B36D0000}"/>
    <cellStyle name="Comma 3 4 2 5" xfId="19546" xr:uid="{00000000-0005-0000-0000-0000B46D0000}"/>
    <cellStyle name="Comma 3 4 2 5 2" xfId="19547" xr:uid="{00000000-0005-0000-0000-0000B56D0000}"/>
    <cellStyle name="Comma 3 4 2 5 3" xfId="19548" xr:uid="{00000000-0005-0000-0000-0000B66D0000}"/>
    <cellStyle name="Comma 3 4 2 5_AVA DVA EL" xfId="19549" xr:uid="{00000000-0005-0000-0000-0000B76D0000}"/>
    <cellStyle name="Comma 3 4 2 6" xfId="19550" xr:uid="{00000000-0005-0000-0000-0000B86D0000}"/>
    <cellStyle name="Comma 3 4 2 6 2" xfId="19551" xr:uid="{00000000-0005-0000-0000-0000B96D0000}"/>
    <cellStyle name="Comma 3 4 2 6 3" xfId="19552" xr:uid="{00000000-0005-0000-0000-0000BA6D0000}"/>
    <cellStyle name="Comma 3 4 2 6_AVA DVA EL" xfId="19553" xr:uid="{00000000-0005-0000-0000-0000BB6D0000}"/>
    <cellStyle name="Comma 3 4 2 7" xfId="19554" xr:uid="{00000000-0005-0000-0000-0000BC6D0000}"/>
    <cellStyle name="Comma 3 4 2 7 2" xfId="19555" xr:uid="{00000000-0005-0000-0000-0000BD6D0000}"/>
    <cellStyle name="Comma 3 4 2 7 3" xfId="19556" xr:uid="{00000000-0005-0000-0000-0000BE6D0000}"/>
    <cellStyle name="Comma 3 4 2 7_AVA DVA EL" xfId="19557" xr:uid="{00000000-0005-0000-0000-0000BF6D0000}"/>
    <cellStyle name="Comma 3 4 2 8" xfId="19558" xr:uid="{00000000-0005-0000-0000-0000C06D0000}"/>
    <cellStyle name="Comma 3 4 2 8 2" xfId="19559" xr:uid="{00000000-0005-0000-0000-0000C16D0000}"/>
    <cellStyle name="Comma 3 4 2 8 3" xfId="19560" xr:uid="{00000000-0005-0000-0000-0000C26D0000}"/>
    <cellStyle name="Comma 3 4 2 8_AVA DVA EL" xfId="19561" xr:uid="{00000000-0005-0000-0000-0000C36D0000}"/>
    <cellStyle name="Comma 3 4 2 9" xfId="19562" xr:uid="{00000000-0005-0000-0000-0000C46D0000}"/>
    <cellStyle name="Comma 3 4 2 9 2" xfId="19563" xr:uid="{00000000-0005-0000-0000-0000C56D0000}"/>
    <cellStyle name="Comma 3 4 2 9 3" xfId="19564" xr:uid="{00000000-0005-0000-0000-0000C66D0000}"/>
    <cellStyle name="Comma 3 4 2 9_AVA DVA EL" xfId="19565" xr:uid="{00000000-0005-0000-0000-0000C76D0000}"/>
    <cellStyle name="Comma 3 4 2_A01" xfId="12455" xr:uid="{00000000-0005-0000-0000-0000C86D0000}"/>
    <cellStyle name="Comma 3 4 3" xfId="6286" xr:uid="{00000000-0005-0000-0000-0000C96D0000}"/>
    <cellStyle name="Comma 3 4 3 10" xfId="19566" xr:uid="{00000000-0005-0000-0000-0000CA6D0000}"/>
    <cellStyle name="Comma 3 4 3 11" xfId="19567" xr:uid="{00000000-0005-0000-0000-0000CB6D0000}"/>
    <cellStyle name="Comma 3 4 3 2" xfId="19568" xr:uid="{00000000-0005-0000-0000-0000CC6D0000}"/>
    <cellStyle name="Comma 3 4 3 2 2" xfId="19569" xr:uid="{00000000-0005-0000-0000-0000CD6D0000}"/>
    <cellStyle name="Comma 3 4 3 2 2 2" xfId="19570" xr:uid="{00000000-0005-0000-0000-0000CE6D0000}"/>
    <cellStyle name="Comma 3 4 3 2 2 3" xfId="19571" xr:uid="{00000000-0005-0000-0000-0000CF6D0000}"/>
    <cellStyle name="Comma 3 4 3 2 2_AVA DVA EL" xfId="19572" xr:uid="{00000000-0005-0000-0000-0000D06D0000}"/>
    <cellStyle name="Comma 3 4 3 2 3" xfId="19573" xr:uid="{00000000-0005-0000-0000-0000D16D0000}"/>
    <cellStyle name="Comma 3 4 3 2 3 2" xfId="19574" xr:uid="{00000000-0005-0000-0000-0000D26D0000}"/>
    <cellStyle name="Comma 3 4 3 2 3 3" xfId="19575" xr:uid="{00000000-0005-0000-0000-0000D36D0000}"/>
    <cellStyle name="Comma 3 4 3 2 3_AVA DVA EL" xfId="19576" xr:uid="{00000000-0005-0000-0000-0000D46D0000}"/>
    <cellStyle name="Comma 3 4 3 2 4" xfId="19577" xr:uid="{00000000-0005-0000-0000-0000D56D0000}"/>
    <cellStyle name="Comma 3 4 3 2 5" xfId="19578" xr:uid="{00000000-0005-0000-0000-0000D66D0000}"/>
    <cellStyle name="Comma 3 4 3 2_AVA DVA EL" xfId="19579" xr:uid="{00000000-0005-0000-0000-0000D76D0000}"/>
    <cellStyle name="Comma 3 4 3 3" xfId="19580" xr:uid="{00000000-0005-0000-0000-0000D86D0000}"/>
    <cellStyle name="Comma 3 4 3 3 2" xfId="19581" xr:uid="{00000000-0005-0000-0000-0000D96D0000}"/>
    <cellStyle name="Comma 3 4 3 3 3" xfId="19582" xr:uid="{00000000-0005-0000-0000-0000DA6D0000}"/>
    <cellStyle name="Comma 3 4 3 3_AVA DVA EL" xfId="19583" xr:uid="{00000000-0005-0000-0000-0000DB6D0000}"/>
    <cellStyle name="Comma 3 4 3 4" xfId="19584" xr:uid="{00000000-0005-0000-0000-0000DC6D0000}"/>
    <cellStyle name="Comma 3 4 3 4 2" xfId="19585" xr:uid="{00000000-0005-0000-0000-0000DD6D0000}"/>
    <cellStyle name="Comma 3 4 3 4 3" xfId="19586" xr:uid="{00000000-0005-0000-0000-0000DE6D0000}"/>
    <cellStyle name="Comma 3 4 3 4_AVA DVA EL" xfId="19587" xr:uid="{00000000-0005-0000-0000-0000DF6D0000}"/>
    <cellStyle name="Comma 3 4 3 5" xfId="19588" xr:uid="{00000000-0005-0000-0000-0000E06D0000}"/>
    <cellStyle name="Comma 3 4 3 5 2" xfId="19589" xr:uid="{00000000-0005-0000-0000-0000E16D0000}"/>
    <cellStyle name="Comma 3 4 3 5 3" xfId="19590" xr:uid="{00000000-0005-0000-0000-0000E26D0000}"/>
    <cellStyle name="Comma 3 4 3 5_AVA DVA EL" xfId="19591" xr:uid="{00000000-0005-0000-0000-0000E36D0000}"/>
    <cellStyle name="Comma 3 4 3 6" xfId="19592" xr:uid="{00000000-0005-0000-0000-0000E46D0000}"/>
    <cellStyle name="Comma 3 4 3 6 2" xfId="19593" xr:uid="{00000000-0005-0000-0000-0000E56D0000}"/>
    <cellStyle name="Comma 3 4 3 6 3" xfId="19594" xr:uid="{00000000-0005-0000-0000-0000E66D0000}"/>
    <cellStyle name="Comma 3 4 3 6_AVA DVA EL" xfId="19595" xr:uid="{00000000-0005-0000-0000-0000E76D0000}"/>
    <cellStyle name="Comma 3 4 3 7" xfId="19596" xr:uid="{00000000-0005-0000-0000-0000E86D0000}"/>
    <cellStyle name="Comma 3 4 3 7 2" xfId="19597" xr:uid="{00000000-0005-0000-0000-0000E96D0000}"/>
    <cellStyle name="Comma 3 4 3 7 3" xfId="19598" xr:uid="{00000000-0005-0000-0000-0000EA6D0000}"/>
    <cellStyle name="Comma 3 4 3 7_AVA DVA EL" xfId="19599" xr:uid="{00000000-0005-0000-0000-0000EB6D0000}"/>
    <cellStyle name="Comma 3 4 3 8" xfId="19600" xr:uid="{00000000-0005-0000-0000-0000EC6D0000}"/>
    <cellStyle name="Comma 3 4 3 8 2" xfId="19601" xr:uid="{00000000-0005-0000-0000-0000ED6D0000}"/>
    <cellStyle name="Comma 3 4 3 8 3" xfId="19602" xr:uid="{00000000-0005-0000-0000-0000EE6D0000}"/>
    <cellStyle name="Comma 3 4 3 8_AVA DVA EL" xfId="19603" xr:uid="{00000000-0005-0000-0000-0000EF6D0000}"/>
    <cellStyle name="Comma 3 4 3 9" xfId="19604" xr:uid="{00000000-0005-0000-0000-0000F06D0000}"/>
    <cellStyle name="Comma 3 4 3 9 2" xfId="19605" xr:uid="{00000000-0005-0000-0000-0000F16D0000}"/>
    <cellStyle name="Comma 3 4 3 9 3" xfId="19606" xr:uid="{00000000-0005-0000-0000-0000F26D0000}"/>
    <cellStyle name="Comma 3 4 3 9_AVA DVA EL" xfId="19607" xr:uid="{00000000-0005-0000-0000-0000F36D0000}"/>
    <cellStyle name="Comma 3 4 3_AVA DVA EL" xfId="19608" xr:uid="{00000000-0005-0000-0000-0000F46D0000}"/>
    <cellStyle name="Comma 3 4 4" xfId="19609" xr:uid="{00000000-0005-0000-0000-0000F56D0000}"/>
    <cellStyle name="Comma 3 4 4 2" xfId="19610" xr:uid="{00000000-0005-0000-0000-0000F66D0000}"/>
    <cellStyle name="Comma 3 4 4 2 2" xfId="19611" xr:uid="{00000000-0005-0000-0000-0000F76D0000}"/>
    <cellStyle name="Comma 3 4 4 2 3" xfId="19612" xr:uid="{00000000-0005-0000-0000-0000F86D0000}"/>
    <cellStyle name="Comma 3 4 4 2_AVA DVA EL" xfId="19613" xr:uid="{00000000-0005-0000-0000-0000F96D0000}"/>
    <cellStyle name="Comma 3 4 4 3" xfId="19614" xr:uid="{00000000-0005-0000-0000-0000FA6D0000}"/>
    <cellStyle name="Comma 3 4 4 3 2" xfId="19615" xr:uid="{00000000-0005-0000-0000-0000FB6D0000}"/>
    <cellStyle name="Comma 3 4 4 3 3" xfId="19616" xr:uid="{00000000-0005-0000-0000-0000FC6D0000}"/>
    <cellStyle name="Comma 3 4 4 3_AVA DVA EL" xfId="19617" xr:uid="{00000000-0005-0000-0000-0000FD6D0000}"/>
    <cellStyle name="Comma 3 4 4 4" xfId="19618" xr:uid="{00000000-0005-0000-0000-0000FE6D0000}"/>
    <cellStyle name="Comma 3 4 4 5" xfId="19619" xr:uid="{00000000-0005-0000-0000-0000FF6D0000}"/>
    <cellStyle name="Comma 3 4 4_AVA DVA EL" xfId="19620" xr:uid="{00000000-0005-0000-0000-0000006E0000}"/>
    <cellStyle name="Comma 3 4 5" xfId="19621" xr:uid="{00000000-0005-0000-0000-0000016E0000}"/>
    <cellStyle name="Comma 3 4 5 2" xfId="19622" xr:uid="{00000000-0005-0000-0000-0000026E0000}"/>
    <cellStyle name="Comma 3 4 5 3" xfId="19623" xr:uid="{00000000-0005-0000-0000-0000036E0000}"/>
    <cellStyle name="Comma 3 4 5_AVA DVA EL" xfId="19624" xr:uid="{00000000-0005-0000-0000-0000046E0000}"/>
    <cellStyle name="Comma 3 4 6" xfId="19625" xr:uid="{00000000-0005-0000-0000-0000056E0000}"/>
    <cellStyle name="Comma 3 4 6 2" xfId="19626" xr:uid="{00000000-0005-0000-0000-0000066E0000}"/>
    <cellStyle name="Comma 3 4 6 3" xfId="19627" xr:uid="{00000000-0005-0000-0000-0000076E0000}"/>
    <cellStyle name="Comma 3 4 6_AVA DVA EL" xfId="19628" xr:uid="{00000000-0005-0000-0000-0000086E0000}"/>
    <cellStyle name="Comma 3 4 7" xfId="19629" xr:uid="{00000000-0005-0000-0000-0000096E0000}"/>
    <cellStyle name="Comma 3 4 7 2" xfId="19630" xr:uid="{00000000-0005-0000-0000-00000A6E0000}"/>
    <cellStyle name="Comma 3 4 7 3" xfId="19631" xr:uid="{00000000-0005-0000-0000-00000B6E0000}"/>
    <cellStyle name="Comma 3 4 7_AVA DVA EL" xfId="19632" xr:uid="{00000000-0005-0000-0000-00000C6E0000}"/>
    <cellStyle name="Comma 3 4 8" xfId="19633" xr:uid="{00000000-0005-0000-0000-00000D6E0000}"/>
    <cellStyle name="Comma 3 4 8 2" xfId="19634" xr:uid="{00000000-0005-0000-0000-00000E6E0000}"/>
    <cellStyle name="Comma 3 4 8 3" xfId="19635" xr:uid="{00000000-0005-0000-0000-00000F6E0000}"/>
    <cellStyle name="Comma 3 4 8_AVA DVA EL" xfId="19636" xr:uid="{00000000-0005-0000-0000-0000106E0000}"/>
    <cellStyle name="Comma 3 4 9" xfId="19637" xr:uid="{00000000-0005-0000-0000-0000116E0000}"/>
    <cellStyle name="Comma 3 4 9 2" xfId="19638" xr:uid="{00000000-0005-0000-0000-0000126E0000}"/>
    <cellStyle name="Comma 3 4 9 3" xfId="19639" xr:uid="{00000000-0005-0000-0000-0000136E0000}"/>
    <cellStyle name="Comma 3 4 9_AVA DVA EL" xfId="19640" xr:uid="{00000000-0005-0000-0000-0000146E0000}"/>
    <cellStyle name="Comma 3 4_A01" xfId="12454" xr:uid="{00000000-0005-0000-0000-0000156E0000}"/>
    <cellStyle name="Comma 3 5" xfId="6287" xr:uid="{00000000-0005-0000-0000-0000166E0000}"/>
    <cellStyle name="Comma 3 5 10" xfId="19641" xr:uid="{00000000-0005-0000-0000-0000176E0000}"/>
    <cellStyle name="Comma 3 5 10 2" xfId="19642" xr:uid="{00000000-0005-0000-0000-0000186E0000}"/>
    <cellStyle name="Comma 3 5 10 3" xfId="19643" xr:uid="{00000000-0005-0000-0000-0000196E0000}"/>
    <cellStyle name="Comma 3 5 10_AVA DVA EL" xfId="19644" xr:uid="{00000000-0005-0000-0000-00001A6E0000}"/>
    <cellStyle name="Comma 3 5 11" xfId="19645" xr:uid="{00000000-0005-0000-0000-00001B6E0000}"/>
    <cellStyle name="Comma 3 5 11 2" xfId="19646" xr:uid="{00000000-0005-0000-0000-00001C6E0000}"/>
    <cellStyle name="Comma 3 5 11 3" xfId="19647" xr:uid="{00000000-0005-0000-0000-00001D6E0000}"/>
    <cellStyle name="Comma 3 5 11_AVA DVA EL" xfId="19648" xr:uid="{00000000-0005-0000-0000-00001E6E0000}"/>
    <cellStyle name="Comma 3 5 12" xfId="19649" xr:uid="{00000000-0005-0000-0000-00001F6E0000}"/>
    <cellStyle name="Comma 3 5 2" xfId="6288" xr:uid="{00000000-0005-0000-0000-0000206E0000}"/>
    <cellStyle name="Comma 3 5 2 10" xfId="19650" xr:uid="{00000000-0005-0000-0000-0000216E0000}"/>
    <cellStyle name="Comma 3 5 2 11" xfId="19651" xr:uid="{00000000-0005-0000-0000-0000226E0000}"/>
    <cellStyle name="Comma 3 5 2 2" xfId="19652" xr:uid="{00000000-0005-0000-0000-0000236E0000}"/>
    <cellStyle name="Comma 3 5 2 2 2" xfId="19653" xr:uid="{00000000-0005-0000-0000-0000246E0000}"/>
    <cellStyle name="Comma 3 5 2 2 2 2" xfId="19654" xr:uid="{00000000-0005-0000-0000-0000256E0000}"/>
    <cellStyle name="Comma 3 5 2 2 2 3" xfId="19655" xr:uid="{00000000-0005-0000-0000-0000266E0000}"/>
    <cellStyle name="Comma 3 5 2 2 2_AVA DVA EL" xfId="19656" xr:uid="{00000000-0005-0000-0000-0000276E0000}"/>
    <cellStyle name="Comma 3 5 2 2 3" xfId="19657" xr:uid="{00000000-0005-0000-0000-0000286E0000}"/>
    <cellStyle name="Comma 3 5 2 2 3 2" xfId="19658" xr:uid="{00000000-0005-0000-0000-0000296E0000}"/>
    <cellStyle name="Comma 3 5 2 2 3 3" xfId="19659" xr:uid="{00000000-0005-0000-0000-00002A6E0000}"/>
    <cellStyle name="Comma 3 5 2 2 3_AVA DVA EL" xfId="19660" xr:uid="{00000000-0005-0000-0000-00002B6E0000}"/>
    <cellStyle name="Comma 3 5 2 2 4" xfId="19661" xr:uid="{00000000-0005-0000-0000-00002C6E0000}"/>
    <cellStyle name="Comma 3 5 2 2 5" xfId="19662" xr:uid="{00000000-0005-0000-0000-00002D6E0000}"/>
    <cellStyle name="Comma 3 5 2 2_AVA DVA EL" xfId="19663" xr:uid="{00000000-0005-0000-0000-00002E6E0000}"/>
    <cellStyle name="Comma 3 5 2 3" xfId="19664" xr:uid="{00000000-0005-0000-0000-00002F6E0000}"/>
    <cellStyle name="Comma 3 5 2 3 2" xfId="19665" xr:uid="{00000000-0005-0000-0000-0000306E0000}"/>
    <cellStyle name="Comma 3 5 2 3 3" xfId="19666" xr:uid="{00000000-0005-0000-0000-0000316E0000}"/>
    <cellStyle name="Comma 3 5 2 3_AVA DVA EL" xfId="19667" xr:uid="{00000000-0005-0000-0000-0000326E0000}"/>
    <cellStyle name="Comma 3 5 2 4" xfId="19668" xr:uid="{00000000-0005-0000-0000-0000336E0000}"/>
    <cellStyle name="Comma 3 5 2 4 2" xfId="19669" xr:uid="{00000000-0005-0000-0000-0000346E0000}"/>
    <cellStyle name="Comma 3 5 2 4 3" xfId="19670" xr:uid="{00000000-0005-0000-0000-0000356E0000}"/>
    <cellStyle name="Comma 3 5 2 4_AVA DVA EL" xfId="19671" xr:uid="{00000000-0005-0000-0000-0000366E0000}"/>
    <cellStyle name="Comma 3 5 2 5" xfId="19672" xr:uid="{00000000-0005-0000-0000-0000376E0000}"/>
    <cellStyle name="Comma 3 5 2 5 2" xfId="19673" xr:uid="{00000000-0005-0000-0000-0000386E0000}"/>
    <cellStyle name="Comma 3 5 2 5 3" xfId="19674" xr:uid="{00000000-0005-0000-0000-0000396E0000}"/>
    <cellStyle name="Comma 3 5 2 5_AVA DVA EL" xfId="19675" xr:uid="{00000000-0005-0000-0000-00003A6E0000}"/>
    <cellStyle name="Comma 3 5 2 6" xfId="19676" xr:uid="{00000000-0005-0000-0000-00003B6E0000}"/>
    <cellStyle name="Comma 3 5 2 6 2" xfId="19677" xr:uid="{00000000-0005-0000-0000-00003C6E0000}"/>
    <cellStyle name="Comma 3 5 2 6 3" xfId="19678" xr:uid="{00000000-0005-0000-0000-00003D6E0000}"/>
    <cellStyle name="Comma 3 5 2 6_AVA DVA EL" xfId="19679" xr:uid="{00000000-0005-0000-0000-00003E6E0000}"/>
    <cellStyle name="Comma 3 5 2 7" xfId="19680" xr:uid="{00000000-0005-0000-0000-00003F6E0000}"/>
    <cellStyle name="Comma 3 5 2 7 2" xfId="19681" xr:uid="{00000000-0005-0000-0000-0000406E0000}"/>
    <cellStyle name="Comma 3 5 2 7 3" xfId="19682" xr:uid="{00000000-0005-0000-0000-0000416E0000}"/>
    <cellStyle name="Comma 3 5 2 7_AVA DVA EL" xfId="19683" xr:uid="{00000000-0005-0000-0000-0000426E0000}"/>
    <cellStyle name="Comma 3 5 2 8" xfId="19684" xr:uid="{00000000-0005-0000-0000-0000436E0000}"/>
    <cellStyle name="Comma 3 5 2 8 2" xfId="19685" xr:uid="{00000000-0005-0000-0000-0000446E0000}"/>
    <cellStyle name="Comma 3 5 2 8 3" xfId="19686" xr:uid="{00000000-0005-0000-0000-0000456E0000}"/>
    <cellStyle name="Comma 3 5 2 8_AVA DVA EL" xfId="19687" xr:uid="{00000000-0005-0000-0000-0000466E0000}"/>
    <cellStyle name="Comma 3 5 2 9" xfId="19688" xr:uid="{00000000-0005-0000-0000-0000476E0000}"/>
    <cellStyle name="Comma 3 5 2 9 2" xfId="19689" xr:uid="{00000000-0005-0000-0000-0000486E0000}"/>
    <cellStyle name="Comma 3 5 2 9 3" xfId="19690" xr:uid="{00000000-0005-0000-0000-0000496E0000}"/>
    <cellStyle name="Comma 3 5 2 9_AVA DVA EL" xfId="19691" xr:uid="{00000000-0005-0000-0000-00004A6E0000}"/>
    <cellStyle name="Comma 3 5 2_AVA DVA EL" xfId="19692" xr:uid="{00000000-0005-0000-0000-00004B6E0000}"/>
    <cellStyle name="Comma 3 5 3" xfId="19693" xr:uid="{00000000-0005-0000-0000-00004C6E0000}"/>
    <cellStyle name="Comma 3 5 3 2" xfId="19694" xr:uid="{00000000-0005-0000-0000-00004D6E0000}"/>
    <cellStyle name="Comma 3 5 3 2 2" xfId="19695" xr:uid="{00000000-0005-0000-0000-00004E6E0000}"/>
    <cellStyle name="Comma 3 5 3 2 3" xfId="19696" xr:uid="{00000000-0005-0000-0000-00004F6E0000}"/>
    <cellStyle name="Comma 3 5 3 2_AVA DVA EL" xfId="19697" xr:uid="{00000000-0005-0000-0000-0000506E0000}"/>
    <cellStyle name="Comma 3 5 3 3" xfId="19698" xr:uid="{00000000-0005-0000-0000-0000516E0000}"/>
    <cellStyle name="Comma 3 5 3 3 2" xfId="19699" xr:uid="{00000000-0005-0000-0000-0000526E0000}"/>
    <cellStyle name="Comma 3 5 3 3 3" xfId="19700" xr:uid="{00000000-0005-0000-0000-0000536E0000}"/>
    <cellStyle name="Comma 3 5 3 3_AVA DVA EL" xfId="19701" xr:uid="{00000000-0005-0000-0000-0000546E0000}"/>
    <cellStyle name="Comma 3 5 3 4" xfId="19702" xr:uid="{00000000-0005-0000-0000-0000556E0000}"/>
    <cellStyle name="Comma 3 5 3 5" xfId="19703" xr:uid="{00000000-0005-0000-0000-0000566E0000}"/>
    <cellStyle name="Comma 3 5 3_AVA DVA EL" xfId="19704" xr:uid="{00000000-0005-0000-0000-0000576E0000}"/>
    <cellStyle name="Comma 3 5 4" xfId="19705" xr:uid="{00000000-0005-0000-0000-0000586E0000}"/>
    <cellStyle name="Comma 3 5 4 2" xfId="19706" xr:uid="{00000000-0005-0000-0000-0000596E0000}"/>
    <cellStyle name="Comma 3 5 4 3" xfId="19707" xr:uid="{00000000-0005-0000-0000-00005A6E0000}"/>
    <cellStyle name="Comma 3 5 4_AVA DVA EL" xfId="19708" xr:uid="{00000000-0005-0000-0000-00005B6E0000}"/>
    <cellStyle name="Comma 3 5 5" xfId="19709" xr:uid="{00000000-0005-0000-0000-00005C6E0000}"/>
    <cellStyle name="Comma 3 5 5 2" xfId="19710" xr:uid="{00000000-0005-0000-0000-00005D6E0000}"/>
    <cellStyle name="Comma 3 5 5 3" xfId="19711" xr:uid="{00000000-0005-0000-0000-00005E6E0000}"/>
    <cellStyle name="Comma 3 5 5_AVA DVA EL" xfId="19712" xr:uid="{00000000-0005-0000-0000-00005F6E0000}"/>
    <cellStyle name="Comma 3 5 6" xfId="19713" xr:uid="{00000000-0005-0000-0000-0000606E0000}"/>
    <cellStyle name="Comma 3 5 6 2" xfId="19714" xr:uid="{00000000-0005-0000-0000-0000616E0000}"/>
    <cellStyle name="Comma 3 5 6 3" xfId="19715" xr:uid="{00000000-0005-0000-0000-0000626E0000}"/>
    <cellStyle name="Comma 3 5 6_AVA DVA EL" xfId="19716" xr:uid="{00000000-0005-0000-0000-0000636E0000}"/>
    <cellStyle name="Comma 3 5 7" xfId="19717" xr:uid="{00000000-0005-0000-0000-0000646E0000}"/>
    <cellStyle name="Comma 3 5 7 2" xfId="19718" xr:uid="{00000000-0005-0000-0000-0000656E0000}"/>
    <cellStyle name="Comma 3 5 7 3" xfId="19719" xr:uid="{00000000-0005-0000-0000-0000666E0000}"/>
    <cellStyle name="Comma 3 5 7_AVA DVA EL" xfId="19720" xr:uid="{00000000-0005-0000-0000-0000676E0000}"/>
    <cellStyle name="Comma 3 5 8" xfId="19721" xr:uid="{00000000-0005-0000-0000-0000686E0000}"/>
    <cellStyle name="Comma 3 5 8 2" xfId="19722" xr:uid="{00000000-0005-0000-0000-0000696E0000}"/>
    <cellStyle name="Comma 3 5 8 3" xfId="19723" xr:uid="{00000000-0005-0000-0000-00006A6E0000}"/>
    <cellStyle name="Comma 3 5 8_AVA DVA EL" xfId="19724" xr:uid="{00000000-0005-0000-0000-00006B6E0000}"/>
    <cellStyle name="Comma 3 5 9" xfId="19725" xr:uid="{00000000-0005-0000-0000-00006C6E0000}"/>
    <cellStyle name="Comma 3 5 9 2" xfId="19726" xr:uid="{00000000-0005-0000-0000-00006D6E0000}"/>
    <cellStyle name="Comma 3 5 9 3" xfId="19727" xr:uid="{00000000-0005-0000-0000-00006E6E0000}"/>
    <cellStyle name="Comma 3 5 9_AVA DVA EL" xfId="19728" xr:uid="{00000000-0005-0000-0000-00006F6E0000}"/>
    <cellStyle name="Comma 3 5_A01" xfId="12456" xr:uid="{00000000-0005-0000-0000-0000706E0000}"/>
    <cellStyle name="Comma 3 6" xfId="6289" xr:uid="{00000000-0005-0000-0000-0000716E0000}"/>
    <cellStyle name="Comma 3 6 10" xfId="19729" xr:uid="{00000000-0005-0000-0000-0000726E0000}"/>
    <cellStyle name="Comma 3 6 10 2" xfId="19730" xr:uid="{00000000-0005-0000-0000-0000736E0000}"/>
    <cellStyle name="Comma 3 6 10 3" xfId="19731" xr:uid="{00000000-0005-0000-0000-0000746E0000}"/>
    <cellStyle name="Comma 3 6 10_AVA DVA EL" xfId="19732" xr:uid="{00000000-0005-0000-0000-0000756E0000}"/>
    <cellStyle name="Comma 3 6 11" xfId="19733" xr:uid="{00000000-0005-0000-0000-0000766E0000}"/>
    <cellStyle name="Comma 3 6 11 2" xfId="19734" xr:uid="{00000000-0005-0000-0000-0000776E0000}"/>
    <cellStyle name="Comma 3 6 11 3" xfId="19735" xr:uid="{00000000-0005-0000-0000-0000786E0000}"/>
    <cellStyle name="Comma 3 6 11_AVA DVA EL" xfId="19736" xr:uid="{00000000-0005-0000-0000-0000796E0000}"/>
    <cellStyle name="Comma 3 6 12" xfId="19737" xr:uid="{00000000-0005-0000-0000-00007A6E0000}"/>
    <cellStyle name="Comma 3 6 2" xfId="6290" xr:uid="{00000000-0005-0000-0000-00007B6E0000}"/>
    <cellStyle name="Comma 3 6 2 10" xfId="19738" xr:uid="{00000000-0005-0000-0000-00007C6E0000}"/>
    <cellStyle name="Comma 3 6 2 11" xfId="19739" xr:uid="{00000000-0005-0000-0000-00007D6E0000}"/>
    <cellStyle name="Comma 3 6 2 2" xfId="19740" xr:uid="{00000000-0005-0000-0000-00007E6E0000}"/>
    <cellStyle name="Comma 3 6 2 2 2" xfId="19741" xr:uid="{00000000-0005-0000-0000-00007F6E0000}"/>
    <cellStyle name="Comma 3 6 2 2 2 2" xfId="19742" xr:uid="{00000000-0005-0000-0000-0000806E0000}"/>
    <cellStyle name="Comma 3 6 2 2 2 3" xfId="19743" xr:uid="{00000000-0005-0000-0000-0000816E0000}"/>
    <cellStyle name="Comma 3 6 2 2 2_AVA DVA EL" xfId="19744" xr:uid="{00000000-0005-0000-0000-0000826E0000}"/>
    <cellStyle name="Comma 3 6 2 2 3" xfId="19745" xr:uid="{00000000-0005-0000-0000-0000836E0000}"/>
    <cellStyle name="Comma 3 6 2 2 3 2" xfId="19746" xr:uid="{00000000-0005-0000-0000-0000846E0000}"/>
    <cellStyle name="Comma 3 6 2 2 3 3" xfId="19747" xr:uid="{00000000-0005-0000-0000-0000856E0000}"/>
    <cellStyle name="Comma 3 6 2 2 3_AVA DVA EL" xfId="19748" xr:uid="{00000000-0005-0000-0000-0000866E0000}"/>
    <cellStyle name="Comma 3 6 2 2 4" xfId="19749" xr:uid="{00000000-0005-0000-0000-0000876E0000}"/>
    <cellStyle name="Comma 3 6 2 2 5" xfId="19750" xr:uid="{00000000-0005-0000-0000-0000886E0000}"/>
    <cellStyle name="Comma 3 6 2 2_AVA DVA EL" xfId="19751" xr:uid="{00000000-0005-0000-0000-0000896E0000}"/>
    <cellStyle name="Comma 3 6 2 3" xfId="19752" xr:uid="{00000000-0005-0000-0000-00008A6E0000}"/>
    <cellStyle name="Comma 3 6 2 3 2" xfId="19753" xr:uid="{00000000-0005-0000-0000-00008B6E0000}"/>
    <cellStyle name="Comma 3 6 2 3 3" xfId="19754" xr:uid="{00000000-0005-0000-0000-00008C6E0000}"/>
    <cellStyle name="Comma 3 6 2 3_AVA DVA EL" xfId="19755" xr:uid="{00000000-0005-0000-0000-00008D6E0000}"/>
    <cellStyle name="Comma 3 6 2 4" xfId="19756" xr:uid="{00000000-0005-0000-0000-00008E6E0000}"/>
    <cellStyle name="Comma 3 6 2 4 2" xfId="19757" xr:uid="{00000000-0005-0000-0000-00008F6E0000}"/>
    <cellStyle name="Comma 3 6 2 4 3" xfId="19758" xr:uid="{00000000-0005-0000-0000-0000906E0000}"/>
    <cellStyle name="Comma 3 6 2 4_AVA DVA EL" xfId="19759" xr:uid="{00000000-0005-0000-0000-0000916E0000}"/>
    <cellStyle name="Comma 3 6 2 5" xfId="19760" xr:uid="{00000000-0005-0000-0000-0000926E0000}"/>
    <cellStyle name="Comma 3 6 2 5 2" xfId="19761" xr:uid="{00000000-0005-0000-0000-0000936E0000}"/>
    <cellStyle name="Comma 3 6 2 5 3" xfId="19762" xr:uid="{00000000-0005-0000-0000-0000946E0000}"/>
    <cellStyle name="Comma 3 6 2 5_AVA DVA EL" xfId="19763" xr:uid="{00000000-0005-0000-0000-0000956E0000}"/>
    <cellStyle name="Comma 3 6 2 6" xfId="19764" xr:uid="{00000000-0005-0000-0000-0000966E0000}"/>
    <cellStyle name="Comma 3 6 2 6 2" xfId="19765" xr:uid="{00000000-0005-0000-0000-0000976E0000}"/>
    <cellStyle name="Comma 3 6 2 6 3" xfId="19766" xr:uid="{00000000-0005-0000-0000-0000986E0000}"/>
    <cellStyle name="Comma 3 6 2 6_AVA DVA EL" xfId="19767" xr:uid="{00000000-0005-0000-0000-0000996E0000}"/>
    <cellStyle name="Comma 3 6 2 7" xfId="19768" xr:uid="{00000000-0005-0000-0000-00009A6E0000}"/>
    <cellStyle name="Comma 3 6 2 7 2" xfId="19769" xr:uid="{00000000-0005-0000-0000-00009B6E0000}"/>
    <cellStyle name="Comma 3 6 2 7 3" xfId="19770" xr:uid="{00000000-0005-0000-0000-00009C6E0000}"/>
    <cellStyle name="Comma 3 6 2 7_AVA DVA EL" xfId="19771" xr:uid="{00000000-0005-0000-0000-00009D6E0000}"/>
    <cellStyle name="Comma 3 6 2 8" xfId="19772" xr:uid="{00000000-0005-0000-0000-00009E6E0000}"/>
    <cellStyle name="Comma 3 6 2 8 2" xfId="19773" xr:uid="{00000000-0005-0000-0000-00009F6E0000}"/>
    <cellStyle name="Comma 3 6 2 8 3" xfId="19774" xr:uid="{00000000-0005-0000-0000-0000A06E0000}"/>
    <cellStyle name="Comma 3 6 2 8_AVA DVA EL" xfId="19775" xr:uid="{00000000-0005-0000-0000-0000A16E0000}"/>
    <cellStyle name="Comma 3 6 2 9" xfId="19776" xr:uid="{00000000-0005-0000-0000-0000A26E0000}"/>
    <cellStyle name="Comma 3 6 2 9 2" xfId="19777" xr:uid="{00000000-0005-0000-0000-0000A36E0000}"/>
    <cellStyle name="Comma 3 6 2 9 3" xfId="19778" xr:uid="{00000000-0005-0000-0000-0000A46E0000}"/>
    <cellStyle name="Comma 3 6 2 9_AVA DVA EL" xfId="19779" xr:uid="{00000000-0005-0000-0000-0000A56E0000}"/>
    <cellStyle name="Comma 3 6 2_AVA DVA EL" xfId="19780" xr:uid="{00000000-0005-0000-0000-0000A66E0000}"/>
    <cellStyle name="Comma 3 6 3" xfId="19781" xr:uid="{00000000-0005-0000-0000-0000A76E0000}"/>
    <cellStyle name="Comma 3 6 3 2" xfId="19782" xr:uid="{00000000-0005-0000-0000-0000A86E0000}"/>
    <cellStyle name="Comma 3 6 3 2 2" xfId="19783" xr:uid="{00000000-0005-0000-0000-0000A96E0000}"/>
    <cellStyle name="Comma 3 6 3 2 3" xfId="19784" xr:uid="{00000000-0005-0000-0000-0000AA6E0000}"/>
    <cellStyle name="Comma 3 6 3 2_AVA DVA EL" xfId="19785" xr:uid="{00000000-0005-0000-0000-0000AB6E0000}"/>
    <cellStyle name="Comma 3 6 3 3" xfId="19786" xr:uid="{00000000-0005-0000-0000-0000AC6E0000}"/>
    <cellStyle name="Comma 3 6 3 3 2" xfId="19787" xr:uid="{00000000-0005-0000-0000-0000AD6E0000}"/>
    <cellStyle name="Comma 3 6 3 3 3" xfId="19788" xr:uid="{00000000-0005-0000-0000-0000AE6E0000}"/>
    <cellStyle name="Comma 3 6 3 3_AVA DVA EL" xfId="19789" xr:uid="{00000000-0005-0000-0000-0000AF6E0000}"/>
    <cellStyle name="Comma 3 6 3 4" xfId="19790" xr:uid="{00000000-0005-0000-0000-0000B06E0000}"/>
    <cellStyle name="Comma 3 6 3 5" xfId="19791" xr:uid="{00000000-0005-0000-0000-0000B16E0000}"/>
    <cellStyle name="Comma 3 6 3_AVA DVA EL" xfId="19792" xr:uid="{00000000-0005-0000-0000-0000B26E0000}"/>
    <cellStyle name="Comma 3 6 4" xfId="19793" xr:uid="{00000000-0005-0000-0000-0000B36E0000}"/>
    <cellStyle name="Comma 3 6 4 2" xfId="19794" xr:uid="{00000000-0005-0000-0000-0000B46E0000}"/>
    <cellStyle name="Comma 3 6 4 3" xfId="19795" xr:uid="{00000000-0005-0000-0000-0000B56E0000}"/>
    <cellStyle name="Comma 3 6 4_AVA DVA EL" xfId="19796" xr:uid="{00000000-0005-0000-0000-0000B66E0000}"/>
    <cellStyle name="Comma 3 6 5" xfId="19797" xr:uid="{00000000-0005-0000-0000-0000B76E0000}"/>
    <cellStyle name="Comma 3 6 5 2" xfId="19798" xr:uid="{00000000-0005-0000-0000-0000B86E0000}"/>
    <cellStyle name="Comma 3 6 5 3" xfId="19799" xr:uid="{00000000-0005-0000-0000-0000B96E0000}"/>
    <cellStyle name="Comma 3 6 5_AVA DVA EL" xfId="19800" xr:uid="{00000000-0005-0000-0000-0000BA6E0000}"/>
    <cellStyle name="Comma 3 6 6" xfId="19801" xr:uid="{00000000-0005-0000-0000-0000BB6E0000}"/>
    <cellStyle name="Comma 3 6 6 2" xfId="19802" xr:uid="{00000000-0005-0000-0000-0000BC6E0000}"/>
    <cellStyle name="Comma 3 6 6 3" xfId="19803" xr:uid="{00000000-0005-0000-0000-0000BD6E0000}"/>
    <cellStyle name="Comma 3 6 6_AVA DVA EL" xfId="19804" xr:uid="{00000000-0005-0000-0000-0000BE6E0000}"/>
    <cellStyle name="Comma 3 6 7" xfId="19805" xr:uid="{00000000-0005-0000-0000-0000BF6E0000}"/>
    <cellStyle name="Comma 3 6 7 2" xfId="19806" xr:uid="{00000000-0005-0000-0000-0000C06E0000}"/>
    <cellStyle name="Comma 3 6 7 3" xfId="19807" xr:uid="{00000000-0005-0000-0000-0000C16E0000}"/>
    <cellStyle name="Comma 3 6 7_AVA DVA EL" xfId="19808" xr:uid="{00000000-0005-0000-0000-0000C26E0000}"/>
    <cellStyle name="Comma 3 6 8" xfId="19809" xr:uid="{00000000-0005-0000-0000-0000C36E0000}"/>
    <cellStyle name="Comma 3 6 8 2" xfId="19810" xr:uid="{00000000-0005-0000-0000-0000C46E0000}"/>
    <cellStyle name="Comma 3 6 8 3" xfId="19811" xr:uid="{00000000-0005-0000-0000-0000C56E0000}"/>
    <cellStyle name="Comma 3 6 8_AVA DVA EL" xfId="19812" xr:uid="{00000000-0005-0000-0000-0000C66E0000}"/>
    <cellStyle name="Comma 3 6 9" xfId="19813" xr:uid="{00000000-0005-0000-0000-0000C76E0000}"/>
    <cellStyle name="Comma 3 6 9 2" xfId="19814" xr:uid="{00000000-0005-0000-0000-0000C86E0000}"/>
    <cellStyle name="Comma 3 6 9 3" xfId="19815" xr:uid="{00000000-0005-0000-0000-0000C96E0000}"/>
    <cellStyle name="Comma 3 6 9_AVA DVA EL" xfId="19816" xr:uid="{00000000-0005-0000-0000-0000CA6E0000}"/>
    <cellStyle name="Comma 3 6_A01" xfId="12457" xr:uid="{00000000-0005-0000-0000-0000CB6E0000}"/>
    <cellStyle name="Comma 3 7" xfId="6291" xr:uid="{00000000-0005-0000-0000-0000CC6E0000}"/>
    <cellStyle name="Comma 3 7 10" xfId="19817" xr:uid="{00000000-0005-0000-0000-0000CD6E0000}"/>
    <cellStyle name="Comma 3 7 10 2" xfId="19818" xr:uid="{00000000-0005-0000-0000-0000CE6E0000}"/>
    <cellStyle name="Comma 3 7 10 3" xfId="19819" xr:uid="{00000000-0005-0000-0000-0000CF6E0000}"/>
    <cellStyle name="Comma 3 7 10_AVA DVA EL" xfId="19820" xr:uid="{00000000-0005-0000-0000-0000D06E0000}"/>
    <cellStyle name="Comma 3 7 11" xfId="19821" xr:uid="{00000000-0005-0000-0000-0000D16E0000}"/>
    <cellStyle name="Comma 3 7 12" xfId="19822" xr:uid="{00000000-0005-0000-0000-0000D26E0000}"/>
    <cellStyle name="Comma 3 7 2" xfId="6292" xr:uid="{00000000-0005-0000-0000-0000D36E0000}"/>
    <cellStyle name="Comma 3 7 2 2" xfId="19823" xr:uid="{00000000-0005-0000-0000-0000D46E0000}"/>
    <cellStyle name="Comma 3 7 2 2 2" xfId="19824" xr:uid="{00000000-0005-0000-0000-0000D56E0000}"/>
    <cellStyle name="Comma 3 7 2 2 3" xfId="19825" xr:uid="{00000000-0005-0000-0000-0000D66E0000}"/>
    <cellStyle name="Comma 3 7 2 2_AVA DVA EL" xfId="19826" xr:uid="{00000000-0005-0000-0000-0000D76E0000}"/>
    <cellStyle name="Comma 3 7 2 3" xfId="19827" xr:uid="{00000000-0005-0000-0000-0000D86E0000}"/>
    <cellStyle name="Comma 3 7 2 3 2" xfId="19828" xr:uid="{00000000-0005-0000-0000-0000D96E0000}"/>
    <cellStyle name="Comma 3 7 2 3 3" xfId="19829" xr:uid="{00000000-0005-0000-0000-0000DA6E0000}"/>
    <cellStyle name="Comma 3 7 2 3_AVA DVA EL" xfId="19830" xr:uid="{00000000-0005-0000-0000-0000DB6E0000}"/>
    <cellStyle name="Comma 3 7 2 4" xfId="19831" xr:uid="{00000000-0005-0000-0000-0000DC6E0000}"/>
    <cellStyle name="Comma 3 7 2 5" xfId="19832" xr:uid="{00000000-0005-0000-0000-0000DD6E0000}"/>
    <cellStyle name="Comma 3 7 2_AVA DVA EL" xfId="19833" xr:uid="{00000000-0005-0000-0000-0000DE6E0000}"/>
    <cellStyle name="Comma 3 7 3" xfId="19834" xr:uid="{00000000-0005-0000-0000-0000DF6E0000}"/>
    <cellStyle name="Comma 3 7 3 2" xfId="19835" xr:uid="{00000000-0005-0000-0000-0000E06E0000}"/>
    <cellStyle name="Comma 3 7 3 3" xfId="19836" xr:uid="{00000000-0005-0000-0000-0000E16E0000}"/>
    <cellStyle name="Comma 3 7 3_AVA DVA EL" xfId="19837" xr:uid="{00000000-0005-0000-0000-0000E26E0000}"/>
    <cellStyle name="Comma 3 7 4" xfId="19838" xr:uid="{00000000-0005-0000-0000-0000E36E0000}"/>
    <cellStyle name="Comma 3 7 4 2" xfId="19839" xr:uid="{00000000-0005-0000-0000-0000E46E0000}"/>
    <cellStyle name="Comma 3 7 4 3" xfId="19840" xr:uid="{00000000-0005-0000-0000-0000E56E0000}"/>
    <cellStyle name="Comma 3 7 4_AVA DVA EL" xfId="19841" xr:uid="{00000000-0005-0000-0000-0000E66E0000}"/>
    <cellStyle name="Comma 3 7 5" xfId="19842" xr:uid="{00000000-0005-0000-0000-0000E76E0000}"/>
    <cellStyle name="Comma 3 7 5 2" xfId="19843" xr:uid="{00000000-0005-0000-0000-0000E86E0000}"/>
    <cellStyle name="Comma 3 7 5 3" xfId="19844" xr:uid="{00000000-0005-0000-0000-0000E96E0000}"/>
    <cellStyle name="Comma 3 7 5_AVA DVA EL" xfId="19845" xr:uid="{00000000-0005-0000-0000-0000EA6E0000}"/>
    <cellStyle name="Comma 3 7 6" xfId="19846" xr:uid="{00000000-0005-0000-0000-0000EB6E0000}"/>
    <cellStyle name="Comma 3 7 6 2" xfId="19847" xr:uid="{00000000-0005-0000-0000-0000EC6E0000}"/>
    <cellStyle name="Comma 3 7 6 3" xfId="19848" xr:uid="{00000000-0005-0000-0000-0000ED6E0000}"/>
    <cellStyle name="Comma 3 7 6_AVA DVA EL" xfId="19849" xr:uid="{00000000-0005-0000-0000-0000EE6E0000}"/>
    <cellStyle name="Comma 3 7 7" xfId="19850" xr:uid="{00000000-0005-0000-0000-0000EF6E0000}"/>
    <cellStyle name="Comma 3 7 7 2" xfId="19851" xr:uid="{00000000-0005-0000-0000-0000F06E0000}"/>
    <cellStyle name="Comma 3 7 7 3" xfId="19852" xr:uid="{00000000-0005-0000-0000-0000F16E0000}"/>
    <cellStyle name="Comma 3 7 7_AVA DVA EL" xfId="19853" xr:uid="{00000000-0005-0000-0000-0000F26E0000}"/>
    <cellStyle name="Comma 3 7 8" xfId="19854" xr:uid="{00000000-0005-0000-0000-0000F36E0000}"/>
    <cellStyle name="Comma 3 7 8 2" xfId="19855" xr:uid="{00000000-0005-0000-0000-0000F46E0000}"/>
    <cellStyle name="Comma 3 7 8 3" xfId="19856" xr:uid="{00000000-0005-0000-0000-0000F56E0000}"/>
    <cellStyle name="Comma 3 7 8_AVA DVA EL" xfId="19857" xr:uid="{00000000-0005-0000-0000-0000F66E0000}"/>
    <cellStyle name="Comma 3 7 9" xfId="19858" xr:uid="{00000000-0005-0000-0000-0000F76E0000}"/>
    <cellStyle name="Comma 3 7 9 2" xfId="19859" xr:uid="{00000000-0005-0000-0000-0000F86E0000}"/>
    <cellStyle name="Comma 3 7 9 3" xfId="19860" xr:uid="{00000000-0005-0000-0000-0000F96E0000}"/>
    <cellStyle name="Comma 3 7 9_AVA DVA EL" xfId="19861" xr:uid="{00000000-0005-0000-0000-0000FA6E0000}"/>
    <cellStyle name="Comma 3 7_AVA DVA EL" xfId="19862" xr:uid="{00000000-0005-0000-0000-0000FB6E0000}"/>
    <cellStyle name="Comma 3 8" xfId="19863" xr:uid="{00000000-0005-0000-0000-0000FC6E0000}"/>
    <cellStyle name="Comma 3 8 10" xfId="19864" xr:uid="{00000000-0005-0000-0000-0000FD6E0000}"/>
    <cellStyle name="Comma 3 8 11" xfId="19865" xr:uid="{00000000-0005-0000-0000-0000FE6E0000}"/>
    <cellStyle name="Comma 3 8 2" xfId="19866" xr:uid="{00000000-0005-0000-0000-0000FF6E0000}"/>
    <cellStyle name="Comma 3 8 2 2" xfId="19867" xr:uid="{00000000-0005-0000-0000-0000006F0000}"/>
    <cellStyle name="Comma 3 8 2 2 2" xfId="19868" xr:uid="{00000000-0005-0000-0000-0000016F0000}"/>
    <cellStyle name="Comma 3 8 2 2 3" xfId="19869" xr:uid="{00000000-0005-0000-0000-0000026F0000}"/>
    <cellStyle name="Comma 3 8 2 2_AVA DVA EL" xfId="19870" xr:uid="{00000000-0005-0000-0000-0000036F0000}"/>
    <cellStyle name="Comma 3 8 2 3" xfId="19871" xr:uid="{00000000-0005-0000-0000-0000046F0000}"/>
    <cellStyle name="Comma 3 8 2 3 2" xfId="19872" xr:uid="{00000000-0005-0000-0000-0000056F0000}"/>
    <cellStyle name="Comma 3 8 2 3 3" xfId="19873" xr:uid="{00000000-0005-0000-0000-0000066F0000}"/>
    <cellStyle name="Comma 3 8 2 3_AVA DVA EL" xfId="19874" xr:uid="{00000000-0005-0000-0000-0000076F0000}"/>
    <cellStyle name="Comma 3 8 2 4" xfId="19875" xr:uid="{00000000-0005-0000-0000-0000086F0000}"/>
    <cellStyle name="Comma 3 8 2 5" xfId="19876" xr:uid="{00000000-0005-0000-0000-0000096F0000}"/>
    <cellStyle name="Comma 3 8 2_AVA DVA EL" xfId="19877" xr:uid="{00000000-0005-0000-0000-00000A6F0000}"/>
    <cellStyle name="Comma 3 8 3" xfId="19878" xr:uid="{00000000-0005-0000-0000-00000B6F0000}"/>
    <cellStyle name="Comma 3 8 3 2" xfId="19879" xr:uid="{00000000-0005-0000-0000-00000C6F0000}"/>
    <cellStyle name="Comma 3 8 3 3" xfId="19880" xr:uid="{00000000-0005-0000-0000-00000D6F0000}"/>
    <cellStyle name="Comma 3 8 3_AVA DVA EL" xfId="19881" xr:uid="{00000000-0005-0000-0000-00000E6F0000}"/>
    <cellStyle name="Comma 3 8 4" xfId="19882" xr:uid="{00000000-0005-0000-0000-00000F6F0000}"/>
    <cellStyle name="Comma 3 8 4 2" xfId="19883" xr:uid="{00000000-0005-0000-0000-0000106F0000}"/>
    <cellStyle name="Comma 3 8 4 3" xfId="19884" xr:uid="{00000000-0005-0000-0000-0000116F0000}"/>
    <cellStyle name="Comma 3 8 4_AVA DVA EL" xfId="19885" xr:uid="{00000000-0005-0000-0000-0000126F0000}"/>
    <cellStyle name="Comma 3 8 5" xfId="19886" xr:uid="{00000000-0005-0000-0000-0000136F0000}"/>
    <cellStyle name="Comma 3 8 5 2" xfId="19887" xr:uid="{00000000-0005-0000-0000-0000146F0000}"/>
    <cellStyle name="Comma 3 8 5 3" xfId="19888" xr:uid="{00000000-0005-0000-0000-0000156F0000}"/>
    <cellStyle name="Comma 3 8 5_AVA DVA EL" xfId="19889" xr:uid="{00000000-0005-0000-0000-0000166F0000}"/>
    <cellStyle name="Comma 3 8 6" xfId="19890" xr:uid="{00000000-0005-0000-0000-0000176F0000}"/>
    <cellStyle name="Comma 3 8 6 2" xfId="19891" xr:uid="{00000000-0005-0000-0000-0000186F0000}"/>
    <cellStyle name="Comma 3 8 6 3" xfId="19892" xr:uid="{00000000-0005-0000-0000-0000196F0000}"/>
    <cellStyle name="Comma 3 8 6_AVA DVA EL" xfId="19893" xr:uid="{00000000-0005-0000-0000-00001A6F0000}"/>
    <cellStyle name="Comma 3 8 7" xfId="19894" xr:uid="{00000000-0005-0000-0000-00001B6F0000}"/>
    <cellStyle name="Comma 3 8 7 2" xfId="19895" xr:uid="{00000000-0005-0000-0000-00001C6F0000}"/>
    <cellStyle name="Comma 3 8 7 3" xfId="19896" xr:uid="{00000000-0005-0000-0000-00001D6F0000}"/>
    <cellStyle name="Comma 3 8 7_AVA DVA EL" xfId="19897" xr:uid="{00000000-0005-0000-0000-00001E6F0000}"/>
    <cellStyle name="Comma 3 8 8" xfId="19898" xr:uid="{00000000-0005-0000-0000-00001F6F0000}"/>
    <cellStyle name="Comma 3 8 8 2" xfId="19899" xr:uid="{00000000-0005-0000-0000-0000206F0000}"/>
    <cellStyle name="Comma 3 8 8 3" xfId="19900" xr:uid="{00000000-0005-0000-0000-0000216F0000}"/>
    <cellStyle name="Comma 3 8 8_AVA DVA EL" xfId="19901" xr:uid="{00000000-0005-0000-0000-0000226F0000}"/>
    <cellStyle name="Comma 3 8 9" xfId="19902" xr:uid="{00000000-0005-0000-0000-0000236F0000}"/>
    <cellStyle name="Comma 3 8 9 2" xfId="19903" xr:uid="{00000000-0005-0000-0000-0000246F0000}"/>
    <cellStyle name="Comma 3 8 9 3" xfId="19904" xr:uid="{00000000-0005-0000-0000-0000256F0000}"/>
    <cellStyle name="Comma 3 8 9_AVA DVA EL" xfId="19905" xr:uid="{00000000-0005-0000-0000-0000266F0000}"/>
    <cellStyle name="Comma 3 8_AVA DVA EL" xfId="19906" xr:uid="{00000000-0005-0000-0000-0000276F0000}"/>
    <cellStyle name="Comma 3 9" xfId="19907" xr:uid="{00000000-0005-0000-0000-0000286F0000}"/>
    <cellStyle name="Comma 3 9 2" xfId="19908" xr:uid="{00000000-0005-0000-0000-0000296F0000}"/>
    <cellStyle name="Comma 3 9 3" xfId="19909" xr:uid="{00000000-0005-0000-0000-00002A6F0000}"/>
    <cellStyle name="Comma 3 9_AVA DVA EL" xfId="19910" xr:uid="{00000000-0005-0000-0000-00002B6F0000}"/>
    <cellStyle name="Comma 3*" xfId="19911" xr:uid="{00000000-0005-0000-0000-00002C6F0000}"/>
    <cellStyle name="Comma 3* 2" xfId="19912" xr:uid="{00000000-0005-0000-0000-00002D6F0000}"/>
    <cellStyle name="Comma 3* 3" xfId="19913" xr:uid="{00000000-0005-0000-0000-00002E6F0000}"/>
    <cellStyle name="Comma 3*_AVA DVA EL" xfId="19914" xr:uid="{00000000-0005-0000-0000-00002F6F0000}"/>
    <cellStyle name="Comma 3_3. Chng in credit spreads" xfId="46359"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19915" xr:uid="{00000000-0005-0000-0000-00003C6F0000}"/>
    <cellStyle name="Comma 4 10 2" xfId="19916" xr:uid="{00000000-0005-0000-0000-00003D6F0000}"/>
    <cellStyle name="Comma 4 10 3" xfId="19917" xr:uid="{00000000-0005-0000-0000-00003E6F0000}"/>
    <cellStyle name="Comma 4 10_AVA DVA EL" xfId="19918" xr:uid="{00000000-0005-0000-0000-00003F6F0000}"/>
    <cellStyle name="Comma 4 11" xfId="19919" xr:uid="{00000000-0005-0000-0000-0000406F0000}"/>
    <cellStyle name="Comma 4 11 2" xfId="19920" xr:uid="{00000000-0005-0000-0000-0000416F0000}"/>
    <cellStyle name="Comma 4 11 3" xfId="19921" xr:uid="{00000000-0005-0000-0000-0000426F0000}"/>
    <cellStyle name="Comma 4 11_AVA DVA EL" xfId="19922" xr:uid="{00000000-0005-0000-0000-0000436F0000}"/>
    <cellStyle name="Comma 4 12" xfId="19923" xr:uid="{00000000-0005-0000-0000-0000446F0000}"/>
    <cellStyle name="Comma 4 12 2" xfId="19924" xr:uid="{00000000-0005-0000-0000-0000456F0000}"/>
    <cellStyle name="Comma 4 12 3" xfId="19925" xr:uid="{00000000-0005-0000-0000-0000466F0000}"/>
    <cellStyle name="Comma 4 12_AVA DVA EL" xfId="19926" xr:uid="{00000000-0005-0000-0000-0000476F0000}"/>
    <cellStyle name="Comma 4 13" xfId="19927" xr:uid="{00000000-0005-0000-0000-0000486F0000}"/>
    <cellStyle name="Comma 4 13 2" xfId="19928" xr:uid="{00000000-0005-0000-0000-0000496F0000}"/>
    <cellStyle name="Comma 4 13 3" xfId="19929" xr:uid="{00000000-0005-0000-0000-00004A6F0000}"/>
    <cellStyle name="Comma 4 13_AVA DVA EL" xfId="19930" xr:uid="{00000000-0005-0000-0000-00004B6F0000}"/>
    <cellStyle name="Comma 4 14" xfId="19931" xr:uid="{00000000-0005-0000-0000-00004C6F0000}"/>
    <cellStyle name="Comma 4 14 2" xfId="19932" xr:uid="{00000000-0005-0000-0000-00004D6F0000}"/>
    <cellStyle name="Comma 4 14 3" xfId="19933" xr:uid="{00000000-0005-0000-0000-00004E6F0000}"/>
    <cellStyle name="Comma 4 14_AVA DVA EL" xfId="19934" xr:uid="{00000000-0005-0000-0000-00004F6F0000}"/>
    <cellStyle name="Comma 4 15" xfId="19935" xr:uid="{00000000-0005-0000-0000-0000506F0000}"/>
    <cellStyle name="Comma 4 15 2" xfId="19936" xr:uid="{00000000-0005-0000-0000-0000516F0000}"/>
    <cellStyle name="Comma 4 15 3" xfId="19937" xr:uid="{00000000-0005-0000-0000-0000526F0000}"/>
    <cellStyle name="Comma 4 15_AVA DVA EL" xfId="19938" xr:uid="{00000000-0005-0000-0000-0000536F0000}"/>
    <cellStyle name="Comma 4 16" xfId="19939" xr:uid="{00000000-0005-0000-0000-0000546F0000}"/>
    <cellStyle name="Comma 4 16 2" xfId="19940" xr:uid="{00000000-0005-0000-0000-0000556F0000}"/>
    <cellStyle name="Comma 4 16 3" xfId="19941" xr:uid="{00000000-0005-0000-0000-0000566F0000}"/>
    <cellStyle name="Comma 4 16_AVA DVA EL" xfId="19942" xr:uid="{00000000-0005-0000-0000-0000576F0000}"/>
    <cellStyle name="Comma 4 17" xfId="19943" xr:uid="{00000000-0005-0000-0000-0000586F0000}"/>
    <cellStyle name="Comma 4 18" xfId="35230" xr:uid="{00000000-0005-0000-0000-0000596F0000}"/>
    <cellStyle name="Comma 4 2" xfId="6304" xr:uid="{00000000-0005-0000-0000-00005A6F0000}"/>
    <cellStyle name="Comma 4 2 10" xfId="19944" xr:uid="{00000000-0005-0000-0000-00005B6F0000}"/>
    <cellStyle name="Comma 4 2 10 2" xfId="19945" xr:uid="{00000000-0005-0000-0000-00005C6F0000}"/>
    <cellStyle name="Comma 4 2 10 3" xfId="19946" xr:uid="{00000000-0005-0000-0000-00005D6F0000}"/>
    <cellStyle name="Comma 4 2 10_AVA DVA EL" xfId="19947" xr:uid="{00000000-0005-0000-0000-00005E6F0000}"/>
    <cellStyle name="Comma 4 2 11" xfId="19948" xr:uid="{00000000-0005-0000-0000-00005F6F0000}"/>
    <cellStyle name="Comma 4 2 11 2" xfId="19949" xr:uid="{00000000-0005-0000-0000-0000606F0000}"/>
    <cellStyle name="Comma 4 2 11 3" xfId="19950" xr:uid="{00000000-0005-0000-0000-0000616F0000}"/>
    <cellStyle name="Comma 4 2 11_AVA DVA EL" xfId="19951" xr:uid="{00000000-0005-0000-0000-0000626F0000}"/>
    <cellStyle name="Comma 4 2 12" xfId="19952" xr:uid="{00000000-0005-0000-0000-0000636F0000}"/>
    <cellStyle name="Comma 4 2 12 2" xfId="19953" xr:uid="{00000000-0005-0000-0000-0000646F0000}"/>
    <cellStyle name="Comma 4 2 12 3" xfId="19954" xr:uid="{00000000-0005-0000-0000-0000656F0000}"/>
    <cellStyle name="Comma 4 2 12_AVA DVA EL" xfId="19955" xr:uid="{00000000-0005-0000-0000-0000666F0000}"/>
    <cellStyle name="Comma 4 2 13" xfId="19956" xr:uid="{00000000-0005-0000-0000-0000676F0000}"/>
    <cellStyle name="Comma 4 2 13 2" xfId="19957" xr:uid="{00000000-0005-0000-0000-0000686F0000}"/>
    <cellStyle name="Comma 4 2 13 3" xfId="19958" xr:uid="{00000000-0005-0000-0000-0000696F0000}"/>
    <cellStyle name="Comma 4 2 13_AVA DVA EL" xfId="19959" xr:uid="{00000000-0005-0000-0000-00006A6F0000}"/>
    <cellStyle name="Comma 4 2 14" xfId="19960" xr:uid="{00000000-0005-0000-0000-00006B6F0000}"/>
    <cellStyle name="Comma 4 2 14 2" xfId="19961" xr:uid="{00000000-0005-0000-0000-00006C6F0000}"/>
    <cellStyle name="Comma 4 2 14 3" xfId="19962" xr:uid="{00000000-0005-0000-0000-00006D6F0000}"/>
    <cellStyle name="Comma 4 2 14_AVA DVA EL" xfId="19963" xr:uid="{00000000-0005-0000-0000-00006E6F0000}"/>
    <cellStyle name="Comma 4 2 15" xfId="19964" xr:uid="{00000000-0005-0000-0000-00006F6F0000}"/>
    <cellStyle name="Comma 4 2 15 2" xfId="19965" xr:uid="{00000000-0005-0000-0000-0000706F0000}"/>
    <cellStyle name="Comma 4 2 15 3" xfId="19966" xr:uid="{00000000-0005-0000-0000-0000716F0000}"/>
    <cellStyle name="Comma 4 2 15_AVA DVA EL" xfId="19967" xr:uid="{00000000-0005-0000-0000-0000726F0000}"/>
    <cellStyle name="Comma 4 2 16" xfId="19968" xr:uid="{00000000-0005-0000-0000-0000736F0000}"/>
    <cellStyle name="Comma 4 2 17" xfId="35231" xr:uid="{00000000-0005-0000-0000-0000746F0000}"/>
    <cellStyle name="Comma 4 2 2" xfId="6305" xr:uid="{00000000-0005-0000-0000-0000756F0000}"/>
    <cellStyle name="Comma 4 2 2 10" xfId="19969" xr:uid="{00000000-0005-0000-0000-0000766F0000}"/>
    <cellStyle name="Comma 4 2 2 10 2" xfId="19970" xr:uid="{00000000-0005-0000-0000-0000776F0000}"/>
    <cellStyle name="Comma 4 2 2 10 3" xfId="19971" xr:uid="{00000000-0005-0000-0000-0000786F0000}"/>
    <cellStyle name="Comma 4 2 2 10_AVA DVA EL" xfId="19972" xr:uid="{00000000-0005-0000-0000-0000796F0000}"/>
    <cellStyle name="Comma 4 2 2 11" xfId="19973" xr:uid="{00000000-0005-0000-0000-00007A6F0000}"/>
    <cellStyle name="Comma 4 2 2 11 2" xfId="19974" xr:uid="{00000000-0005-0000-0000-00007B6F0000}"/>
    <cellStyle name="Comma 4 2 2 11 3" xfId="19975" xr:uid="{00000000-0005-0000-0000-00007C6F0000}"/>
    <cellStyle name="Comma 4 2 2 11_AVA DVA EL" xfId="19976" xr:uid="{00000000-0005-0000-0000-00007D6F0000}"/>
    <cellStyle name="Comma 4 2 2 12" xfId="19977" xr:uid="{00000000-0005-0000-0000-00007E6F0000}"/>
    <cellStyle name="Comma 4 2 2 13" xfId="19978" xr:uid="{00000000-0005-0000-0000-00007F6F0000}"/>
    <cellStyle name="Comma 4 2 2 2" xfId="19979" xr:uid="{00000000-0005-0000-0000-0000806F0000}"/>
    <cellStyle name="Comma 4 2 2 2 10" xfId="19980" xr:uid="{00000000-0005-0000-0000-0000816F0000}"/>
    <cellStyle name="Comma 4 2 2 2 10 2" xfId="19981" xr:uid="{00000000-0005-0000-0000-0000826F0000}"/>
    <cellStyle name="Comma 4 2 2 2 10 3" xfId="19982" xr:uid="{00000000-0005-0000-0000-0000836F0000}"/>
    <cellStyle name="Comma 4 2 2 2 10_AVA DVA EL" xfId="19983" xr:uid="{00000000-0005-0000-0000-0000846F0000}"/>
    <cellStyle name="Comma 4 2 2 2 11" xfId="19984" xr:uid="{00000000-0005-0000-0000-0000856F0000}"/>
    <cellStyle name="Comma 4 2 2 2 12" xfId="19985" xr:uid="{00000000-0005-0000-0000-0000866F0000}"/>
    <cellStyle name="Comma 4 2 2 2 2" xfId="19986" xr:uid="{00000000-0005-0000-0000-0000876F0000}"/>
    <cellStyle name="Comma 4 2 2 2 2 10" xfId="19987" xr:uid="{00000000-0005-0000-0000-0000886F0000}"/>
    <cellStyle name="Comma 4 2 2 2 2 11" xfId="19988" xr:uid="{00000000-0005-0000-0000-0000896F0000}"/>
    <cellStyle name="Comma 4 2 2 2 2 2" xfId="19989" xr:uid="{00000000-0005-0000-0000-00008A6F0000}"/>
    <cellStyle name="Comma 4 2 2 2 2 2 2" xfId="19990" xr:uid="{00000000-0005-0000-0000-00008B6F0000}"/>
    <cellStyle name="Comma 4 2 2 2 2 2 2 2" xfId="19991" xr:uid="{00000000-0005-0000-0000-00008C6F0000}"/>
    <cellStyle name="Comma 4 2 2 2 2 2 2 3" xfId="19992" xr:uid="{00000000-0005-0000-0000-00008D6F0000}"/>
    <cellStyle name="Comma 4 2 2 2 2 2 2_AVA DVA EL" xfId="19993" xr:uid="{00000000-0005-0000-0000-00008E6F0000}"/>
    <cellStyle name="Comma 4 2 2 2 2 2 3" xfId="19994" xr:uid="{00000000-0005-0000-0000-00008F6F0000}"/>
    <cellStyle name="Comma 4 2 2 2 2 2 3 2" xfId="19995" xr:uid="{00000000-0005-0000-0000-0000906F0000}"/>
    <cellStyle name="Comma 4 2 2 2 2 2 3 3" xfId="19996" xr:uid="{00000000-0005-0000-0000-0000916F0000}"/>
    <cellStyle name="Comma 4 2 2 2 2 2 3_AVA DVA EL" xfId="19997" xr:uid="{00000000-0005-0000-0000-0000926F0000}"/>
    <cellStyle name="Comma 4 2 2 2 2 2 4" xfId="19998" xr:uid="{00000000-0005-0000-0000-0000936F0000}"/>
    <cellStyle name="Comma 4 2 2 2 2 2 5" xfId="19999" xr:uid="{00000000-0005-0000-0000-0000946F0000}"/>
    <cellStyle name="Comma 4 2 2 2 2 2_AVA DVA EL" xfId="20000" xr:uid="{00000000-0005-0000-0000-0000956F0000}"/>
    <cellStyle name="Comma 4 2 2 2 2 3" xfId="20001" xr:uid="{00000000-0005-0000-0000-0000966F0000}"/>
    <cellStyle name="Comma 4 2 2 2 2 3 2" xfId="20002" xr:uid="{00000000-0005-0000-0000-0000976F0000}"/>
    <cellStyle name="Comma 4 2 2 2 2 3 3" xfId="20003" xr:uid="{00000000-0005-0000-0000-0000986F0000}"/>
    <cellStyle name="Comma 4 2 2 2 2 3_AVA DVA EL" xfId="20004" xr:uid="{00000000-0005-0000-0000-0000996F0000}"/>
    <cellStyle name="Comma 4 2 2 2 2 4" xfId="20005" xr:uid="{00000000-0005-0000-0000-00009A6F0000}"/>
    <cellStyle name="Comma 4 2 2 2 2 4 2" xfId="20006" xr:uid="{00000000-0005-0000-0000-00009B6F0000}"/>
    <cellStyle name="Comma 4 2 2 2 2 4 3" xfId="20007" xr:uid="{00000000-0005-0000-0000-00009C6F0000}"/>
    <cellStyle name="Comma 4 2 2 2 2 4_AVA DVA EL" xfId="20008" xr:uid="{00000000-0005-0000-0000-00009D6F0000}"/>
    <cellStyle name="Comma 4 2 2 2 2 5" xfId="20009" xr:uid="{00000000-0005-0000-0000-00009E6F0000}"/>
    <cellStyle name="Comma 4 2 2 2 2 5 2" xfId="20010" xr:uid="{00000000-0005-0000-0000-00009F6F0000}"/>
    <cellStyle name="Comma 4 2 2 2 2 5 3" xfId="20011" xr:uid="{00000000-0005-0000-0000-0000A06F0000}"/>
    <cellStyle name="Comma 4 2 2 2 2 5_AVA DVA EL" xfId="20012" xr:uid="{00000000-0005-0000-0000-0000A16F0000}"/>
    <cellStyle name="Comma 4 2 2 2 2 6" xfId="20013" xr:uid="{00000000-0005-0000-0000-0000A26F0000}"/>
    <cellStyle name="Comma 4 2 2 2 2 6 2" xfId="20014" xr:uid="{00000000-0005-0000-0000-0000A36F0000}"/>
    <cellStyle name="Comma 4 2 2 2 2 6 3" xfId="20015" xr:uid="{00000000-0005-0000-0000-0000A46F0000}"/>
    <cellStyle name="Comma 4 2 2 2 2 6_AVA DVA EL" xfId="20016" xr:uid="{00000000-0005-0000-0000-0000A56F0000}"/>
    <cellStyle name="Comma 4 2 2 2 2 7" xfId="20017" xr:uid="{00000000-0005-0000-0000-0000A66F0000}"/>
    <cellStyle name="Comma 4 2 2 2 2 7 2" xfId="20018" xr:uid="{00000000-0005-0000-0000-0000A76F0000}"/>
    <cellStyle name="Comma 4 2 2 2 2 7 3" xfId="20019" xr:uid="{00000000-0005-0000-0000-0000A86F0000}"/>
    <cellStyle name="Comma 4 2 2 2 2 7_AVA DVA EL" xfId="20020" xr:uid="{00000000-0005-0000-0000-0000A96F0000}"/>
    <cellStyle name="Comma 4 2 2 2 2 8" xfId="20021" xr:uid="{00000000-0005-0000-0000-0000AA6F0000}"/>
    <cellStyle name="Comma 4 2 2 2 2 8 2" xfId="20022" xr:uid="{00000000-0005-0000-0000-0000AB6F0000}"/>
    <cellStyle name="Comma 4 2 2 2 2 8 3" xfId="20023" xr:uid="{00000000-0005-0000-0000-0000AC6F0000}"/>
    <cellStyle name="Comma 4 2 2 2 2 8_AVA DVA EL" xfId="20024" xr:uid="{00000000-0005-0000-0000-0000AD6F0000}"/>
    <cellStyle name="Comma 4 2 2 2 2 9" xfId="20025" xr:uid="{00000000-0005-0000-0000-0000AE6F0000}"/>
    <cellStyle name="Comma 4 2 2 2 2 9 2" xfId="20026" xr:uid="{00000000-0005-0000-0000-0000AF6F0000}"/>
    <cellStyle name="Comma 4 2 2 2 2 9 3" xfId="20027" xr:uid="{00000000-0005-0000-0000-0000B06F0000}"/>
    <cellStyle name="Comma 4 2 2 2 2 9_AVA DVA EL" xfId="20028" xr:uid="{00000000-0005-0000-0000-0000B16F0000}"/>
    <cellStyle name="Comma 4 2 2 2 2_AVA DVA EL" xfId="20029" xr:uid="{00000000-0005-0000-0000-0000B26F0000}"/>
    <cellStyle name="Comma 4 2 2 2 3" xfId="20030" xr:uid="{00000000-0005-0000-0000-0000B36F0000}"/>
    <cellStyle name="Comma 4 2 2 2 3 2" xfId="20031" xr:uid="{00000000-0005-0000-0000-0000B46F0000}"/>
    <cellStyle name="Comma 4 2 2 2 3 2 2" xfId="20032" xr:uid="{00000000-0005-0000-0000-0000B56F0000}"/>
    <cellStyle name="Comma 4 2 2 2 3 2 3" xfId="20033" xr:uid="{00000000-0005-0000-0000-0000B66F0000}"/>
    <cellStyle name="Comma 4 2 2 2 3 2_AVA DVA EL" xfId="20034" xr:uid="{00000000-0005-0000-0000-0000B76F0000}"/>
    <cellStyle name="Comma 4 2 2 2 3 3" xfId="20035" xr:uid="{00000000-0005-0000-0000-0000B86F0000}"/>
    <cellStyle name="Comma 4 2 2 2 3 3 2" xfId="20036" xr:uid="{00000000-0005-0000-0000-0000B96F0000}"/>
    <cellStyle name="Comma 4 2 2 2 3 3 3" xfId="20037" xr:uid="{00000000-0005-0000-0000-0000BA6F0000}"/>
    <cellStyle name="Comma 4 2 2 2 3 3_AVA DVA EL" xfId="20038" xr:uid="{00000000-0005-0000-0000-0000BB6F0000}"/>
    <cellStyle name="Comma 4 2 2 2 3 4" xfId="20039" xr:uid="{00000000-0005-0000-0000-0000BC6F0000}"/>
    <cellStyle name="Comma 4 2 2 2 3 5" xfId="20040" xr:uid="{00000000-0005-0000-0000-0000BD6F0000}"/>
    <cellStyle name="Comma 4 2 2 2 3_AVA DVA EL" xfId="20041" xr:uid="{00000000-0005-0000-0000-0000BE6F0000}"/>
    <cellStyle name="Comma 4 2 2 2 4" xfId="20042" xr:uid="{00000000-0005-0000-0000-0000BF6F0000}"/>
    <cellStyle name="Comma 4 2 2 2 4 2" xfId="20043" xr:uid="{00000000-0005-0000-0000-0000C06F0000}"/>
    <cellStyle name="Comma 4 2 2 2 4 3" xfId="20044" xr:uid="{00000000-0005-0000-0000-0000C16F0000}"/>
    <cellStyle name="Comma 4 2 2 2 4_AVA DVA EL" xfId="20045" xr:uid="{00000000-0005-0000-0000-0000C26F0000}"/>
    <cellStyle name="Comma 4 2 2 2 5" xfId="20046" xr:uid="{00000000-0005-0000-0000-0000C36F0000}"/>
    <cellStyle name="Comma 4 2 2 2 5 2" xfId="20047" xr:uid="{00000000-0005-0000-0000-0000C46F0000}"/>
    <cellStyle name="Comma 4 2 2 2 5 3" xfId="20048" xr:uid="{00000000-0005-0000-0000-0000C56F0000}"/>
    <cellStyle name="Comma 4 2 2 2 5_AVA DVA EL" xfId="20049" xr:uid="{00000000-0005-0000-0000-0000C66F0000}"/>
    <cellStyle name="Comma 4 2 2 2 6" xfId="20050" xr:uid="{00000000-0005-0000-0000-0000C76F0000}"/>
    <cellStyle name="Comma 4 2 2 2 6 2" xfId="20051" xr:uid="{00000000-0005-0000-0000-0000C86F0000}"/>
    <cellStyle name="Comma 4 2 2 2 6 3" xfId="20052" xr:uid="{00000000-0005-0000-0000-0000C96F0000}"/>
    <cellStyle name="Comma 4 2 2 2 6_AVA DVA EL" xfId="20053" xr:uid="{00000000-0005-0000-0000-0000CA6F0000}"/>
    <cellStyle name="Comma 4 2 2 2 7" xfId="20054" xr:uid="{00000000-0005-0000-0000-0000CB6F0000}"/>
    <cellStyle name="Comma 4 2 2 2 7 2" xfId="20055" xr:uid="{00000000-0005-0000-0000-0000CC6F0000}"/>
    <cellStyle name="Comma 4 2 2 2 7 3" xfId="20056" xr:uid="{00000000-0005-0000-0000-0000CD6F0000}"/>
    <cellStyle name="Comma 4 2 2 2 7_AVA DVA EL" xfId="20057" xr:uid="{00000000-0005-0000-0000-0000CE6F0000}"/>
    <cellStyle name="Comma 4 2 2 2 8" xfId="20058" xr:uid="{00000000-0005-0000-0000-0000CF6F0000}"/>
    <cellStyle name="Comma 4 2 2 2 8 2" xfId="20059" xr:uid="{00000000-0005-0000-0000-0000D06F0000}"/>
    <cellStyle name="Comma 4 2 2 2 8 3" xfId="20060" xr:uid="{00000000-0005-0000-0000-0000D16F0000}"/>
    <cellStyle name="Comma 4 2 2 2 8_AVA DVA EL" xfId="20061" xr:uid="{00000000-0005-0000-0000-0000D26F0000}"/>
    <cellStyle name="Comma 4 2 2 2 9" xfId="20062" xr:uid="{00000000-0005-0000-0000-0000D36F0000}"/>
    <cellStyle name="Comma 4 2 2 2 9 2" xfId="20063" xr:uid="{00000000-0005-0000-0000-0000D46F0000}"/>
    <cellStyle name="Comma 4 2 2 2 9 3" xfId="20064" xr:uid="{00000000-0005-0000-0000-0000D56F0000}"/>
    <cellStyle name="Comma 4 2 2 2 9_AVA DVA EL" xfId="20065" xr:uid="{00000000-0005-0000-0000-0000D66F0000}"/>
    <cellStyle name="Comma 4 2 2 2_AVA DVA EL" xfId="20066" xr:uid="{00000000-0005-0000-0000-0000D76F0000}"/>
    <cellStyle name="Comma 4 2 2 3" xfId="20067" xr:uid="{00000000-0005-0000-0000-0000D86F0000}"/>
    <cellStyle name="Comma 4 2 2 3 10" xfId="20068" xr:uid="{00000000-0005-0000-0000-0000D96F0000}"/>
    <cellStyle name="Comma 4 2 2 3 11" xfId="20069" xr:uid="{00000000-0005-0000-0000-0000DA6F0000}"/>
    <cellStyle name="Comma 4 2 2 3 2" xfId="20070" xr:uid="{00000000-0005-0000-0000-0000DB6F0000}"/>
    <cellStyle name="Comma 4 2 2 3 2 2" xfId="20071" xr:uid="{00000000-0005-0000-0000-0000DC6F0000}"/>
    <cellStyle name="Comma 4 2 2 3 2 2 2" xfId="20072" xr:uid="{00000000-0005-0000-0000-0000DD6F0000}"/>
    <cellStyle name="Comma 4 2 2 3 2 2 3" xfId="20073" xr:uid="{00000000-0005-0000-0000-0000DE6F0000}"/>
    <cellStyle name="Comma 4 2 2 3 2 2_AVA DVA EL" xfId="20074" xr:uid="{00000000-0005-0000-0000-0000DF6F0000}"/>
    <cellStyle name="Comma 4 2 2 3 2 3" xfId="20075" xr:uid="{00000000-0005-0000-0000-0000E06F0000}"/>
    <cellStyle name="Comma 4 2 2 3 2 3 2" xfId="20076" xr:uid="{00000000-0005-0000-0000-0000E16F0000}"/>
    <cellStyle name="Comma 4 2 2 3 2 3 3" xfId="20077" xr:uid="{00000000-0005-0000-0000-0000E26F0000}"/>
    <cellStyle name="Comma 4 2 2 3 2 3_AVA DVA EL" xfId="20078" xr:uid="{00000000-0005-0000-0000-0000E36F0000}"/>
    <cellStyle name="Comma 4 2 2 3 2 4" xfId="20079" xr:uid="{00000000-0005-0000-0000-0000E46F0000}"/>
    <cellStyle name="Comma 4 2 2 3 2 5" xfId="20080" xr:uid="{00000000-0005-0000-0000-0000E56F0000}"/>
    <cellStyle name="Comma 4 2 2 3 2_AVA DVA EL" xfId="20081" xr:uid="{00000000-0005-0000-0000-0000E66F0000}"/>
    <cellStyle name="Comma 4 2 2 3 3" xfId="20082" xr:uid="{00000000-0005-0000-0000-0000E76F0000}"/>
    <cellStyle name="Comma 4 2 2 3 3 2" xfId="20083" xr:uid="{00000000-0005-0000-0000-0000E86F0000}"/>
    <cellStyle name="Comma 4 2 2 3 3 3" xfId="20084" xr:uid="{00000000-0005-0000-0000-0000E96F0000}"/>
    <cellStyle name="Comma 4 2 2 3 3_AVA DVA EL" xfId="20085" xr:uid="{00000000-0005-0000-0000-0000EA6F0000}"/>
    <cellStyle name="Comma 4 2 2 3 4" xfId="20086" xr:uid="{00000000-0005-0000-0000-0000EB6F0000}"/>
    <cellStyle name="Comma 4 2 2 3 4 2" xfId="20087" xr:uid="{00000000-0005-0000-0000-0000EC6F0000}"/>
    <cellStyle name="Comma 4 2 2 3 4 3" xfId="20088" xr:uid="{00000000-0005-0000-0000-0000ED6F0000}"/>
    <cellStyle name="Comma 4 2 2 3 4_AVA DVA EL" xfId="20089" xr:uid="{00000000-0005-0000-0000-0000EE6F0000}"/>
    <cellStyle name="Comma 4 2 2 3 5" xfId="20090" xr:uid="{00000000-0005-0000-0000-0000EF6F0000}"/>
    <cellStyle name="Comma 4 2 2 3 5 2" xfId="20091" xr:uid="{00000000-0005-0000-0000-0000F06F0000}"/>
    <cellStyle name="Comma 4 2 2 3 5 3" xfId="20092" xr:uid="{00000000-0005-0000-0000-0000F16F0000}"/>
    <cellStyle name="Comma 4 2 2 3 5_AVA DVA EL" xfId="20093" xr:uid="{00000000-0005-0000-0000-0000F26F0000}"/>
    <cellStyle name="Comma 4 2 2 3 6" xfId="20094" xr:uid="{00000000-0005-0000-0000-0000F36F0000}"/>
    <cellStyle name="Comma 4 2 2 3 6 2" xfId="20095" xr:uid="{00000000-0005-0000-0000-0000F46F0000}"/>
    <cellStyle name="Comma 4 2 2 3 6 3" xfId="20096" xr:uid="{00000000-0005-0000-0000-0000F56F0000}"/>
    <cellStyle name="Comma 4 2 2 3 6_AVA DVA EL" xfId="20097" xr:uid="{00000000-0005-0000-0000-0000F66F0000}"/>
    <cellStyle name="Comma 4 2 2 3 7" xfId="20098" xr:uid="{00000000-0005-0000-0000-0000F76F0000}"/>
    <cellStyle name="Comma 4 2 2 3 7 2" xfId="20099" xr:uid="{00000000-0005-0000-0000-0000F86F0000}"/>
    <cellStyle name="Comma 4 2 2 3 7 3" xfId="20100" xr:uid="{00000000-0005-0000-0000-0000F96F0000}"/>
    <cellStyle name="Comma 4 2 2 3 7_AVA DVA EL" xfId="20101" xr:uid="{00000000-0005-0000-0000-0000FA6F0000}"/>
    <cellStyle name="Comma 4 2 2 3 8" xfId="20102" xr:uid="{00000000-0005-0000-0000-0000FB6F0000}"/>
    <cellStyle name="Comma 4 2 2 3 8 2" xfId="20103" xr:uid="{00000000-0005-0000-0000-0000FC6F0000}"/>
    <cellStyle name="Comma 4 2 2 3 8 3" xfId="20104" xr:uid="{00000000-0005-0000-0000-0000FD6F0000}"/>
    <cellStyle name="Comma 4 2 2 3 8_AVA DVA EL" xfId="20105" xr:uid="{00000000-0005-0000-0000-0000FE6F0000}"/>
    <cellStyle name="Comma 4 2 2 3 9" xfId="20106" xr:uid="{00000000-0005-0000-0000-0000FF6F0000}"/>
    <cellStyle name="Comma 4 2 2 3 9 2" xfId="20107" xr:uid="{00000000-0005-0000-0000-000000700000}"/>
    <cellStyle name="Comma 4 2 2 3 9 3" xfId="20108" xr:uid="{00000000-0005-0000-0000-000001700000}"/>
    <cellStyle name="Comma 4 2 2 3 9_AVA DVA EL" xfId="20109" xr:uid="{00000000-0005-0000-0000-000002700000}"/>
    <cellStyle name="Comma 4 2 2 3_AVA DVA EL" xfId="20110" xr:uid="{00000000-0005-0000-0000-000003700000}"/>
    <cellStyle name="Comma 4 2 2 4" xfId="20111" xr:uid="{00000000-0005-0000-0000-000004700000}"/>
    <cellStyle name="Comma 4 2 2 4 2" xfId="20112" xr:uid="{00000000-0005-0000-0000-000005700000}"/>
    <cellStyle name="Comma 4 2 2 4 2 2" xfId="20113" xr:uid="{00000000-0005-0000-0000-000006700000}"/>
    <cellStyle name="Comma 4 2 2 4 2 3" xfId="20114" xr:uid="{00000000-0005-0000-0000-000007700000}"/>
    <cellStyle name="Comma 4 2 2 4 2_AVA DVA EL" xfId="20115" xr:uid="{00000000-0005-0000-0000-000008700000}"/>
    <cellStyle name="Comma 4 2 2 4 3" xfId="20116" xr:uid="{00000000-0005-0000-0000-000009700000}"/>
    <cellStyle name="Comma 4 2 2 4 3 2" xfId="20117" xr:uid="{00000000-0005-0000-0000-00000A700000}"/>
    <cellStyle name="Comma 4 2 2 4 3 3" xfId="20118" xr:uid="{00000000-0005-0000-0000-00000B700000}"/>
    <cellStyle name="Comma 4 2 2 4 3_AVA DVA EL" xfId="20119" xr:uid="{00000000-0005-0000-0000-00000C700000}"/>
    <cellStyle name="Comma 4 2 2 4 4" xfId="20120" xr:uid="{00000000-0005-0000-0000-00000D700000}"/>
    <cellStyle name="Comma 4 2 2 4 5" xfId="20121" xr:uid="{00000000-0005-0000-0000-00000E700000}"/>
    <cellStyle name="Comma 4 2 2 4_AVA DVA EL" xfId="20122" xr:uid="{00000000-0005-0000-0000-00000F700000}"/>
    <cellStyle name="Comma 4 2 2 5" xfId="20123" xr:uid="{00000000-0005-0000-0000-000010700000}"/>
    <cellStyle name="Comma 4 2 2 5 2" xfId="20124" xr:uid="{00000000-0005-0000-0000-000011700000}"/>
    <cellStyle name="Comma 4 2 2 5 3" xfId="20125" xr:uid="{00000000-0005-0000-0000-000012700000}"/>
    <cellStyle name="Comma 4 2 2 5_AVA DVA EL" xfId="20126" xr:uid="{00000000-0005-0000-0000-000013700000}"/>
    <cellStyle name="Comma 4 2 2 6" xfId="20127" xr:uid="{00000000-0005-0000-0000-000014700000}"/>
    <cellStyle name="Comma 4 2 2 6 2" xfId="20128" xr:uid="{00000000-0005-0000-0000-000015700000}"/>
    <cellStyle name="Comma 4 2 2 6 3" xfId="20129" xr:uid="{00000000-0005-0000-0000-000016700000}"/>
    <cellStyle name="Comma 4 2 2 6_AVA DVA EL" xfId="20130" xr:uid="{00000000-0005-0000-0000-000017700000}"/>
    <cellStyle name="Comma 4 2 2 7" xfId="20131" xr:uid="{00000000-0005-0000-0000-000018700000}"/>
    <cellStyle name="Comma 4 2 2 7 2" xfId="20132" xr:uid="{00000000-0005-0000-0000-000019700000}"/>
    <cellStyle name="Comma 4 2 2 7 3" xfId="20133" xr:uid="{00000000-0005-0000-0000-00001A700000}"/>
    <cellStyle name="Comma 4 2 2 7_AVA DVA EL" xfId="20134" xr:uid="{00000000-0005-0000-0000-00001B700000}"/>
    <cellStyle name="Comma 4 2 2 8" xfId="20135" xr:uid="{00000000-0005-0000-0000-00001C700000}"/>
    <cellStyle name="Comma 4 2 2 8 2" xfId="20136" xr:uid="{00000000-0005-0000-0000-00001D700000}"/>
    <cellStyle name="Comma 4 2 2 8 3" xfId="20137" xr:uid="{00000000-0005-0000-0000-00001E700000}"/>
    <cellStyle name="Comma 4 2 2 8_AVA DVA EL" xfId="20138" xr:uid="{00000000-0005-0000-0000-00001F700000}"/>
    <cellStyle name="Comma 4 2 2 9" xfId="20139" xr:uid="{00000000-0005-0000-0000-000020700000}"/>
    <cellStyle name="Comma 4 2 2 9 2" xfId="20140" xr:uid="{00000000-0005-0000-0000-000021700000}"/>
    <cellStyle name="Comma 4 2 2 9 3" xfId="20141" xr:uid="{00000000-0005-0000-0000-000022700000}"/>
    <cellStyle name="Comma 4 2 2 9_AVA DVA EL" xfId="20142" xr:uid="{00000000-0005-0000-0000-000023700000}"/>
    <cellStyle name="Comma 4 2 2_AVA DVA EL" xfId="20143" xr:uid="{00000000-0005-0000-0000-000024700000}"/>
    <cellStyle name="Comma 4 2 3" xfId="6306" xr:uid="{00000000-0005-0000-0000-000025700000}"/>
    <cellStyle name="Comma 4 2 3 10" xfId="20144" xr:uid="{00000000-0005-0000-0000-000026700000}"/>
    <cellStyle name="Comma 4 2 3 10 2" xfId="20145" xr:uid="{00000000-0005-0000-0000-000027700000}"/>
    <cellStyle name="Comma 4 2 3 10 3" xfId="20146" xr:uid="{00000000-0005-0000-0000-000028700000}"/>
    <cellStyle name="Comma 4 2 3 10_AVA DVA EL" xfId="20147" xr:uid="{00000000-0005-0000-0000-000029700000}"/>
    <cellStyle name="Comma 4 2 3 11" xfId="20148" xr:uid="{00000000-0005-0000-0000-00002A700000}"/>
    <cellStyle name="Comma 4 2 3 12" xfId="20149" xr:uid="{00000000-0005-0000-0000-00002B700000}"/>
    <cellStyle name="Comma 4 2 3 2" xfId="20150" xr:uid="{00000000-0005-0000-0000-00002C700000}"/>
    <cellStyle name="Comma 4 2 3 2 10" xfId="20151" xr:uid="{00000000-0005-0000-0000-00002D700000}"/>
    <cellStyle name="Comma 4 2 3 2 11" xfId="20152" xr:uid="{00000000-0005-0000-0000-00002E700000}"/>
    <cellStyle name="Comma 4 2 3 2 2" xfId="20153" xr:uid="{00000000-0005-0000-0000-00002F700000}"/>
    <cellStyle name="Comma 4 2 3 2 2 2" xfId="20154" xr:uid="{00000000-0005-0000-0000-000030700000}"/>
    <cellStyle name="Comma 4 2 3 2 2 2 2" xfId="20155" xr:uid="{00000000-0005-0000-0000-000031700000}"/>
    <cellStyle name="Comma 4 2 3 2 2 2 3" xfId="20156" xr:uid="{00000000-0005-0000-0000-000032700000}"/>
    <cellStyle name="Comma 4 2 3 2 2 2_AVA DVA EL" xfId="20157" xr:uid="{00000000-0005-0000-0000-000033700000}"/>
    <cellStyle name="Comma 4 2 3 2 2 3" xfId="20158" xr:uid="{00000000-0005-0000-0000-000034700000}"/>
    <cellStyle name="Comma 4 2 3 2 2 3 2" xfId="20159" xr:uid="{00000000-0005-0000-0000-000035700000}"/>
    <cellStyle name="Comma 4 2 3 2 2 3 3" xfId="20160" xr:uid="{00000000-0005-0000-0000-000036700000}"/>
    <cellStyle name="Comma 4 2 3 2 2 3_AVA DVA EL" xfId="20161" xr:uid="{00000000-0005-0000-0000-000037700000}"/>
    <cellStyle name="Comma 4 2 3 2 2 4" xfId="20162" xr:uid="{00000000-0005-0000-0000-000038700000}"/>
    <cellStyle name="Comma 4 2 3 2 2 5" xfId="20163" xr:uid="{00000000-0005-0000-0000-000039700000}"/>
    <cellStyle name="Comma 4 2 3 2 2_AVA DVA EL" xfId="20164" xr:uid="{00000000-0005-0000-0000-00003A700000}"/>
    <cellStyle name="Comma 4 2 3 2 3" xfId="20165" xr:uid="{00000000-0005-0000-0000-00003B700000}"/>
    <cellStyle name="Comma 4 2 3 2 3 2" xfId="20166" xr:uid="{00000000-0005-0000-0000-00003C700000}"/>
    <cellStyle name="Comma 4 2 3 2 3 3" xfId="20167" xr:uid="{00000000-0005-0000-0000-00003D700000}"/>
    <cellStyle name="Comma 4 2 3 2 3_AVA DVA EL" xfId="20168" xr:uid="{00000000-0005-0000-0000-00003E700000}"/>
    <cellStyle name="Comma 4 2 3 2 4" xfId="20169" xr:uid="{00000000-0005-0000-0000-00003F700000}"/>
    <cellStyle name="Comma 4 2 3 2 4 2" xfId="20170" xr:uid="{00000000-0005-0000-0000-000040700000}"/>
    <cellStyle name="Comma 4 2 3 2 4 3" xfId="20171" xr:uid="{00000000-0005-0000-0000-000041700000}"/>
    <cellStyle name="Comma 4 2 3 2 4_AVA DVA EL" xfId="20172" xr:uid="{00000000-0005-0000-0000-000042700000}"/>
    <cellStyle name="Comma 4 2 3 2 5" xfId="20173" xr:uid="{00000000-0005-0000-0000-000043700000}"/>
    <cellStyle name="Comma 4 2 3 2 5 2" xfId="20174" xr:uid="{00000000-0005-0000-0000-000044700000}"/>
    <cellStyle name="Comma 4 2 3 2 5 3" xfId="20175" xr:uid="{00000000-0005-0000-0000-000045700000}"/>
    <cellStyle name="Comma 4 2 3 2 5_AVA DVA EL" xfId="20176" xr:uid="{00000000-0005-0000-0000-000046700000}"/>
    <cellStyle name="Comma 4 2 3 2 6" xfId="20177" xr:uid="{00000000-0005-0000-0000-000047700000}"/>
    <cellStyle name="Comma 4 2 3 2 6 2" xfId="20178" xr:uid="{00000000-0005-0000-0000-000048700000}"/>
    <cellStyle name="Comma 4 2 3 2 6 3" xfId="20179" xr:uid="{00000000-0005-0000-0000-000049700000}"/>
    <cellStyle name="Comma 4 2 3 2 6_AVA DVA EL" xfId="20180" xr:uid="{00000000-0005-0000-0000-00004A700000}"/>
    <cellStyle name="Comma 4 2 3 2 7" xfId="20181" xr:uid="{00000000-0005-0000-0000-00004B700000}"/>
    <cellStyle name="Comma 4 2 3 2 7 2" xfId="20182" xr:uid="{00000000-0005-0000-0000-00004C700000}"/>
    <cellStyle name="Comma 4 2 3 2 7 3" xfId="20183" xr:uid="{00000000-0005-0000-0000-00004D700000}"/>
    <cellStyle name="Comma 4 2 3 2 7_AVA DVA EL" xfId="20184" xr:uid="{00000000-0005-0000-0000-00004E700000}"/>
    <cellStyle name="Comma 4 2 3 2 8" xfId="20185" xr:uid="{00000000-0005-0000-0000-00004F700000}"/>
    <cellStyle name="Comma 4 2 3 2 8 2" xfId="20186" xr:uid="{00000000-0005-0000-0000-000050700000}"/>
    <cellStyle name="Comma 4 2 3 2 8 3" xfId="20187" xr:uid="{00000000-0005-0000-0000-000051700000}"/>
    <cellStyle name="Comma 4 2 3 2 8_AVA DVA EL" xfId="20188" xr:uid="{00000000-0005-0000-0000-000052700000}"/>
    <cellStyle name="Comma 4 2 3 2 9" xfId="20189" xr:uid="{00000000-0005-0000-0000-000053700000}"/>
    <cellStyle name="Comma 4 2 3 2 9 2" xfId="20190" xr:uid="{00000000-0005-0000-0000-000054700000}"/>
    <cellStyle name="Comma 4 2 3 2 9 3" xfId="20191" xr:uid="{00000000-0005-0000-0000-000055700000}"/>
    <cellStyle name="Comma 4 2 3 2 9_AVA DVA EL" xfId="20192" xr:uid="{00000000-0005-0000-0000-000056700000}"/>
    <cellStyle name="Comma 4 2 3 2_AVA DVA EL" xfId="20193" xr:uid="{00000000-0005-0000-0000-000057700000}"/>
    <cellStyle name="Comma 4 2 3 3" xfId="20194" xr:uid="{00000000-0005-0000-0000-000058700000}"/>
    <cellStyle name="Comma 4 2 3 3 2" xfId="20195" xr:uid="{00000000-0005-0000-0000-000059700000}"/>
    <cellStyle name="Comma 4 2 3 3 2 2" xfId="20196" xr:uid="{00000000-0005-0000-0000-00005A700000}"/>
    <cellStyle name="Comma 4 2 3 3 2 3" xfId="20197" xr:uid="{00000000-0005-0000-0000-00005B700000}"/>
    <cellStyle name="Comma 4 2 3 3 2_AVA DVA EL" xfId="20198" xr:uid="{00000000-0005-0000-0000-00005C700000}"/>
    <cellStyle name="Comma 4 2 3 3 3" xfId="20199" xr:uid="{00000000-0005-0000-0000-00005D700000}"/>
    <cellStyle name="Comma 4 2 3 3 3 2" xfId="20200" xr:uid="{00000000-0005-0000-0000-00005E700000}"/>
    <cellStyle name="Comma 4 2 3 3 3 3" xfId="20201" xr:uid="{00000000-0005-0000-0000-00005F700000}"/>
    <cellStyle name="Comma 4 2 3 3 3_AVA DVA EL" xfId="20202" xr:uid="{00000000-0005-0000-0000-000060700000}"/>
    <cellStyle name="Comma 4 2 3 3 4" xfId="20203" xr:uid="{00000000-0005-0000-0000-000061700000}"/>
    <cellStyle name="Comma 4 2 3 3 5" xfId="20204" xr:uid="{00000000-0005-0000-0000-000062700000}"/>
    <cellStyle name="Comma 4 2 3 3_AVA DVA EL" xfId="20205" xr:uid="{00000000-0005-0000-0000-000063700000}"/>
    <cellStyle name="Comma 4 2 3 4" xfId="20206" xr:uid="{00000000-0005-0000-0000-000064700000}"/>
    <cellStyle name="Comma 4 2 3 4 2" xfId="20207" xr:uid="{00000000-0005-0000-0000-000065700000}"/>
    <cellStyle name="Comma 4 2 3 4 3" xfId="20208" xr:uid="{00000000-0005-0000-0000-000066700000}"/>
    <cellStyle name="Comma 4 2 3 4_AVA DVA EL" xfId="20209" xr:uid="{00000000-0005-0000-0000-000067700000}"/>
    <cellStyle name="Comma 4 2 3 5" xfId="20210" xr:uid="{00000000-0005-0000-0000-000068700000}"/>
    <cellStyle name="Comma 4 2 3 5 2" xfId="20211" xr:uid="{00000000-0005-0000-0000-000069700000}"/>
    <cellStyle name="Comma 4 2 3 5 3" xfId="20212" xr:uid="{00000000-0005-0000-0000-00006A700000}"/>
    <cellStyle name="Comma 4 2 3 5_AVA DVA EL" xfId="20213" xr:uid="{00000000-0005-0000-0000-00006B700000}"/>
    <cellStyle name="Comma 4 2 3 6" xfId="20214" xr:uid="{00000000-0005-0000-0000-00006C700000}"/>
    <cellStyle name="Comma 4 2 3 6 2" xfId="20215" xr:uid="{00000000-0005-0000-0000-00006D700000}"/>
    <cellStyle name="Comma 4 2 3 6 3" xfId="20216" xr:uid="{00000000-0005-0000-0000-00006E700000}"/>
    <cellStyle name="Comma 4 2 3 6_AVA DVA EL" xfId="20217" xr:uid="{00000000-0005-0000-0000-00006F700000}"/>
    <cellStyle name="Comma 4 2 3 7" xfId="20218" xr:uid="{00000000-0005-0000-0000-000070700000}"/>
    <cellStyle name="Comma 4 2 3 7 2" xfId="20219" xr:uid="{00000000-0005-0000-0000-000071700000}"/>
    <cellStyle name="Comma 4 2 3 7 3" xfId="20220" xr:uid="{00000000-0005-0000-0000-000072700000}"/>
    <cellStyle name="Comma 4 2 3 7_AVA DVA EL" xfId="20221" xr:uid="{00000000-0005-0000-0000-000073700000}"/>
    <cellStyle name="Comma 4 2 3 8" xfId="20222" xr:uid="{00000000-0005-0000-0000-000074700000}"/>
    <cellStyle name="Comma 4 2 3 8 2" xfId="20223" xr:uid="{00000000-0005-0000-0000-000075700000}"/>
    <cellStyle name="Comma 4 2 3 8 3" xfId="20224" xr:uid="{00000000-0005-0000-0000-000076700000}"/>
    <cellStyle name="Comma 4 2 3 8_AVA DVA EL" xfId="20225" xr:uid="{00000000-0005-0000-0000-000077700000}"/>
    <cellStyle name="Comma 4 2 3 9" xfId="20226" xr:uid="{00000000-0005-0000-0000-000078700000}"/>
    <cellStyle name="Comma 4 2 3 9 2" xfId="20227" xr:uid="{00000000-0005-0000-0000-000079700000}"/>
    <cellStyle name="Comma 4 2 3 9 3" xfId="20228" xr:uid="{00000000-0005-0000-0000-00007A700000}"/>
    <cellStyle name="Comma 4 2 3 9_AVA DVA EL" xfId="20229" xr:uid="{00000000-0005-0000-0000-00007B700000}"/>
    <cellStyle name="Comma 4 2 3_AVA DVA EL" xfId="20230" xr:uid="{00000000-0005-0000-0000-00007C700000}"/>
    <cellStyle name="Comma 4 2 4" xfId="6307" xr:uid="{00000000-0005-0000-0000-00007D700000}"/>
    <cellStyle name="Comma 4 2 4 10" xfId="20231" xr:uid="{00000000-0005-0000-0000-00007E700000}"/>
    <cellStyle name="Comma 4 2 4 10 2" xfId="20232" xr:uid="{00000000-0005-0000-0000-00007F700000}"/>
    <cellStyle name="Comma 4 2 4 10 3" xfId="20233" xr:uid="{00000000-0005-0000-0000-000080700000}"/>
    <cellStyle name="Comma 4 2 4 10_AVA DVA EL" xfId="20234" xr:uid="{00000000-0005-0000-0000-000081700000}"/>
    <cellStyle name="Comma 4 2 4 11" xfId="20235" xr:uid="{00000000-0005-0000-0000-000082700000}"/>
    <cellStyle name="Comma 4 2 4 12" xfId="20236" xr:uid="{00000000-0005-0000-0000-000083700000}"/>
    <cellStyle name="Comma 4 2 4 2" xfId="20237" xr:uid="{00000000-0005-0000-0000-000084700000}"/>
    <cellStyle name="Comma 4 2 4 2 10" xfId="20238" xr:uid="{00000000-0005-0000-0000-000085700000}"/>
    <cellStyle name="Comma 4 2 4 2 11" xfId="20239" xr:uid="{00000000-0005-0000-0000-000086700000}"/>
    <cellStyle name="Comma 4 2 4 2 2" xfId="20240" xr:uid="{00000000-0005-0000-0000-000087700000}"/>
    <cellStyle name="Comma 4 2 4 2 2 2" xfId="20241" xr:uid="{00000000-0005-0000-0000-000088700000}"/>
    <cellStyle name="Comma 4 2 4 2 2 2 2" xfId="20242" xr:uid="{00000000-0005-0000-0000-000089700000}"/>
    <cellStyle name="Comma 4 2 4 2 2 2 3" xfId="20243" xr:uid="{00000000-0005-0000-0000-00008A700000}"/>
    <cellStyle name="Comma 4 2 4 2 2 2_AVA DVA EL" xfId="20244" xr:uid="{00000000-0005-0000-0000-00008B700000}"/>
    <cellStyle name="Comma 4 2 4 2 2 3" xfId="20245" xr:uid="{00000000-0005-0000-0000-00008C700000}"/>
    <cellStyle name="Comma 4 2 4 2 2 3 2" xfId="20246" xr:uid="{00000000-0005-0000-0000-00008D700000}"/>
    <cellStyle name="Comma 4 2 4 2 2 3 3" xfId="20247" xr:uid="{00000000-0005-0000-0000-00008E700000}"/>
    <cellStyle name="Comma 4 2 4 2 2 3_AVA DVA EL" xfId="20248" xr:uid="{00000000-0005-0000-0000-00008F700000}"/>
    <cellStyle name="Comma 4 2 4 2 2 4" xfId="20249" xr:uid="{00000000-0005-0000-0000-000090700000}"/>
    <cellStyle name="Comma 4 2 4 2 2 5" xfId="20250" xr:uid="{00000000-0005-0000-0000-000091700000}"/>
    <cellStyle name="Comma 4 2 4 2 2_AVA DVA EL" xfId="20251" xr:uid="{00000000-0005-0000-0000-000092700000}"/>
    <cellStyle name="Comma 4 2 4 2 3" xfId="20252" xr:uid="{00000000-0005-0000-0000-000093700000}"/>
    <cellStyle name="Comma 4 2 4 2 3 2" xfId="20253" xr:uid="{00000000-0005-0000-0000-000094700000}"/>
    <cellStyle name="Comma 4 2 4 2 3 3" xfId="20254" xr:uid="{00000000-0005-0000-0000-000095700000}"/>
    <cellStyle name="Comma 4 2 4 2 3_AVA DVA EL" xfId="20255" xr:uid="{00000000-0005-0000-0000-000096700000}"/>
    <cellStyle name="Comma 4 2 4 2 4" xfId="20256" xr:uid="{00000000-0005-0000-0000-000097700000}"/>
    <cellStyle name="Comma 4 2 4 2 4 2" xfId="20257" xr:uid="{00000000-0005-0000-0000-000098700000}"/>
    <cellStyle name="Comma 4 2 4 2 4 3" xfId="20258" xr:uid="{00000000-0005-0000-0000-000099700000}"/>
    <cellStyle name="Comma 4 2 4 2 4_AVA DVA EL" xfId="20259" xr:uid="{00000000-0005-0000-0000-00009A700000}"/>
    <cellStyle name="Comma 4 2 4 2 5" xfId="20260" xr:uid="{00000000-0005-0000-0000-00009B700000}"/>
    <cellStyle name="Comma 4 2 4 2 5 2" xfId="20261" xr:uid="{00000000-0005-0000-0000-00009C700000}"/>
    <cellStyle name="Comma 4 2 4 2 5 3" xfId="20262" xr:uid="{00000000-0005-0000-0000-00009D700000}"/>
    <cellStyle name="Comma 4 2 4 2 5_AVA DVA EL" xfId="20263" xr:uid="{00000000-0005-0000-0000-00009E700000}"/>
    <cellStyle name="Comma 4 2 4 2 6" xfId="20264" xr:uid="{00000000-0005-0000-0000-00009F700000}"/>
    <cellStyle name="Comma 4 2 4 2 6 2" xfId="20265" xr:uid="{00000000-0005-0000-0000-0000A0700000}"/>
    <cellStyle name="Comma 4 2 4 2 6 3" xfId="20266" xr:uid="{00000000-0005-0000-0000-0000A1700000}"/>
    <cellStyle name="Comma 4 2 4 2 6_AVA DVA EL" xfId="20267" xr:uid="{00000000-0005-0000-0000-0000A2700000}"/>
    <cellStyle name="Comma 4 2 4 2 7" xfId="20268" xr:uid="{00000000-0005-0000-0000-0000A3700000}"/>
    <cellStyle name="Comma 4 2 4 2 7 2" xfId="20269" xr:uid="{00000000-0005-0000-0000-0000A4700000}"/>
    <cellStyle name="Comma 4 2 4 2 7 3" xfId="20270" xr:uid="{00000000-0005-0000-0000-0000A5700000}"/>
    <cellStyle name="Comma 4 2 4 2 7_AVA DVA EL" xfId="20271" xr:uid="{00000000-0005-0000-0000-0000A6700000}"/>
    <cellStyle name="Comma 4 2 4 2 8" xfId="20272" xr:uid="{00000000-0005-0000-0000-0000A7700000}"/>
    <cellStyle name="Comma 4 2 4 2 8 2" xfId="20273" xr:uid="{00000000-0005-0000-0000-0000A8700000}"/>
    <cellStyle name="Comma 4 2 4 2 8 3" xfId="20274" xr:uid="{00000000-0005-0000-0000-0000A9700000}"/>
    <cellStyle name="Comma 4 2 4 2 8_AVA DVA EL" xfId="20275" xr:uid="{00000000-0005-0000-0000-0000AA700000}"/>
    <cellStyle name="Comma 4 2 4 2 9" xfId="20276" xr:uid="{00000000-0005-0000-0000-0000AB700000}"/>
    <cellStyle name="Comma 4 2 4 2 9 2" xfId="20277" xr:uid="{00000000-0005-0000-0000-0000AC700000}"/>
    <cellStyle name="Comma 4 2 4 2 9 3" xfId="20278" xr:uid="{00000000-0005-0000-0000-0000AD700000}"/>
    <cellStyle name="Comma 4 2 4 2 9_AVA DVA EL" xfId="20279" xr:uid="{00000000-0005-0000-0000-0000AE700000}"/>
    <cellStyle name="Comma 4 2 4 2_AVA DVA EL" xfId="20280" xr:uid="{00000000-0005-0000-0000-0000AF700000}"/>
    <cellStyle name="Comma 4 2 4 3" xfId="20281" xr:uid="{00000000-0005-0000-0000-0000B0700000}"/>
    <cellStyle name="Comma 4 2 4 3 2" xfId="20282" xr:uid="{00000000-0005-0000-0000-0000B1700000}"/>
    <cellStyle name="Comma 4 2 4 3 2 2" xfId="20283" xr:uid="{00000000-0005-0000-0000-0000B2700000}"/>
    <cellStyle name="Comma 4 2 4 3 2 3" xfId="20284" xr:uid="{00000000-0005-0000-0000-0000B3700000}"/>
    <cellStyle name="Comma 4 2 4 3 2_AVA DVA EL" xfId="20285" xr:uid="{00000000-0005-0000-0000-0000B4700000}"/>
    <cellStyle name="Comma 4 2 4 3 3" xfId="20286" xr:uid="{00000000-0005-0000-0000-0000B5700000}"/>
    <cellStyle name="Comma 4 2 4 3 3 2" xfId="20287" xr:uid="{00000000-0005-0000-0000-0000B6700000}"/>
    <cellStyle name="Comma 4 2 4 3 3 3" xfId="20288" xr:uid="{00000000-0005-0000-0000-0000B7700000}"/>
    <cellStyle name="Comma 4 2 4 3 3_AVA DVA EL" xfId="20289" xr:uid="{00000000-0005-0000-0000-0000B8700000}"/>
    <cellStyle name="Comma 4 2 4 3 4" xfId="20290" xr:uid="{00000000-0005-0000-0000-0000B9700000}"/>
    <cellStyle name="Comma 4 2 4 3 5" xfId="20291" xr:uid="{00000000-0005-0000-0000-0000BA700000}"/>
    <cellStyle name="Comma 4 2 4 3_AVA DVA EL" xfId="20292" xr:uid="{00000000-0005-0000-0000-0000BB700000}"/>
    <cellStyle name="Comma 4 2 4 4" xfId="20293" xr:uid="{00000000-0005-0000-0000-0000BC700000}"/>
    <cellStyle name="Comma 4 2 4 4 2" xfId="20294" xr:uid="{00000000-0005-0000-0000-0000BD700000}"/>
    <cellStyle name="Comma 4 2 4 4 3" xfId="20295" xr:uid="{00000000-0005-0000-0000-0000BE700000}"/>
    <cellStyle name="Comma 4 2 4 4_AVA DVA EL" xfId="20296" xr:uid="{00000000-0005-0000-0000-0000BF700000}"/>
    <cellStyle name="Comma 4 2 4 5" xfId="20297" xr:uid="{00000000-0005-0000-0000-0000C0700000}"/>
    <cellStyle name="Comma 4 2 4 5 2" xfId="20298" xr:uid="{00000000-0005-0000-0000-0000C1700000}"/>
    <cellStyle name="Comma 4 2 4 5 3" xfId="20299" xr:uid="{00000000-0005-0000-0000-0000C2700000}"/>
    <cellStyle name="Comma 4 2 4 5_AVA DVA EL" xfId="20300" xr:uid="{00000000-0005-0000-0000-0000C3700000}"/>
    <cellStyle name="Comma 4 2 4 6" xfId="20301" xr:uid="{00000000-0005-0000-0000-0000C4700000}"/>
    <cellStyle name="Comma 4 2 4 6 2" xfId="20302" xr:uid="{00000000-0005-0000-0000-0000C5700000}"/>
    <cellStyle name="Comma 4 2 4 6 3" xfId="20303" xr:uid="{00000000-0005-0000-0000-0000C6700000}"/>
    <cellStyle name="Comma 4 2 4 6_AVA DVA EL" xfId="20304" xr:uid="{00000000-0005-0000-0000-0000C7700000}"/>
    <cellStyle name="Comma 4 2 4 7" xfId="20305" xr:uid="{00000000-0005-0000-0000-0000C8700000}"/>
    <cellStyle name="Comma 4 2 4 7 2" xfId="20306" xr:uid="{00000000-0005-0000-0000-0000C9700000}"/>
    <cellStyle name="Comma 4 2 4 7 3" xfId="20307" xr:uid="{00000000-0005-0000-0000-0000CA700000}"/>
    <cellStyle name="Comma 4 2 4 7_AVA DVA EL" xfId="20308" xr:uid="{00000000-0005-0000-0000-0000CB700000}"/>
    <cellStyle name="Comma 4 2 4 8" xfId="20309" xr:uid="{00000000-0005-0000-0000-0000CC700000}"/>
    <cellStyle name="Comma 4 2 4 8 2" xfId="20310" xr:uid="{00000000-0005-0000-0000-0000CD700000}"/>
    <cellStyle name="Comma 4 2 4 8 3" xfId="20311" xr:uid="{00000000-0005-0000-0000-0000CE700000}"/>
    <cellStyle name="Comma 4 2 4 8_AVA DVA EL" xfId="20312" xr:uid="{00000000-0005-0000-0000-0000CF700000}"/>
    <cellStyle name="Comma 4 2 4 9" xfId="20313" xr:uid="{00000000-0005-0000-0000-0000D0700000}"/>
    <cellStyle name="Comma 4 2 4 9 2" xfId="20314" xr:uid="{00000000-0005-0000-0000-0000D1700000}"/>
    <cellStyle name="Comma 4 2 4 9 3" xfId="20315" xr:uid="{00000000-0005-0000-0000-0000D2700000}"/>
    <cellStyle name="Comma 4 2 4 9_AVA DVA EL" xfId="20316" xr:uid="{00000000-0005-0000-0000-0000D3700000}"/>
    <cellStyle name="Comma 4 2 4_AVA DVA EL" xfId="20317" xr:uid="{00000000-0005-0000-0000-0000D4700000}"/>
    <cellStyle name="Comma 4 2 5" xfId="20318" xr:uid="{00000000-0005-0000-0000-0000D5700000}"/>
    <cellStyle name="Comma 4 2 5 10" xfId="20319" xr:uid="{00000000-0005-0000-0000-0000D6700000}"/>
    <cellStyle name="Comma 4 2 5 10 2" xfId="20320" xr:uid="{00000000-0005-0000-0000-0000D7700000}"/>
    <cellStyle name="Comma 4 2 5 10 3" xfId="20321" xr:uid="{00000000-0005-0000-0000-0000D8700000}"/>
    <cellStyle name="Comma 4 2 5 10_AVA DVA EL" xfId="20322" xr:uid="{00000000-0005-0000-0000-0000D9700000}"/>
    <cellStyle name="Comma 4 2 5 11" xfId="20323" xr:uid="{00000000-0005-0000-0000-0000DA700000}"/>
    <cellStyle name="Comma 4 2 5 12" xfId="20324" xr:uid="{00000000-0005-0000-0000-0000DB700000}"/>
    <cellStyle name="Comma 4 2 5 2" xfId="20325" xr:uid="{00000000-0005-0000-0000-0000DC700000}"/>
    <cellStyle name="Comma 4 2 5 2 10" xfId="20326" xr:uid="{00000000-0005-0000-0000-0000DD700000}"/>
    <cellStyle name="Comma 4 2 5 2 11" xfId="20327" xr:uid="{00000000-0005-0000-0000-0000DE700000}"/>
    <cellStyle name="Comma 4 2 5 2 2" xfId="20328" xr:uid="{00000000-0005-0000-0000-0000DF700000}"/>
    <cellStyle name="Comma 4 2 5 2 2 2" xfId="20329" xr:uid="{00000000-0005-0000-0000-0000E0700000}"/>
    <cellStyle name="Comma 4 2 5 2 2 2 2" xfId="20330" xr:uid="{00000000-0005-0000-0000-0000E1700000}"/>
    <cellStyle name="Comma 4 2 5 2 2 2 3" xfId="20331" xr:uid="{00000000-0005-0000-0000-0000E2700000}"/>
    <cellStyle name="Comma 4 2 5 2 2 2_AVA DVA EL" xfId="20332" xr:uid="{00000000-0005-0000-0000-0000E3700000}"/>
    <cellStyle name="Comma 4 2 5 2 2 3" xfId="20333" xr:uid="{00000000-0005-0000-0000-0000E4700000}"/>
    <cellStyle name="Comma 4 2 5 2 2 3 2" xfId="20334" xr:uid="{00000000-0005-0000-0000-0000E5700000}"/>
    <cellStyle name="Comma 4 2 5 2 2 3 3" xfId="20335" xr:uid="{00000000-0005-0000-0000-0000E6700000}"/>
    <cellStyle name="Comma 4 2 5 2 2 3_AVA DVA EL" xfId="20336" xr:uid="{00000000-0005-0000-0000-0000E7700000}"/>
    <cellStyle name="Comma 4 2 5 2 2 4" xfId="20337" xr:uid="{00000000-0005-0000-0000-0000E8700000}"/>
    <cellStyle name="Comma 4 2 5 2 2 5" xfId="20338" xr:uid="{00000000-0005-0000-0000-0000E9700000}"/>
    <cellStyle name="Comma 4 2 5 2 2_AVA DVA EL" xfId="20339" xr:uid="{00000000-0005-0000-0000-0000EA700000}"/>
    <cellStyle name="Comma 4 2 5 2 3" xfId="20340" xr:uid="{00000000-0005-0000-0000-0000EB700000}"/>
    <cellStyle name="Comma 4 2 5 2 3 2" xfId="20341" xr:uid="{00000000-0005-0000-0000-0000EC700000}"/>
    <cellStyle name="Comma 4 2 5 2 3 3" xfId="20342" xr:uid="{00000000-0005-0000-0000-0000ED700000}"/>
    <cellStyle name="Comma 4 2 5 2 3_AVA DVA EL" xfId="20343" xr:uid="{00000000-0005-0000-0000-0000EE700000}"/>
    <cellStyle name="Comma 4 2 5 2 4" xfId="20344" xr:uid="{00000000-0005-0000-0000-0000EF700000}"/>
    <cellStyle name="Comma 4 2 5 2 4 2" xfId="20345" xr:uid="{00000000-0005-0000-0000-0000F0700000}"/>
    <cellStyle name="Comma 4 2 5 2 4 3" xfId="20346" xr:uid="{00000000-0005-0000-0000-0000F1700000}"/>
    <cellStyle name="Comma 4 2 5 2 4_AVA DVA EL" xfId="20347" xr:uid="{00000000-0005-0000-0000-0000F2700000}"/>
    <cellStyle name="Comma 4 2 5 2 5" xfId="20348" xr:uid="{00000000-0005-0000-0000-0000F3700000}"/>
    <cellStyle name="Comma 4 2 5 2 5 2" xfId="20349" xr:uid="{00000000-0005-0000-0000-0000F4700000}"/>
    <cellStyle name="Comma 4 2 5 2 5 3" xfId="20350" xr:uid="{00000000-0005-0000-0000-0000F5700000}"/>
    <cellStyle name="Comma 4 2 5 2 5_AVA DVA EL" xfId="20351" xr:uid="{00000000-0005-0000-0000-0000F6700000}"/>
    <cellStyle name="Comma 4 2 5 2 6" xfId="20352" xr:uid="{00000000-0005-0000-0000-0000F7700000}"/>
    <cellStyle name="Comma 4 2 5 2 6 2" xfId="20353" xr:uid="{00000000-0005-0000-0000-0000F8700000}"/>
    <cellStyle name="Comma 4 2 5 2 6 3" xfId="20354" xr:uid="{00000000-0005-0000-0000-0000F9700000}"/>
    <cellStyle name="Comma 4 2 5 2 6_AVA DVA EL" xfId="20355" xr:uid="{00000000-0005-0000-0000-0000FA700000}"/>
    <cellStyle name="Comma 4 2 5 2 7" xfId="20356" xr:uid="{00000000-0005-0000-0000-0000FB700000}"/>
    <cellStyle name="Comma 4 2 5 2 7 2" xfId="20357" xr:uid="{00000000-0005-0000-0000-0000FC700000}"/>
    <cellStyle name="Comma 4 2 5 2 7 3" xfId="20358" xr:uid="{00000000-0005-0000-0000-0000FD700000}"/>
    <cellStyle name="Comma 4 2 5 2 7_AVA DVA EL" xfId="20359" xr:uid="{00000000-0005-0000-0000-0000FE700000}"/>
    <cellStyle name="Comma 4 2 5 2 8" xfId="20360" xr:uid="{00000000-0005-0000-0000-0000FF700000}"/>
    <cellStyle name="Comma 4 2 5 2 8 2" xfId="20361" xr:uid="{00000000-0005-0000-0000-000000710000}"/>
    <cellStyle name="Comma 4 2 5 2 8 3" xfId="20362" xr:uid="{00000000-0005-0000-0000-000001710000}"/>
    <cellStyle name="Comma 4 2 5 2 8_AVA DVA EL" xfId="20363" xr:uid="{00000000-0005-0000-0000-000002710000}"/>
    <cellStyle name="Comma 4 2 5 2 9" xfId="20364" xr:uid="{00000000-0005-0000-0000-000003710000}"/>
    <cellStyle name="Comma 4 2 5 2 9 2" xfId="20365" xr:uid="{00000000-0005-0000-0000-000004710000}"/>
    <cellStyle name="Comma 4 2 5 2 9 3" xfId="20366" xr:uid="{00000000-0005-0000-0000-000005710000}"/>
    <cellStyle name="Comma 4 2 5 2 9_AVA DVA EL" xfId="20367" xr:uid="{00000000-0005-0000-0000-000006710000}"/>
    <cellStyle name="Comma 4 2 5 2_AVA DVA EL" xfId="20368" xr:uid="{00000000-0005-0000-0000-000007710000}"/>
    <cellStyle name="Comma 4 2 5 3" xfId="20369" xr:uid="{00000000-0005-0000-0000-000008710000}"/>
    <cellStyle name="Comma 4 2 5 3 2" xfId="20370" xr:uid="{00000000-0005-0000-0000-000009710000}"/>
    <cellStyle name="Comma 4 2 5 3 2 2" xfId="20371" xr:uid="{00000000-0005-0000-0000-00000A710000}"/>
    <cellStyle name="Comma 4 2 5 3 2 3" xfId="20372" xr:uid="{00000000-0005-0000-0000-00000B710000}"/>
    <cellStyle name="Comma 4 2 5 3 2_AVA DVA EL" xfId="20373" xr:uid="{00000000-0005-0000-0000-00000C710000}"/>
    <cellStyle name="Comma 4 2 5 3 3" xfId="20374" xr:uid="{00000000-0005-0000-0000-00000D710000}"/>
    <cellStyle name="Comma 4 2 5 3 3 2" xfId="20375" xr:uid="{00000000-0005-0000-0000-00000E710000}"/>
    <cellStyle name="Comma 4 2 5 3 3 3" xfId="20376" xr:uid="{00000000-0005-0000-0000-00000F710000}"/>
    <cellStyle name="Comma 4 2 5 3 3_AVA DVA EL" xfId="20377" xr:uid="{00000000-0005-0000-0000-000010710000}"/>
    <cellStyle name="Comma 4 2 5 3 4" xfId="20378" xr:uid="{00000000-0005-0000-0000-000011710000}"/>
    <cellStyle name="Comma 4 2 5 3 5" xfId="20379" xr:uid="{00000000-0005-0000-0000-000012710000}"/>
    <cellStyle name="Comma 4 2 5 3_AVA DVA EL" xfId="20380" xr:uid="{00000000-0005-0000-0000-000013710000}"/>
    <cellStyle name="Comma 4 2 5 4" xfId="20381" xr:uid="{00000000-0005-0000-0000-000014710000}"/>
    <cellStyle name="Comma 4 2 5 4 2" xfId="20382" xr:uid="{00000000-0005-0000-0000-000015710000}"/>
    <cellStyle name="Comma 4 2 5 4 3" xfId="20383" xr:uid="{00000000-0005-0000-0000-000016710000}"/>
    <cellStyle name="Comma 4 2 5 4_AVA DVA EL" xfId="20384" xr:uid="{00000000-0005-0000-0000-000017710000}"/>
    <cellStyle name="Comma 4 2 5 5" xfId="20385" xr:uid="{00000000-0005-0000-0000-000018710000}"/>
    <cellStyle name="Comma 4 2 5 5 2" xfId="20386" xr:uid="{00000000-0005-0000-0000-000019710000}"/>
    <cellStyle name="Comma 4 2 5 5 3" xfId="20387" xr:uid="{00000000-0005-0000-0000-00001A710000}"/>
    <cellStyle name="Comma 4 2 5 5_AVA DVA EL" xfId="20388" xr:uid="{00000000-0005-0000-0000-00001B710000}"/>
    <cellStyle name="Comma 4 2 5 6" xfId="20389" xr:uid="{00000000-0005-0000-0000-00001C710000}"/>
    <cellStyle name="Comma 4 2 5 6 2" xfId="20390" xr:uid="{00000000-0005-0000-0000-00001D710000}"/>
    <cellStyle name="Comma 4 2 5 6 3" xfId="20391" xr:uid="{00000000-0005-0000-0000-00001E710000}"/>
    <cellStyle name="Comma 4 2 5 6_AVA DVA EL" xfId="20392" xr:uid="{00000000-0005-0000-0000-00001F710000}"/>
    <cellStyle name="Comma 4 2 5 7" xfId="20393" xr:uid="{00000000-0005-0000-0000-000020710000}"/>
    <cellStyle name="Comma 4 2 5 7 2" xfId="20394" xr:uid="{00000000-0005-0000-0000-000021710000}"/>
    <cellStyle name="Comma 4 2 5 7 3" xfId="20395" xr:uid="{00000000-0005-0000-0000-000022710000}"/>
    <cellStyle name="Comma 4 2 5 7_AVA DVA EL" xfId="20396" xr:uid="{00000000-0005-0000-0000-000023710000}"/>
    <cellStyle name="Comma 4 2 5 8" xfId="20397" xr:uid="{00000000-0005-0000-0000-000024710000}"/>
    <cellStyle name="Comma 4 2 5 8 2" xfId="20398" xr:uid="{00000000-0005-0000-0000-000025710000}"/>
    <cellStyle name="Comma 4 2 5 8 3" xfId="20399" xr:uid="{00000000-0005-0000-0000-000026710000}"/>
    <cellStyle name="Comma 4 2 5 8_AVA DVA EL" xfId="20400" xr:uid="{00000000-0005-0000-0000-000027710000}"/>
    <cellStyle name="Comma 4 2 5 9" xfId="20401" xr:uid="{00000000-0005-0000-0000-000028710000}"/>
    <cellStyle name="Comma 4 2 5 9 2" xfId="20402" xr:uid="{00000000-0005-0000-0000-000029710000}"/>
    <cellStyle name="Comma 4 2 5 9 3" xfId="20403" xr:uid="{00000000-0005-0000-0000-00002A710000}"/>
    <cellStyle name="Comma 4 2 5 9_AVA DVA EL" xfId="20404" xr:uid="{00000000-0005-0000-0000-00002B710000}"/>
    <cellStyle name="Comma 4 2 5_AVA DVA EL" xfId="20405" xr:uid="{00000000-0005-0000-0000-00002C710000}"/>
    <cellStyle name="Comma 4 2 6" xfId="20406" xr:uid="{00000000-0005-0000-0000-00002D710000}"/>
    <cellStyle name="Comma 4 2 6 10" xfId="20407" xr:uid="{00000000-0005-0000-0000-00002E710000}"/>
    <cellStyle name="Comma 4 2 6 11" xfId="20408" xr:uid="{00000000-0005-0000-0000-00002F710000}"/>
    <cellStyle name="Comma 4 2 6 2" xfId="20409" xr:uid="{00000000-0005-0000-0000-000030710000}"/>
    <cellStyle name="Comma 4 2 6 2 2" xfId="20410" xr:uid="{00000000-0005-0000-0000-000031710000}"/>
    <cellStyle name="Comma 4 2 6 2 2 2" xfId="20411" xr:uid="{00000000-0005-0000-0000-000032710000}"/>
    <cellStyle name="Comma 4 2 6 2 2 3" xfId="20412" xr:uid="{00000000-0005-0000-0000-000033710000}"/>
    <cellStyle name="Comma 4 2 6 2 2_AVA DVA EL" xfId="20413" xr:uid="{00000000-0005-0000-0000-000034710000}"/>
    <cellStyle name="Comma 4 2 6 2 3" xfId="20414" xr:uid="{00000000-0005-0000-0000-000035710000}"/>
    <cellStyle name="Comma 4 2 6 2 3 2" xfId="20415" xr:uid="{00000000-0005-0000-0000-000036710000}"/>
    <cellStyle name="Comma 4 2 6 2 3 3" xfId="20416" xr:uid="{00000000-0005-0000-0000-000037710000}"/>
    <cellStyle name="Comma 4 2 6 2 3_AVA DVA EL" xfId="20417" xr:uid="{00000000-0005-0000-0000-000038710000}"/>
    <cellStyle name="Comma 4 2 6 2 4" xfId="20418" xr:uid="{00000000-0005-0000-0000-000039710000}"/>
    <cellStyle name="Comma 4 2 6 2 5" xfId="20419" xr:uid="{00000000-0005-0000-0000-00003A710000}"/>
    <cellStyle name="Comma 4 2 6 2_AVA DVA EL" xfId="20420" xr:uid="{00000000-0005-0000-0000-00003B710000}"/>
    <cellStyle name="Comma 4 2 6 3" xfId="20421" xr:uid="{00000000-0005-0000-0000-00003C710000}"/>
    <cellStyle name="Comma 4 2 6 3 2" xfId="20422" xr:uid="{00000000-0005-0000-0000-00003D710000}"/>
    <cellStyle name="Comma 4 2 6 3 3" xfId="20423" xr:uid="{00000000-0005-0000-0000-00003E710000}"/>
    <cellStyle name="Comma 4 2 6 3_AVA DVA EL" xfId="20424" xr:uid="{00000000-0005-0000-0000-00003F710000}"/>
    <cellStyle name="Comma 4 2 6 4" xfId="20425" xr:uid="{00000000-0005-0000-0000-000040710000}"/>
    <cellStyle name="Comma 4 2 6 4 2" xfId="20426" xr:uid="{00000000-0005-0000-0000-000041710000}"/>
    <cellStyle name="Comma 4 2 6 4 3" xfId="20427" xr:uid="{00000000-0005-0000-0000-000042710000}"/>
    <cellStyle name="Comma 4 2 6 4_AVA DVA EL" xfId="20428" xr:uid="{00000000-0005-0000-0000-000043710000}"/>
    <cellStyle name="Comma 4 2 6 5" xfId="20429" xr:uid="{00000000-0005-0000-0000-000044710000}"/>
    <cellStyle name="Comma 4 2 6 5 2" xfId="20430" xr:uid="{00000000-0005-0000-0000-000045710000}"/>
    <cellStyle name="Comma 4 2 6 5 3" xfId="20431" xr:uid="{00000000-0005-0000-0000-000046710000}"/>
    <cellStyle name="Comma 4 2 6 5_AVA DVA EL" xfId="20432" xr:uid="{00000000-0005-0000-0000-000047710000}"/>
    <cellStyle name="Comma 4 2 6 6" xfId="20433" xr:uid="{00000000-0005-0000-0000-000048710000}"/>
    <cellStyle name="Comma 4 2 6 6 2" xfId="20434" xr:uid="{00000000-0005-0000-0000-000049710000}"/>
    <cellStyle name="Comma 4 2 6 6 3" xfId="20435" xr:uid="{00000000-0005-0000-0000-00004A710000}"/>
    <cellStyle name="Comma 4 2 6 6_AVA DVA EL" xfId="20436" xr:uid="{00000000-0005-0000-0000-00004B710000}"/>
    <cellStyle name="Comma 4 2 6 7" xfId="20437" xr:uid="{00000000-0005-0000-0000-00004C710000}"/>
    <cellStyle name="Comma 4 2 6 7 2" xfId="20438" xr:uid="{00000000-0005-0000-0000-00004D710000}"/>
    <cellStyle name="Comma 4 2 6 7 3" xfId="20439" xr:uid="{00000000-0005-0000-0000-00004E710000}"/>
    <cellStyle name="Comma 4 2 6 7_AVA DVA EL" xfId="20440" xr:uid="{00000000-0005-0000-0000-00004F710000}"/>
    <cellStyle name="Comma 4 2 6 8" xfId="20441" xr:uid="{00000000-0005-0000-0000-000050710000}"/>
    <cellStyle name="Comma 4 2 6 8 2" xfId="20442" xr:uid="{00000000-0005-0000-0000-000051710000}"/>
    <cellStyle name="Comma 4 2 6 8 3" xfId="20443" xr:uid="{00000000-0005-0000-0000-000052710000}"/>
    <cellStyle name="Comma 4 2 6 8_AVA DVA EL" xfId="20444" xr:uid="{00000000-0005-0000-0000-000053710000}"/>
    <cellStyle name="Comma 4 2 6 9" xfId="20445" xr:uid="{00000000-0005-0000-0000-000054710000}"/>
    <cellStyle name="Comma 4 2 6 9 2" xfId="20446" xr:uid="{00000000-0005-0000-0000-000055710000}"/>
    <cellStyle name="Comma 4 2 6 9 3" xfId="20447" xr:uid="{00000000-0005-0000-0000-000056710000}"/>
    <cellStyle name="Comma 4 2 6 9_AVA DVA EL" xfId="20448" xr:uid="{00000000-0005-0000-0000-000057710000}"/>
    <cellStyle name="Comma 4 2 6_AVA DVA EL" xfId="20449" xr:uid="{00000000-0005-0000-0000-000058710000}"/>
    <cellStyle name="Comma 4 2 7" xfId="20450" xr:uid="{00000000-0005-0000-0000-000059710000}"/>
    <cellStyle name="Comma 4 2 7 2" xfId="20451" xr:uid="{00000000-0005-0000-0000-00005A710000}"/>
    <cellStyle name="Comma 4 2 7 2 2" xfId="20452" xr:uid="{00000000-0005-0000-0000-00005B710000}"/>
    <cellStyle name="Comma 4 2 7 2 3" xfId="20453" xr:uid="{00000000-0005-0000-0000-00005C710000}"/>
    <cellStyle name="Comma 4 2 7 2_AVA DVA EL" xfId="20454" xr:uid="{00000000-0005-0000-0000-00005D710000}"/>
    <cellStyle name="Comma 4 2 7 3" xfId="20455" xr:uid="{00000000-0005-0000-0000-00005E710000}"/>
    <cellStyle name="Comma 4 2 7 3 2" xfId="20456" xr:uid="{00000000-0005-0000-0000-00005F710000}"/>
    <cellStyle name="Comma 4 2 7 3 3" xfId="20457" xr:uid="{00000000-0005-0000-0000-000060710000}"/>
    <cellStyle name="Comma 4 2 7 3_AVA DVA EL" xfId="20458" xr:uid="{00000000-0005-0000-0000-000061710000}"/>
    <cellStyle name="Comma 4 2 7 4" xfId="20459" xr:uid="{00000000-0005-0000-0000-000062710000}"/>
    <cellStyle name="Comma 4 2 7 5" xfId="20460" xr:uid="{00000000-0005-0000-0000-000063710000}"/>
    <cellStyle name="Comma 4 2 7_AVA DVA EL" xfId="20461" xr:uid="{00000000-0005-0000-0000-000064710000}"/>
    <cellStyle name="Comma 4 2 8" xfId="20462" xr:uid="{00000000-0005-0000-0000-000065710000}"/>
    <cellStyle name="Comma 4 2 8 2" xfId="20463" xr:uid="{00000000-0005-0000-0000-000066710000}"/>
    <cellStyle name="Comma 4 2 8 3" xfId="20464" xr:uid="{00000000-0005-0000-0000-000067710000}"/>
    <cellStyle name="Comma 4 2 8_AVA DVA EL" xfId="20465" xr:uid="{00000000-0005-0000-0000-000068710000}"/>
    <cellStyle name="Comma 4 2 9" xfId="20466" xr:uid="{00000000-0005-0000-0000-000069710000}"/>
    <cellStyle name="Comma 4 2 9 2" xfId="20467" xr:uid="{00000000-0005-0000-0000-00006A710000}"/>
    <cellStyle name="Comma 4 2 9 3" xfId="20468" xr:uid="{00000000-0005-0000-0000-00006B710000}"/>
    <cellStyle name="Comma 4 2 9_AVA DVA EL" xfId="20469" xr:uid="{00000000-0005-0000-0000-00006C710000}"/>
    <cellStyle name="Comma 4 2_AVA DVA EL" xfId="20470" xr:uid="{00000000-0005-0000-0000-00006D710000}"/>
    <cellStyle name="Comma 4 3" xfId="6308" xr:uid="{00000000-0005-0000-0000-00006E710000}"/>
    <cellStyle name="Comma 4 3 10" xfId="20471" xr:uid="{00000000-0005-0000-0000-00006F710000}"/>
    <cellStyle name="Comma 4 3 10 2" xfId="20472" xr:uid="{00000000-0005-0000-0000-000070710000}"/>
    <cellStyle name="Comma 4 3 10 3" xfId="20473" xr:uid="{00000000-0005-0000-0000-000071710000}"/>
    <cellStyle name="Comma 4 3 10_AVA DVA EL" xfId="20474" xr:uid="{00000000-0005-0000-0000-000072710000}"/>
    <cellStyle name="Comma 4 3 11" xfId="20475" xr:uid="{00000000-0005-0000-0000-000073710000}"/>
    <cellStyle name="Comma 4 3 11 2" xfId="20476" xr:uid="{00000000-0005-0000-0000-000074710000}"/>
    <cellStyle name="Comma 4 3 11 3" xfId="20477" xr:uid="{00000000-0005-0000-0000-000075710000}"/>
    <cellStyle name="Comma 4 3 11_AVA DVA EL" xfId="20478" xr:uid="{00000000-0005-0000-0000-000076710000}"/>
    <cellStyle name="Comma 4 3 12" xfId="20479" xr:uid="{00000000-0005-0000-0000-000077710000}"/>
    <cellStyle name="Comma 4 3 12 2" xfId="20480" xr:uid="{00000000-0005-0000-0000-000078710000}"/>
    <cellStyle name="Comma 4 3 12 3" xfId="20481" xr:uid="{00000000-0005-0000-0000-000079710000}"/>
    <cellStyle name="Comma 4 3 12_AVA DVA EL" xfId="20482" xr:uid="{00000000-0005-0000-0000-00007A710000}"/>
    <cellStyle name="Comma 4 3 13" xfId="20483" xr:uid="{00000000-0005-0000-0000-00007B710000}"/>
    <cellStyle name="Comma 4 3 2" xfId="20484" xr:uid="{00000000-0005-0000-0000-00007C710000}"/>
    <cellStyle name="Comma 4 3 2 10" xfId="20485" xr:uid="{00000000-0005-0000-0000-00007D710000}"/>
    <cellStyle name="Comma 4 3 2 10 2" xfId="20486" xr:uid="{00000000-0005-0000-0000-00007E710000}"/>
    <cellStyle name="Comma 4 3 2 10 3" xfId="20487" xr:uid="{00000000-0005-0000-0000-00007F710000}"/>
    <cellStyle name="Comma 4 3 2 10_AVA DVA EL" xfId="20488" xr:uid="{00000000-0005-0000-0000-000080710000}"/>
    <cellStyle name="Comma 4 3 2 11" xfId="20489" xr:uid="{00000000-0005-0000-0000-000081710000}"/>
    <cellStyle name="Comma 4 3 2 12" xfId="20490" xr:uid="{00000000-0005-0000-0000-000082710000}"/>
    <cellStyle name="Comma 4 3 2 2" xfId="20491" xr:uid="{00000000-0005-0000-0000-000083710000}"/>
    <cellStyle name="Comma 4 3 2 2 10" xfId="20492" xr:uid="{00000000-0005-0000-0000-000084710000}"/>
    <cellStyle name="Comma 4 3 2 2 11" xfId="20493" xr:uid="{00000000-0005-0000-0000-000085710000}"/>
    <cellStyle name="Comma 4 3 2 2 2" xfId="20494" xr:uid="{00000000-0005-0000-0000-000086710000}"/>
    <cellStyle name="Comma 4 3 2 2 2 2" xfId="20495" xr:uid="{00000000-0005-0000-0000-000087710000}"/>
    <cellStyle name="Comma 4 3 2 2 2 2 2" xfId="20496" xr:uid="{00000000-0005-0000-0000-000088710000}"/>
    <cellStyle name="Comma 4 3 2 2 2 2 3" xfId="20497" xr:uid="{00000000-0005-0000-0000-000089710000}"/>
    <cellStyle name="Comma 4 3 2 2 2 2_AVA DVA EL" xfId="20498" xr:uid="{00000000-0005-0000-0000-00008A710000}"/>
    <cellStyle name="Comma 4 3 2 2 2 3" xfId="20499" xr:uid="{00000000-0005-0000-0000-00008B710000}"/>
    <cellStyle name="Comma 4 3 2 2 2 3 2" xfId="20500" xr:uid="{00000000-0005-0000-0000-00008C710000}"/>
    <cellStyle name="Comma 4 3 2 2 2 3 3" xfId="20501" xr:uid="{00000000-0005-0000-0000-00008D710000}"/>
    <cellStyle name="Comma 4 3 2 2 2 3_AVA DVA EL" xfId="20502" xr:uid="{00000000-0005-0000-0000-00008E710000}"/>
    <cellStyle name="Comma 4 3 2 2 2 4" xfId="20503" xr:uid="{00000000-0005-0000-0000-00008F710000}"/>
    <cellStyle name="Comma 4 3 2 2 2 5" xfId="20504" xr:uid="{00000000-0005-0000-0000-000090710000}"/>
    <cellStyle name="Comma 4 3 2 2 2_AVA DVA EL" xfId="20505" xr:uid="{00000000-0005-0000-0000-000091710000}"/>
    <cellStyle name="Comma 4 3 2 2 3" xfId="20506" xr:uid="{00000000-0005-0000-0000-000092710000}"/>
    <cellStyle name="Comma 4 3 2 2 3 2" xfId="20507" xr:uid="{00000000-0005-0000-0000-000093710000}"/>
    <cellStyle name="Comma 4 3 2 2 3 3" xfId="20508" xr:uid="{00000000-0005-0000-0000-000094710000}"/>
    <cellStyle name="Comma 4 3 2 2 3_AVA DVA EL" xfId="20509" xr:uid="{00000000-0005-0000-0000-000095710000}"/>
    <cellStyle name="Comma 4 3 2 2 4" xfId="20510" xr:uid="{00000000-0005-0000-0000-000096710000}"/>
    <cellStyle name="Comma 4 3 2 2 4 2" xfId="20511" xr:uid="{00000000-0005-0000-0000-000097710000}"/>
    <cellStyle name="Comma 4 3 2 2 4 3" xfId="20512" xr:uid="{00000000-0005-0000-0000-000098710000}"/>
    <cellStyle name="Comma 4 3 2 2 4_AVA DVA EL" xfId="20513" xr:uid="{00000000-0005-0000-0000-000099710000}"/>
    <cellStyle name="Comma 4 3 2 2 5" xfId="20514" xr:uid="{00000000-0005-0000-0000-00009A710000}"/>
    <cellStyle name="Comma 4 3 2 2 5 2" xfId="20515" xr:uid="{00000000-0005-0000-0000-00009B710000}"/>
    <cellStyle name="Comma 4 3 2 2 5 3" xfId="20516" xr:uid="{00000000-0005-0000-0000-00009C710000}"/>
    <cellStyle name="Comma 4 3 2 2 5_AVA DVA EL" xfId="20517" xr:uid="{00000000-0005-0000-0000-00009D710000}"/>
    <cellStyle name="Comma 4 3 2 2 6" xfId="20518" xr:uid="{00000000-0005-0000-0000-00009E710000}"/>
    <cellStyle name="Comma 4 3 2 2 6 2" xfId="20519" xr:uid="{00000000-0005-0000-0000-00009F710000}"/>
    <cellStyle name="Comma 4 3 2 2 6 3" xfId="20520" xr:uid="{00000000-0005-0000-0000-0000A0710000}"/>
    <cellStyle name="Comma 4 3 2 2 6_AVA DVA EL" xfId="20521" xr:uid="{00000000-0005-0000-0000-0000A1710000}"/>
    <cellStyle name="Comma 4 3 2 2 7" xfId="20522" xr:uid="{00000000-0005-0000-0000-0000A2710000}"/>
    <cellStyle name="Comma 4 3 2 2 7 2" xfId="20523" xr:uid="{00000000-0005-0000-0000-0000A3710000}"/>
    <cellStyle name="Comma 4 3 2 2 7 3" xfId="20524" xr:uid="{00000000-0005-0000-0000-0000A4710000}"/>
    <cellStyle name="Comma 4 3 2 2 7_AVA DVA EL" xfId="20525" xr:uid="{00000000-0005-0000-0000-0000A5710000}"/>
    <cellStyle name="Comma 4 3 2 2 8" xfId="20526" xr:uid="{00000000-0005-0000-0000-0000A6710000}"/>
    <cellStyle name="Comma 4 3 2 2 8 2" xfId="20527" xr:uid="{00000000-0005-0000-0000-0000A7710000}"/>
    <cellStyle name="Comma 4 3 2 2 8 3" xfId="20528" xr:uid="{00000000-0005-0000-0000-0000A8710000}"/>
    <cellStyle name="Comma 4 3 2 2 8_AVA DVA EL" xfId="20529" xr:uid="{00000000-0005-0000-0000-0000A9710000}"/>
    <cellStyle name="Comma 4 3 2 2 9" xfId="20530" xr:uid="{00000000-0005-0000-0000-0000AA710000}"/>
    <cellStyle name="Comma 4 3 2 2 9 2" xfId="20531" xr:uid="{00000000-0005-0000-0000-0000AB710000}"/>
    <cellStyle name="Comma 4 3 2 2 9 3" xfId="20532" xr:uid="{00000000-0005-0000-0000-0000AC710000}"/>
    <cellStyle name="Comma 4 3 2 2 9_AVA DVA EL" xfId="20533" xr:uid="{00000000-0005-0000-0000-0000AD710000}"/>
    <cellStyle name="Comma 4 3 2 2_AVA DVA EL" xfId="20534" xr:uid="{00000000-0005-0000-0000-0000AE710000}"/>
    <cellStyle name="Comma 4 3 2 3" xfId="20535" xr:uid="{00000000-0005-0000-0000-0000AF710000}"/>
    <cellStyle name="Comma 4 3 2 3 2" xfId="20536" xr:uid="{00000000-0005-0000-0000-0000B0710000}"/>
    <cellStyle name="Comma 4 3 2 3 2 2" xfId="20537" xr:uid="{00000000-0005-0000-0000-0000B1710000}"/>
    <cellStyle name="Comma 4 3 2 3 2 3" xfId="20538" xr:uid="{00000000-0005-0000-0000-0000B2710000}"/>
    <cellStyle name="Comma 4 3 2 3 2_AVA DVA EL" xfId="20539" xr:uid="{00000000-0005-0000-0000-0000B3710000}"/>
    <cellStyle name="Comma 4 3 2 3 3" xfId="20540" xr:uid="{00000000-0005-0000-0000-0000B4710000}"/>
    <cellStyle name="Comma 4 3 2 3 3 2" xfId="20541" xr:uid="{00000000-0005-0000-0000-0000B5710000}"/>
    <cellStyle name="Comma 4 3 2 3 3 3" xfId="20542" xr:uid="{00000000-0005-0000-0000-0000B6710000}"/>
    <cellStyle name="Comma 4 3 2 3 3_AVA DVA EL" xfId="20543" xr:uid="{00000000-0005-0000-0000-0000B7710000}"/>
    <cellStyle name="Comma 4 3 2 3 4" xfId="20544" xr:uid="{00000000-0005-0000-0000-0000B8710000}"/>
    <cellStyle name="Comma 4 3 2 3 5" xfId="20545" xr:uid="{00000000-0005-0000-0000-0000B9710000}"/>
    <cellStyle name="Comma 4 3 2 3_AVA DVA EL" xfId="20546" xr:uid="{00000000-0005-0000-0000-0000BA710000}"/>
    <cellStyle name="Comma 4 3 2 4" xfId="20547" xr:uid="{00000000-0005-0000-0000-0000BB710000}"/>
    <cellStyle name="Comma 4 3 2 4 2" xfId="20548" xr:uid="{00000000-0005-0000-0000-0000BC710000}"/>
    <cellStyle name="Comma 4 3 2 4 3" xfId="20549" xr:uid="{00000000-0005-0000-0000-0000BD710000}"/>
    <cellStyle name="Comma 4 3 2 4_AVA DVA EL" xfId="20550" xr:uid="{00000000-0005-0000-0000-0000BE710000}"/>
    <cellStyle name="Comma 4 3 2 5" xfId="20551" xr:uid="{00000000-0005-0000-0000-0000BF710000}"/>
    <cellStyle name="Comma 4 3 2 5 2" xfId="20552" xr:uid="{00000000-0005-0000-0000-0000C0710000}"/>
    <cellStyle name="Comma 4 3 2 5 3" xfId="20553" xr:uid="{00000000-0005-0000-0000-0000C1710000}"/>
    <cellStyle name="Comma 4 3 2 5_AVA DVA EL" xfId="20554" xr:uid="{00000000-0005-0000-0000-0000C2710000}"/>
    <cellStyle name="Comma 4 3 2 6" xfId="20555" xr:uid="{00000000-0005-0000-0000-0000C3710000}"/>
    <cellStyle name="Comma 4 3 2 6 2" xfId="20556" xr:uid="{00000000-0005-0000-0000-0000C4710000}"/>
    <cellStyle name="Comma 4 3 2 6 3" xfId="20557" xr:uid="{00000000-0005-0000-0000-0000C5710000}"/>
    <cellStyle name="Comma 4 3 2 6_AVA DVA EL" xfId="20558" xr:uid="{00000000-0005-0000-0000-0000C6710000}"/>
    <cellStyle name="Comma 4 3 2 7" xfId="20559" xr:uid="{00000000-0005-0000-0000-0000C7710000}"/>
    <cellStyle name="Comma 4 3 2 7 2" xfId="20560" xr:uid="{00000000-0005-0000-0000-0000C8710000}"/>
    <cellStyle name="Comma 4 3 2 7 3" xfId="20561" xr:uid="{00000000-0005-0000-0000-0000C9710000}"/>
    <cellStyle name="Comma 4 3 2 7_AVA DVA EL" xfId="20562" xr:uid="{00000000-0005-0000-0000-0000CA710000}"/>
    <cellStyle name="Comma 4 3 2 8" xfId="20563" xr:uid="{00000000-0005-0000-0000-0000CB710000}"/>
    <cellStyle name="Comma 4 3 2 8 2" xfId="20564" xr:uid="{00000000-0005-0000-0000-0000CC710000}"/>
    <cellStyle name="Comma 4 3 2 8 3" xfId="20565" xr:uid="{00000000-0005-0000-0000-0000CD710000}"/>
    <cellStyle name="Comma 4 3 2 8_AVA DVA EL" xfId="20566" xr:uid="{00000000-0005-0000-0000-0000CE710000}"/>
    <cellStyle name="Comma 4 3 2 9" xfId="20567" xr:uid="{00000000-0005-0000-0000-0000CF710000}"/>
    <cellStyle name="Comma 4 3 2 9 2" xfId="20568" xr:uid="{00000000-0005-0000-0000-0000D0710000}"/>
    <cellStyle name="Comma 4 3 2 9 3" xfId="20569" xr:uid="{00000000-0005-0000-0000-0000D1710000}"/>
    <cellStyle name="Comma 4 3 2 9_AVA DVA EL" xfId="20570" xr:uid="{00000000-0005-0000-0000-0000D2710000}"/>
    <cellStyle name="Comma 4 3 2_AVA DVA EL" xfId="20571" xr:uid="{00000000-0005-0000-0000-0000D3710000}"/>
    <cellStyle name="Comma 4 3 3" xfId="20572" xr:uid="{00000000-0005-0000-0000-0000D4710000}"/>
    <cellStyle name="Comma 4 3 3 10" xfId="20573" xr:uid="{00000000-0005-0000-0000-0000D5710000}"/>
    <cellStyle name="Comma 4 3 3 11" xfId="20574" xr:uid="{00000000-0005-0000-0000-0000D6710000}"/>
    <cellStyle name="Comma 4 3 3 2" xfId="20575" xr:uid="{00000000-0005-0000-0000-0000D7710000}"/>
    <cellStyle name="Comma 4 3 3 2 2" xfId="20576" xr:uid="{00000000-0005-0000-0000-0000D8710000}"/>
    <cellStyle name="Comma 4 3 3 2 2 2" xfId="20577" xr:uid="{00000000-0005-0000-0000-0000D9710000}"/>
    <cellStyle name="Comma 4 3 3 2 2 3" xfId="20578" xr:uid="{00000000-0005-0000-0000-0000DA710000}"/>
    <cellStyle name="Comma 4 3 3 2 2_AVA DVA EL" xfId="20579" xr:uid="{00000000-0005-0000-0000-0000DB710000}"/>
    <cellStyle name="Comma 4 3 3 2 3" xfId="20580" xr:uid="{00000000-0005-0000-0000-0000DC710000}"/>
    <cellStyle name="Comma 4 3 3 2 3 2" xfId="20581" xr:uid="{00000000-0005-0000-0000-0000DD710000}"/>
    <cellStyle name="Comma 4 3 3 2 3 3" xfId="20582" xr:uid="{00000000-0005-0000-0000-0000DE710000}"/>
    <cellStyle name="Comma 4 3 3 2 3_AVA DVA EL" xfId="20583" xr:uid="{00000000-0005-0000-0000-0000DF710000}"/>
    <cellStyle name="Comma 4 3 3 2 4" xfId="20584" xr:uid="{00000000-0005-0000-0000-0000E0710000}"/>
    <cellStyle name="Comma 4 3 3 2 5" xfId="20585" xr:uid="{00000000-0005-0000-0000-0000E1710000}"/>
    <cellStyle name="Comma 4 3 3 2_AVA DVA EL" xfId="20586" xr:uid="{00000000-0005-0000-0000-0000E2710000}"/>
    <cellStyle name="Comma 4 3 3 3" xfId="20587" xr:uid="{00000000-0005-0000-0000-0000E3710000}"/>
    <cellStyle name="Comma 4 3 3 3 2" xfId="20588" xr:uid="{00000000-0005-0000-0000-0000E4710000}"/>
    <cellStyle name="Comma 4 3 3 3 3" xfId="20589" xr:uid="{00000000-0005-0000-0000-0000E5710000}"/>
    <cellStyle name="Comma 4 3 3 3_AVA DVA EL" xfId="20590" xr:uid="{00000000-0005-0000-0000-0000E6710000}"/>
    <cellStyle name="Comma 4 3 3 4" xfId="20591" xr:uid="{00000000-0005-0000-0000-0000E7710000}"/>
    <cellStyle name="Comma 4 3 3 4 2" xfId="20592" xr:uid="{00000000-0005-0000-0000-0000E8710000}"/>
    <cellStyle name="Comma 4 3 3 4 3" xfId="20593" xr:uid="{00000000-0005-0000-0000-0000E9710000}"/>
    <cellStyle name="Comma 4 3 3 4_AVA DVA EL" xfId="20594" xr:uid="{00000000-0005-0000-0000-0000EA710000}"/>
    <cellStyle name="Comma 4 3 3 5" xfId="20595" xr:uid="{00000000-0005-0000-0000-0000EB710000}"/>
    <cellStyle name="Comma 4 3 3 5 2" xfId="20596" xr:uid="{00000000-0005-0000-0000-0000EC710000}"/>
    <cellStyle name="Comma 4 3 3 5 3" xfId="20597" xr:uid="{00000000-0005-0000-0000-0000ED710000}"/>
    <cellStyle name="Comma 4 3 3 5_AVA DVA EL" xfId="20598" xr:uid="{00000000-0005-0000-0000-0000EE710000}"/>
    <cellStyle name="Comma 4 3 3 6" xfId="20599" xr:uid="{00000000-0005-0000-0000-0000EF710000}"/>
    <cellStyle name="Comma 4 3 3 6 2" xfId="20600" xr:uid="{00000000-0005-0000-0000-0000F0710000}"/>
    <cellStyle name="Comma 4 3 3 6 3" xfId="20601" xr:uid="{00000000-0005-0000-0000-0000F1710000}"/>
    <cellStyle name="Comma 4 3 3 6_AVA DVA EL" xfId="20602" xr:uid="{00000000-0005-0000-0000-0000F2710000}"/>
    <cellStyle name="Comma 4 3 3 7" xfId="20603" xr:uid="{00000000-0005-0000-0000-0000F3710000}"/>
    <cellStyle name="Comma 4 3 3 7 2" xfId="20604" xr:uid="{00000000-0005-0000-0000-0000F4710000}"/>
    <cellStyle name="Comma 4 3 3 7 3" xfId="20605" xr:uid="{00000000-0005-0000-0000-0000F5710000}"/>
    <cellStyle name="Comma 4 3 3 7_AVA DVA EL" xfId="20606" xr:uid="{00000000-0005-0000-0000-0000F6710000}"/>
    <cellStyle name="Comma 4 3 3 8" xfId="20607" xr:uid="{00000000-0005-0000-0000-0000F7710000}"/>
    <cellStyle name="Comma 4 3 3 8 2" xfId="20608" xr:uid="{00000000-0005-0000-0000-0000F8710000}"/>
    <cellStyle name="Comma 4 3 3 8 3" xfId="20609" xr:uid="{00000000-0005-0000-0000-0000F9710000}"/>
    <cellStyle name="Comma 4 3 3 8_AVA DVA EL" xfId="20610" xr:uid="{00000000-0005-0000-0000-0000FA710000}"/>
    <cellStyle name="Comma 4 3 3 9" xfId="20611" xr:uid="{00000000-0005-0000-0000-0000FB710000}"/>
    <cellStyle name="Comma 4 3 3 9 2" xfId="20612" xr:uid="{00000000-0005-0000-0000-0000FC710000}"/>
    <cellStyle name="Comma 4 3 3 9 3" xfId="20613" xr:uid="{00000000-0005-0000-0000-0000FD710000}"/>
    <cellStyle name="Comma 4 3 3 9_AVA DVA EL" xfId="20614" xr:uid="{00000000-0005-0000-0000-0000FE710000}"/>
    <cellStyle name="Comma 4 3 3_AVA DVA EL" xfId="20615" xr:uid="{00000000-0005-0000-0000-0000FF710000}"/>
    <cellStyle name="Comma 4 3 4" xfId="20616" xr:uid="{00000000-0005-0000-0000-000000720000}"/>
    <cellStyle name="Comma 4 3 4 2" xfId="20617" xr:uid="{00000000-0005-0000-0000-000001720000}"/>
    <cellStyle name="Comma 4 3 4 2 2" xfId="20618" xr:uid="{00000000-0005-0000-0000-000002720000}"/>
    <cellStyle name="Comma 4 3 4 2 3" xfId="20619" xr:uid="{00000000-0005-0000-0000-000003720000}"/>
    <cellStyle name="Comma 4 3 4 2_AVA DVA EL" xfId="20620" xr:uid="{00000000-0005-0000-0000-000004720000}"/>
    <cellStyle name="Comma 4 3 4 3" xfId="20621" xr:uid="{00000000-0005-0000-0000-000005720000}"/>
    <cellStyle name="Comma 4 3 4 3 2" xfId="20622" xr:uid="{00000000-0005-0000-0000-000006720000}"/>
    <cellStyle name="Comma 4 3 4 3 3" xfId="20623" xr:uid="{00000000-0005-0000-0000-000007720000}"/>
    <cellStyle name="Comma 4 3 4 3_AVA DVA EL" xfId="20624" xr:uid="{00000000-0005-0000-0000-000008720000}"/>
    <cellStyle name="Comma 4 3 4 4" xfId="20625" xr:uid="{00000000-0005-0000-0000-000009720000}"/>
    <cellStyle name="Comma 4 3 4 5" xfId="20626" xr:uid="{00000000-0005-0000-0000-00000A720000}"/>
    <cellStyle name="Comma 4 3 4_AVA DVA EL" xfId="20627" xr:uid="{00000000-0005-0000-0000-00000B720000}"/>
    <cellStyle name="Comma 4 3 5" xfId="20628" xr:uid="{00000000-0005-0000-0000-00000C720000}"/>
    <cellStyle name="Comma 4 3 5 2" xfId="20629" xr:uid="{00000000-0005-0000-0000-00000D720000}"/>
    <cellStyle name="Comma 4 3 5 3" xfId="20630" xr:uid="{00000000-0005-0000-0000-00000E720000}"/>
    <cellStyle name="Comma 4 3 5_AVA DVA EL" xfId="20631" xr:uid="{00000000-0005-0000-0000-00000F720000}"/>
    <cellStyle name="Comma 4 3 6" xfId="20632" xr:uid="{00000000-0005-0000-0000-000010720000}"/>
    <cellStyle name="Comma 4 3 6 2" xfId="20633" xr:uid="{00000000-0005-0000-0000-000011720000}"/>
    <cellStyle name="Comma 4 3 6 3" xfId="20634" xr:uid="{00000000-0005-0000-0000-000012720000}"/>
    <cellStyle name="Comma 4 3 6_AVA DVA EL" xfId="20635" xr:uid="{00000000-0005-0000-0000-000013720000}"/>
    <cellStyle name="Comma 4 3 7" xfId="20636" xr:uid="{00000000-0005-0000-0000-000014720000}"/>
    <cellStyle name="Comma 4 3 7 2" xfId="20637" xr:uid="{00000000-0005-0000-0000-000015720000}"/>
    <cellStyle name="Comma 4 3 7 3" xfId="20638" xr:uid="{00000000-0005-0000-0000-000016720000}"/>
    <cellStyle name="Comma 4 3 7_AVA DVA EL" xfId="20639" xr:uid="{00000000-0005-0000-0000-000017720000}"/>
    <cellStyle name="Comma 4 3 8" xfId="20640" xr:uid="{00000000-0005-0000-0000-000018720000}"/>
    <cellStyle name="Comma 4 3 8 2" xfId="20641" xr:uid="{00000000-0005-0000-0000-000019720000}"/>
    <cellStyle name="Comma 4 3 8 3" xfId="20642" xr:uid="{00000000-0005-0000-0000-00001A720000}"/>
    <cellStyle name="Comma 4 3 8_AVA DVA EL" xfId="20643" xr:uid="{00000000-0005-0000-0000-00001B720000}"/>
    <cellStyle name="Comma 4 3 9" xfId="20644" xr:uid="{00000000-0005-0000-0000-00001C720000}"/>
    <cellStyle name="Comma 4 3 9 2" xfId="20645" xr:uid="{00000000-0005-0000-0000-00001D720000}"/>
    <cellStyle name="Comma 4 3 9 3" xfId="20646" xr:uid="{00000000-0005-0000-0000-00001E720000}"/>
    <cellStyle name="Comma 4 3 9_AVA DVA EL" xfId="20647" xr:uid="{00000000-0005-0000-0000-00001F720000}"/>
    <cellStyle name="Comma 4 3_AVA DVA EL" xfId="20648" xr:uid="{00000000-0005-0000-0000-000020720000}"/>
    <cellStyle name="Comma 4 4" xfId="6309" xr:uid="{00000000-0005-0000-0000-000021720000}"/>
    <cellStyle name="Comma 4 4 10" xfId="20649" xr:uid="{00000000-0005-0000-0000-000022720000}"/>
    <cellStyle name="Comma 4 4 10 2" xfId="20650" xr:uid="{00000000-0005-0000-0000-000023720000}"/>
    <cellStyle name="Comma 4 4 10 3" xfId="20651" xr:uid="{00000000-0005-0000-0000-000024720000}"/>
    <cellStyle name="Comma 4 4 10_AVA DVA EL" xfId="20652" xr:uid="{00000000-0005-0000-0000-000025720000}"/>
    <cellStyle name="Comma 4 4 11" xfId="20653" xr:uid="{00000000-0005-0000-0000-000026720000}"/>
    <cellStyle name="Comma 4 4 11 2" xfId="20654" xr:uid="{00000000-0005-0000-0000-000027720000}"/>
    <cellStyle name="Comma 4 4 11 3" xfId="20655" xr:uid="{00000000-0005-0000-0000-000028720000}"/>
    <cellStyle name="Comma 4 4 11_AVA DVA EL" xfId="20656" xr:uid="{00000000-0005-0000-0000-000029720000}"/>
    <cellStyle name="Comma 4 4 12" xfId="20657" xr:uid="{00000000-0005-0000-0000-00002A720000}"/>
    <cellStyle name="Comma 4 4 13" xfId="20658" xr:uid="{00000000-0005-0000-0000-00002B720000}"/>
    <cellStyle name="Comma 4 4 2" xfId="20659" xr:uid="{00000000-0005-0000-0000-00002C720000}"/>
    <cellStyle name="Comma 4 4 2 10" xfId="20660" xr:uid="{00000000-0005-0000-0000-00002D720000}"/>
    <cellStyle name="Comma 4 4 2 11" xfId="20661" xr:uid="{00000000-0005-0000-0000-00002E720000}"/>
    <cellStyle name="Comma 4 4 2 2" xfId="20662" xr:uid="{00000000-0005-0000-0000-00002F720000}"/>
    <cellStyle name="Comma 4 4 2 2 2" xfId="20663" xr:uid="{00000000-0005-0000-0000-000030720000}"/>
    <cellStyle name="Comma 4 4 2 2 2 2" xfId="20664" xr:uid="{00000000-0005-0000-0000-000031720000}"/>
    <cellStyle name="Comma 4 4 2 2 2 3" xfId="20665" xr:uid="{00000000-0005-0000-0000-000032720000}"/>
    <cellStyle name="Comma 4 4 2 2 2_AVA DVA EL" xfId="20666" xr:uid="{00000000-0005-0000-0000-000033720000}"/>
    <cellStyle name="Comma 4 4 2 2 3" xfId="20667" xr:uid="{00000000-0005-0000-0000-000034720000}"/>
    <cellStyle name="Comma 4 4 2 2 3 2" xfId="20668" xr:uid="{00000000-0005-0000-0000-000035720000}"/>
    <cellStyle name="Comma 4 4 2 2 3 3" xfId="20669" xr:uid="{00000000-0005-0000-0000-000036720000}"/>
    <cellStyle name="Comma 4 4 2 2 3_AVA DVA EL" xfId="20670" xr:uid="{00000000-0005-0000-0000-000037720000}"/>
    <cellStyle name="Comma 4 4 2 2 4" xfId="20671" xr:uid="{00000000-0005-0000-0000-000038720000}"/>
    <cellStyle name="Comma 4 4 2 2 5" xfId="20672" xr:uid="{00000000-0005-0000-0000-000039720000}"/>
    <cellStyle name="Comma 4 4 2 2_AVA DVA EL" xfId="20673" xr:uid="{00000000-0005-0000-0000-00003A720000}"/>
    <cellStyle name="Comma 4 4 2 3" xfId="20674" xr:uid="{00000000-0005-0000-0000-00003B720000}"/>
    <cellStyle name="Comma 4 4 2 3 2" xfId="20675" xr:uid="{00000000-0005-0000-0000-00003C720000}"/>
    <cellStyle name="Comma 4 4 2 3 3" xfId="20676" xr:uid="{00000000-0005-0000-0000-00003D720000}"/>
    <cellStyle name="Comma 4 4 2 3_AVA DVA EL" xfId="20677" xr:uid="{00000000-0005-0000-0000-00003E720000}"/>
    <cellStyle name="Comma 4 4 2 4" xfId="20678" xr:uid="{00000000-0005-0000-0000-00003F720000}"/>
    <cellStyle name="Comma 4 4 2 4 2" xfId="20679" xr:uid="{00000000-0005-0000-0000-000040720000}"/>
    <cellStyle name="Comma 4 4 2 4 3" xfId="20680" xr:uid="{00000000-0005-0000-0000-000041720000}"/>
    <cellStyle name="Comma 4 4 2 4_AVA DVA EL" xfId="20681" xr:uid="{00000000-0005-0000-0000-000042720000}"/>
    <cellStyle name="Comma 4 4 2 5" xfId="20682" xr:uid="{00000000-0005-0000-0000-000043720000}"/>
    <cellStyle name="Comma 4 4 2 5 2" xfId="20683" xr:uid="{00000000-0005-0000-0000-000044720000}"/>
    <cellStyle name="Comma 4 4 2 5 3" xfId="20684" xr:uid="{00000000-0005-0000-0000-000045720000}"/>
    <cellStyle name="Comma 4 4 2 5_AVA DVA EL" xfId="20685" xr:uid="{00000000-0005-0000-0000-000046720000}"/>
    <cellStyle name="Comma 4 4 2 6" xfId="20686" xr:uid="{00000000-0005-0000-0000-000047720000}"/>
    <cellStyle name="Comma 4 4 2 6 2" xfId="20687" xr:uid="{00000000-0005-0000-0000-000048720000}"/>
    <cellStyle name="Comma 4 4 2 6 3" xfId="20688" xr:uid="{00000000-0005-0000-0000-000049720000}"/>
    <cellStyle name="Comma 4 4 2 6_AVA DVA EL" xfId="20689" xr:uid="{00000000-0005-0000-0000-00004A720000}"/>
    <cellStyle name="Comma 4 4 2 7" xfId="20690" xr:uid="{00000000-0005-0000-0000-00004B720000}"/>
    <cellStyle name="Comma 4 4 2 7 2" xfId="20691" xr:uid="{00000000-0005-0000-0000-00004C720000}"/>
    <cellStyle name="Comma 4 4 2 7 3" xfId="20692" xr:uid="{00000000-0005-0000-0000-00004D720000}"/>
    <cellStyle name="Comma 4 4 2 7_AVA DVA EL" xfId="20693" xr:uid="{00000000-0005-0000-0000-00004E720000}"/>
    <cellStyle name="Comma 4 4 2 8" xfId="20694" xr:uid="{00000000-0005-0000-0000-00004F720000}"/>
    <cellStyle name="Comma 4 4 2 8 2" xfId="20695" xr:uid="{00000000-0005-0000-0000-000050720000}"/>
    <cellStyle name="Comma 4 4 2 8 3" xfId="20696" xr:uid="{00000000-0005-0000-0000-000051720000}"/>
    <cellStyle name="Comma 4 4 2 8_AVA DVA EL" xfId="20697" xr:uid="{00000000-0005-0000-0000-000052720000}"/>
    <cellStyle name="Comma 4 4 2 9" xfId="20698" xr:uid="{00000000-0005-0000-0000-000053720000}"/>
    <cellStyle name="Comma 4 4 2 9 2" xfId="20699" xr:uid="{00000000-0005-0000-0000-000054720000}"/>
    <cellStyle name="Comma 4 4 2 9 3" xfId="20700" xr:uid="{00000000-0005-0000-0000-000055720000}"/>
    <cellStyle name="Comma 4 4 2 9_AVA DVA EL" xfId="20701" xr:uid="{00000000-0005-0000-0000-000056720000}"/>
    <cellStyle name="Comma 4 4 2_AVA DVA EL" xfId="20702" xr:uid="{00000000-0005-0000-0000-000057720000}"/>
    <cellStyle name="Comma 4 4 3" xfId="20703" xr:uid="{00000000-0005-0000-0000-000058720000}"/>
    <cellStyle name="Comma 4 4 3 10" xfId="20704" xr:uid="{00000000-0005-0000-0000-000059720000}"/>
    <cellStyle name="Comma 4 4 3 11" xfId="20705" xr:uid="{00000000-0005-0000-0000-00005A720000}"/>
    <cellStyle name="Comma 4 4 3 2" xfId="20706" xr:uid="{00000000-0005-0000-0000-00005B720000}"/>
    <cellStyle name="Comma 4 4 3 2 2" xfId="20707" xr:uid="{00000000-0005-0000-0000-00005C720000}"/>
    <cellStyle name="Comma 4 4 3 2 2 2" xfId="20708" xr:uid="{00000000-0005-0000-0000-00005D720000}"/>
    <cellStyle name="Comma 4 4 3 2 2 3" xfId="20709" xr:uid="{00000000-0005-0000-0000-00005E720000}"/>
    <cellStyle name="Comma 4 4 3 2 2_AVA DVA EL" xfId="20710" xr:uid="{00000000-0005-0000-0000-00005F720000}"/>
    <cellStyle name="Comma 4 4 3 2 3" xfId="20711" xr:uid="{00000000-0005-0000-0000-000060720000}"/>
    <cellStyle name="Comma 4 4 3 2 3 2" xfId="20712" xr:uid="{00000000-0005-0000-0000-000061720000}"/>
    <cellStyle name="Comma 4 4 3 2 3 3" xfId="20713" xr:uid="{00000000-0005-0000-0000-000062720000}"/>
    <cellStyle name="Comma 4 4 3 2 3_AVA DVA EL" xfId="20714" xr:uid="{00000000-0005-0000-0000-000063720000}"/>
    <cellStyle name="Comma 4 4 3 2 4" xfId="20715" xr:uid="{00000000-0005-0000-0000-000064720000}"/>
    <cellStyle name="Comma 4 4 3 2 5" xfId="20716" xr:uid="{00000000-0005-0000-0000-000065720000}"/>
    <cellStyle name="Comma 4 4 3 2_AVA DVA EL" xfId="20717" xr:uid="{00000000-0005-0000-0000-000066720000}"/>
    <cellStyle name="Comma 4 4 3 3" xfId="20718" xr:uid="{00000000-0005-0000-0000-000067720000}"/>
    <cellStyle name="Comma 4 4 3 3 2" xfId="20719" xr:uid="{00000000-0005-0000-0000-000068720000}"/>
    <cellStyle name="Comma 4 4 3 3 3" xfId="20720" xr:uid="{00000000-0005-0000-0000-000069720000}"/>
    <cellStyle name="Comma 4 4 3 3_AVA DVA EL" xfId="20721" xr:uid="{00000000-0005-0000-0000-00006A720000}"/>
    <cellStyle name="Comma 4 4 3 4" xfId="20722" xr:uid="{00000000-0005-0000-0000-00006B720000}"/>
    <cellStyle name="Comma 4 4 3 4 2" xfId="20723" xr:uid="{00000000-0005-0000-0000-00006C720000}"/>
    <cellStyle name="Comma 4 4 3 4 3" xfId="20724" xr:uid="{00000000-0005-0000-0000-00006D720000}"/>
    <cellStyle name="Comma 4 4 3 4_AVA DVA EL" xfId="20725" xr:uid="{00000000-0005-0000-0000-00006E720000}"/>
    <cellStyle name="Comma 4 4 3 5" xfId="20726" xr:uid="{00000000-0005-0000-0000-00006F720000}"/>
    <cellStyle name="Comma 4 4 3 5 2" xfId="20727" xr:uid="{00000000-0005-0000-0000-000070720000}"/>
    <cellStyle name="Comma 4 4 3 5 3" xfId="20728" xr:uid="{00000000-0005-0000-0000-000071720000}"/>
    <cellStyle name="Comma 4 4 3 5_AVA DVA EL" xfId="20729" xr:uid="{00000000-0005-0000-0000-000072720000}"/>
    <cellStyle name="Comma 4 4 3 6" xfId="20730" xr:uid="{00000000-0005-0000-0000-000073720000}"/>
    <cellStyle name="Comma 4 4 3 6 2" xfId="20731" xr:uid="{00000000-0005-0000-0000-000074720000}"/>
    <cellStyle name="Comma 4 4 3 6 3" xfId="20732" xr:uid="{00000000-0005-0000-0000-000075720000}"/>
    <cellStyle name="Comma 4 4 3 6_AVA DVA EL" xfId="20733" xr:uid="{00000000-0005-0000-0000-000076720000}"/>
    <cellStyle name="Comma 4 4 3 7" xfId="20734" xr:uid="{00000000-0005-0000-0000-000077720000}"/>
    <cellStyle name="Comma 4 4 3 7 2" xfId="20735" xr:uid="{00000000-0005-0000-0000-000078720000}"/>
    <cellStyle name="Comma 4 4 3 7 3" xfId="20736" xr:uid="{00000000-0005-0000-0000-000079720000}"/>
    <cellStyle name="Comma 4 4 3 7_AVA DVA EL" xfId="20737" xr:uid="{00000000-0005-0000-0000-00007A720000}"/>
    <cellStyle name="Comma 4 4 3 8" xfId="20738" xr:uid="{00000000-0005-0000-0000-00007B720000}"/>
    <cellStyle name="Comma 4 4 3 8 2" xfId="20739" xr:uid="{00000000-0005-0000-0000-00007C720000}"/>
    <cellStyle name="Comma 4 4 3 8 3" xfId="20740" xr:uid="{00000000-0005-0000-0000-00007D720000}"/>
    <cellStyle name="Comma 4 4 3 8_AVA DVA EL" xfId="20741" xr:uid="{00000000-0005-0000-0000-00007E720000}"/>
    <cellStyle name="Comma 4 4 3 9" xfId="20742" xr:uid="{00000000-0005-0000-0000-00007F720000}"/>
    <cellStyle name="Comma 4 4 3 9 2" xfId="20743" xr:uid="{00000000-0005-0000-0000-000080720000}"/>
    <cellStyle name="Comma 4 4 3 9 3" xfId="20744" xr:uid="{00000000-0005-0000-0000-000081720000}"/>
    <cellStyle name="Comma 4 4 3 9_AVA DVA EL" xfId="20745" xr:uid="{00000000-0005-0000-0000-000082720000}"/>
    <cellStyle name="Comma 4 4 3_AVA DVA EL" xfId="20746" xr:uid="{00000000-0005-0000-0000-000083720000}"/>
    <cellStyle name="Comma 4 4 4" xfId="20747" xr:uid="{00000000-0005-0000-0000-000084720000}"/>
    <cellStyle name="Comma 4 4 4 2" xfId="20748" xr:uid="{00000000-0005-0000-0000-000085720000}"/>
    <cellStyle name="Comma 4 4 4 2 2" xfId="20749" xr:uid="{00000000-0005-0000-0000-000086720000}"/>
    <cellStyle name="Comma 4 4 4 2 3" xfId="20750" xr:uid="{00000000-0005-0000-0000-000087720000}"/>
    <cellStyle name="Comma 4 4 4 2_AVA DVA EL" xfId="20751" xr:uid="{00000000-0005-0000-0000-000088720000}"/>
    <cellStyle name="Comma 4 4 4 3" xfId="20752" xr:uid="{00000000-0005-0000-0000-000089720000}"/>
    <cellStyle name="Comma 4 4 4 3 2" xfId="20753" xr:uid="{00000000-0005-0000-0000-00008A720000}"/>
    <cellStyle name="Comma 4 4 4 3 3" xfId="20754" xr:uid="{00000000-0005-0000-0000-00008B720000}"/>
    <cellStyle name="Comma 4 4 4 3_AVA DVA EL" xfId="20755" xr:uid="{00000000-0005-0000-0000-00008C720000}"/>
    <cellStyle name="Comma 4 4 4 4" xfId="20756" xr:uid="{00000000-0005-0000-0000-00008D720000}"/>
    <cellStyle name="Comma 4 4 4 5" xfId="20757" xr:uid="{00000000-0005-0000-0000-00008E720000}"/>
    <cellStyle name="Comma 4 4 4_AVA DVA EL" xfId="20758" xr:uid="{00000000-0005-0000-0000-00008F720000}"/>
    <cellStyle name="Comma 4 4 5" xfId="20759" xr:uid="{00000000-0005-0000-0000-000090720000}"/>
    <cellStyle name="Comma 4 4 5 2" xfId="20760" xr:uid="{00000000-0005-0000-0000-000091720000}"/>
    <cellStyle name="Comma 4 4 5 3" xfId="20761" xr:uid="{00000000-0005-0000-0000-000092720000}"/>
    <cellStyle name="Comma 4 4 5_AVA DVA EL" xfId="20762" xr:uid="{00000000-0005-0000-0000-000093720000}"/>
    <cellStyle name="Comma 4 4 6" xfId="20763" xr:uid="{00000000-0005-0000-0000-000094720000}"/>
    <cellStyle name="Comma 4 4 6 2" xfId="20764" xr:uid="{00000000-0005-0000-0000-000095720000}"/>
    <cellStyle name="Comma 4 4 6 3" xfId="20765" xr:uid="{00000000-0005-0000-0000-000096720000}"/>
    <cellStyle name="Comma 4 4 6_AVA DVA EL" xfId="20766" xr:uid="{00000000-0005-0000-0000-000097720000}"/>
    <cellStyle name="Comma 4 4 7" xfId="20767" xr:uid="{00000000-0005-0000-0000-000098720000}"/>
    <cellStyle name="Comma 4 4 7 2" xfId="20768" xr:uid="{00000000-0005-0000-0000-000099720000}"/>
    <cellStyle name="Comma 4 4 7 3" xfId="20769" xr:uid="{00000000-0005-0000-0000-00009A720000}"/>
    <cellStyle name="Comma 4 4 7_AVA DVA EL" xfId="20770" xr:uid="{00000000-0005-0000-0000-00009B720000}"/>
    <cellStyle name="Comma 4 4 8" xfId="20771" xr:uid="{00000000-0005-0000-0000-00009C720000}"/>
    <cellStyle name="Comma 4 4 8 2" xfId="20772" xr:uid="{00000000-0005-0000-0000-00009D720000}"/>
    <cellStyle name="Comma 4 4 8 3" xfId="20773" xr:uid="{00000000-0005-0000-0000-00009E720000}"/>
    <cellStyle name="Comma 4 4 8_AVA DVA EL" xfId="20774" xr:uid="{00000000-0005-0000-0000-00009F720000}"/>
    <cellStyle name="Comma 4 4 9" xfId="20775" xr:uid="{00000000-0005-0000-0000-0000A0720000}"/>
    <cellStyle name="Comma 4 4 9 2" xfId="20776" xr:uid="{00000000-0005-0000-0000-0000A1720000}"/>
    <cellStyle name="Comma 4 4 9 3" xfId="20777" xr:uid="{00000000-0005-0000-0000-0000A2720000}"/>
    <cellStyle name="Comma 4 4 9_AVA DVA EL" xfId="20778" xr:uid="{00000000-0005-0000-0000-0000A3720000}"/>
    <cellStyle name="Comma 4 4_AVA DVA EL" xfId="20779" xr:uid="{00000000-0005-0000-0000-0000A4720000}"/>
    <cellStyle name="Comma 4 5" xfId="6310" xr:uid="{00000000-0005-0000-0000-0000A5720000}"/>
    <cellStyle name="Comma 4 5 10" xfId="20780" xr:uid="{00000000-0005-0000-0000-0000A6720000}"/>
    <cellStyle name="Comma 4 5 10 2" xfId="20781" xr:uid="{00000000-0005-0000-0000-0000A7720000}"/>
    <cellStyle name="Comma 4 5 10 3" xfId="20782" xr:uid="{00000000-0005-0000-0000-0000A8720000}"/>
    <cellStyle name="Comma 4 5 10_AVA DVA EL" xfId="20783" xr:uid="{00000000-0005-0000-0000-0000A9720000}"/>
    <cellStyle name="Comma 4 5 11" xfId="20784" xr:uid="{00000000-0005-0000-0000-0000AA720000}"/>
    <cellStyle name="Comma 4 5 12" xfId="20785" xr:uid="{00000000-0005-0000-0000-0000AB720000}"/>
    <cellStyle name="Comma 4 5 2" xfId="20786" xr:uid="{00000000-0005-0000-0000-0000AC720000}"/>
    <cellStyle name="Comma 4 5 2 10" xfId="20787" xr:uid="{00000000-0005-0000-0000-0000AD720000}"/>
    <cellStyle name="Comma 4 5 2 11" xfId="20788" xr:uid="{00000000-0005-0000-0000-0000AE720000}"/>
    <cellStyle name="Comma 4 5 2 2" xfId="20789" xr:uid="{00000000-0005-0000-0000-0000AF720000}"/>
    <cellStyle name="Comma 4 5 2 2 2" xfId="20790" xr:uid="{00000000-0005-0000-0000-0000B0720000}"/>
    <cellStyle name="Comma 4 5 2 2 2 2" xfId="20791" xr:uid="{00000000-0005-0000-0000-0000B1720000}"/>
    <cellStyle name="Comma 4 5 2 2 2 3" xfId="20792" xr:uid="{00000000-0005-0000-0000-0000B2720000}"/>
    <cellStyle name="Comma 4 5 2 2 2_AVA DVA EL" xfId="20793" xr:uid="{00000000-0005-0000-0000-0000B3720000}"/>
    <cellStyle name="Comma 4 5 2 2 3" xfId="20794" xr:uid="{00000000-0005-0000-0000-0000B4720000}"/>
    <cellStyle name="Comma 4 5 2 2 3 2" xfId="20795" xr:uid="{00000000-0005-0000-0000-0000B5720000}"/>
    <cellStyle name="Comma 4 5 2 2 3 3" xfId="20796" xr:uid="{00000000-0005-0000-0000-0000B6720000}"/>
    <cellStyle name="Comma 4 5 2 2 3_AVA DVA EL" xfId="20797" xr:uid="{00000000-0005-0000-0000-0000B7720000}"/>
    <cellStyle name="Comma 4 5 2 2 4" xfId="20798" xr:uid="{00000000-0005-0000-0000-0000B8720000}"/>
    <cellStyle name="Comma 4 5 2 2 5" xfId="20799" xr:uid="{00000000-0005-0000-0000-0000B9720000}"/>
    <cellStyle name="Comma 4 5 2 2_AVA DVA EL" xfId="20800" xr:uid="{00000000-0005-0000-0000-0000BA720000}"/>
    <cellStyle name="Comma 4 5 2 3" xfId="20801" xr:uid="{00000000-0005-0000-0000-0000BB720000}"/>
    <cellStyle name="Comma 4 5 2 3 2" xfId="20802" xr:uid="{00000000-0005-0000-0000-0000BC720000}"/>
    <cellStyle name="Comma 4 5 2 3 3" xfId="20803" xr:uid="{00000000-0005-0000-0000-0000BD720000}"/>
    <cellStyle name="Comma 4 5 2 3_AVA DVA EL" xfId="20804" xr:uid="{00000000-0005-0000-0000-0000BE720000}"/>
    <cellStyle name="Comma 4 5 2 4" xfId="20805" xr:uid="{00000000-0005-0000-0000-0000BF720000}"/>
    <cellStyle name="Comma 4 5 2 4 2" xfId="20806" xr:uid="{00000000-0005-0000-0000-0000C0720000}"/>
    <cellStyle name="Comma 4 5 2 4 3" xfId="20807" xr:uid="{00000000-0005-0000-0000-0000C1720000}"/>
    <cellStyle name="Comma 4 5 2 4_AVA DVA EL" xfId="20808" xr:uid="{00000000-0005-0000-0000-0000C2720000}"/>
    <cellStyle name="Comma 4 5 2 5" xfId="20809" xr:uid="{00000000-0005-0000-0000-0000C3720000}"/>
    <cellStyle name="Comma 4 5 2 5 2" xfId="20810" xr:uid="{00000000-0005-0000-0000-0000C4720000}"/>
    <cellStyle name="Comma 4 5 2 5 3" xfId="20811" xr:uid="{00000000-0005-0000-0000-0000C5720000}"/>
    <cellStyle name="Comma 4 5 2 5_AVA DVA EL" xfId="20812" xr:uid="{00000000-0005-0000-0000-0000C6720000}"/>
    <cellStyle name="Comma 4 5 2 6" xfId="20813" xr:uid="{00000000-0005-0000-0000-0000C7720000}"/>
    <cellStyle name="Comma 4 5 2 6 2" xfId="20814" xr:uid="{00000000-0005-0000-0000-0000C8720000}"/>
    <cellStyle name="Comma 4 5 2 6 3" xfId="20815" xr:uid="{00000000-0005-0000-0000-0000C9720000}"/>
    <cellStyle name="Comma 4 5 2 6_AVA DVA EL" xfId="20816" xr:uid="{00000000-0005-0000-0000-0000CA720000}"/>
    <cellStyle name="Comma 4 5 2 7" xfId="20817" xr:uid="{00000000-0005-0000-0000-0000CB720000}"/>
    <cellStyle name="Comma 4 5 2 7 2" xfId="20818" xr:uid="{00000000-0005-0000-0000-0000CC720000}"/>
    <cellStyle name="Comma 4 5 2 7 3" xfId="20819" xr:uid="{00000000-0005-0000-0000-0000CD720000}"/>
    <cellStyle name="Comma 4 5 2 7_AVA DVA EL" xfId="20820" xr:uid="{00000000-0005-0000-0000-0000CE720000}"/>
    <cellStyle name="Comma 4 5 2 8" xfId="20821" xr:uid="{00000000-0005-0000-0000-0000CF720000}"/>
    <cellStyle name="Comma 4 5 2 8 2" xfId="20822" xr:uid="{00000000-0005-0000-0000-0000D0720000}"/>
    <cellStyle name="Comma 4 5 2 8 3" xfId="20823" xr:uid="{00000000-0005-0000-0000-0000D1720000}"/>
    <cellStyle name="Comma 4 5 2 8_AVA DVA EL" xfId="20824" xr:uid="{00000000-0005-0000-0000-0000D2720000}"/>
    <cellStyle name="Comma 4 5 2 9" xfId="20825" xr:uid="{00000000-0005-0000-0000-0000D3720000}"/>
    <cellStyle name="Comma 4 5 2 9 2" xfId="20826" xr:uid="{00000000-0005-0000-0000-0000D4720000}"/>
    <cellStyle name="Comma 4 5 2 9 3" xfId="20827" xr:uid="{00000000-0005-0000-0000-0000D5720000}"/>
    <cellStyle name="Comma 4 5 2 9_AVA DVA EL" xfId="20828" xr:uid="{00000000-0005-0000-0000-0000D6720000}"/>
    <cellStyle name="Comma 4 5 2_AVA DVA EL" xfId="20829" xr:uid="{00000000-0005-0000-0000-0000D7720000}"/>
    <cellStyle name="Comma 4 5 3" xfId="20830" xr:uid="{00000000-0005-0000-0000-0000D8720000}"/>
    <cellStyle name="Comma 4 5 3 2" xfId="20831" xr:uid="{00000000-0005-0000-0000-0000D9720000}"/>
    <cellStyle name="Comma 4 5 3 2 2" xfId="20832" xr:uid="{00000000-0005-0000-0000-0000DA720000}"/>
    <cellStyle name="Comma 4 5 3 2 3" xfId="20833" xr:uid="{00000000-0005-0000-0000-0000DB720000}"/>
    <cellStyle name="Comma 4 5 3 2_AVA DVA EL" xfId="20834" xr:uid="{00000000-0005-0000-0000-0000DC720000}"/>
    <cellStyle name="Comma 4 5 3 3" xfId="20835" xr:uid="{00000000-0005-0000-0000-0000DD720000}"/>
    <cellStyle name="Comma 4 5 3 3 2" xfId="20836" xr:uid="{00000000-0005-0000-0000-0000DE720000}"/>
    <cellStyle name="Comma 4 5 3 3 3" xfId="20837" xr:uid="{00000000-0005-0000-0000-0000DF720000}"/>
    <cellStyle name="Comma 4 5 3 3_AVA DVA EL" xfId="20838" xr:uid="{00000000-0005-0000-0000-0000E0720000}"/>
    <cellStyle name="Comma 4 5 3 4" xfId="20839" xr:uid="{00000000-0005-0000-0000-0000E1720000}"/>
    <cellStyle name="Comma 4 5 3 5" xfId="20840" xr:uid="{00000000-0005-0000-0000-0000E2720000}"/>
    <cellStyle name="Comma 4 5 3_AVA DVA EL" xfId="20841" xr:uid="{00000000-0005-0000-0000-0000E3720000}"/>
    <cellStyle name="Comma 4 5 4" xfId="20842" xr:uid="{00000000-0005-0000-0000-0000E4720000}"/>
    <cellStyle name="Comma 4 5 4 2" xfId="20843" xr:uid="{00000000-0005-0000-0000-0000E5720000}"/>
    <cellStyle name="Comma 4 5 4 3" xfId="20844" xr:uid="{00000000-0005-0000-0000-0000E6720000}"/>
    <cellStyle name="Comma 4 5 4_AVA DVA EL" xfId="20845" xr:uid="{00000000-0005-0000-0000-0000E7720000}"/>
    <cellStyle name="Comma 4 5 5" xfId="20846" xr:uid="{00000000-0005-0000-0000-0000E8720000}"/>
    <cellStyle name="Comma 4 5 5 2" xfId="20847" xr:uid="{00000000-0005-0000-0000-0000E9720000}"/>
    <cellStyle name="Comma 4 5 5 3" xfId="20848" xr:uid="{00000000-0005-0000-0000-0000EA720000}"/>
    <cellStyle name="Comma 4 5 5_AVA DVA EL" xfId="20849" xr:uid="{00000000-0005-0000-0000-0000EB720000}"/>
    <cellStyle name="Comma 4 5 6" xfId="20850" xr:uid="{00000000-0005-0000-0000-0000EC720000}"/>
    <cellStyle name="Comma 4 5 6 2" xfId="20851" xr:uid="{00000000-0005-0000-0000-0000ED720000}"/>
    <cellStyle name="Comma 4 5 6 3" xfId="20852" xr:uid="{00000000-0005-0000-0000-0000EE720000}"/>
    <cellStyle name="Comma 4 5 6_AVA DVA EL" xfId="20853" xr:uid="{00000000-0005-0000-0000-0000EF720000}"/>
    <cellStyle name="Comma 4 5 7" xfId="20854" xr:uid="{00000000-0005-0000-0000-0000F0720000}"/>
    <cellStyle name="Comma 4 5 7 2" xfId="20855" xr:uid="{00000000-0005-0000-0000-0000F1720000}"/>
    <cellStyle name="Comma 4 5 7 3" xfId="20856" xr:uid="{00000000-0005-0000-0000-0000F2720000}"/>
    <cellStyle name="Comma 4 5 7_AVA DVA EL" xfId="20857" xr:uid="{00000000-0005-0000-0000-0000F3720000}"/>
    <cellStyle name="Comma 4 5 8" xfId="20858" xr:uid="{00000000-0005-0000-0000-0000F4720000}"/>
    <cellStyle name="Comma 4 5 8 2" xfId="20859" xr:uid="{00000000-0005-0000-0000-0000F5720000}"/>
    <cellStyle name="Comma 4 5 8 3" xfId="20860" xr:uid="{00000000-0005-0000-0000-0000F6720000}"/>
    <cellStyle name="Comma 4 5 8_AVA DVA EL" xfId="20861" xr:uid="{00000000-0005-0000-0000-0000F7720000}"/>
    <cellStyle name="Comma 4 5 9" xfId="20862" xr:uid="{00000000-0005-0000-0000-0000F8720000}"/>
    <cellStyle name="Comma 4 5 9 2" xfId="20863" xr:uid="{00000000-0005-0000-0000-0000F9720000}"/>
    <cellStyle name="Comma 4 5 9 3" xfId="20864" xr:uid="{00000000-0005-0000-0000-0000FA720000}"/>
    <cellStyle name="Comma 4 5 9_AVA DVA EL" xfId="20865" xr:uid="{00000000-0005-0000-0000-0000FB720000}"/>
    <cellStyle name="Comma 4 5_AVA DVA EL" xfId="20866" xr:uid="{00000000-0005-0000-0000-0000FC720000}"/>
    <cellStyle name="Comma 4 6" xfId="6311" xr:uid="{00000000-0005-0000-0000-0000FD720000}"/>
    <cellStyle name="Comma 4 6 10" xfId="20867" xr:uid="{00000000-0005-0000-0000-0000FE720000}"/>
    <cellStyle name="Comma 4 6 10 2" xfId="20868" xr:uid="{00000000-0005-0000-0000-0000FF720000}"/>
    <cellStyle name="Comma 4 6 10 3" xfId="20869" xr:uid="{00000000-0005-0000-0000-000000730000}"/>
    <cellStyle name="Comma 4 6 10_AVA DVA EL" xfId="20870" xr:uid="{00000000-0005-0000-0000-000001730000}"/>
    <cellStyle name="Comma 4 6 11" xfId="20871" xr:uid="{00000000-0005-0000-0000-000002730000}"/>
    <cellStyle name="Comma 4 6 12" xfId="20872" xr:uid="{00000000-0005-0000-0000-000003730000}"/>
    <cellStyle name="Comma 4 6 2" xfId="20873" xr:uid="{00000000-0005-0000-0000-000004730000}"/>
    <cellStyle name="Comma 4 6 2 10" xfId="20874" xr:uid="{00000000-0005-0000-0000-000005730000}"/>
    <cellStyle name="Comma 4 6 2 11" xfId="20875" xr:uid="{00000000-0005-0000-0000-000006730000}"/>
    <cellStyle name="Comma 4 6 2 2" xfId="20876" xr:uid="{00000000-0005-0000-0000-000007730000}"/>
    <cellStyle name="Comma 4 6 2 2 2" xfId="20877" xr:uid="{00000000-0005-0000-0000-000008730000}"/>
    <cellStyle name="Comma 4 6 2 2 2 2" xfId="20878" xr:uid="{00000000-0005-0000-0000-000009730000}"/>
    <cellStyle name="Comma 4 6 2 2 2 3" xfId="20879" xr:uid="{00000000-0005-0000-0000-00000A730000}"/>
    <cellStyle name="Comma 4 6 2 2 2_AVA DVA EL" xfId="20880" xr:uid="{00000000-0005-0000-0000-00000B730000}"/>
    <cellStyle name="Comma 4 6 2 2 3" xfId="20881" xr:uid="{00000000-0005-0000-0000-00000C730000}"/>
    <cellStyle name="Comma 4 6 2 2 3 2" xfId="20882" xr:uid="{00000000-0005-0000-0000-00000D730000}"/>
    <cellStyle name="Comma 4 6 2 2 3 3" xfId="20883" xr:uid="{00000000-0005-0000-0000-00000E730000}"/>
    <cellStyle name="Comma 4 6 2 2 3_AVA DVA EL" xfId="20884" xr:uid="{00000000-0005-0000-0000-00000F730000}"/>
    <cellStyle name="Comma 4 6 2 2 4" xfId="20885" xr:uid="{00000000-0005-0000-0000-000010730000}"/>
    <cellStyle name="Comma 4 6 2 2 5" xfId="20886" xr:uid="{00000000-0005-0000-0000-000011730000}"/>
    <cellStyle name="Comma 4 6 2 2_AVA DVA EL" xfId="20887" xr:uid="{00000000-0005-0000-0000-000012730000}"/>
    <cellStyle name="Comma 4 6 2 3" xfId="20888" xr:uid="{00000000-0005-0000-0000-000013730000}"/>
    <cellStyle name="Comma 4 6 2 3 2" xfId="20889" xr:uid="{00000000-0005-0000-0000-000014730000}"/>
    <cellStyle name="Comma 4 6 2 3 3" xfId="20890" xr:uid="{00000000-0005-0000-0000-000015730000}"/>
    <cellStyle name="Comma 4 6 2 3_AVA DVA EL" xfId="20891" xr:uid="{00000000-0005-0000-0000-000016730000}"/>
    <cellStyle name="Comma 4 6 2 4" xfId="20892" xr:uid="{00000000-0005-0000-0000-000017730000}"/>
    <cellStyle name="Comma 4 6 2 4 2" xfId="20893" xr:uid="{00000000-0005-0000-0000-000018730000}"/>
    <cellStyle name="Comma 4 6 2 4 3" xfId="20894" xr:uid="{00000000-0005-0000-0000-000019730000}"/>
    <cellStyle name="Comma 4 6 2 4_AVA DVA EL" xfId="20895" xr:uid="{00000000-0005-0000-0000-00001A730000}"/>
    <cellStyle name="Comma 4 6 2 5" xfId="20896" xr:uid="{00000000-0005-0000-0000-00001B730000}"/>
    <cellStyle name="Comma 4 6 2 5 2" xfId="20897" xr:uid="{00000000-0005-0000-0000-00001C730000}"/>
    <cellStyle name="Comma 4 6 2 5 3" xfId="20898" xr:uid="{00000000-0005-0000-0000-00001D730000}"/>
    <cellStyle name="Comma 4 6 2 5_AVA DVA EL" xfId="20899" xr:uid="{00000000-0005-0000-0000-00001E730000}"/>
    <cellStyle name="Comma 4 6 2 6" xfId="20900" xr:uid="{00000000-0005-0000-0000-00001F730000}"/>
    <cellStyle name="Comma 4 6 2 6 2" xfId="20901" xr:uid="{00000000-0005-0000-0000-000020730000}"/>
    <cellStyle name="Comma 4 6 2 6 3" xfId="20902" xr:uid="{00000000-0005-0000-0000-000021730000}"/>
    <cellStyle name="Comma 4 6 2 6_AVA DVA EL" xfId="20903" xr:uid="{00000000-0005-0000-0000-000022730000}"/>
    <cellStyle name="Comma 4 6 2 7" xfId="20904" xr:uid="{00000000-0005-0000-0000-000023730000}"/>
    <cellStyle name="Comma 4 6 2 7 2" xfId="20905" xr:uid="{00000000-0005-0000-0000-000024730000}"/>
    <cellStyle name="Comma 4 6 2 7 3" xfId="20906" xr:uid="{00000000-0005-0000-0000-000025730000}"/>
    <cellStyle name="Comma 4 6 2 7_AVA DVA EL" xfId="20907" xr:uid="{00000000-0005-0000-0000-000026730000}"/>
    <cellStyle name="Comma 4 6 2 8" xfId="20908" xr:uid="{00000000-0005-0000-0000-000027730000}"/>
    <cellStyle name="Comma 4 6 2 8 2" xfId="20909" xr:uid="{00000000-0005-0000-0000-000028730000}"/>
    <cellStyle name="Comma 4 6 2 8 3" xfId="20910" xr:uid="{00000000-0005-0000-0000-000029730000}"/>
    <cellStyle name="Comma 4 6 2 8_AVA DVA EL" xfId="20911" xr:uid="{00000000-0005-0000-0000-00002A730000}"/>
    <cellStyle name="Comma 4 6 2 9" xfId="20912" xr:uid="{00000000-0005-0000-0000-00002B730000}"/>
    <cellStyle name="Comma 4 6 2 9 2" xfId="20913" xr:uid="{00000000-0005-0000-0000-00002C730000}"/>
    <cellStyle name="Comma 4 6 2 9 3" xfId="20914" xr:uid="{00000000-0005-0000-0000-00002D730000}"/>
    <cellStyle name="Comma 4 6 2 9_AVA DVA EL" xfId="20915" xr:uid="{00000000-0005-0000-0000-00002E730000}"/>
    <cellStyle name="Comma 4 6 2_AVA DVA EL" xfId="20916" xr:uid="{00000000-0005-0000-0000-00002F730000}"/>
    <cellStyle name="Comma 4 6 3" xfId="20917" xr:uid="{00000000-0005-0000-0000-000030730000}"/>
    <cellStyle name="Comma 4 6 3 2" xfId="20918" xr:uid="{00000000-0005-0000-0000-000031730000}"/>
    <cellStyle name="Comma 4 6 3 2 2" xfId="20919" xr:uid="{00000000-0005-0000-0000-000032730000}"/>
    <cellStyle name="Comma 4 6 3 2 3" xfId="20920" xr:uid="{00000000-0005-0000-0000-000033730000}"/>
    <cellStyle name="Comma 4 6 3 2_AVA DVA EL" xfId="20921" xr:uid="{00000000-0005-0000-0000-000034730000}"/>
    <cellStyle name="Comma 4 6 3 3" xfId="20922" xr:uid="{00000000-0005-0000-0000-000035730000}"/>
    <cellStyle name="Comma 4 6 3 3 2" xfId="20923" xr:uid="{00000000-0005-0000-0000-000036730000}"/>
    <cellStyle name="Comma 4 6 3 3 3" xfId="20924" xr:uid="{00000000-0005-0000-0000-000037730000}"/>
    <cellStyle name="Comma 4 6 3 3_AVA DVA EL" xfId="20925" xr:uid="{00000000-0005-0000-0000-000038730000}"/>
    <cellStyle name="Comma 4 6 3 4" xfId="20926" xr:uid="{00000000-0005-0000-0000-000039730000}"/>
    <cellStyle name="Comma 4 6 3 5" xfId="20927" xr:uid="{00000000-0005-0000-0000-00003A730000}"/>
    <cellStyle name="Comma 4 6 3_AVA DVA EL" xfId="20928" xr:uid="{00000000-0005-0000-0000-00003B730000}"/>
    <cellStyle name="Comma 4 6 4" xfId="20929" xr:uid="{00000000-0005-0000-0000-00003C730000}"/>
    <cellStyle name="Comma 4 6 4 2" xfId="20930" xr:uid="{00000000-0005-0000-0000-00003D730000}"/>
    <cellStyle name="Comma 4 6 4 3" xfId="20931" xr:uid="{00000000-0005-0000-0000-00003E730000}"/>
    <cellStyle name="Comma 4 6 4_AVA DVA EL" xfId="20932" xr:uid="{00000000-0005-0000-0000-00003F730000}"/>
    <cellStyle name="Comma 4 6 5" xfId="20933" xr:uid="{00000000-0005-0000-0000-000040730000}"/>
    <cellStyle name="Comma 4 6 5 2" xfId="20934" xr:uid="{00000000-0005-0000-0000-000041730000}"/>
    <cellStyle name="Comma 4 6 5 3" xfId="20935" xr:uid="{00000000-0005-0000-0000-000042730000}"/>
    <cellStyle name="Comma 4 6 5_AVA DVA EL" xfId="20936" xr:uid="{00000000-0005-0000-0000-000043730000}"/>
    <cellStyle name="Comma 4 6 6" xfId="20937" xr:uid="{00000000-0005-0000-0000-000044730000}"/>
    <cellStyle name="Comma 4 6 6 2" xfId="20938" xr:uid="{00000000-0005-0000-0000-000045730000}"/>
    <cellStyle name="Comma 4 6 6 3" xfId="20939" xr:uid="{00000000-0005-0000-0000-000046730000}"/>
    <cellStyle name="Comma 4 6 6_AVA DVA EL" xfId="20940" xr:uid="{00000000-0005-0000-0000-000047730000}"/>
    <cellStyle name="Comma 4 6 7" xfId="20941" xr:uid="{00000000-0005-0000-0000-000048730000}"/>
    <cellStyle name="Comma 4 6 7 2" xfId="20942" xr:uid="{00000000-0005-0000-0000-000049730000}"/>
    <cellStyle name="Comma 4 6 7 3" xfId="20943" xr:uid="{00000000-0005-0000-0000-00004A730000}"/>
    <cellStyle name="Comma 4 6 7_AVA DVA EL" xfId="20944" xr:uid="{00000000-0005-0000-0000-00004B730000}"/>
    <cellStyle name="Comma 4 6 8" xfId="20945" xr:uid="{00000000-0005-0000-0000-00004C730000}"/>
    <cellStyle name="Comma 4 6 8 2" xfId="20946" xr:uid="{00000000-0005-0000-0000-00004D730000}"/>
    <cellStyle name="Comma 4 6 8 3" xfId="20947" xr:uid="{00000000-0005-0000-0000-00004E730000}"/>
    <cellStyle name="Comma 4 6 8_AVA DVA EL" xfId="20948" xr:uid="{00000000-0005-0000-0000-00004F730000}"/>
    <cellStyle name="Comma 4 6 9" xfId="20949" xr:uid="{00000000-0005-0000-0000-000050730000}"/>
    <cellStyle name="Comma 4 6 9 2" xfId="20950" xr:uid="{00000000-0005-0000-0000-000051730000}"/>
    <cellStyle name="Comma 4 6 9 3" xfId="20951" xr:uid="{00000000-0005-0000-0000-000052730000}"/>
    <cellStyle name="Comma 4 6 9_AVA DVA EL" xfId="20952" xr:uid="{00000000-0005-0000-0000-000053730000}"/>
    <cellStyle name="Comma 4 6_AVA DVA EL" xfId="20953" xr:uid="{00000000-0005-0000-0000-000054730000}"/>
    <cellStyle name="Comma 4 7" xfId="6312" xr:uid="{00000000-0005-0000-0000-000055730000}"/>
    <cellStyle name="Comma 4 7 10" xfId="20954" xr:uid="{00000000-0005-0000-0000-000056730000}"/>
    <cellStyle name="Comma 4 7 11" xfId="20955" xr:uid="{00000000-0005-0000-0000-000057730000}"/>
    <cellStyle name="Comma 4 7 2" xfId="20956" xr:uid="{00000000-0005-0000-0000-000058730000}"/>
    <cellStyle name="Comma 4 7 2 2" xfId="20957" xr:uid="{00000000-0005-0000-0000-000059730000}"/>
    <cellStyle name="Comma 4 7 2 2 2" xfId="20958" xr:uid="{00000000-0005-0000-0000-00005A730000}"/>
    <cellStyle name="Comma 4 7 2 2 3" xfId="20959" xr:uid="{00000000-0005-0000-0000-00005B730000}"/>
    <cellStyle name="Comma 4 7 2 2_AVA DVA EL" xfId="20960" xr:uid="{00000000-0005-0000-0000-00005C730000}"/>
    <cellStyle name="Comma 4 7 2 3" xfId="20961" xr:uid="{00000000-0005-0000-0000-00005D730000}"/>
    <cellStyle name="Comma 4 7 2 3 2" xfId="20962" xr:uid="{00000000-0005-0000-0000-00005E730000}"/>
    <cellStyle name="Comma 4 7 2 3 3" xfId="20963" xr:uid="{00000000-0005-0000-0000-00005F730000}"/>
    <cellStyle name="Comma 4 7 2 3_AVA DVA EL" xfId="20964" xr:uid="{00000000-0005-0000-0000-000060730000}"/>
    <cellStyle name="Comma 4 7 2 4" xfId="20965" xr:uid="{00000000-0005-0000-0000-000061730000}"/>
    <cellStyle name="Comma 4 7 2 5" xfId="20966" xr:uid="{00000000-0005-0000-0000-000062730000}"/>
    <cellStyle name="Comma 4 7 2_AVA DVA EL" xfId="20967" xr:uid="{00000000-0005-0000-0000-000063730000}"/>
    <cellStyle name="Comma 4 7 3" xfId="20968" xr:uid="{00000000-0005-0000-0000-000064730000}"/>
    <cellStyle name="Comma 4 7 3 2" xfId="20969" xr:uid="{00000000-0005-0000-0000-000065730000}"/>
    <cellStyle name="Comma 4 7 3 3" xfId="20970" xr:uid="{00000000-0005-0000-0000-000066730000}"/>
    <cellStyle name="Comma 4 7 3_AVA DVA EL" xfId="20971" xr:uid="{00000000-0005-0000-0000-000067730000}"/>
    <cellStyle name="Comma 4 7 4" xfId="20972" xr:uid="{00000000-0005-0000-0000-000068730000}"/>
    <cellStyle name="Comma 4 7 4 2" xfId="20973" xr:uid="{00000000-0005-0000-0000-000069730000}"/>
    <cellStyle name="Comma 4 7 4 3" xfId="20974" xr:uid="{00000000-0005-0000-0000-00006A730000}"/>
    <cellStyle name="Comma 4 7 4_AVA DVA EL" xfId="20975" xr:uid="{00000000-0005-0000-0000-00006B730000}"/>
    <cellStyle name="Comma 4 7 5" xfId="20976" xr:uid="{00000000-0005-0000-0000-00006C730000}"/>
    <cellStyle name="Comma 4 7 5 2" xfId="20977" xr:uid="{00000000-0005-0000-0000-00006D730000}"/>
    <cellStyle name="Comma 4 7 5 3" xfId="20978" xr:uid="{00000000-0005-0000-0000-00006E730000}"/>
    <cellStyle name="Comma 4 7 5_AVA DVA EL" xfId="20979" xr:uid="{00000000-0005-0000-0000-00006F730000}"/>
    <cellStyle name="Comma 4 7 6" xfId="20980" xr:uid="{00000000-0005-0000-0000-000070730000}"/>
    <cellStyle name="Comma 4 7 6 2" xfId="20981" xr:uid="{00000000-0005-0000-0000-000071730000}"/>
    <cellStyle name="Comma 4 7 6 3" xfId="20982" xr:uid="{00000000-0005-0000-0000-000072730000}"/>
    <cellStyle name="Comma 4 7 6_AVA DVA EL" xfId="20983" xr:uid="{00000000-0005-0000-0000-000073730000}"/>
    <cellStyle name="Comma 4 7 7" xfId="20984" xr:uid="{00000000-0005-0000-0000-000074730000}"/>
    <cellStyle name="Comma 4 7 7 2" xfId="20985" xr:uid="{00000000-0005-0000-0000-000075730000}"/>
    <cellStyle name="Comma 4 7 7 3" xfId="20986" xr:uid="{00000000-0005-0000-0000-000076730000}"/>
    <cellStyle name="Comma 4 7 7_AVA DVA EL" xfId="20987" xr:uid="{00000000-0005-0000-0000-000077730000}"/>
    <cellStyle name="Comma 4 7 8" xfId="20988" xr:uid="{00000000-0005-0000-0000-000078730000}"/>
    <cellStyle name="Comma 4 7 8 2" xfId="20989" xr:uid="{00000000-0005-0000-0000-000079730000}"/>
    <cellStyle name="Comma 4 7 8 3" xfId="20990" xr:uid="{00000000-0005-0000-0000-00007A730000}"/>
    <cellStyle name="Comma 4 7 8_AVA DVA EL" xfId="20991" xr:uid="{00000000-0005-0000-0000-00007B730000}"/>
    <cellStyle name="Comma 4 7 9" xfId="20992" xr:uid="{00000000-0005-0000-0000-00007C730000}"/>
    <cellStyle name="Comma 4 7 9 2" xfId="20993" xr:uid="{00000000-0005-0000-0000-00007D730000}"/>
    <cellStyle name="Comma 4 7 9 3" xfId="20994" xr:uid="{00000000-0005-0000-0000-00007E730000}"/>
    <cellStyle name="Comma 4 7 9_AVA DVA EL" xfId="20995" xr:uid="{00000000-0005-0000-0000-00007F730000}"/>
    <cellStyle name="Comma 4 7_AVA DVA EL" xfId="20996" xr:uid="{00000000-0005-0000-0000-000080730000}"/>
    <cellStyle name="Comma 4 8" xfId="20997" xr:uid="{00000000-0005-0000-0000-000081730000}"/>
    <cellStyle name="Comma 4 8 2" xfId="20998" xr:uid="{00000000-0005-0000-0000-000082730000}"/>
    <cellStyle name="Comma 4 8 2 2" xfId="20999" xr:uid="{00000000-0005-0000-0000-000083730000}"/>
    <cellStyle name="Comma 4 8 2 3" xfId="21000" xr:uid="{00000000-0005-0000-0000-000084730000}"/>
    <cellStyle name="Comma 4 8 2_AVA DVA EL" xfId="21001" xr:uid="{00000000-0005-0000-0000-000085730000}"/>
    <cellStyle name="Comma 4 8 3" xfId="21002" xr:uid="{00000000-0005-0000-0000-000086730000}"/>
    <cellStyle name="Comma 4 8 3 2" xfId="21003" xr:uid="{00000000-0005-0000-0000-000087730000}"/>
    <cellStyle name="Comma 4 8 3 3" xfId="21004" xr:uid="{00000000-0005-0000-0000-000088730000}"/>
    <cellStyle name="Comma 4 8 3_AVA DVA EL" xfId="21005" xr:uid="{00000000-0005-0000-0000-000089730000}"/>
    <cellStyle name="Comma 4 8 4" xfId="21006" xr:uid="{00000000-0005-0000-0000-00008A730000}"/>
    <cellStyle name="Comma 4 8 5" xfId="21007" xr:uid="{00000000-0005-0000-0000-00008B730000}"/>
    <cellStyle name="Comma 4 8_AVA DVA EL" xfId="21008" xr:uid="{00000000-0005-0000-0000-00008C730000}"/>
    <cellStyle name="Comma 4 9" xfId="21009" xr:uid="{00000000-0005-0000-0000-00008D730000}"/>
    <cellStyle name="Comma 4 9 2" xfId="21010" xr:uid="{00000000-0005-0000-0000-00008E730000}"/>
    <cellStyle name="Comma 4 9 2 2" xfId="21011" xr:uid="{00000000-0005-0000-0000-00008F730000}"/>
    <cellStyle name="Comma 4 9 2 3" xfId="21012" xr:uid="{00000000-0005-0000-0000-000090730000}"/>
    <cellStyle name="Comma 4 9 2_AVA DVA EL" xfId="21013" xr:uid="{00000000-0005-0000-0000-000091730000}"/>
    <cellStyle name="Comma 4 9 3" xfId="21014" xr:uid="{00000000-0005-0000-0000-000092730000}"/>
    <cellStyle name="Comma 4 9 3 2" xfId="21015" xr:uid="{00000000-0005-0000-0000-000093730000}"/>
    <cellStyle name="Comma 4 9 3 3" xfId="21016" xr:uid="{00000000-0005-0000-0000-000094730000}"/>
    <cellStyle name="Comma 4 9 3_AVA DVA EL" xfId="21017" xr:uid="{00000000-0005-0000-0000-000095730000}"/>
    <cellStyle name="Comma 4 9 4" xfId="21018" xr:uid="{00000000-0005-0000-0000-000096730000}"/>
    <cellStyle name="Comma 4 9 5" xfId="21019" xr:uid="{00000000-0005-0000-0000-000097730000}"/>
    <cellStyle name="Comma 4 9_AVA DVA EL" xfId="21020" xr:uid="{00000000-0005-0000-0000-000098730000}"/>
    <cellStyle name="Comma 4_AVA DVA EL" xfId="2102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4295" xr:uid="{00000000-0005-0000-0000-00009E730000}"/>
    <cellStyle name="Comma 45" xfId="34375" xr:uid="{00000000-0005-0000-0000-00009F730000}"/>
    <cellStyle name="Comma 46" xfId="34685" xr:uid="{00000000-0005-0000-0000-0000A0730000}"/>
    <cellStyle name="Comma 47" xfId="34412" xr:uid="{00000000-0005-0000-0000-0000A1730000}"/>
    <cellStyle name="Comma 48" xfId="35204" xr:uid="{00000000-0005-0000-0000-0000A2730000}"/>
    <cellStyle name="Comma 5" xfId="6317" xr:uid="{00000000-0005-0000-0000-0000A3730000}"/>
    <cellStyle name="Comma 5 10" xfId="21022" xr:uid="{00000000-0005-0000-0000-0000A4730000}"/>
    <cellStyle name="Comma 5 10 2" xfId="21023" xr:uid="{00000000-0005-0000-0000-0000A5730000}"/>
    <cellStyle name="Comma 5 10 2 2" xfId="21024" xr:uid="{00000000-0005-0000-0000-0000A6730000}"/>
    <cellStyle name="Comma 5 10 2 3" xfId="21025" xr:uid="{00000000-0005-0000-0000-0000A7730000}"/>
    <cellStyle name="Comma 5 10 2_AVA DVA EL" xfId="21026" xr:uid="{00000000-0005-0000-0000-0000A8730000}"/>
    <cellStyle name="Comma 5 10 3" xfId="21027" xr:uid="{00000000-0005-0000-0000-0000A9730000}"/>
    <cellStyle name="Comma 5 10 4" xfId="21028" xr:uid="{00000000-0005-0000-0000-0000AA730000}"/>
    <cellStyle name="Comma 5 10_AVA DVA EL" xfId="21029" xr:uid="{00000000-0005-0000-0000-0000AB730000}"/>
    <cellStyle name="Comma 5 11" xfId="21030" xr:uid="{00000000-0005-0000-0000-0000AC730000}"/>
    <cellStyle name="Comma 5 11 2" xfId="21031" xr:uid="{00000000-0005-0000-0000-0000AD730000}"/>
    <cellStyle name="Comma 5 11 3" xfId="21032" xr:uid="{00000000-0005-0000-0000-0000AE730000}"/>
    <cellStyle name="Comma 5 11_AVA DVA EL" xfId="21033" xr:uid="{00000000-0005-0000-0000-0000AF730000}"/>
    <cellStyle name="Comma 5 12" xfId="21034" xr:uid="{00000000-0005-0000-0000-0000B0730000}"/>
    <cellStyle name="Comma 5 12 2" xfId="21035" xr:uid="{00000000-0005-0000-0000-0000B1730000}"/>
    <cellStyle name="Comma 5 12 3" xfId="21036" xr:uid="{00000000-0005-0000-0000-0000B2730000}"/>
    <cellStyle name="Comma 5 12_AVA DVA EL" xfId="21037" xr:uid="{00000000-0005-0000-0000-0000B3730000}"/>
    <cellStyle name="Comma 5 13" xfId="21038" xr:uid="{00000000-0005-0000-0000-0000B4730000}"/>
    <cellStyle name="Comma 5 13 2" xfId="21039" xr:uid="{00000000-0005-0000-0000-0000B5730000}"/>
    <cellStyle name="Comma 5 13 3" xfId="21040" xr:uid="{00000000-0005-0000-0000-0000B6730000}"/>
    <cellStyle name="Comma 5 13_AVA DVA EL" xfId="21041" xr:uid="{00000000-0005-0000-0000-0000B7730000}"/>
    <cellStyle name="Comma 5 14" xfId="21042" xr:uid="{00000000-0005-0000-0000-0000B8730000}"/>
    <cellStyle name="Comma 5 15" xfId="35232" xr:uid="{00000000-0005-0000-0000-0000B9730000}"/>
    <cellStyle name="Comma 5 16" xfId="46360" xr:uid="{00000000-0005-0000-0000-0000BA730000}"/>
    <cellStyle name="Comma 5 17" xfId="46361" xr:uid="{00000000-0005-0000-0000-0000BB730000}"/>
    <cellStyle name="Comma 5 2" xfId="6318" xr:uid="{00000000-0005-0000-0000-0000BC730000}"/>
    <cellStyle name="Comma 5 2 10" xfId="21043" xr:uid="{00000000-0005-0000-0000-0000BD730000}"/>
    <cellStyle name="Comma 5 2 10 2" xfId="21044" xr:uid="{00000000-0005-0000-0000-0000BE730000}"/>
    <cellStyle name="Comma 5 2 10 3" xfId="21045" xr:uid="{00000000-0005-0000-0000-0000BF730000}"/>
    <cellStyle name="Comma 5 2 10_AVA DVA EL" xfId="21046" xr:uid="{00000000-0005-0000-0000-0000C0730000}"/>
    <cellStyle name="Comma 5 2 11" xfId="21047" xr:uid="{00000000-0005-0000-0000-0000C1730000}"/>
    <cellStyle name="Comma 5 2 2" xfId="6319" xr:uid="{00000000-0005-0000-0000-0000C2730000}"/>
    <cellStyle name="Comma 5 2 2 2" xfId="21048" xr:uid="{00000000-0005-0000-0000-0000C3730000}"/>
    <cellStyle name="Comma 5 2 2 2 2" xfId="21049" xr:uid="{00000000-0005-0000-0000-0000C4730000}"/>
    <cellStyle name="Comma 5 2 2 2 3" xfId="21050" xr:uid="{00000000-0005-0000-0000-0000C5730000}"/>
    <cellStyle name="Comma 5 2 2 2_AVA DVA EL" xfId="21051" xr:uid="{00000000-0005-0000-0000-0000C6730000}"/>
    <cellStyle name="Comma 5 2 2 3" xfId="21052" xr:uid="{00000000-0005-0000-0000-0000C7730000}"/>
    <cellStyle name="Comma 5 2 2 3 2" xfId="21053" xr:uid="{00000000-0005-0000-0000-0000C8730000}"/>
    <cellStyle name="Comma 5 2 2 3 3" xfId="21054" xr:uid="{00000000-0005-0000-0000-0000C9730000}"/>
    <cellStyle name="Comma 5 2 2 3_AVA DVA EL" xfId="21055" xr:uid="{00000000-0005-0000-0000-0000CA730000}"/>
    <cellStyle name="Comma 5 2 2 4" xfId="21056" xr:uid="{00000000-0005-0000-0000-0000CB730000}"/>
    <cellStyle name="Comma 5 2 2 5" xfId="21057" xr:uid="{00000000-0005-0000-0000-0000CC730000}"/>
    <cellStyle name="Comma 5 2 2_AVA DVA EL" xfId="21058" xr:uid="{00000000-0005-0000-0000-0000CD730000}"/>
    <cellStyle name="Comma 5 2 3" xfId="21059" xr:uid="{00000000-0005-0000-0000-0000CE730000}"/>
    <cellStyle name="Comma 5 2 3 2" xfId="21060" xr:uid="{00000000-0005-0000-0000-0000CF730000}"/>
    <cellStyle name="Comma 5 2 3 3" xfId="21061" xr:uid="{00000000-0005-0000-0000-0000D0730000}"/>
    <cellStyle name="Comma 5 2 3_AVA DVA EL" xfId="21062" xr:uid="{00000000-0005-0000-0000-0000D1730000}"/>
    <cellStyle name="Comma 5 2 4" xfId="21063" xr:uid="{00000000-0005-0000-0000-0000D2730000}"/>
    <cellStyle name="Comma 5 2 4 2" xfId="21064" xr:uid="{00000000-0005-0000-0000-0000D3730000}"/>
    <cellStyle name="Comma 5 2 4 3" xfId="21065" xr:uid="{00000000-0005-0000-0000-0000D4730000}"/>
    <cellStyle name="Comma 5 2 4_AVA DVA EL" xfId="21066" xr:uid="{00000000-0005-0000-0000-0000D5730000}"/>
    <cellStyle name="Comma 5 2 5" xfId="21067" xr:uid="{00000000-0005-0000-0000-0000D6730000}"/>
    <cellStyle name="Comma 5 2 5 2" xfId="21068" xr:uid="{00000000-0005-0000-0000-0000D7730000}"/>
    <cellStyle name="Comma 5 2 5 3" xfId="21069" xr:uid="{00000000-0005-0000-0000-0000D8730000}"/>
    <cellStyle name="Comma 5 2 5_AVA DVA EL" xfId="21070" xr:uid="{00000000-0005-0000-0000-0000D9730000}"/>
    <cellStyle name="Comma 5 2 6" xfId="21071" xr:uid="{00000000-0005-0000-0000-0000DA730000}"/>
    <cellStyle name="Comma 5 2 6 2" xfId="21072" xr:uid="{00000000-0005-0000-0000-0000DB730000}"/>
    <cellStyle name="Comma 5 2 6 3" xfId="21073" xr:uid="{00000000-0005-0000-0000-0000DC730000}"/>
    <cellStyle name="Comma 5 2 6_AVA DVA EL" xfId="21074" xr:uid="{00000000-0005-0000-0000-0000DD730000}"/>
    <cellStyle name="Comma 5 2 7" xfId="21075" xr:uid="{00000000-0005-0000-0000-0000DE730000}"/>
    <cellStyle name="Comma 5 2 7 2" xfId="21076" xr:uid="{00000000-0005-0000-0000-0000DF730000}"/>
    <cellStyle name="Comma 5 2 7 3" xfId="21077" xr:uid="{00000000-0005-0000-0000-0000E0730000}"/>
    <cellStyle name="Comma 5 2 7_AVA DVA EL" xfId="21078" xr:uid="{00000000-0005-0000-0000-0000E1730000}"/>
    <cellStyle name="Comma 5 2 8" xfId="21079" xr:uid="{00000000-0005-0000-0000-0000E2730000}"/>
    <cellStyle name="Comma 5 2 8 2" xfId="21080" xr:uid="{00000000-0005-0000-0000-0000E3730000}"/>
    <cellStyle name="Comma 5 2 8 3" xfId="21081" xr:uid="{00000000-0005-0000-0000-0000E4730000}"/>
    <cellStyle name="Comma 5 2 8_AVA DVA EL" xfId="21082" xr:uid="{00000000-0005-0000-0000-0000E5730000}"/>
    <cellStyle name="Comma 5 2 9" xfId="21083" xr:uid="{00000000-0005-0000-0000-0000E6730000}"/>
    <cellStyle name="Comma 5 2 9 2" xfId="21084" xr:uid="{00000000-0005-0000-0000-0000E7730000}"/>
    <cellStyle name="Comma 5 2 9 3" xfId="21085" xr:uid="{00000000-0005-0000-0000-0000E8730000}"/>
    <cellStyle name="Comma 5 2 9_AVA DVA EL" xfId="21086" xr:uid="{00000000-0005-0000-0000-0000E9730000}"/>
    <cellStyle name="Comma 5 2_A01" xfId="12459" xr:uid="{00000000-0005-0000-0000-0000EA730000}"/>
    <cellStyle name="Comma 5 3" xfId="6320" xr:uid="{00000000-0005-0000-0000-0000EB730000}"/>
    <cellStyle name="Comma 5 3 10" xfId="21087" xr:uid="{00000000-0005-0000-0000-0000EC730000}"/>
    <cellStyle name="Comma 5 3 10 2" xfId="21088" xr:uid="{00000000-0005-0000-0000-0000ED730000}"/>
    <cellStyle name="Comma 5 3 10 3" xfId="21089" xr:uid="{00000000-0005-0000-0000-0000EE730000}"/>
    <cellStyle name="Comma 5 3 10_AVA DVA EL" xfId="21090" xr:uid="{00000000-0005-0000-0000-0000EF730000}"/>
    <cellStyle name="Comma 5 3 11" xfId="21091" xr:uid="{00000000-0005-0000-0000-0000F0730000}"/>
    <cellStyle name="Comma 5 3 11 2" xfId="21092" xr:uid="{00000000-0005-0000-0000-0000F1730000}"/>
    <cellStyle name="Comma 5 3 11 3" xfId="21093" xr:uid="{00000000-0005-0000-0000-0000F2730000}"/>
    <cellStyle name="Comma 5 3 11_AVA DVA EL" xfId="21094" xr:uid="{00000000-0005-0000-0000-0000F3730000}"/>
    <cellStyle name="Comma 5 3 12" xfId="21095" xr:uid="{00000000-0005-0000-0000-0000F4730000}"/>
    <cellStyle name="Comma 5 3 13" xfId="21096" xr:uid="{00000000-0005-0000-0000-0000F5730000}"/>
    <cellStyle name="Comma 5 3 2" xfId="21097" xr:uid="{00000000-0005-0000-0000-0000F6730000}"/>
    <cellStyle name="Comma 5 3 2 10" xfId="21098" xr:uid="{00000000-0005-0000-0000-0000F7730000}"/>
    <cellStyle name="Comma 5 3 2 11" xfId="21099" xr:uid="{00000000-0005-0000-0000-0000F8730000}"/>
    <cellStyle name="Comma 5 3 2 2" xfId="21100" xr:uid="{00000000-0005-0000-0000-0000F9730000}"/>
    <cellStyle name="Comma 5 3 2 2 2" xfId="21101" xr:uid="{00000000-0005-0000-0000-0000FA730000}"/>
    <cellStyle name="Comma 5 3 2 2 2 2" xfId="21102" xr:uid="{00000000-0005-0000-0000-0000FB730000}"/>
    <cellStyle name="Comma 5 3 2 2 2 3" xfId="21103" xr:uid="{00000000-0005-0000-0000-0000FC730000}"/>
    <cellStyle name="Comma 5 3 2 2 2_AVA DVA EL" xfId="21104" xr:uid="{00000000-0005-0000-0000-0000FD730000}"/>
    <cellStyle name="Comma 5 3 2 2 3" xfId="21105" xr:uid="{00000000-0005-0000-0000-0000FE730000}"/>
    <cellStyle name="Comma 5 3 2 2 3 2" xfId="21106" xr:uid="{00000000-0005-0000-0000-0000FF730000}"/>
    <cellStyle name="Comma 5 3 2 2 3 3" xfId="21107" xr:uid="{00000000-0005-0000-0000-000000740000}"/>
    <cellStyle name="Comma 5 3 2 2 3_AVA DVA EL" xfId="21108" xr:uid="{00000000-0005-0000-0000-000001740000}"/>
    <cellStyle name="Comma 5 3 2 2 4" xfId="21109" xr:uid="{00000000-0005-0000-0000-000002740000}"/>
    <cellStyle name="Comma 5 3 2 2 5" xfId="21110" xr:uid="{00000000-0005-0000-0000-000003740000}"/>
    <cellStyle name="Comma 5 3 2 2_AVA DVA EL" xfId="21111" xr:uid="{00000000-0005-0000-0000-000004740000}"/>
    <cellStyle name="Comma 5 3 2 3" xfId="21112" xr:uid="{00000000-0005-0000-0000-000005740000}"/>
    <cellStyle name="Comma 5 3 2 3 2" xfId="21113" xr:uid="{00000000-0005-0000-0000-000006740000}"/>
    <cellStyle name="Comma 5 3 2 3 3" xfId="21114" xr:uid="{00000000-0005-0000-0000-000007740000}"/>
    <cellStyle name="Comma 5 3 2 3_AVA DVA EL" xfId="21115" xr:uid="{00000000-0005-0000-0000-000008740000}"/>
    <cellStyle name="Comma 5 3 2 4" xfId="21116" xr:uid="{00000000-0005-0000-0000-000009740000}"/>
    <cellStyle name="Comma 5 3 2 4 2" xfId="21117" xr:uid="{00000000-0005-0000-0000-00000A740000}"/>
    <cellStyle name="Comma 5 3 2 4 3" xfId="21118" xr:uid="{00000000-0005-0000-0000-00000B740000}"/>
    <cellStyle name="Comma 5 3 2 4_AVA DVA EL" xfId="21119" xr:uid="{00000000-0005-0000-0000-00000C740000}"/>
    <cellStyle name="Comma 5 3 2 5" xfId="21120" xr:uid="{00000000-0005-0000-0000-00000D740000}"/>
    <cellStyle name="Comma 5 3 2 5 2" xfId="21121" xr:uid="{00000000-0005-0000-0000-00000E740000}"/>
    <cellStyle name="Comma 5 3 2 5 3" xfId="21122" xr:uid="{00000000-0005-0000-0000-00000F740000}"/>
    <cellStyle name="Comma 5 3 2 5_AVA DVA EL" xfId="21123" xr:uid="{00000000-0005-0000-0000-000010740000}"/>
    <cellStyle name="Comma 5 3 2 6" xfId="21124" xr:uid="{00000000-0005-0000-0000-000011740000}"/>
    <cellStyle name="Comma 5 3 2 6 2" xfId="21125" xr:uid="{00000000-0005-0000-0000-000012740000}"/>
    <cellStyle name="Comma 5 3 2 6 3" xfId="21126" xr:uid="{00000000-0005-0000-0000-000013740000}"/>
    <cellStyle name="Comma 5 3 2 6_AVA DVA EL" xfId="21127" xr:uid="{00000000-0005-0000-0000-000014740000}"/>
    <cellStyle name="Comma 5 3 2 7" xfId="21128" xr:uid="{00000000-0005-0000-0000-000015740000}"/>
    <cellStyle name="Comma 5 3 2 7 2" xfId="21129" xr:uid="{00000000-0005-0000-0000-000016740000}"/>
    <cellStyle name="Comma 5 3 2 7 3" xfId="21130" xr:uid="{00000000-0005-0000-0000-000017740000}"/>
    <cellStyle name="Comma 5 3 2 7_AVA DVA EL" xfId="21131" xr:uid="{00000000-0005-0000-0000-000018740000}"/>
    <cellStyle name="Comma 5 3 2 8" xfId="21132" xr:uid="{00000000-0005-0000-0000-000019740000}"/>
    <cellStyle name="Comma 5 3 2 8 2" xfId="21133" xr:uid="{00000000-0005-0000-0000-00001A740000}"/>
    <cellStyle name="Comma 5 3 2 8 3" xfId="21134" xr:uid="{00000000-0005-0000-0000-00001B740000}"/>
    <cellStyle name="Comma 5 3 2 8_AVA DVA EL" xfId="21135" xr:uid="{00000000-0005-0000-0000-00001C740000}"/>
    <cellStyle name="Comma 5 3 2 9" xfId="21136" xr:uid="{00000000-0005-0000-0000-00001D740000}"/>
    <cellStyle name="Comma 5 3 2 9 2" xfId="21137" xr:uid="{00000000-0005-0000-0000-00001E740000}"/>
    <cellStyle name="Comma 5 3 2 9 3" xfId="21138" xr:uid="{00000000-0005-0000-0000-00001F740000}"/>
    <cellStyle name="Comma 5 3 2 9_AVA DVA EL" xfId="21139" xr:uid="{00000000-0005-0000-0000-000020740000}"/>
    <cellStyle name="Comma 5 3 2_AVA DVA EL" xfId="21140" xr:uid="{00000000-0005-0000-0000-000021740000}"/>
    <cellStyle name="Comma 5 3 3" xfId="21141" xr:uid="{00000000-0005-0000-0000-000022740000}"/>
    <cellStyle name="Comma 5 3 3 2" xfId="21142" xr:uid="{00000000-0005-0000-0000-000023740000}"/>
    <cellStyle name="Comma 5 3 3 2 2" xfId="21143" xr:uid="{00000000-0005-0000-0000-000024740000}"/>
    <cellStyle name="Comma 5 3 3 2 3" xfId="21144" xr:uid="{00000000-0005-0000-0000-000025740000}"/>
    <cellStyle name="Comma 5 3 3 2_AVA DVA EL" xfId="21145" xr:uid="{00000000-0005-0000-0000-000026740000}"/>
    <cellStyle name="Comma 5 3 3 3" xfId="21146" xr:uid="{00000000-0005-0000-0000-000027740000}"/>
    <cellStyle name="Comma 5 3 3 3 2" xfId="21147" xr:uid="{00000000-0005-0000-0000-000028740000}"/>
    <cellStyle name="Comma 5 3 3 3 3" xfId="21148" xr:uid="{00000000-0005-0000-0000-000029740000}"/>
    <cellStyle name="Comma 5 3 3 3_AVA DVA EL" xfId="21149" xr:uid="{00000000-0005-0000-0000-00002A740000}"/>
    <cellStyle name="Comma 5 3 3 4" xfId="21150" xr:uid="{00000000-0005-0000-0000-00002B740000}"/>
    <cellStyle name="Comma 5 3 3 5" xfId="21151" xr:uid="{00000000-0005-0000-0000-00002C740000}"/>
    <cellStyle name="Comma 5 3 3_AVA DVA EL" xfId="21152" xr:uid="{00000000-0005-0000-0000-00002D740000}"/>
    <cellStyle name="Comma 5 3 4" xfId="21153" xr:uid="{00000000-0005-0000-0000-00002E740000}"/>
    <cellStyle name="Comma 5 3 4 2" xfId="21154" xr:uid="{00000000-0005-0000-0000-00002F740000}"/>
    <cellStyle name="Comma 5 3 4 3" xfId="21155" xr:uid="{00000000-0005-0000-0000-000030740000}"/>
    <cellStyle name="Comma 5 3 4_AVA DVA EL" xfId="21156" xr:uid="{00000000-0005-0000-0000-000031740000}"/>
    <cellStyle name="Comma 5 3 5" xfId="21157" xr:uid="{00000000-0005-0000-0000-000032740000}"/>
    <cellStyle name="Comma 5 3 5 2" xfId="21158" xr:uid="{00000000-0005-0000-0000-000033740000}"/>
    <cellStyle name="Comma 5 3 5 3" xfId="21159" xr:uid="{00000000-0005-0000-0000-000034740000}"/>
    <cellStyle name="Comma 5 3 5_AVA DVA EL" xfId="21160" xr:uid="{00000000-0005-0000-0000-000035740000}"/>
    <cellStyle name="Comma 5 3 6" xfId="21161" xr:uid="{00000000-0005-0000-0000-000036740000}"/>
    <cellStyle name="Comma 5 3 6 2" xfId="21162" xr:uid="{00000000-0005-0000-0000-000037740000}"/>
    <cellStyle name="Comma 5 3 6 3" xfId="21163" xr:uid="{00000000-0005-0000-0000-000038740000}"/>
    <cellStyle name="Comma 5 3 6_AVA DVA EL" xfId="21164" xr:uid="{00000000-0005-0000-0000-000039740000}"/>
    <cellStyle name="Comma 5 3 7" xfId="21165" xr:uid="{00000000-0005-0000-0000-00003A740000}"/>
    <cellStyle name="Comma 5 3 7 2" xfId="21166" xr:uid="{00000000-0005-0000-0000-00003B740000}"/>
    <cellStyle name="Comma 5 3 7 3" xfId="21167" xr:uid="{00000000-0005-0000-0000-00003C740000}"/>
    <cellStyle name="Comma 5 3 7_AVA DVA EL" xfId="21168" xr:uid="{00000000-0005-0000-0000-00003D740000}"/>
    <cellStyle name="Comma 5 3 8" xfId="21169" xr:uid="{00000000-0005-0000-0000-00003E740000}"/>
    <cellStyle name="Comma 5 3 8 2" xfId="21170" xr:uid="{00000000-0005-0000-0000-00003F740000}"/>
    <cellStyle name="Comma 5 3 8 3" xfId="21171" xr:uid="{00000000-0005-0000-0000-000040740000}"/>
    <cellStyle name="Comma 5 3 8_AVA DVA EL" xfId="21172" xr:uid="{00000000-0005-0000-0000-000041740000}"/>
    <cellStyle name="Comma 5 3 9" xfId="21173" xr:uid="{00000000-0005-0000-0000-000042740000}"/>
    <cellStyle name="Comma 5 3 9 2" xfId="21174" xr:uid="{00000000-0005-0000-0000-000043740000}"/>
    <cellStyle name="Comma 5 3 9 3" xfId="21175" xr:uid="{00000000-0005-0000-0000-000044740000}"/>
    <cellStyle name="Comma 5 3 9_AVA DVA EL" xfId="21176" xr:uid="{00000000-0005-0000-0000-000045740000}"/>
    <cellStyle name="Comma 5 3_AVA DVA EL" xfId="21177" xr:uid="{00000000-0005-0000-0000-000046740000}"/>
    <cellStyle name="Comma 5 4" xfId="6321" xr:uid="{00000000-0005-0000-0000-000047740000}"/>
    <cellStyle name="Comma 5 4 2" xfId="21178" xr:uid="{00000000-0005-0000-0000-000048740000}"/>
    <cellStyle name="Comma 5 4 3" xfId="21179" xr:uid="{00000000-0005-0000-0000-000049740000}"/>
    <cellStyle name="Comma 5 4_AVA DVA EL" xfId="21180" xr:uid="{00000000-0005-0000-0000-00004A740000}"/>
    <cellStyle name="Comma 5 5" xfId="6322" xr:uid="{00000000-0005-0000-0000-00004B740000}"/>
    <cellStyle name="Comma 5 5 2" xfId="21181" xr:uid="{00000000-0005-0000-0000-00004C740000}"/>
    <cellStyle name="Comma 5 5 3" xfId="21182" xr:uid="{00000000-0005-0000-0000-00004D740000}"/>
    <cellStyle name="Comma 5 5_AVA DVA EL" xfId="21183" xr:uid="{00000000-0005-0000-0000-00004E740000}"/>
    <cellStyle name="Comma 5 6" xfId="6323" xr:uid="{00000000-0005-0000-0000-00004F740000}"/>
    <cellStyle name="Comma 5 6 2" xfId="21184" xr:uid="{00000000-0005-0000-0000-000050740000}"/>
    <cellStyle name="Comma 5 6 3" xfId="21185" xr:uid="{00000000-0005-0000-0000-000051740000}"/>
    <cellStyle name="Comma 5 6_AVA DVA EL" xfId="21186" xr:uid="{00000000-0005-0000-0000-000052740000}"/>
    <cellStyle name="Comma 5 7" xfId="6324" xr:uid="{00000000-0005-0000-0000-000053740000}"/>
    <cellStyle name="Comma 5 7 2" xfId="21187" xr:uid="{00000000-0005-0000-0000-000054740000}"/>
    <cellStyle name="Comma 5 7 2 2" xfId="21188" xr:uid="{00000000-0005-0000-0000-000055740000}"/>
    <cellStyle name="Comma 5 7 2 3" xfId="21189" xr:uid="{00000000-0005-0000-0000-000056740000}"/>
    <cellStyle name="Comma 5 7 2_AVA DVA EL" xfId="21190" xr:uid="{00000000-0005-0000-0000-000057740000}"/>
    <cellStyle name="Comma 5 7 3" xfId="21191" xr:uid="{00000000-0005-0000-0000-000058740000}"/>
    <cellStyle name="Comma 5 7 4" xfId="21192" xr:uid="{00000000-0005-0000-0000-000059740000}"/>
    <cellStyle name="Comma 5 7_AVA DVA EL" xfId="21193" xr:uid="{00000000-0005-0000-0000-00005A740000}"/>
    <cellStyle name="Comma 5 8" xfId="21194" xr:uid="{00000000-0005-0000-0000-00005B740000}"/>
    <cellStyle name="Comma 5 8 2" xfId="21195" xr:uid="{00000000-0005-0000-0000-00005C740000}"/>
    <cellStyle name="Comma 5 8 2 2" xfId="21196" xr:uid="{00000000-0005-0000-0000-00005D740000}"/>
    <cellStyle name="Comma 5 8 2 3" xfId="21197" xr:uid="{00000000-0005-0000-0000-00005E740000}"/>
    <cellStyle name="Comma 5 8 2_AVA DVA EL" xfId="21198" xr:uid="{00000000-0005-0000-0000-00005F740000}"/>
    <cellStyle name="Comma 5 8 3" xfId="21199" xr:uid="{00000000-0005-0000-0000-000060740000}"/>
    <cellStyle name="Comma 5 8 4" xfId="21200" xr:uid="{00000000-0005-0000-0000-000061740000}"/>
    <cellStyle name="Comma 5 8_AVA DVA EL" xfId="21201" xr:uid="{00000000-0005-0000-0000-000062740000}"/>
    <cellStyle name="Comma 5 9" xfId="21202" xr:uid="{00000000-0005-0000-0000-000063740000}"/>
    <cellStyle name="Comma 5 9 2" xfId="21203" xr:uid="{00000000-0005-0000-0000-000064740000}"/>
    <cellStyle name="Comma 5 9 2 2" xfId="21204" xr:uid="{00000000-0005-0000-0000-000065740000}"/>
    <cellStyle name="Comma 5 9 2 3" xfId="21205" xr:uid="{00000000-0005-0000-0000-000066740000}"/>
    <cellStyle name="Comma 5 9 2_AVA DVA EL" xfId="21206" xr:uid="{00000000-0005-0000-0000-000067740000}"/>
    <cellStyle name="Comma 5 9 3" xfId="21207" xr:uid="{00000000-0005-0000-0000-000068740000}"/>
    <cellStyle name="Comma 5 9 4" xfId="21208" xr:uid="{00000000-0005-0000-0000-000069740000}"/>
    <cellStyle name="Comma 5 9_AVA DVA EL" xfId="21209" xr:uid="{00000000-0005-0000-0000-00006A740000}"/>
    <cellStyle name="Comma 5_A01" xfId="12458" xr:uid="{00000000-0005-0000-0000-00006B740000}"/>
    <cellStyle name="Comma 6" xfId="6325" xr:uid="{00000000-0005-0000-0000-00006C740000}"/>
    <cellStyle name="Comma 6 2" xfId="6326" xr:uid="{00000000-0005-0000-0000-00006D740000}"/>
    <cellStyle name="Comma 6 2 2" xfId="21210" xr:uid="{00000000-0005-0000-0000-00006E740000}"/>
    <cellStyle name="Comma 6 2 2 2" xfId="21211" xr:uid="{00000000-0005-0000-0000-00006F740000}"/>
    <cellStyle name="Comma 6 2 2 3" xfId="21212" xr:uid="{00000000-0005-0000-0000-000070740000}"/>
    <cellStyle name="Comma 6 2 2_AVA DVA EL" xfId="21213" xr:uid="{00000000-0005-0000-0000-000071740000}"/>
    <cellStyle name="Comma 6 2 3" xfId="21214" xr:uid="{00000000-0005-0000-0000-000072740000}"/>
    <cellStyle name="Comma 6 2 4" xfId="21215" xr:uid="{00000000-0005-0000-0000-000073740000}"/>
    <cellStyle name="Comma 6 2_AVA DVA EL" xfId="21216" xr:uid="{00000000-0005-0000-0000-000074740000}"/>
    <cellStyle name="Comma 6 3" xfId="6327" xr:uid="{00000000-0005-0000-0000-000075740000}"/>
    <cellStyle name="Comma 6 3 2" xfId="21217" xr:uid="{00000000-0005-0000-0000-000076740000}"/>
    <cellStyle name="Comma 6 3 3" xfId="21218" xr:uid="{00000000-0005-0000-0000-000077740000}"/>
    <cellStyle name="Comma 6 3_AVA DVA EL" xfId="21219" xr:uid="{00000000-0005-0000-0000-000078740000}"/>
    <cellStyle name="Comma 6 4" xfId="6328" xr:uid="{00000000-0005-0000-0000-000079740000}"/>
    <cellStyle name="Comma 6 4 2" xfId="21220" xr:uid="{00000000-0005-0000-0000-00007A740000}"/>
    <cellStyle name="Comma 6 4 3" xfId="21221" xr:uid="{00000000-0005-0000-0000-00007B740000}"/>
    <cellStyle name="Comma 6 4_AVA DVA EL" xfId="21222" xr:uid="{00000000-0005-0000-0000-00007C740000}"/>
    <cellStyle name="Comma 6 5" xfId="21223" xr:uid="{00000000-0005-0000-0000-00007D740000}"/>
    <cellStyle name="Comma 6 5 2" xfId="21224" xr:uid="{00000000-0005-0000-0000-00007E740000}"/>
    <cellStyle name="Comma 6 5 3" xfId="21225" xr:uid="{00000000-0005-0000-0000-00007F740000}"/>
    <cellStyle name="Comma 6 5_AVA DVA EL" xfId="21226" xr:uid="{00000000-0005-0000-0000-000080740000}"/>
    <cellStyle name="Comma 6 6" xfId="21227" xr:uid="{00000000-0005-0000-0000-000081740000}"/>
    <cellStyle name="Comma 6 6 2" xfId="21228" xr:uid="{00000000-0005-0000-0000-000082740000}"/>
    <cellStyle name="Comma 6 6 3" xfId="21229" xr:uid="{00000000-0005-0000-0000-000083740000}"/>
    <cellStyle name="Comma 6 6_AVA DVA EL" xfId="21230" xr:uid="{00000000-0005-0000-0000-000084740000}"/>
    <cellStyle name="Comma 6 7" xfId="21231" xr:uid="{00000000-0005-0000-0000-000085740000}"/>
    <cellStyle name="Comma 6 7 2" xfId="21232" xr:uid="{00000000-0005-0000-0000-000086740000}"/>
    <cellStyle name="Comma 6 7 3" xfId="21233" xr:uid="{00000000-0005-0000-0000-000087740000}"/>
    <cellStyle name="Comma 6 7_AVA DVA EL" xfId="21234" xr:uid="{00000000-0005-0000-0000-000088740000}"/>
    <cellStyle name="Comma 6 8" xfId="21235" xr:uid="{00000000-0005-0000-0000-000089740000}"/>
    <cellStyle name="Comma 6 9" xfId="46362" xr:uid="{00000000-0005-0000-0000-00008A740000}"/>
    <cellStyle name="Comma 6_AVA DVA EL" xfId="21236" xr:uid="{00000000-0005-0000-0000-00008B740000}"/>
    <cellStyle name="Comma 7" xfId="6329" xr:uid="{00000000-0005-0000-0000-00008C740000}"/>
    <cellStyle name="Comma 7 2" xfId="6330" xr:uid="{00000000-0005-0000-0000-00008D740000}"/>
    <cellStyle name="Comma 7 2 2" xfId="21237" xr:uid="{00000000-0005-0000-0000-00008E740000}"/>
    <cellStyle name="Comma 7 2 2 2" xfId="21238" xr:uid="{00000000-0005-0000-0000-00008F740000}"/>
    <cellStyle name="Comma 7 2 2 3" xfId="21239" xr:uid="{00000000-0005-0000-0000-000090740000}"/>
    <cellStyle name="Comma 7 2 2_AVA DVA EL" xfId="21240" xr:uid="{00000000-0005-0000-0000-000091740000}"/>
    <cellStyle name="Comma 7 2 3" xfId="21241" xr:uid="{00000000-0005-0000-0000-000092740000}"/>
    <cellStyle name="Comma 7 2 3 2" xfId="21242" xr:uid="{00000000-0005-0000-0000-000093740000}"/>
    <cellStyle name="Comma 7 2 3 3" xfId="21243" xr:uid="{00000000-0005-0000-0000-000094740000}"/>
    <cellStyle name="Comma 7 2 3_AVA DVA EL" xfId="21244" xr:uid="{00000000-0005-0000-0000-000095740000}"/>
    <cellStyle name="Comma 7 2 4" xfId="21245" xr:uid="{00000000-0005-0000-0000-000096740000}"/>
    <cellStyle name="Comma 7 2 5" xfId="21246" xr:uid="{00000000-0005-0000-0000-000097740000}"/>
    <cellStyle name="Comma 7 2 6" xfId="46363" xr:uid="{00000000-0005-0000-0000-000098740000}"/>
    <cellStyle name="Comma 7 2_AVA DVA EL" xfId="21247" xr:uid="{00000000-0005-0000-0000-000099740000}"/>
    <cellStyle name="Comma 7 3" xfId="6331" xr:uid="{00000000-0005-0000-0000-00009A740000}"/>
    <cellStyle name="Comma 7 3 2" xfId="21248" xr:uid="{00000000-0005-0000-0000-00009B740000}"/>
    <cellStyle name="Comma 7 3 3" xfId="21249" xr:uid="{00000000-0005-0000-0000-00009C740000}"/>
    <cellStyle name="Comma 7 3_AVA DVA EL" xfId="21250" xr:uid="{00000000-0005-0000-0000-00009D740000}"/>
    <cellStyle name="Comma 7 4" xfId="6332" xr:uid="{00000000-0005-0000-0000-00009E740000}"/>
    <cellStyle name="Comma 7 4 2" xfId="21251" xr:uid="{00000000-0005-0000-0000-00009F740000}"/>
    <cellStyle name="Comma 7 4 3" xfId="21252" xr:uid="{00000000-0005-0000-0000-0000A0740000}"/>
    <cellStyle name="Comma 7 4_AVA DVA EL" xfId="21253" xr:uid="{00000000-0005-0000-0000-0000A1740000}"/>
    <cellStyle name="Comma 7 5" xfId="21254" xr:uid="{00000000-0005-0000-0000-0000A2740000}"/>
    <cellStyle name="Comma 7 6" xfId="21255" xr:uid="{00000000-0005-0000-0000-0000A3740000}"/>
    <cellStyle name="Comma 7 7" xfId="46364" xr:uid="{00000000-0005-0000-0000-0000A4740000}"/>
    <cellStyle name="Comma 7_AVA DVA EL" xfId="21256" xr:uid="{00000000-0005-0000-0000-0000A5740000}"/>
    <cellStyle name="Comma 8" xfId="6333" xr:uid="{00000000-0005-0000-0000-0000A6740000}"/>
    <cellStyle name="Comma 8 2" xfId="6334" xr:uid="{00000000-0005-0000-0000-0000A7740000}"/>
    <cellStyle name="Comma 8 2 2" xfId="21257" xr:uid="{00000000-0005-0000-0000-0000A8740000}"/>
    <cellStyle name="Comma 8 2 2 2" xfId="21258" xr:uid="{00000000-0005-0000-0000-0000A9740000}"/>
    <cellStyle name="Comma 8 2 2 3" xfId="21259" xr:uid="{00000000-0005-0000-0000-0000AA740000}"/>
    <cellStyle name="Comma 8 2 2_AVA DVA EL" xfId="21260" xr:uid="{00000000-0005-0000-0000-0000AB740000}"/>
    <cellStyle name="Comma 8 2 3" xfId="21261" xr:uid="{00000000-0005-0000-0000-0000AC740000}"/>
    <cellStyle name="Comma 8 2 4" xfId="35234" xr:uid="{00000000-0005-0000-0000-0000AD740000}"/>
    <cellStyle name="Comma 8 2_AVA DVA EL" xfId="21262" xr:uid="{00000000-0005-0000-0000-0000AE740000}"/>
    <cellStyle name="Comma 8 3" xfId="6335" xr:uid="{00000000-0005-0000-0000-0000AF740000}"/>
    <cellStyle name="Comma 8 3 2" xfId="21263" xr:uid="{00000000-0005-0000-0000-0000B0740000}"/>
    <cellStyle name="Comma 8 3 3" xfId="21264" xr:uid="{00000000-0005-0000-0000-0000B1740000}"/>
    <cellStyle name="Comma 8 3_AVA DVA EL" xfId="21265" xr:uid="{00000000-0005-0000-0000-0000B2740000}"/>
    <cellStyle name="Comma 8 4" xfId="6336" xr:uid="{00000000-0005-0000-0000-0000B3740000}"/>
    <cellStyle name="Comma 8 5" xfId="35233" xr:uid="{00000000-0005-0000-0000-0000B4740000}"/>
    <cellStyle name="Comma 8_AVA DVA EL" xfId="21266" xr:uid="{00000000-0005-0000-0000-0000B5740000}"/>
    <cellStyle name="Comma 9" xfId="6337" xr:uid="{00000000-0005-0000-0000-0000B6740000}"/>
    <cellStyle name="Comma 9 10" xfId="46365" xr:uid="{00000000-0005-0000-0000-0000B7740000}"/>
    <cellStyle name="Comma 9 2" xfId="6338" xr:uid="{00000000-0005-0000-0000-0000B8740000}"/>
    <cellStyle name="Comma 9 2 2" xfId="21267" xr:uid="{00000000-0005-0000-0000-0000B9740000}"/>
    <cellStyle name="Comma 9 2 2 2" xfId="21268" xr:uid="{00000000-0005-0000-0000-0000BA740000}"/>
    <cellStyle name="Comma 9 2 2 3" xfId="21269" xr:uid="{00000000-0005-0000-0000-0000BB740000}"/>
    <cellStyle name="Comma 9 2 2_AVA DVA EL" xfId="21270" xr:uid="{00000000-0005-0000-0000-0000BC740000}"/>
    <cellStyle name="Comma 9 2 3" xfId="21271" xr:uid="{00000000-0005-0000-0000-0000BD740000}"/>
    <cellStyle name="Comma 9 2 4" xfId="21272" xr:uid="{00000000-0005-0000-0000-0000BE740000}"/>
    <cellStyle name="Comma 9 2_AVA DVA EL" xfId="21273" xr:uid="{00000000-0005-0000-0000-0000BF740000}"/>
    <cellStyle name="Comma 9 3" xfId="6339" xr:uid="{00000000-0005-0000-0000-0000C0740000}"/>
    <cellStyle name="Comma 9 3 2" xfId="21274" xr:uid="{00000000-0005-0000-0000-0000C1740000}"/>
    <cellStyle name="Comma 9 3 3" xfId="21275" xr:uid="{00000000-0005-0000-0000-0000C2740000}"/>
    <cellStyle name="Comma 9 3_AVA DVA EL" xfId="21276" xr:uid="{00000000-0005-0000-0000-0000C3740000}"/>
    <cellStyle name="Comma 9 4" xfId="6340" xr:uid="{00000000-0005-0000-0000-0000C4740000}"/>
    <cellStyle name="Comma 9 4 2" xfId="21277" xr:uid="{00000000-0005-0000-0000-0000C5740000}"/>
    <cellStyle name="Comma 9 4 3" xfId="21278" xr:uid="{00000000-0005-0000-0000-0000C6740000}"/>
    <cellStyle name="Comma 9 4_AVA DVA EL" xfId="21279" xr:uid="{00000000-0005-0000-0000-0000C7740000}"/>
    <cellStyle name="Comma 9 5" xfId="21280" xr:uid="{00000000-0005-0000-0000-0000C8740000}"/>
    <cellStyle name="Comma 9 5 2" xfId="21281" xr:uid="{00000000-0005-0000-0000-0000C9740000}"/>
    <cellStyle name="Comma 9 5 3" xfId="21282" xr:uid="{00000000-0005-0000-0000-0000CA740000}"/>
    <cellStyle name="Comma 9 5_AVA DVA EL" xfId="21283" xr:uid="{00000000-0005-0000-0000-0000CB740000}"/>
    <cellStyle name="Comma 9 6" xfId="21284" xr:uid="{00000000-0005-0000-0000-0000CC740000}"/>
    <cellStyle name="Comma 9 7" xfId="21285" xr:uid="{00000000-0005-0000-0000-0000CD740000}"/>
    <cellStyle name="Comma 9 8" xfId="46366" xr:uid="{00000000-0005-0000-0000-0000CE740000}"/>
    <cellStyle name="Comma 9 9" xfId="46367" xr:uid="{00000000-0005-0000-0000-0000CF740000}"/>
    <cellStyle name="Comma 9_AVA DVA EL" xfId="21286" xr:uid="{00000000-0005-0000-0000-0000D0740000}"/>
    <cellStyle name="Comma*" xfId="21287" xr:uid="{00000000-0005-0000-0000-0000D1740000}"/>
    <cellStyle name="Comma* 2" xfId="21288" xr:uid="{00000000-0005-0000-0000-0000D2740000}"/>
    <cellStyle name="Comma* 3" xfId="21289" xr:uid="{00000000-0005-0000-0000-0000D3740000}"/>
    <cellStyle name="Comma*_AVA DVA EL" xfId="2129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1291" xr:uid="{00000000-0005-0000-0000-0000DA740000}"/>
    <cellStyle name="Comma0 2 2 2" xfId="46368" xr:uid="{00000000-0005-0000-0000-0000DB740000}"/>
    <cellStyle name="Comma0 2_AVA DVA EL" xfId="21292" xr:uid="{00000000-0005-0000-0000-0000DC740000}"/>
    <cellStyle name="Comma0 3" xfId="21293" xr:uid="{00000000-0005-0000-0000-0000DD740000}"/>
    <cellStyle name="Comma0 3 2" xfId="21294" xr:uid="{00000000-0005-0000-0000-0000DE740000}"/>
    <cellStyle name="Comma0 3 2 2" xfId="21295" xr:uid="{00000000-0005-0000-0000-0000DF740000}"/>
    <cellStyle name="Comma0 3 2 3" xfId="21296" xr:uid="{00000000-0005-0000-0000-0000E0740000}"/>
    <cellStyle name="Comma0 3 2_AVA DVA EL" xfId="21297" xr:uid="{00000000-0005-0000-0000-0000E1740000}"/>
    <cellStyle name="Comma0 3 3" xfId="21298" xr:uid="{00000000-0005-0000-0000-0000E2740000}"/>
    <cellStyle name="Comma0 3 4" xfId="21299" xr:uid="{00000000-0005-0000-0000-0000E3740000}"/>
    <cellStyle name="Comma0 3_AVA DVA EL" xfId="21300" xr:uid="{00000000-0005-0000-0000-0000E4740000}"/>
    <cellStyle name="Comma0 4" xfId="21301" xr:uid="{00000000-0005-0000-0000-0000E5740000}"/>
    <cellStyle name="Comma0_AVA DVA EL" xfId="21302" xr:uid="{00000000-0005-0000-0000-0000E6740000}"/>
    <cellStyle name="Comma1 - Modelo2" xfId="6346" xr:uid="{00000000-0005-0000-0000-0000E7740000}"/>
    <cellStyle name="Comma1 - Style2" xfId="6347" xr:uid="{00000000-0005-0000-0000-0000E8740000}"/>
    <cellStyle name="Common fields" xfId="21303" xr:uid="{00000000-0005-0000-0000-0000E9740000}"/>
    <cellStyle name="Common fields 2" xfId="21304" xr:uid="{00000000-0005-0000-0000-0000EA740000}"/>
    <cellStyle name="Common fields 2 2" xfId="21305" xr:uid="{00000000-0005-0000-0000-0000EB740000}"/>
    <cellStyle name="Common fields 2 3" xfId="21306" xr:uid="{00000000-0005-0000-0000-0000EC740000}"/>
    <cellStyle name="Common fields 2_AVA DVA EL" xfId="21307" xr:uid="{00000000-0005-0000-0000-0000ED740000}"/>
    <cellStyle name="Common fields 3" xfId="21308" xr:uid="{00000000-0005-0000-0000-0000EE740000}"/>
    <cellStyle name="Common fields 4" xfId="21309" xr:uid="{00000000-0005-0000-0000-0000EF740000}"/>
    <cellStyle name="Common fields with names" xfId="21310" xr:uid="{00000000-0005-0000-0000-0000F0740000}"/>
    <cellStyle name="Common fields with names (internal version)" xfId="21311" xr:uid="{00000000-0005-0000-0000-0000F1740000}"/>
    <cellStyle name="Common fields with names (internal version) 2" xfId="21312" xr:uid="{00000000-0005-0000-0000-0000F2740000}"/>
    <cellStyle name="Common fields with names (internal version) 3" xfId="21313" xr:uid="{00000000-0005-0000-0000-0000F3740000}"/>
    <cellStyle name="Common fields with names (internal version)_AVA DVA EL" xfId="21314" xr:uid="{00000000-0005-0000-0000-0000F4740000}"/>
    <cellStyle name="Common fields with names 2" xfId="21315" xr:uid="{00000000-0005-0000-0000-0000F5740000}"/>
    <cellStyle name="Common fields with names 3" xfId="21316" xr:uid="{00000000-0005-0000-0000-0000F6740000}"/>
    <cellStyle name="Common fields with names 4" xfId="21317" xr:uid="{00000000-0005-0000-0000-0000F7740000}"/>
    <cellStyle name="Common fields with names 5" xfId="21318" xr:uid="{00000000-0005-0000-0000-0000F8740000}"/>
    <cellStyle name="Common fields with names 6" xfId="46369" xr:uid="{00000000-0005-0000-0000-0000F9740000}"/>
    <cellStyle name="Common fields with names 7" xfId="46370" xr:uid="{00000000-0005-0000-0000-0000FA740000}"/>
    <cellStyle name="Common fields with names_AVA DVA EL" xfId="21319" xr:uid="{00000000-0005-0000-0000-0000FB740000}"/>
    <cellStyle name="Common fields_AVA DVA EL" xfId="21320" xr:uid="{00000000-0005-0000-0000-0000FC740000}"/>
    <cellStyle name="Company" xfId="21321" xr:uid="{00000000-0005-0000-0000-0000FD740000}"/>
    <cellStyle name="Company 2" xfId="21322" xr:uid="{00000000-0005-0000-0000-0000FE740000}"/>
    <cellStyle name="Company 3" xfId="21323" xr:uid="{00000000-0005-0000-0000-0000FF740000}"/>
    <cellStyle name="Company name" xfId="6348" xr:uid="{00000000-0005-0000-0000-000000750000}"/>
    <cellStyle name="Company name 2" xfId="21324" xr:uid="{00000000-0005-0000-0000-000001750000}"/>
    <cellStyle name="Company name_AVA DVA EL" xfId="21325" xr:uid="{00000000-0005-0000-0000-000002750000}"/>
    <cellStyle name="Company_AVA DVA EL" xfId="21326" xr:uid="{00000000-0005-0000-0000-000003750000}"/>
    <cellStyle name="Cover Date" xfId="21327" xr:uid="{00000000-0005-0000-0000-000004750000}"/>
    <cellStyle name="Cover Date 2" xfId="21328" xr:uid="{00000000-0005-0000-0000-000005750000}"/>
    <cellStyle name="Cover Date 3" xfId="21329" xr:uid="{00000000-0005-0000-0000-000006750000}"/>
    <cellStyle name="Cover Date_AVA DVA EL" xfId="21330" xr:uid="{00000000-0005-0000-0000-000007750000}"/>
    <cellStyle name="Cover Subtitle" xfId="21331" xr:uid="{00000000-0005-0000-0000-000008750000}"/>
    <cellStyle name="Cover Subtitle 2" xfId="21332" xr:uid="{00000000-0005-0000-0000-000009750000}"/>
    <cellStyle name="Cover Subtitle 3" xfId="21333" xr:uid="{00000000-0005-0000-0000-00000A750000}"/>
    <cellStyle name="Cover Subtitle_AVA DVA EL" xfId="21334" xr:uid="{00000000-0005-0000-0000-00000B750000}"/>
    <cellStyle name="Cover Title" xfId="21335" xr:uid="{00000000-0005-0000-0000-00000C750000}"/>
    <cellStyle name="Cover Title 2" xfId="21336" xr:uid="{00000000-0005-0000-0000-00000D750000}"/>
    <cellStyle name="Cover Title 3" xfId="21337" xr:uid="{00000000-0005-0000-0000-00000E750000}"/>
    <cellStyle name="Cover Title_AVA DVA EL" xfId="21338" xr:uid="{00000000-0005-0000-0000-00000F750000}"/>
    <cellStyle name="Currency" xfId="6349" xr:uid="{00000000-0005-0000-0000-000010750000}"/>
    <cellStyle name="Currency ($)" xfId="21339" xr:uid="{00000000-0005-0000-0000-000011750000}"/>
    <cellStyle name="Currency ($) 2" xfId="21340" xr:uid="{00000000-0005-0000-0000-000012750000}"/>
    <cellStyle name="Currency ($) 3" xfId="21341" xr:uid="{00000000-0005-0000-0000-000013750000}"/>
    <cellStyle name="Currency ($)_AVA DVA EL" xfId="21342" xr:uid="{00000000-0005-0000-0000-000014750000}"/>
    <cellStyle name="Currency (£)" xfId="21343" xr:uid="{00000000-0005-0000-0000-000015750000}"/>
    <cellStyle name="Currency (£) 2" xfId="21344" xr:uid="{00000000-0005-0000-0000-000016750000}"/>
    <cellStyle name="Currency (£) 3" xfId="21345" xr:uid="{00000000-0005-0000-0000-000017750000}"/>
    <cellStyle name="Currency (£)_AVA DVA EL" xfId="21346" xr:uid="{00000000-0005-0000-0000-000018750000}"/>
    <cellStyle name="Currency [0]" xfId="6350" xr:uid="{00000000-0005-0000-0000-000019750000}"/>
    <cellStyle name="Currency [0] 2" xfId="6351" xr:uid="{00000000-0005-0000-0000-00001A750000}"/>
    <cellStyle name="Currency [0] 3" xfId="21347" xr:uid="{00000000-0005-0000-0000-00001B750000}"/>
    <cellStyle name="Currency [0] 4" xfId="38416" xr:uid="{00000000-0005-0000-0000-00001C750000}"/>
    <cellStyle name="Currency [0]_Andre korreksjoner" xfId="46371" xr:uid="{00000000-0005-0000-0000-00001D750000}"/>
    <cellStyle name="Currency [00]" xfId="6352" xr:uid="{00000000-0005-0000-0000-00001E750000}"/>
    <cellStyle name="Currency [1]" xfId="21348" xr:uid="{00000000-0005-0000-0000-00001F750000}"/>
    <cellStyle name="Currency [1] 2" xfId="21349" xr:uid="{00000000-0005-0000-0000-000020750000}"/>
    <cellStyle name="Currency [1] 2 2" xfId="21350" xr:uid="{00000000-0005-0000-0000-000021750000}"/>
    <cellStyle name="Currency [1] 2 3" xfId="21351" xr:uid="{00000000-0005-0000-0000-000022750000}"/>
    <cellStyle name="Currency [1] 2_AVA DVA EL" xfId="21352" xr:uid="{00000000-0005-0000-0000-000023750000}"/>
    <cellStyle name="Currency [1] 3" xfId="21353" xr:uid="{00000000-0005-0000-0000-000024750000}"/>
    <cellStyle name="Currency [1] 4" xfId="21354" xr:uid="{00000000-0005-0000-0000-000025750000}"/>
    <cellStyle name="Currency [1]_AVA DVA EL" xfId="21355" xr:uid="{00000000-0005-0000-0000-000026750000}"/>
    <cellStyle name="Currency 0" xfId="21356" xr:uid="{00000000-0005-0000-0000-000027750000}"/>
    <cellStyle name="Currency 0 2" xfId="21357" xr:uid="{00000000-0005-0000-0000-000028750000}"/>
    <cellStyle name="Currency 0 3" xfId="21358" xr:uid="{00000000-0005-0000-0000-000029750000}"/>
    <cellStyle name="Currency 0_AVA DVA EL" xfId="2135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1360" xr:uid="{00000000-0005-0000-0000-000036750000}"/>
    <cellStyle name="Currency 2 2 2" xfId="21361" xr:uid="{00000000-0005-0000-0000-000037750000}"/>
    <cellStyle name="Currency 2 2 3" xfId="21362" xr:uid="{00000000-0005-0000-0000-000038750000}"/>
    <cellStyle name="Currency 2 2_AVA DVA EL" xfId="21363" xr:uid="{00000000-0005-0000-0000-000039750000}"/>
    <cellStyle name="Currency 2 3" xfId="21364" xr:uid="{00000000-0005-0000-0000-00003A750000}"/>
    <cellStyle name="Currency 2 4" xfId="21365" xr:uid="{00000000-0005-0000-0000-00003B750000}"/>
    <cellStyle name="Currency 2*" xfId="21366" xr:uid="{00000000-0005-0000-0000-00003C750000}"/>
    <cellStyle name="Currency 2* 2" xfId="21367" xr:uid="{00000000-0005-0000-0000-00003D750000}"/>
    <cellStyle name="Currency 2* 3" xfId="21368" xr:uid="{00000000-0005-0000-0000-00003E750000}"/>
    <cellStyle name="Currency 2*_AVA DVA EL" xfId="21369" xr:uid="{00000000-0005-0000-0000-00003F750000}"/>
    <cellStyle name="Currency 2_29-04-021" xfId="2137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38415" xr:uid="{00000000-0005-0000-0000-000045750000}"/>
    <cellStyle name="Currency 3" xfId="6368" xr:uid="{00000000-0005-0000-0000-000046750000}"/>
    <cellStyle name="Currency 3 2" xfId="21371" xr:uid="{00000000-0005-0000-0000-000047750000}"/>
    <cellStyle name="Currency 3 3" xfId="21372" xr:uid="{00000000-0005-0000-0000-000048750000}"/>
    <cellStyle name="Currency 3*" xfId="21373" xr:uid="{00000000-0005-0000-0000-000049750000}"/>
    <cellStyle name="Currency 3* 2" xfId="21374" xr:uid="{00000000-0005-0000-0000-00004A750000}"/>
    <cellStyle name="Currency 3* 3" xfId="21375" xr:uid="{00000000-0005-0000-0000-00004B750000}"/>
    <cellStyle name="Currency 3*_AVA DVA EL" xfId="21376" xr:uid="{00000000-0005-0000-0000-00004C750000}"/>
    <cellStyle name="Currency 3_AVA DVA EL" xfId="21377" xr:uid="{00000000-0005-0000-0000-00004D750000}"/>
    <cellStyle name="Currency 4" xfId="6369" xr:uid="{00000000-0005-0000-0000-00004E750000}"/>
    <cellStyle name="Currency 4 2" xfId="21378" xr:uid="{00000000-0005-0000-0000-00004F750000}"/>
    <cellStyle name="Currency 4 3" xfId="21379" xr:uid="{00000000-0005-0000-0000-000050750000}"/>
    <cellStyle name="Currency 4_AVA DVA EL" xfId="21380" xr:uid="{00000000-0005-0000-0000-000051750000}"/>
    <cellStyle name="Currency 5" xfId="6370" xr:uid="{00000000-0005-0000-0000-000052750000}"/>
    <cellStyle name="Currency 5 2" xfId="21381" xr:uid="{00000000-0005-0000-0000-000053750000}"/>
    <cellStyle name="Currency 5 3" xfId="21382" xr:uid="{00000000-0005-0000-0000-000054750000}"/>
    <cellStyle name="Currency 5_AVA DVA EL" xfId="2138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1384" xr:uid="{00000000-0005-0000-0000-00005A750000}"/>
    <cellStyle name="Currency* 2" xfId="21385" xr:uid="{00000000-0005-0000-0000-00005B750000}"/>
    <cellStyle name="Currency* 3" xfId="21386" xr:uid="{00000000-0005-0000-0000-00005C750000}"/>
    <cellStyle name="Currency*_AVA DVA EL" xfId="21387" xr:uid="{00000000-0005-0000-0000-00005D750000}"/>
    <cellStyle name="Currency_Adj_Basel III" xfId="53980" xr:uid="{BE4F9EE8-C061-4A21-816A-29E22E52C2DF}"/>
    <cellStyle name="Currency0" xfId="21388" xr:uid="{00000000-0005-0000-0000-00005F750000}"/>
    <cellStyle name="Currency0 2" xfId="21389" xr:uid="{00000000-0005-0000-0000-000060750000}"/>
    <cellStyle name="Currency0 3" xfId="21390" xr:uid="{00000000-0005-0000-0000-000061750000}"/>
    <cellStyle name="Currency0 4" xfId="38417" xr:uid="{00000000-0005-0000-0000-000062750000}"/>
    <cellStyle name="Currency0_AVA DVA EL" xfId="21391" xr:uid="{00000000-0005-0000-0000-000063750000}"/>
    <cellStyle name="Currency2" xfId="21392" xr:uid="{00000000-0005-0000-0000-000064750000}"/>
    <cellStyle name="Currency2 2" xfId="21393" xr:uid="{00000000-0005-0000-0000-000065750000}"/>
    <cellStyle name="Currency2 3" xfId="21394" xr:uid="{00000000-0005-0000-0000-000066750000}"/>
    <cellStyle name="Currency2_AVA DVA EL" xfId="21395" xr:uid="{00000000-0005-0000-0000-000067750000}"/>
    <cellStyle name="Dane wejściowe" xfId="21396" xr:uid="{00000000-0005-0000-0000-000068750000}"/>
    <cellStyle name="Dane wejściowe 2" xfId="21397" xr:uid="{00000000-0005-0000-0000-000069750000}"/>
    <cellStyle name="Dane wejściowe 3" xfId="21398" xr:uid="{00000000-0005-0000-0000-00006A750000}"/>
    <cellStyle name="Dane wejściowe_AVA DVA EL" xfId="21399" xr:uid="{00000000-0005-0000-0000-00006B750000}"/>
    <cellStyle name="Dane wyjściowe" xfId="21400" xr:uid="{00000000-0005-0000-0000-00006C750000}"/>
    <cellStyle name="Dane wyjściowe 2" xfId="21401" xr:uid="{00000000-0005-0000-0000-00006D750000}"/>
    <cellStyle name="Dane wyjściowe 3" xfId="21402" xr:uid="{00000000-0005-0000-0000-00006E750000}"/>
    <cellStyle name="Dane wyjściowe_AVA DVA EL" xfId="21403" xr:uid="{00000000-0005-0000-0000-00006F750000}"/>
    <cellStyle name="Data" xfId="21404" xr:uid="{00000000-0005-0000-0000-000088750000}"/>
    <cellStyle name="Data 2" xfId="21405" xr:uid="{00000000-0005-0000-0000-000089750000}"/>
    <cellStyle name="Data 3" xfId="21406" xr:uid="{00000000-0005-0000-0000-00008A750000}"/>
    <cellStyle name="Data_AVA DVA EL" xfId="21407" xr:uid="{00000000-0005-0000-0000-00008B750000}"/>
    <cellStyle name="Date" xfId="21408" xr:uid="{00000000-0005-0000-0000-00008C750000}"/>
    <cellStyle name="Date 2" xfId="21409" xr:uid="{00000000-0005-0000-0000-00008D750000}"/>
    <cellStyle name="Date 3" xfId="21410" xr:uid="{00000000-0005-0000-0000-00008E750000}"/>
    <cellStyle name="Date Aligned" xfId="21411" xr:uid="{00000000-0005-0000-0000-00008F750000}"/>
    <cellStyle name="Date Aligned 2" xfId="21412" xr:uid="{00000000-0005-0000-0000-000090750000}"/>
    <cellStyle name="Date Aligned 3" xfId="21413" xr:uid="{00000000-0005-0000-0000-000091750000}"/>
    <cellStyle name="Date Aligned*" xfId="21414" xr:uid="{00000000-0005-0000-0000-000092750000}"/>
    <cellStyle name="Date Aligned* 2" xfId="21415" xr:uid="{00000000-0005-0000-0000-000093750000}"/>
    <cellStyle name="Date Aligned* 3" xfId="21416" xr:uid="{00000000-0005-0000-0000-000094750000}"/>
    <cellStyle name="Date Aligned*_AVA DVA EL" xfId="21417" xr:uid="{00000000-0005-0000-0000-000095750000}"/>
    <cellStyle name="Date Aligned_AVA DVA EL" xfId="21418" xr:uid="{00000000-0005-0000-0000-000096750000}"/>
    <cellStyle name="Date Short" xfId="6375" xr:uid="{00000000-0005-0000-0000-000097750000}"/>
    <cellStyle name="Date_Adjustment-BalanceSheet" xfId="21419" xr:uid="{00000000-0005-0000-0000-000098750000}"/>
    <cellStyle name="DateFormat" xfId="21420" xr:uid="{00000000-0005-0000-0000-000099750000}"/>
    <cellStyle name="DateFormat 2" xfId="21421" xr:uid="{00000000-0005-0000-0000-00009A750000}"/>
    <cellStyle name="DateFormat 3" xfId="21422" xr:uid="{00000000-0005-0000-0000-00009B750000}"/>
    <cellStyle name="DateFormat 4" xfId="38418" xr:uid="{00000000-0005-0000-0000-00009C750000}"/>
    <cellStyle name="DateFormat_AVA DVA EL" xfId="21423" xr:uid="{00000000-0005-0000-0000-00009D750000}"/>
    <cellStyle name="DateTime" xfId="6376" xr:uid="{00000000-0005-0000-0000-00009E750000}"/>
    <cellStyle name="DateTime 10" xfId="6377" xr:uid="{00000000-0005-0000-0000-00009F750000}"/>
    <cellStyle name="DateTime 10 2" xfId="21424" xr:uid="{00000000-0005-0000-0000-0000A0750000}"/>
    <cellStyle name="DateTime 10_A01" xfId="34308" xr:uid="{00000000-0005-0000-0000-0000A1750000}"/>
    <cellStyle name="DateTime 11" xfId="6378" xr:uid="{00000000-0005-0000-0000-0000A2750000}"/>
    <cellStyle name="DateTime 11 2" xfId="21425" xr:uid="{00000000-0005-0000-0000-0000A3750000}"/>
    <cellStyle name="DateTime 11_A01" xfId="34309" xr:uid="{00000000-0005-0000-0000-0000A4750000}"/>
    <cellStyle name="DateTime 12" xfId="21426" xr:uid="{00000000-0005-0000-0000-0000A5750000}"/>
    <cellStyle name="DateTime 2" xfId="6379" xr:uid="{00000000-0005-0000-0000-0000A6750000}"/>
    <cellStyle name="DateTime 2 2" xfId="6380" xr:uid="{00000000-0005-0000-0000-0000A7750000}"/>
    <cellStyle name="DateTime 2 2 2" xfId="21427" xr:uid="{00000000-0005-0000-0000-0000A8750000}"/>
    <cellStyle name="DateTime 2 2_A01" xfId="34310" xr:uid="{00000000-0005-0000-0000-0000A9750000}"/>
    <cellStyle name="DateTime 2 3" xfId="21428" xr:uid="{00000000-0005-0000-0000-0000AA750000}"/>
    <cellStyle name="DateTime 2_A01" xfId="12461" xr:uid="{00000000-0005-0000-0000-0000AB750000}"/>
    <cellStyle name="DateTime 3" xfId="6381" xr:uid="{00000000-0005-0000-0000-0000AC750000}"/>
    <cellStyle name="DateTime 3 2" xfId="6382" xr:uid="{00000000-0005-0000-0000-0000AD750000}"/>
    <cellStyle name="DateTime 3 2 2" xfId="21429" xr:uid="{00000000-0005-0000-0000-0000AE750000}"/>
    <cellStyle name="DateTime 3 2_A01" xfId="34311" xr:uid="{00000000-0005-0000-0000-0000AF750000}"/>
    <cellStyle name="DateTime 3 3" xfId="21430" xr:uid="{00000000-0005-0000-0000-0000B0750000}"/>
    <cellStyle name="DateTime 3_A01" xfId="12462" xr:uid="{00000000-0005-0000-0000-0000B1750000}"/>
    <cellStyle name="DateTime 4" xfId="6383" xr:uid="{00000000-0005-0000-0000-0000B2750000}"/>
    <cellStyle name="DateTime 4 2" xfId="21431" xr:uid="{00000000-0005-0000-0000-0000B3750000}"/>
    <cellStyle name="DateTime 4_A01" xfId="34312" xr:uid="{00000000-0005-0000-0000-0000B4750000}"/>
    <cellStyle name="DateTime 5" xfId="6384" xr:uid="{00000000-0005-0000-0000-0000B5750000}"/>
    <cellStyle name="DateTime 5 2" xfId="21432" xr:uid="{00000000-0005-0000-0000-0000B6750000}"/>
    <cellStyle name="DateTime 5_A01" xfId="34313" xr:uid="{00000000-0005-0000-0000-0000B7750000}"/>
    <cellStyle name="DateTime 6" xfId="6385" xr:uid="{00000000-0005-0000-0000-0000B8750000}"/>
    <cellStyle name="DateTime 6 2" xfId="21433" xr:uid="{00000000-0005-0000-0000-0000B9750000}"/>
    <cellStyle name="DateTime 6_A01" xfId="34314" xr:uid="{00000000-0005-0000-0000-0000BA750000}"/>
    <cellStyle name="DateTime 7" xfId="6386" xr:uid="{00000000-0005-0000-0000-0000BB750000}"/>
    <cellStyle name="DateTime 7 2" xfId="21434" xr:uid="{00000000-0005-0000-0000-0000BC750000}"/>
    <cellStyle name="DateTime 7_A01" xfId="34315" xr:uid="{00000000-0005-0000-0000-0000BD750000}"/>
    <cellStyle name="DateTime 8" xfId="6387" xr:uid="{00000000-0005-0000-0000-0000BE750000}"/>
    <cellStyle name="DateTime 8 2" xfId="21435" xr:uid="{00000000-0005-0000-0000-0000BF750000}"/>
    <cellStyle name="DateTime 8_A01" xfId="34316" xr:uid="{00000000-0005-0000-0000-0000C0750000}"/>
    <cellStyle name="DateTime 9" xfId="6388" xr:uid="{00000000-0005-0000-0000-0000C1750000}"/>
    <cellStyle name="DateTime 9 2" xfId="21436" xr:uid="{00000000-0005-0000-0000-0000C2750000}"/>
    <cellStyle name="DateTime 9_A01" xfId="34317" xr:uid="{00000000-0005-0000-0000-0000C3750000}"/>
    <cellStyle name="DateTime_A01" xfId="12460" xr:uid="{00000000-0005-0000-0000-0000C4750000}"/>
    <cellStyle name="DateTimeFormat" xfId="21437" xr:uid="{00000000-0005-0000-0000-0000C5750000}"/>
    <cellStyle name="DateTimeFormat 2" xfId="21438" xr:uid="{00000000-0005-0000-0000-0000C6750000}"/>
    <cellStyle name="DateTimeFormat 3" xfId="21439" xr:uid="{00000000-0005-0000-0000-0000C7750000}"/>
    <cellStyle name="DateTimeFormat 4" xfId="38419" xr:uid="{00000000-0005-0000-0000-0000C8750000}"/>
    <cellStyle name="DateTimeFormat_AVA DVA EL" xfId="21440" xr:uid="{00000000-0005-0000-0000-0000C9750000}"/>
    <cellStyle name="Dato" xfId="6389" xr:uid="{00000000-0005-0000-0000-0000CA750000}"/>
    <cellStyle name="Dato 2" xfId="6390" xr:uid="{00000000-0005-0000-0000-0000CB750000}"/>
    <cellStyle name="Dato 2 2" xfId="21441" xr:uid="{00000000-0005-0000-0000-0000CC750000}"/>
    <cellStyle name="Dato 2_AVA DVA EL" xfId="21442" xr:uid="{00000000-0005-0000-0000-0000CD750000}"/>
    <cellStyle name="Dato 3" xfId="21443" xr:uid="{00000000-0005-0000-0000-0000CE750000}"/>
    <cellStyle name="Dato_AVA DVA EL" xfId="21444" xr:uid="{00000000-0005-0000-0000-0000CF750000}"/>
    <cellStyle name="Datum" xfId="21445" xr:uid="{00000000-0005-0000-0000-0000D0750000}"/>
    <cellStyle name="Datum 2" xfId="21446" xr:uid="{00000000-0005-0000-0000-0000D1750000}"/>
    <cellStyle name="Datum 3" xfId="21447" xr:uid="{00000000-0005-0000-0000-0000D2750000}"/>
    <cellStyle name="Datum 4" xfId="46372" xr:uid="{00000000-0005-0000-0000-0000D3750000}"/>
    <cellStyle name="Datum_AVA DVA EL" xfId="21448" xr:uid="{00000000-0005-0000-0000-0000D4750000}"/>
    <cellStyle name="DEC4" xfId="21449" xr:uid="{00000000-0005-0000-0000-0000D5750000}"/>
    <cellStyle name="DEC4 10" xfId="21450" xr:uid="{00000000-0005-0000-0000-0000D6750000}"/>
    <cellStyle name="DEC4 10 2" xfId="21451" xr:uid="{00000000-0005-0000-0000-0000D7750000}"/>
    <cellStyle name="DEC4 10 3" xfId="21452" xr:uid="{00000000-0005-0000-0000-0000D8750000}"/>
    <cellStyle name="DEC4 10_AVA DVA EL" xfId="21453" xr:uid="{00000000-0005-0000-0000-0000D9750000}"/>
    <cellStyle name="DEC4 11" xfId="21454" xr:uid="{00000000-0005-0000-0000-0000DA750000}"/>
    <cellStyle name="DEC4 12" xfId="21455" xr:uid="{00000000-0005-0000-0000-0000DB750000}"/>
    <cellStyle name="DEC4 13" xfId="38420" xr:uid="{00000000-0005-0000-0000-0000DC750000}"/>
    <cellStyle name="DEC4 2" xfId="21456" xr:uid="{00000000-0005-0000-0000-0000DD750000}"/>
    <cellStyle name="DEC4 2 2" xfId="21457" xr:uid="{00000000-0005-0000-0000-0000DE750000}"/>
    <cellStyle name="DEC4 2 2 2" xfId="21458" xr:uid="{00000000-0005-0000-0000-0000DF750000}"/>
    <cellStyle name="DEC4 2 2 3" xfId="21459" xr:uid="{00000000-0005-0000-0000-0000E0750000}"/>
    <cellStyle name="DEC4 2 2_AVA DVA EL" xfId="21460" xr:uid="{00000000-0005-0000-0000-0000E1750000}"/>
    <cellStyle name="DEC4 2 3" xfId="21461" xr:uid="{00000000-0005-0000-0000-0000E2750000}"/>
    <cellStyle name="DEC4 2 4" xfId="21462" xr:uid="{00000000-0005-0000-0000-0000E3750000}"/>
    <cellStyle name="DEC4 2 5" xfId="38421" xr:uid="{00000000-0005-0000-0000-0000E4750000}"/>
    <cellStyle name="DEC4 2_AVA DVA EL" xfId="21463" xr:uid="{00000000-0005-0000-0000-0000E5750000}"/>
    <cellStyle name="DEC4 3" xfId="21464" xr:uid="{00000000-0005-0000-0000-0000E6750000}"/>
    <cellStyle name="DEC4 3 2" xfId="21465" xr:uid="{00000000-0005-0000-0000-0000E7750000}"/>
    <cellStyle name="DEC4 3 3" xfId="21466" xr:uid="{00000000-0005-0000-0000-0000E8750000}"/>
    <cellStyle name="DEC4 3_AVA DVA EL" xfId="21467" xr:uid="{00000000-0005-0000-0000-0000E9750000}"/>
    <cellStyle name="DEC4 4" xfId="21468" xr:uid="{00000000-0005-0000-0000-0000EA750000}"/>
    <cellStyle name="DEC4 4 2" xfId="21469" xr:uid="{00000000-0005-0000-0000-0000EB750000}"/>
    <cellStyle name="DEC4 4 3" xfId="21470" xr:uid="{00000000-0005-0000-0000-0000EC750000}"/>
    <cellStyle name="DEC4 4_AVA DVA EL" xfId="21471" xr:uid="{00000000-0005-0000-0000-0000ED750000}"/>
    <cellStyle name="DEC4 5" xfId="21472" xr:uid="{00000000-0005-0000-0000-0000EE750000}"/>
    <cellStyle name="DEC4 5 2" xfId="21473" xr:uid="{00000000-0005-0000-0000-0000EF750000}"/>
    <cellStyle name="DEC4 5 3" xfId="21474" xr:uid="{00000000-0005-0000-0000-0000F0750000}"/>
    <cellStyle name="DEC4 5_AVA DVA EL" xfId="21475" xr:uid="{00000000-0005-0000-0000-0000F1750000}"/>
    <cellStyle name="DEC4 6" xfId="21476" xr:uid="{00000000-0005-0000-0000-0000F2750000}"/>
    <cellStyle name="DEC4 6 2" xfId="21477" xr:uid="{00000000-0005-0000-0000-0000F3750000}"/>
    <cellStyle name="DEC4 6 3" xfId="21478" xr:uid="{00000000-0005-0000-0000-0000F4750000}"/>
    <cellStyle name="DEC4 6_AVA DVA EL" xfId="21479" xr:uid="{00000000-0005-0000-0000-0000F5750000}"/>
    <cellStyle name="DEC4 7" xfId="21480" xr:uid="{00000000-0005-0000-0000-0000F6750000}"/>
    <cellStyle name="DEC4 7 2" xfId="21481" xr:uid="{00000000-0005-0000-0000-0000F7750000}"/>
    <cellStyle name="DEC4 7 3" xfId="21482" xr:uid="{00000000-0005-0000-0000-0000F8750000}"/>
    <cellStyle name="DEC4 7_AVA DVA EL" xfId="21483" xr:uid="{00000000-0005-0000-0000-0000F9750000}"/>
    <cellStyle name="DEC4 8" xfId="21484" xr:uid="{00000000-0005-0000-0000-0000FA750000}"/>
    <cellStyle name="DEC4 8 2" xfId="21485" xr:uid="{00000000-0005-0000-0000-0000FB750000}"/>
    <cellStyle name="DEC4 8 3" xfId="21486" xr:uid="{00000000-0005-0000-0000-0000FC750000}"/>
    <cellStyle name="DEC4 8_AVA DVA EL" xfId="21487" xr:uid="{00000000-0005-0000-0000-0000FD750000}"/>
    <cellStyle name="DEC4 9" xfId="21488" xr:uid="{00000000-0005-0000-0000-0000FE750000}"/>
    <cellStyle name="DEC4 9 2" xfId="21489" xr:uid="{00000000-0005-0000-0000-0000FF750000}"/>
    <cellStyle name="DEC4 9 3" xfId="21490" xr:uid="{00000000-0005-0000-0000-000000760000}"/>
    <cellStyle name="DEC4 9_AVA DVA EL" xfId="21491" xr:uid="{00000000-0005-0000-0000-000001760000}"/>
    <cellStyle name="DEC4_AVA DVA EL" xfId="21492" xr:uid="{00000000-0005-0000-0000-000002760000}"/>
    <cellStyle name="DecimalFormat" xfId="21493" xr:uid="{00000000-0005-0000-0000-000003760000}"/>
    <cellStyle name="DecimalFormat 2" xfId="21494" xr:uid="{00000000-0005-0000-0000-000004760000}"/>
    <cellStyle name="DecimalFormat 3" xfId="21495" xr:uid="{00000000-0005-0000-0000-000005760000}"/>
    <cellStyle name="DecimalFormat 4" xfId="38422" xr:uid="{00000000-0005-0000-0000-000006760000}"/>
    <cellStyle name="DecimalFormat_AVA DVA EL" xfId="21496" xr:uid="{00000000-0005-0000-0000-000007760000}"/>
    <cellStyle name="default" xfId="6391" xr:uid="{00000000-0005-0000-0000-000008760000}"/>
    <cellStyle name="default 10" xfId="46373" xr:uid="{00000000-0005-0000-0000-000009760000}"/>
    <cellStyle name="default 11" xfId="46374" xr:uid="{00000000-0005-0000-0000-00000A760000}"/>
    <cellStyle name="default 12" xfId="46375" xr:uid="{00000000-0005-0000-0000-00000B760000}"/>
    <cellStyle name="default 13" xfId="46376" xr:uid="{00000000-0005-0000-0000-00000C760000}"/>
    <cellStyle name="default 2" xfId="6392" xr:uid="{00000000-0005-0000-0000-00000D760000}"/>
    <cellStyle name="default 2 2" xfId="21497" xr:uid="{00000000-0005-0000-0000-00000E760000}"/>
    <cellStyle name="default 2 2 2" xfId="46377" xr:uid="{00000000-0005-0000-0000-00000F760000}"/>
    <cellStyle name="default 2 2 3" xfId="46378" xr:uid="{00000000-0005-0000-0000-000010760000}"/>
    <cellStyle name="default 2 2_AVA DVA EL" xfId="46379" xr:uid="{00000000-0005-0000-0000-000011760000}"/>
    <cellStyle name="default 2 3" xfId="46380" xr:uid="{00000000-0005-0000-0000-000012760000}"/>
    <cellStyle name="default 2_AVA DVA EL" xfId="21498" xr:uid="{00000000-0005-0000-0000-000013760000}"/>
    <cellStyle name="default 3" xfId="21499" xr:uid="{00000000-0005-0000-0000-000014760000}"/>
    <cellStyle name="default 3 2" xfId="21500" xr:uid="{00000000-0005-0000-0000-000015760000}"/>
    <cellStyle name="default 3 2 2" xfId="21501" xr:uid="{00000000-0005-0000-0000-000016760000}"/>
    <cellStyle name="default 3 2 2 2" xfId="46381" xr:uid="{00000000-0005-0000-0000-000017760000}"/>
    <cellStyle name="default 3 2 3" xfId="21502" xr:uid="{00000000-0005-0000-0000-000018760000}"/>
    <cellStyle name="default 3 2 3 2" xfId="46382" xr:uid="{00000000-0005-0000-0000-000019760000}"/>
    <cellStyle name="default 3 2_AVA DVA EL" xfId="21503" xr:uid="{00000000-0005-0000-0000-00001A760000}"/>
    <cellStyle name="default 3 3" xfId="21504" xr:uid="{00000000-0005-0000-0000-00001B760000}"/>
    <cellStyle name="default 3 3 2" xfId="46383" xr:uid="{00000000-0005-0000-0000-00001C760000}"/>
    <cellStyle name="default 3 3 3" xfId="46384" xr:uid="{00000000-0005-0000-0000-00001D760000}"/>
    <cellStyle name="default 3 3 4" xfId="46385" xr:uid="{00000000-0005-0000-0000-00001E760000}"/>
    <cellStyle name="default 3 3 5" xfId="46386" xr:uid="{00000000-0005-0000-0000-00001F760000}"/>
    <cellStyle name="default 3 3_AVA DVA EL" xfId="46387" xr:uid="{00000000-0005-0000-0000-000020760000}"/>
    <cellStyle name="default 3 4" xfId="21505" xr:uid="{00000000-0005-0000-0000-000021760000}"/>
    <cellStyle name="default 3 4 2" xfId="46388" xr:uid="{00000000-0005-0000-0000-000022760000}"/>
    <cellStyle name="default 3_AVA DVA EL" xfId="21506" xr:uid="{00000000-0005-0000-0000-000023760000}"/>
    <cellStyle name="default 4" xfId="21507" xr:uid="{00000000-0005-0000-0000-000024760000}"/>
    <cellStyle name="default 4 2" xfId="21508" xr:uid="{00000000-0005-0000-0000-000025760000}"/>
    <cellStyle name="default 4 2 2" xfId="46389" xr:uid="{00000000-0005-0000-0000-000026760000}"/>
    <cellStyle name="default 4 2 3" xfId="46390" xr:uid="{00000000-0005-0000-0000-000027760000}"/>
    <cellStyle name="default 4 2_AVA DVA EL" xfId="46391" xr:uid="{00000000-0005-0000-0000-000028760000}"/>
    <cellStyle name="default 4 3" xfId="21509" xr:uid="{00000000-0005-0000-0000-000029760000}"/>
    <cellStyle name="default 4 3 2" xfId="46392" xr:uid="{00000000-0005-0000-0000-00002A760000}"/>
    <cellStyle name="default 4_AVA DVA EL" xfId="21510" xr:uid="{00000000-0005-0000-0000-00002B760000}"/>
    <cellStyle name="default 5" xfId="21511" xr:uid="{00000000-0005-0000-0000-00002C760000}"/>
    <cellStyle name="default 5 2" xfId="46393" xr:uid="{00000000-0005-0000-0000-00002D760000}"/>
    <cellStyle name="default 5 2 2" xfId="46394" xr:uid="{00000000-0005-0000-0000-00002E760000}"/>
    <cellStyle name="default 5 3" xfId="46395" xr:uid="{00000000-0005-0000-0000-00002F760000}"/>
    <cellStyle name="default 5 4" xfId="46396" xr:uid="{00000000-0005-0000-0000-000030760000}"/>
    <cellStyle name="default 5 5" xfId="46397" xr:uid="{00000000-0005-0000-0000-000031760000}"/>
    <cellStyle name="default 5 6" xfId="46398" xr:uid="{00000000-0005-0000-0000-000032760000}"/>
    <cellStyle name="default 5_AVA DVA EL" xfId="46399" xr:uid="{00000000-0005-0000-0000-000033760000}"/>
    <cellStyle name="default 6" xfId="46400" xr:uid="{00000000-0005-0000-0000-000034760000}"/>
    <cellStyle name="default 6 2" xfId="46401" xr:uid="{00000000-0005-0000-0000-000035760000}"/>
    <cellStyle name="default 6 2 2" xfId="46402" xr:uid="{00000000-0005-0000-0000-000036760000}"/>
    <cellStyle name="default 6 3" xfId="46403" xr:uid="{00000000-0005-0000-0000-000037760000}"/>
    <cellStyle name="default 7" xfId="46404" xr:uid="{00000000-0005-0000-0000-000038760000}"/>
    <cellStyle name="default 7 2" xfId="46405" xr:uid="{00000000-0005-0000-0000-000039760000}"/>
    <cellStyle name="default 7 3" xfId="46406" xr:uid="{00000000-0005-0000-0000-00003A760000}"/>
    <cellStyle name="default 8" xfId="46407" xr:uid="{00000000-0005-0000-0000-00003B760000}"/>
    <cellStyle name="default 9" xfId="46408" xr:uid="{00000000-0005-0000-0000-00003C760000}"/>
    <cellStyle name="default_1" xfId="46409" xr:uid="{00000000-0005-0000-0000-00003D760000}"/>
    <cellStyle name="Deleted" xfId="6393" xr:uid="{00000000-0005-0000-0000-00003E760000}"/>
    <cellStyle name="Deleted 2" xfId="21512" xr:uid="{00000000-0005-0000-0000-00003F760000}"/>
    <cellStyle name="Deleted 3" xfId="46410" xr:uid="{00000000-0005-0000-0000-000040760000}"/>
    <cellStyle name="Deleted_4 manuell" xfId="54144" xr:uid="{EFF89963-C980-4A66-AE75-9A205E519B68}"/>
    <cellStyle name="DELTA" xfId="6394" xr:uid="{00000000-0005-0000-0000-000042760000}"/>
    <cellStyle name="DES4" xfId="21513" xr:uid="{00000000-0005-0000-0000-000043760000}"/>
    <cellStyle name="DES4 10" xfId="21514" xr:uid="{00000000-0005-0000-0000-000044760000}"/>
    <cellStyle name="DES4 10 2" xfId="21515" xr:uid="{00000000-0005-0000-0000-000045760000}"/>
    <cellStyle name="DES4 10 3" xfId="21516" xr:uid="{00000000-0005-0000-0000-000046760000}"/>
    <cellStyle name="DES4 10_AVA DVA EL" xfId="21517" xr:uid="{00000000-0005-0000-0000-000047760000}"/>
    <cellStyle name="DES4 11" xfId="21518" xr:uid="{00000000-0005-0000-0000-000048760000}"/>
    <cellStyle name="DES4 12" xfId="21519" xr:uid="{00000000-0005-0000-0000-000049760000}"/>
    <cellStyle name="DES4 13" xfId="38423" xr:uid="{00000000-0005-0000-0000-00004A760000}"/>
    <cellStyle name="DES4 2" xfId="21520" xr:uid="{00000000-0005-0000-0000-00004B760000}"/>
    <cellStyle name="DES4 2 2" xfId="21521" xr:uid="{00000000-0005-0000-0000-00004C760000}"/>
    <cellStyle name="DES4 2 2 2" xfId="21522" xr:uid="{00000000-0005-0000-0000-00004D760000}"/>
    <cellStyle name="DES4 2 2 3" xfId="21523" xr:uid="{00000000-0005-0000-0000-00004E760000}"/>
    <cellStyle name="DES4 2 2_AVA DVA EL" xfId="21524" xr:uid="{00000000-0005-0000-0000-00004F760000}"/>
    <cellStyle name="DES4 2 3" xfId="21525" xr:uid="{00000000-0005-0000-0000-000050760000}"/>
    <cellStyle name="DES4 2 4" xfId="21526" xr:uid="{00000000-0005-0000-0000-000051760000}"/>
    <cellStyle name="DES4 2 5" xfId="38424" xr:uid="{00000000-0005-0000-0000-000052760000}"/>
    <cellStyle name="DES4 2_AVA DVA EL" xfId="21527" xr:uid="{00000000-0005-0000-0000-000053760000}"/>
    <cellStyle name="DES4 3" xfId="21528" xr:uid="{00000000-0005-0000-0000-000054760000}"/>
    <cellStyle name="DES4 3 2" xfId="21529" xr:uid="{00000000-0005-0000-0000-000055760000}"/>
    <cellStyle name="DES4 3 3" xfId="21530" xr:uid="{00000000-0005-0000-0000-000056760000}"/>
    <cellStyle name="DES4 3_AVA DVA EL" xfId="21531" xr:uid="{00000000-0005-0000-0000-000057760000}"/>
    <cellStyle name="DES4 4" xfId="21532" xr:uid="{00000000-0005-0000-0000-000058760000}"/>
    <cellStyle name="DES4 4 2" xfId="21533" xr:uid="{00000000-0005-0000-0000-000059760000}"/>
    <cellStyle name="DES4 4 3" xfId="21534" xr:uid="{00000000-0005-0000-0000-00005A760000}"/>
    <cellStyle name="DES4 4_AVA DVA EL" xfId="21535" xr:uid="{00000000-0005-0000-0000-00005B760000}"/>
    <cellStyle name="DES4 5" xfId="21536" xr:uid="{00000000-0005-0000-0000-00005C760000}"/>
    <cellStyle name="DES4 5 2" xfId="21537" xr:uid="{00000000-0005-0000-0000-00005D760000}"/>
    <cellStyle name="DES4 5 3" xfId="21538" xr:uid="{00000000-0005-0000-0000-00005E760000}"/>
    <cellStyle name="DES4 5_AVA DVA EL" xfId="21539" xr:uid="{00000000-0005-0000-0000-00005F760000}"/>
    <cellStyle name="DES4 6" xfId="21540" xr:uid="{00000000-0005-0000-0000-000060760000}"/>
    <cellStyle name="DES4 6 2" xfId="21541" xr:uid="{00000000-0005-0000-0000-000061760000}"/>
    <cellStyle name="DES4 6 3" xfId="21542" xr:uid="{00000000-0005-0000-0000-000062760000}"/>
    <cellStyle name="DES4 6_AVA DVA EL" xfId="21543" xr:uid="{00000000-0005-0000-0000-000063760000}"/>
    <cellStyle name="DES4 7" xfId="21544" xr:uid="{00000000-0005-0000-0000-000064760000}"/>
    <cellStyle name="DES4 7 2" xfId="21545" xr:uid="{00000000-0005-0000-0000-000065760000}"/>
    <cellStyle name="DES4 7 3" xfId="21546" xr:uid="{00000000-0005-0000-0000-000066760000}"/>
    <cellStyle name="DES4 7_AVA DVA EL" xfId="21547" xr:uid="{00000000-0005-0000-0000-000067760000}"/>
    <cellStyle name="DES4 8" xfId="21548" xr:uid="{00000000-0005-0000-0000-000068760000}"/>
    <cellStyle name="DES4 8 2" xfId="21549" xr:uid="{00000000-0005-0000-0000-000069760000}"/>
    <cellStyle name="DES4 8 3" xfId="21550" xr:uid="{00000000-0005-0000-0000-00006A760000}"/>
    <cellStyle name="DES4 8_AVA DVA EL" xfId="21551" xr:uid="{00000000-0005-0000-0000-00006B760000}"/>
    <cellStyle name="DES4 9" xfId="21552" xr:uid="{00000000-0005-0000-0000-00006C760000}"/>
    <cellStyle name="DES4 9 2" xfId="21553" xr:uid="{00000000-0005-0000-0000-00006D760000}"/>
    <cellStyle name="DES4 9 3" xfId="21554" xr:uid="{00000000-0005-0000-0000-00006E760000}"/>
    <cellStyle name="DES4 9_AVA DVA EL" xfId="21555" xr:uid="{00000000-0005-0000-0000-00006F760000}"/>
    <cellStyle name="DES4_AVA DVA EL" xfId="2155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1557" xr:uid="{00000000-0005-0000-0000-000074760000}"/>
    <cellStyle name="Dobre 2" xfId="21558" xr:uid="{00000000-0005-0000-0000-000075760000}"/>
    <cellStyle name="Dobre 3" xfId="21559" xr:uid="{00000000-0005-0000-0000-000076760000}"/>
    <cellStyle name="Dobre_AVA DVA EL" xfId="21560" xr:uid="{00000000-0005-0000-0000-000077760000}"/>
    <cellStyle name="Dollar" xfId="6398" xr:uid="{00000000-0005-0000-0000-000078760000}"/>
    <cellStyle name="Dollar 2" xfId="6399" xr:uid="{00000000-0005-0000-0000-000079760000}"/>
    <cellStyle name="Dollar 2 2" xfId="21561" xr:uid="{00000000-0005-0000-0000-00007A760000}"/>
    <cellStyle name="Dollar 2 2 2" xfId="46411" xr:uid="{00000000-0005-0000-0000-00007B760000}"/>
    <cellStyle name="Dollar 2_A01" xfId="34318" xr:uid="{00000000-0005-0000-0000-00007C760000}"/>
    <cellStyle name="Dollar 3" xfId="21562" xr:uid="{00000000-0005-0000-0000-00007D760000}"/>
    <cellStyle name="Dollar 3 2" xfId="21563" xr:uid="{00000000-0005-0000-0000-00007E760000}"/>
    <cellStyle name="Dollar 3 2 2" xfId="21564" xr:uid="{00000000-0005-0000-0000-00007F760000}"/>
    <cellStyle name="Dollar 3 2 3" xfId="21565" xr:uid="{00000000-0005-0000-0000-000080760000}"/>
    <cellStyle name="Dollar 3 2_AVA DVA EL" xfId="21566" xr:uid="{00000000-0005-0000-0000-000081760000}"/>
    <cellStyle name="Dollar 3 3" xfId="21567" xr:uid="{00000000-0005-0000-0000-000082760000}"/>
    <cellStyle name="Dollar 3 4" xfId="21568" xr:uid="{00000000-0005-0000-0000-000083760000}"/>
    <cellStyle name="Dollar 3_Adjustment-BalanceSheet" xfId="21569" xr:uid="{00000000-0005-0000-0000-000084760000}"/>
    <cellStyle name="Dollar 4" xfId="21570" xr:uid="{00000000-0005-0000-0000-000085760000}"/>
    <cellStyle name="Dollar_A01" xfId="12463" xr:uid="{00000000-0005-0000-0000-000086760000}"/>
    <cellStyle name="données" xfId="46412" xr:uid="{00000000-0005-0000-0000-000087760000}"/>
    <cellStyle name="donnéesbord" xfId="46413" xr:uid="{00000000-0005-0000-0000-000088760000}"/>
    <cellStyle name="Dotted Line" xfId="21571" xr:uid="{00000000-0005-0000-0000-000089760000}"/>
    <cellStyle name="Dotted Line 2" xfId="21572" xr:uid="{00000000-0005-0000-0000-00008A760000}"/>
    <cellStyle name="Dotted Line 3" xfId="21573" xr:uid="{00000000-0005-0000-0000-00008B760000}"/>
    <cellStyle name="Dotted Line_AVA DVA EL" xfId="21574" xr:uid="{00000000-0005-0000-0000-00008C760000}"/>
    <cellStyle name="Double Accounting" xfId="21575" xr:uid="{00000000-0005-0000-0000-00008D760000}"/>
    <cellStyle name="Double Accounting 2" xfId="21576" xr:uid="{00000000-0005-0000-0000-00008E760000}"/>
    <cellStyle name="Double Accounting 3" xfId="21577" xr:uid="{00000000-0005-0000-0000-00008F760000}"/>
    <cellStyle name="Double Accounting_AVA DVA EL" xfId="21578" xr:uid="{00000000-0005-0000-0000-000090760000}"/>
    <cellStyle name="DP1" xfId="21579" xr:uid="{00000000-0005-0000-0000-000091760000}"/>
    <cellStyle name="DP1 2" xfId="21580" xr:uid="{00000000-0005-0000-0000-000092760000}"/>
    <cellStyle name="DP1 3" xfId="21581" xr:uid="{00000000-0005-0000-0000-000093760000}"/>
    <cellStyle name="DP1_AVA DVA EL" xfId="21582" xr:uid="{00000000-0005-0000-0000-000094760000}"/>
    <cellStyle name="Dziesiętny_Arkusz1" xfId="6400" xr:uid="{00000000-0005-0000-0000-000095760000}"/>
    <cellStyle name="Dårlig" xfId="34663" xr:uid="{00000000-0005-0000-0000-000070750000}"/>
    <cellStyle name="Dårlig 2" xfId="6401" xr:uid="{00000000-0005-0000-0000-000071750000}"/>
    <cellStyle name="Dårlig 2 2" xfId="21583" xr:uid="{00000000-0005-0000-0000-000072750000}"/>
    <cellStyle name="Dårlig 2 2 2" xfId="21584" xr:uid="{00000000-0005-0000-0000-000073750000}"/>
    <cellStyle name="Dårlig 2 2 3" xfId="21585" xr:uid="{00000000-0005-0000-0000-000074750000}"/>
    <cellStyle name="Dårlig 2 2 4" xfId="38425" xr:uid="{00000000-0005-0000-0000-000075750000}"/>
    <cellStyle name="Dårlig 2 2_AVA DVA EL" xfId="21586" xr:uid="{00000000-0005-0000-0000-000076750000}"/>
    <cellStyle name="Dårlig 2 3" xfId="21587" xr:uid="{00000000-0005-0000-0000-000077750000}"/>
    <cellStyle name="Dårlig 2 3 2" xfId="38426" xr:uid="{00000000-0005-0000-0000-000078750000}"/>
    <cellStyle name="Dårlig 2 4" xfId="38427" xr:uid="{00000000-0005-0000-0000-000079750000}"/>
    <cellStyle name="Dårlig 2 5" xfId="46414" xr:uid="{00000000-0005-0000-0000-00007A750000}"/>
    <cellStyle name="Dårlig 2 6" xfId="46415" xr:uid="{00000000-0005-0000-0000-00007B750000}"/>
    <cellStyle name="Dårlig 2_A01" xfId="34319" xr:uid="{00000000-0005-0000-0000-00007C750000}"/>
    <cellStyle name="Dårlig 3" xfId="21588" xr:uid="{00000000-0005-0000-0000-00007D750000}"/>
    <cellStyle name="Dårlig 3 2" xfId="21589" xr:uid="{00000000-0005-0000-0000-00007E750000}"/>
    <cellStyle name="Dårlig 3 3" xfId="21590" xr:uid="{00000000-0005-0000-0000-00007F750000}"/>
    <cellStyle name="Dårlig 3 4" xfId="38428" xr:uid="{00000000-0005-0000-0000-000080750000}"/>
    <cellStyle name="Dårlig 3_AVA DVA EL" xfId="21591" xr:uid="{00000000-0005-0000-0000-000081750000}"/>
    <cellStyle name="Dårlig 4" xfId="21592" xr:uid="{00000000-0005-0000-0000-000082750000}"/>
    <cellStyle name="Dårlig 4 2" xfId="38429" xr:uid="{00000000-0005-0000-0000-000083750000}"/>
    <cellStyle name="Dårlig 5" xfId="21593" xr:uid="{00000000-0005-0000-0000-000084750000}"/>
    <cellStyle name="Dårlig 5 2" xfId="38430" xr:uid="{00000000-0005-0000-0000-000085750000}"/>
    <cellStyle name="Dårlig 6" xfId="46416" xr:uid="{00000000-0005-0000-0000-000086750000}"/>
    <cellStyle name="Dårlig_4 manuell" xfId="54145" xr:uid="{EF1188C4-2ED6-4E48-A99F-E8A63E711229}"/>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1594" xr:uid="{00000000-0005-0000-0000-000099760000}"/>
    <cellStyle name="Ellenőrzőcella 3" xfId="46417" xr:uid="{00000000-0005-0000-0000-00009A760000}"/>
    <cellStyle name="Ellenőrzőcella_4 manuell" xfId="54146" xr:uid="{AEBE9CAE-DE5E-413E-AE88-6852ABFBA0D1}"/>
    <cellStyle name="Encabez1" xfId="6405" xr:uid="{00000000-0005-0000-0000-00009C760000}"/>
    <cellStyle name="Encabez2" xfId="6406" xr:uid="{00000000-0005-0000-0000-00009D760000}"/>
    <cellStyle name="Encabezado 4" xfId="6407" xr:uid="{00000000-0005-0000-0000-00009E760000}"/>
    <cellStyle name="Encabezado 4 2" xfId="21595" xr:uid="{00000000-0005-0000-0000-00009F760000}"/>
    <cellStyle name="Encabezado 4_4 manuell" xfId="54147" xr:uid="{CBC6A00F-E7D5-484C-B3B9-E0E68D7265A1}"/>
    <cellStyle name="Énfasis1" xfId="6408" xr:uid="{00000000-0005-0000-0000-0000A1760000}"/>
    <cellStyle name="Énfasis1 2" xfId="21596" xr:uid="{00000000-0005-0000-0000-0000A2760000}"/>
    <cellStyle name="Énfasis1 3" xfId="46418" xr:uid="{00000000-0005-0000-0000-0000A3760000}"/>
    <cellStyle name="Énfasis1_4 manuell" xfId="54148" xr:uid="{617F952C-3563-43E8-96C7-B0248265F096}"/>
    <cellStyle name="Énfasis2" xfId="6409" xr:uid="{00000000-0005-0000-0000-0000A5760000}"/>
    <cellStyle name="Énfasis2 2" xfId="21597" xr:uid="{00000000-0005-0000-0000-0000A6760000}"/>
    <cellStyle name="Énfasis2 3" xfId="46419" xr:uid="{00000000-0005-0000-0000-0000A7760000}"/>
    <cellStyle name="Énfasis2_4 manuell" xfId="54149" xr:uid="{D02BFD89-E6A9-4B97-AF9E-1BA0F4FF3CDC}"/>
    <cellStyle name="Énfasis3" xfId="6410" xr:uid="{00000000-0005-0000-0000-0000A9760000}"/>
    <cellStyle name="Énfasis3 2" xfId="21598" xr:uid="{00000000-0005-0000-0000-0000AA760000}"/>
    <cellStyle name="Énfasis3 3" xfId="46420" xr:uid="{00000000-0005-0000-0000-0000AB760000}"/>
    <cellStyle name="Énfasis3_4 manuell" xfId="54150" xr:uid="{6672CC2D-7C1E-4CB3-84AC-B4A884B1A94B}"/>
    <cellStyle name="Énfasis4" xfId="6411" xr:uid="{00000000-0005-0000-0000-0000AD760000}"/>
    <cellStyle name="Énfasis4 2" xfId="21599" xr:uid="{00000000-0005-0000-0000-0000AE760000}"/>
    <cellStyle name="Énfasis4 3" xfId="46421" xr:uid="{00000000-0005-0000-0000-0000AF760000}"/>
    <cellStyle name="Énfasis4_4 manuell" xfId="54151" xr:uid="{77649451-D199-4A89-B9C6-094A5768F170}"/>
    <cellStyle name="Énfasis5" xfId="6412" xr:uid="{00000000-0005-0000-0000-0000B1760000}"/>
    <cellStyle name="Énfasis5 2" xfId="21600" xr:uid="{00000000-0005-0000-0000-0000B2760000}"/>
    <cellStyle name="Énfasis5 3" xfId="46422" xr:uid="{00000000-0005-0000-0000-0000B3760000}"/>
    <cellStyle name="Énfasis5_4 manuell" xfId="54152" xr:uid="{05335F06-A79A-4013-AC75-0658D09922AB}"/>
    <cellStyle name="Énfasis6" xfId="6413" xr:uid="{00000000-0005-0000-0000-0000B5760000}"/>
    <cellStyle name="Énfasis6 2" xfId="21601" xr:uid="{00000000-0005-0000-0000-0000B6760000}"/>
    <cellStyle name="Énfasis6 3" xfId="46423" xr:uid="{00000000-0005-0000-0000-0000B7760000}"/>
    <cellStyle name="Énfasis6_4 manuell" xfId="54153" xr:uid="{F42D94EA-D214-4DE4-931C-40C4EF134B36}"/>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1602" xr:uid="{00000000-0005-0000-0000-0000BE760000}"/>
    <cellStyle name="Enterable Fields 2" xfId="21603" xr:uid="{00000000-0005-0000-0000-0000BF760000}"/>
    <cellStyle name="Enterable Fields 3" xfId="21604" xr:uid="{00000000-0005-0000-0000-0000C0760000}"/>
    <cellStyle name="Enterable Fields_AVA DVA EL" xfId="21605"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5106"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4882" xr:uid="{00000000-0005-0000-0000-0000D3760000}"/>
    <cellStyle name="Entrada 3 13" xfId="35093"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4453" xr:uid="{00000000-0005-0000-0000-00000D770000}"/>
    <cellStyle name="Entrada_4 manuell" xfId="54154" xr:uid="{1A9324E5-2116-4DFA-95CA-B871B28B05A0}"/>
    <cellStyle name="Euro" xfId="6491" xr:uid="{00000000-0005-0000-0000-00000F770000}"/>
    <cellStyle name="Euro 2" xfId="21606" xr:uid="{00000000-0005-0000-0000-000010770000}"/>
    <cellStyle name="Euro 2 2" xfId="21607" xr:uid="{00000000-0005-0000-0000-000011770000}"/>
    <cellStyle name="Euro 2 2 2" xfId="21608" xr:uid="{00000000-0005-0000-0000-000012770000}"/>
    <cellStyle name="Euro 2 2 2 2" xfId="46424" xr:uid="{00000000-0005-0000-0000-000013770000}"/>
    <cellStyle name="Euro 2 2 3" xfId="21609" xr:uid="{00000000-0005-0000-0000-000014770000}"/>
    <cellStyle name="Euro 2 2 4" xfId="46425" xr:uid="{00000000-0005-0000-0000-000015770000}"/>
    <cellStyle name="Euro 2 2_AVA DVA EL" xfId="21610" xr:uid="{00000000-0005-0000-0000-000016770000}"/>
    <cellStyle name="Euro 2 3" xfId="21611" xr:uid="{00000000-0005-0000-0000-000017770000}"/>
    <cellStyle name="Euro 2 3 2" xfId="46426" xr:uid="{00000000-0005-0000-0000-000018770000}"/>
    <cellStyle name="Euro 2 4" xfId="21612" xr:uid="{00000000-0005-0000-0000-000019770000}"/>
    <cellStyle name="Euro 2 5" xfId="46427" xr:uid="{00000000-0005-0000-0000-00001A770000}"/>
    <cellStyle name="Euro 2_AVA DVA EL" xfId="21613" xr:uid="{00000000-0005-0000-0000-00001B770000}"/>
    <cellStyle name="Euro 3" xfId="21614" xr:uid="{00000000-0005-0000-0000-00001C770000}"/>
    <cellStyle name="Euro 3 2" xfId="21615" xr:uid="{00000000-0005-0000-0000-00001D770000}"/>
    <cellStyle name="Euro 3 2 2" xfId="46428" xr:uid="{00000000-0005-0000-0000-00001E770000}"/>
    <cellStyle name="Euro 3 3" xfId="21616" xr:uid="{00000000-0005-0000-0000-00001F770000}"/>
    <cellStyle name="Euro 3 4" xfId="46429" xr:uid="{00000000-0005-0000-0000-000020770000}"/>
    <cellStyle name="Euro 3_AVA DVA EL" xfId="21617" xr:uid="{00000000-0005-0000-0000-000021770000}"/>
    <cellStyle name="Euro 4" xfId="21618" xr:uid="{00000000-0005-0000-0000-000022770000}"/>
    <cellStyle name="Euro 4 2" xfId="21619" xr:uid="{00000000-0005-0000-0000-000023770000}"/>
    <cellStyle name="Euro 4 2 2" xfId="46430" xr:uid="{00000000-0005-0000-0000-000024770000}"/>
    <cellStyle name="Euro 4 2 3" xfId="46431" xr:uid="{00000000-0005-0000-0000-000025770000}"/>
    <cellStyle name="Euro 4 2_AVA DVA EL" xfId="46432" xr:uid="{00000000-0005-0000-0000-000026770000}"/>
    <cellStyle name="Euro 4 3" xfId="21620" xr:uid="{00000000-0005-0000-0000-000027770000}"/>
    <cellStyle name="Euro 4 3 2" xfId="46433" xr:uid="{00000000-0005-0000-0000-000028770000}"/>
    <cellStyle name="Euro 4 4" xfId="46434" xr:uid="{00000000-0005-0000-0000-000029770000}"/>
    <cellStyle name="Euro 4_AVA DVA EL" xfId="21621" xr:uid="{00000000-0005-0000-0000-00002A770000}"/>
    <cellStyle name="Euro 5" xfId="21622" xr:uid="{00000000-0005-0000-0000-00002B770000}"/>
    <cellStyle name="Euro 5 2" xfId="46435" xr:uid="{00000000-0005-0000-0000-00002C770000}"/>
    <cellStyle name="Euro 5 2 2" xfId="46436" xr:uid="{00000000-0005-0000-0000-00002D770000}"/>
    <cellStyle name="Euro 5 3" xfId="46437" xr:uid="{00000000-0005-0000-0000-00002E770000}"/>
    <cellStyle name="Euro 5 4" xfId="46438" xr:uid="{00000000-0005-0000-0000-00002F770000}"/>
    <cellStyle name="Euro 5_AVA DVA EL" xfId="46439" xr:uid="{00000000-0005-0000-0000-000030770000}"/>
    <cellStyle name="Euro 6" xfId="46440" xr:uid="{00000000-0005-0000-0000-000031770000}"/>
    <cellStyle name="Euro 6 2" xfId="46441" xr:uid="{00000000-0005-0000-0000-000032770000}"/>
    <cellStyle name="Euro 6 2 2" xfId="46442" xr:uid="{00000000-0005-0000-0000-000033770000}"/>
    <cellStyle name="Euro 6 3" xfId="46443" xr:uid="{00000000-0005-0000-0000-000034770000}"/>
    <cellStyle name="Euro 7" xfId="46444" xr:uid="{00000000-0005-0000-0000-000035770000}"/>
    <cellStyle name="Euro 7 2" xfId="46445" xr:uid="{00000000-0005-0000-0000-000036770000}"/>
    <cellStyle name="Euro 7 3" xfId="46446" xr:uid="{00000000-0005-0000-0000-000037770000}"/>
    <cellStyle name="Euro_AVA DVA EL" xfId="21623" xr:uid="{00000000-0005-0000-0000-000038770000}"/>
    <cellStyle name="Explanatory Text" xfId="6492" xr:uid="{00000000-0005-0000-0000-000039770000}"/>
    <cellStyle name="Explanatory Text 10" xfId="6493" xr:uid="{00000000-0005-0000-0000-00003A770000}"/>
    <cellStyle name="Explanatory Text 10 2" xfId="21624" xr:uid="{00000000-0005-0000-0000-00003B770000}"/>
    <cellStyle name="Explanatory Text 10 2 2" xfId="21625" xr:uid="{00000000-0005-0000-0000-00003C770000}"/>
    <cellStyle name="Explanatory Text 10 2 3" xfId="21626" xr:uid="{00000000-0005-0000-0000-00003D770000}"/>
    <cellStyle name="Explanatory Text 10 2_AVA DVA EL" xfId="21627" xr:uid="{00000000-0005-0000-0000-00003E770000}"/>
    <cellStyle name="Explanatory Text 10 3" xfId="21628" xr:uid="{00000000-0005-0000-0000-00003F770000}"/>
    <cellStyle name="Explanatory Text 10 3 2" xfId="21629" xr:uid="{00000000-0005-0000-0000-000040770000}"/>
    <cellStyle name="Explanatory Text 10 3 3" xfId="21630" xr:uid="{00000000-0005-0000-0000-000041770000}"/>
    <cellStyle name="Explanatory Text 10 3_AVA DVA EL" xfId="21631" xr:uid="{00000000-0005-0000-0000-000042770000}"/>
    <cellStyle name="Explanatory Text 10 4" xfId="21632" xr:uid="{00000000-0005-0000-0000-000043770000}"/>
    <cellStyle name="Explanatory Text 10 4 2" xfId="21633" xr:uid="{00000000-0005-0000-0000-000044770000}"/>
    <cellStyle name="Explanatory Text 10 4 3" xfId="21634" xr:uid="{00000000-0005-0000-0000-000045770000}"/>
    <cellStyle name="Explanatory Text 10 4_AVA DVA EL" xfId="21635" xr:uid="{00000000-0005-0000-0000-000046770000}"/>
    <cellStyle name="Explanatory Text 10 5" xfId="21636" xr:uid="{00000000-0005-0000-0000-000047770000}"/>
    <cellStyle name="Explanatory Text 10 5 2" xfId="21637" xr:uid="{00000000-0005-0000-0000-000048770000}"/>
    <cellStyle name="Explanatory Text 10 5 3" xfId="21638" xr:uid="{00000000-0005-0000-0000-000049770000}"/>
    <cellStyle name="Explanatory Text 10 5_AVA DVA EL" xfId="21639" xr:uid="{00000000-0005-0000-0000-00004A770000}"/>
    <cellStyle name="Explanatory Text 10 6" xfId="21640" xr:uid="{00000000-0005-0000-0000-00004B770000}"/>
    <cellStyle name="Explanatory Text 10 6 2" xfId="21641" xr:uid="{00000000-0005-0000-0000-00004C770000}"/>
    <cellStyle name="Explanatory Text 10 6 3" xfId="21642" xr:uid="{00000000-0005-0000-0000-00004D770000}"/>
    <cellStyle name="Explanatory Text 10 6_AVA DVA EL" xfId="21643" xr:uid="{00000000-0005-0000-0000-00004E770000}"/>
    <cellStyle name="Explanatory Text 10 7" xfId="21644" xr:uid="{00000000-0005-0000-0000-00004F770000}"/>
    <cellStyle name="Explanatory Text 10 7 2" xfId="21645" xr:uid="{00000000-0005-0000-0000-000050770000}"/>
    <cellStyle name="Explanatory Text 10 7 3" xfId="21646" xr:uid="{00000000-0005-0000-0000-000051770000}"/>
    <cellStyle name="Explanatory Text 10 7_AVA DVA EL" xfId="21647" xr:uid="{00000000-0005-0000-0000-000052770000}"/>
    <cellStyle name="Explanatory Text 10 8" xfId="21648" xr:uid="{00000000-0005-0000-0000-000053770000}"/>
    <cellStyle name="Explanatory Text 10 9" xfId="21649" xr:uid="{00000000-0005-0000-0000-000054770000}"/>
    <cellStyle name="Explanatory Text 10_AVA DVA EL" xfId="21650" xr:uid="{00000000-0005-0000-0000-000055770000}"/>
    <cellStyle name="Explanatory Text 11" xfId="6494" xr:uid="{00000000-0005-0000-0000-000056770000}"/>
    <cellStyle name="Explanatory Text 11 2" xfId="21651" xr:uid="{00000000-0005-0000-0000-000057770000}"/>
    <cellStyle name="Explanatory Text 11 2 2" xfId="21652" xr:uid="{00000000-0005-0000-0000-000058770000}"/>
    <cellStyle name="Explanatory Text 11 2 3" xfId="21653" xr:uid="{00000000-0005-0000-0000-000059770000}"/>
    <cellStyle name="Explanatory Text 11 2_AVA DVA EL" xfId="21654" xr:uid="{00000000-0005-0000-0000-00005A770000}"/>
    <cellStyle name="Explanatory Text 11 3" xfId="21655" xr:uid="{00000000-0005-0000-0000-00005B770000}"/>
    <cellStyle name="Explanatory Text 11 3 2" xfId="21656" xr:uid="{00000000-0005-0000-0000-00005C770000}"/>
    <cellStyle name="Explanatory Text 11 3 3" xfId="21657" xr:uid="{00000000-0005-0000-0000-00005D770000}"/>
    <cellStyle name="Explanatory Text 11 3_AVA DVA EL" xfId="21658" xr:uid="{00000000-0005-0000-0000-00005E770000}"/>
    <cellStyle name="Explanatory Text 11 4" xfId="21659" xr:uid="{00000000-0005-0000-0000-00005F770000}"/>
    <cellStyle name="Explanatory Text 11 4 2" xfId="21660" xr:uid="{00000000-0005-0000-0000-000060770000}"/>
    <cellStyle name="Explanatory Text 11 4 3" xfId="21661" xr:uid="{00000000-0005-0000-0000-000061770000}"/>
    <cellStyle name="Explanatory Text 11 4_AVA DVA EL" xfId="21662" xr:uid="{00000000-0005-0000-0000-000062770000}"/>
    <cellStyle name="Explanatory Text 11 5" xfId="21663" xr:uid="{00000000-0005-0000-0000-000063770000}"/>
    <cellStyle name="Explanatory Text 11 5 2" xfId="21664" xr:uid="{00000000-0005-0000-0000-000064770000}"/>
    <cellStyle name="Explanatory Text 11 5 3" xfId="21665" xr:uid="{00000000-0005-0000-0000-000065770000}"/>
    <cellStyle name="Explanatory Text 11 5_AVA DVA EL" xfId="21666" xr:uid="{00000000-0005-0000-0000-000066770000}"/>
    <cellStyle name="Explanatory Text 11 6" xfId="21667" xr:uid="{00000000-0005-0000-0000-000067770000}"/>
    <cellStyle name="Explanatory Text 11 6 2" xfId="21668" xr:uid="{00000000-0005-0000-0000-000068770000}"/>
    <cellStyle name="Explanatory Text 11 6 3" xfId="21669" xr:uid="{00000000-0005-0000-0000-000069770000}"/>
    <cellStyle name="Explanatory Text 11 6_AVA DVA EL" xfId="21670" xr:uid="{00000000-0005-0000-0000-00006A770000}"/>
    <cellStyle name="Explanatory Text 11 7" xfId="21671" xr:uid="{00000000-0005-0000-0000-00006B770000}"/>
    <cellStyle name="Explanatory Text 11 7 2" xfId="21672" xr:uid="{00000000-0005-0000-0000-00006C770000}"/>
    <cellStyle name="Explanatory Text 11 7 3" xfId="21673" xr:uid="{00000000-0005-0000-0000-00006D770000}"/>
    <cellStyle name="Explanatory Text 11 7_AVA DVA EL" xfId="21674" xr:uid="{00000000-0005-0000-0000-00006E770000}"/>
    <cellStyle name="Explanatory Text 11 8" xfId="21675" xr:uid="{00000000-0005-0000-0000-00006F770000}"/>
    <cellStyle name="Explanatory Text 11 9" xfId="21676" xr:uid="{00000000-0005-0000-0000-000070770000}"/>
    <cellStyle name="Explanatory Text 11_AVA DVA EL" xfId="21677" xr:uid="{00000000-0005-0000-0000-000071770000}"/>
    <cellStyle name="Explanatory Text 12" xfId="21678" xr:uid="{00000000-0005-0000-0000-000072770000}"/>
    <cellStyle name="Explanatory Text 12 2" xfId="21679" xr:uid="{00000000-0005-0000-0000-000073770000}"/>
    <cellStyle name="Explanatory Text 12 3" xfId="21680" xr:uid="{00000000-0005-0000-0000-000074770000}"/>
    <cellStyle name="Explanatory Text 12_AVA DVA EL" xfId="21681" xr:uid="{00000000-0005-0000-0000-000075770000}"/>
    <cellStyle name="Explanatory Text 13" xfId="21682" xr:uid="{00000000-0005-0000-0000-000076770000}"/>
    <cellStyle name="Explanatory Text 13 2" xfId="21683" xr:uid="{00000000-0005-0000-0000-000077770000}"/>
    <cellStyle name="Explanatory Text 13 3" xfId="21684" xr:uid="{00000000-0005-0000-0000-000078770000}"/>
    <cellStyle name="Explanatory Text 13_AVA DVA EL" xfId="21685" xr:uid="{00000000-0005-0000-0000-000079770000}"/>
    <cellStyle name="Explanatory Text 14" xfId="21686" xr:uid="{00000000-0005-0000-0000-00007A770000}"/>
    <cellStyle name="Explanatory Text 14 2" xfId="21687" xr:uid="{00000000-0005-0000-0000-00007B770000}"/>
    <cellStyle name="Explanatory Text 14 3" xfId="21688" xr:uid="{00000000-0005-0000-0000-00007C770000}"/>
    <cellStyle name="Explanatory Text 14_AVA DVA EL" xfId="21689" xr:uid="{00000000-0005-0000-0000-00007D770000}"/>
    <cellStyle name="Explanatory Text 15" xfId="21690" xr:uid="{00000000-0005-0000-0000-00007E770000}"/>
    <cellStyle name="Explanatory Text 15 2" xfId="21691" xr:uid="{00000000-0005-0000-0000-00007F770000}"/>
    <cellStyle name="Explanatory Text 15 3" xfId="21692" xr:uid="{00000000-0005-0000-0000-000080770000}"/>
    <cellStyle name="Explanatory Text 15_AVA DVA EL" xfId="21693" xr:uid="{00000000-0005-0000-0000-000081770000}"/>
    <cellStyle name="Explanatory Text 16" xfId="38431" xr:uid="{00000000-0005-0000-0000-000082770000}"/>
    <cellStyle name="Explanatory Text 17" xfId="46447" xr:uid="{00000000-0005-0000-0000-000083770000}"/>
    <cellStyle name="Explanatory Text 18" xfId="46448" xr:uid="{00000000-0005-0000-0000-000084770000}"/>
    <cellStyle name="Explanatory Text 2" xfId="6495" xr:uid="{00000000-0005-0000-0000-000085770000}"/>
    <cellStyle name="Explanatory Text 2 2" xfId="6496" xr:uid="{00000000-0005-0000-0000-000086770000}"/>
    <cellStyle name="Explanatory Text 2 2 2" xfId="21694" xr:uid="{00000000-0005-0000-0000-000087770000}"/>
    <cellStyle name="Explanatory Text 2 2 2 2" xfId="21695" xr:uid="{00000000-0005-0000-0000-000088770000}"/>
    <cellStyle name="Explanatory Text 2 2 2 3" xfId="21696" xr:uid="{00000000-0005-0000-0000-000089770000}"/>
    <cellStyle name="Explanatory Text 2 2 2_AVA DVA EL" xfId="21697" xr:uid="{00000000-0005-0000-0000-00008A770000}"/>
    <cellStyle name="Explanatory Text 2 2 3" xfId="21698" xr:uid="{00000000-0005-0000-0000-00008B770000}"/>
    <cellStyle name="Explanatory Text 2 2_A01" xfId="34320" xr:uid="{00000000-0005-0000-0000-00008C770000}"/>
    <cellStyle name="Explanatory Text 2 3" xfId="21699" xr:uid="{00000000-0005-0000-0000-00008D770000}"/>
    <cellStyle name="Explanatory Text 2 3 2" xfId="21700" xr:uid="{00000000-0005-0000-0000-00008E770000}"/>
    <cellStyle name="Explanatory Text 2 3 3" xfId="21701" xr:uid="{00000000-0005-0000-0000-00008F770000}"/>
    <cellStyle name="Explanatory Text 2 3_AVA DVA EL" xfId="21702" xr:uid="{00000000-0005-0000-0000-000090770000}"/>
    <cellStyle name="Explanatory Text 2 4" xfId="21703" xr:uid="{00000000-0005-0000-0000-000091770000}"/>
    <cellStyle name="Explanatory Text 2 4 2" xfId="21704" xr:uid="{00000000-0005-0000-0000-000092770000}"/>
    <cellStyle name="Explanatory Text 2 4 3" xfId="21705" xr:uid="{00000000-0005-0000-0000-000093770000}"/>
    <cellStyle name="Explanatory Text 2 4_AVA DVA EL" xfId="21706" xr:uid="{00000000-0005-0000-0000-000094770000}"/>
    <cellStyle name="Explanatory Text 2 5" xfId="21707" xr:uid="{00000000-0005-0000-0000-000095770000}"/>
    <cellStyle name="Explanatory Text 2 6" xfId="46449" xr:uid="{00000000-0005-0000-0000-000096770000}"/>
    <cellStyle name="Explanatory Text 2_4 manuell" xfId="54155" xr:uid="{4F5D6AFF-C69E-48A4-A2FC-3B646CADB28C}"/>
    <cellStyle name="Explanatory Text 3" xfId="6497" xr:uid="{00000000-0005-0000-0000-000098770000}"/>
    <cellStyle name="Explanatory Text 3 2" xfId="21708" xr:uid="{00000000-0005-0000-0000-000099770000}"/>
    <cellStyle name="Explanatory Text 3 2 2" xfId="21709" xr:uid="{00000000-0005-0000-0000-00009A770000}"/>
    <cellStyle name="Explanatory Text 3 2 3" xfId="21710" xr:uid="{00000000-0005-0000-0000-00009B770000}"/>
    <cellStyle name="Explanatory Text 3 2_AVA DVA EL" xfId="21711" xr:uid="{00000000-0005-0000-0000-00009C770000}"/>
    <cellStyle name="Explanatory Text 3 3" xfId="21712" xr:uid="{00000000-0005-0000-0000-00009D770000}"/>
    <cellStyle name="Explanatory Text 3_4 manuell" xfId="54156" xr:uid="{CE4EB593-B54F-40FD-A1A2-9406FF14E14A}"/>
    <cellStyle name="Explanatory Text 4" xfId="6498" xr:uid="{00000000-0005-0000-0000-00009F770000}"/>
    <cellStyle name="Explanatory Text 4 2" xfId="21713" xr:uid="{00000000-0005-0000-0000-0000A0770000}"/>
    <cellStyle name="Explanatory Text 4 2 2" xfId="21714" xr:uid="{00000000-0005-0000-0000-0000A1770000}"/>
    <cellStyle name="Explanatory Text 4 2 3" xfId="21715" xr:uid="{00000000-0005-0000-0000-0000A2770000}"/>
    <cellStyle name="Explanatory Text 4 2_AVA DVA EL" xfId="21716" xr:uid="{00000000-0005-0000-0000-0000A3770000}"/>
    <cellStyle name="Explanatory Text 4 3" xfId="21717" xr:uid="{00000000-0005-0000-0000-0000A4770000}"/>
    <cellStyle name="Explanatory Text 4 3 2" xfId="21718" xr:uid="{00000000-0005-0000-0000-0000A5770000}"/>
    <cellStyle name="Explanatory Text 4 3 3" xfId="21719" xr:uid="{00000000-0005-0000-0000-0000A6770000}"/>
    <cellStyle name="Explanatory Text 4 3_AVA DVA EL" xfId="21720" xr:uid="{00000000-0005-0000-0000-0000A7770000}"/>
    <cellStyle name="Explanatory Text 4 4" xfId="21721" xr:uid="{00000000-0005-0000-0000-0000A8770000}"/>
    <cellStyle name="Explanatory Text 4 4 2" xfId="21722" xr:uid="{00000000-0005-0000-0000-0000A9770000}"/>
    <cellStyle name="Explanatory Text 4 4 3" xfId="21723" xr:uid="{00000000-0005-0000-0000-0000AA770000}"/>
    <cellStyle name="Explanatory Text 4 4_AVA DVA EL" xfId="21724" xr:uid="{00000000-0005-0000-0000-0000AB770000}"/>
    <cellStyle name="Explanatory Text 4 5" xfId="21725" xr:uid="{00000000-0005-0000-0000-0000AC770000}"/>
    <cellStyle name="Explanatory Text 4_AVA DVA EL" xfId="21726" xr:uid="{00000000-0005-0000-0000-0000AD770000}"/>
    <cellStyle name="Explanatory Text 5" xfId="6499" xr:uid="{00000000-0005-0000-0000-0000AE770000}"/>
    <cellStyle name="Explanatory Text 5 2" xfId="21727" xr:uid="{00000000-0005-0000-0000-0000AF770000}"/>
    <cellStyle name="Explanatory Text 5 2 2" xfId="21728" xr:uid="{00000000-0005-0000-0000-0000B0770000}"/>
    <cellStyle name="Explanatory Text 5 2 3" xfId="21729" xr:uid="{00000000-0005-0000-0000-0000B1770000}"/>
    <cellStyle name="Explanatory Text 5 2_AVA DVA EL" xfId="21730" xr:uid="{00000000-0005-0000-0000-0000B2770000}"/>
    <cellStyle name="Explanatory Text 5 3" xfId="21731" xr:uid="{00000000-0005-0000-0000-0000B3770000}"/>
    <cellStyle name="Explanatory Text 5 3 2" xfId="21732" xr:uid="{00000000-0005-0000-0000-0000B4770000}"/>
    <cellStyle name="Explanatory Text 5 3 3" xfId="21733" xr:uid="{00000000-0005-0000-0000-0000B5770000}"/>
    <cellStyle name="Explanatory Text 5 3_AVA DVA EL" xfId="21734" xr:uid="{00000000-0005-0000-0000-0000B6770000}"/>
    <cellStyle name="Explanatory Text 5 4" xfId="21735" xr:uid="{00000000-0005-0000-0000-0000B7770000}"/>
    <cellStyle name="Explanatory Text 5 4 2" xfId="21736" xr:uid="{00000000-0005-0000-0000-0000B8770000}"/>
    <cellStyle name="Explanatory Text 5 4 3" xfId="21737" xr:uid="{00000000-0005-0000-0000-0000B9770000}"/>
    <cellStyle name="Explanatory Text 5 4_AVA DVA EL" xfId="21738" xr:uid="{00000000-0005-0000-0000-0000BA770000}"/>
    <cellStyle name="Explanatory Text 5 5" xfId="21739" xr:uid="{00000000-0005-0000-0000-0000BB770000}"/>
    <cellStyle name="Explanatory Text 5 5 2" xfId="21740" xr:uid="{00000000-0005-0000-0000-0000BC770000}"/>
    <cellStyle name="Explanatory Text 5 5 3" xfId="21741" xr:uid="{00000000-0005-0000-0000-0000BD770000}"/>
    <cellStyle name="Explanatory Text 5 5_AVA DVA EL" xfId="21742" xr:uid="{00000000-0005-0000-0000-0000BE770000}"/>
    <cellStyle name="Explanatory Text 5 6" xfId="21743" xr:uid="{00000000-0005-0000-0000-0000BF770000}"/>
    <cellStyle name="Explanatory Text 5 6 2" xfId="21744" xr:uid="{00000000-0005-0000-0000-0000C0770000}"/>
    <cellStyle name="Explanatory Text 5 6 3" xfId="21745" xr:uid="{00000000-0005-0000-0000-0000C1770000}"/>
    <cellStyle name="Explanatory Text 5 6_AVA DVA EL" xfId="21746" xr:uid="{00000000-0005-0000-0000-0000C2770000}"/>
    <cellStyle name="Explanatory Text 5 7" xfId="21747" xr:uid="{00000000-0005-0000-0000-0000C3770000}"/>
    <cellStyle name="Explanatory Text 5_AVA DVA EL" xfId="21748" xr:uid="{00000000-0005-0000-0000-0000C4770000}"/>
    <cellStyle name="Explanatory Text 6" xfId="6500" xr:uid="{00000000-0005-0000-0000-0000C5770000}"/>
    <cellStyle name="Explanatory Text 6 2" xfId="21749" xr:uid="{00000000-0005-0000-0000-0000C6770000}"/>
    <cellStyle name="Explanatory Text 6 2 2" xfId="21750" xr:uid="{00000000-0005-0000-0000-0000C7770000}"/>
    <cellStyle name="Explanatory Text 6 2 3" xfId="21751" xr:uid="{00000000-0005-0000-0000-0000C8770000}"/>
    <cellStyle name="Explanatory Text 6 2_AVA DVA EL" xfId="21752" xr:uid="{00000000-0005-0000-0000-0000C9770000}"/>
    <cellStyle name="Explanatory Text 6 3" xfId="21753" xr:uid="{00000000-0005-0000-0000-0000CA770000}"/>
    <cellStyle name="Explanatory Text 6_AVA DVA EL" xfId="21754" xr:uid="{00000000-0005-0000-0000-0000CB770000}"/>
    <cellStyle name="Explanatory Text 7" xfId="6501" xr:uid="{00000000-0005-0000-0000-0000CC770000}"/>
    <cellStyle name="Explanatory Text 7 2" xfId="21755" xr:uid="{00000000-0005-0000-0000-0000CD770000}"/>
    <cellStyle name="Explanatory Text 7 2 2" xfId="21756" xr:uid="{00000000-0005-0000-0000-0000CE770000}"/>
    <cellStyle name="Explanatory Text 7 2 3" xfId="21757" xr:uid="{00000000-0005-0000-0000-0000CF770000}"/>
    <cellStyle name="Explanatory Text 7 2_AVA DVA EL" xfId="21758" xr:uid="{00000000-0005-0000-0000-0000D0770000}"/>
    <cellStyle name="Explanatory Text 7 3" xfId="21759" xr:uid="{00000000-0005-0000-0000-0000D1770000}"/>
    <cellStyle name="Explanatory Text 7 3 2" xfId="21760" xr:uid="{00000000-0005-0000-0000-0000D2770000}"/>
    <cellStyle name="Explanatory Text 7 3 3" xfId="21761" xr:uid="{00000000-0005-0000-0000-0000D3770000}"/>
    <cellStyle name="Explanatory Text 7 3_AVA DVA EL" xfId="21762" xr:uid="{00000000-0005-0000-0000-0000D4770000}"/>
    <cellStyle name="Explanatory Text 7 4" xfId="21763" xr:uid="{00000000-0005-0000-0000-0000D5770000}"/>
    <cellStyle name="Explanatory Text 7 4 2" xfId="21764" xr:uid="{00000000-0005-0000-0000-0000D6770000}"/>
    <cellStyle name="Explanatory Text 7 4 3" xfId="21765" xr:uid="{00000000-0005-0000-0000-0000D7770000}"/>
    <cellStyle name="Explanatory Text 7 4_AVA DVA EL" xfId="21766" xr:uid="{00000000-0005-0000-0000-0000D8770000}"/>
    <cellStyle name="Explanatory Text 7 5" xfId="21767" xr:uid="{00000000-0005-0000-0000-0000D9770000}"/>
    <cellStyle name="Explanatory Text 7 5 2" xfId="21768" xr:uid="{00000000-0005-0000-0000-0000DA770000}"/>
    <cellStyle name="Explanatory Text 7 5 3" xfId="21769" xr:uid="{00000000-0005-0000-0000-0000DB770000}"/>
    <cellStyle name="Explanatory Text 7 5_AVA DVA EL" xfId="21770" xr:uid="{00000000-0005-0000-0000-0000DC770000}"/>
    <cellStyle name="Explanatory Text 7 6" xfId="21771" xr:uid="{00000000-0005-0000-0000-0000DD770000}"/>
    <cellStyle name="Explanatory Text 7 6 2" xfId="21772" xr:uid="{00000000-0005-0000-0000-0000DE770000}"/>
    <cellStyle name="Explanatory Text 7 6 3" xfId="21773" xr:uid="{00000000-0005-0000-0000-0000DF770000}"/>
    <cellStyle name="Explanatory Text 7 6_AVA DVA EL" xfId="21774" xr:uid="{00000000-0005-0000-0000-0000E0770000}"/>
    <cellStyle name="Explanatory Text 7 7" xfId="21775" xr:uid="{00000000-0005-0000-0000-0000E1770000}"/>
    <cellStyle name="Explanatory Text 7 7 2" xfId="21776" xr:uid="{00000000-0005-0000-0000-0000E2770000}"/>
    <cellStyle name="Explanatory Text 7 7 3" xfId="21777" xr:uid="{00000000-0005-0000-0000-0000E3770000}"/>
    <cellStyle name="Explanatory Text 7 7_AVA DVA EL" xfId="21778" xr:uid="{00000000-0005-0000-0000-0000E4770000}"/>
    <cellStyle name="Explanatory Text 7 8" xfId="21779" xr:uid="{00000000-0005-0000-0000-0000E5770000}"/>
    <cellStyle name="Explanatory Text 7 8 2" xfId="21780" xr:uid="{00000000-0005-0000-0000-0000E6770000}"/>
    <cellStyle name="Explanatory Text 7 8 3" xfId="21781" xr:uid="{00000000-0005-0000-0000-0000E7770000}"/>
    <cellStyle name="Explanatory Text 7 8_AVA DVA EL" xfId="21782" xr:uid="{00000000-0005-0000-0000-0000E8770000}"/>
    <cellStyle name="Explanatory Text 7 9" xfId="21783" xr:uid="{00000000-0005-0000-0000-0000E9770000}"/>
    <cellStyle name="Explanatory Text 7_AVA DVA EL" xfId="21784" xr:uid="{00000000-0005-0000-0000-0000EA770000}"/>
    <cellStyle name="Explanatory Text 8" xfId="6502" xr:uid="{00000000-0005-0000-0000-0000EB770000}"/>
    <cellStyle name="Explanatory Text 8 2" xfId="21785" xr:uid="{00000000-0005-0000-0000-0000EC770000}"/>
    <cellStyle name="Explanatory Text 8 2 2" xfId="21786" xr:uid="{00000000-0005-0000-0000-0000ED770000}"/>
    <cellStyle name="Explanatory Text 8 2 3" xfId="21787" xr:uid="{00000000-0005-0000-0000-0000EE770000}"/>
    <cellStyle name="Explanatory Text 8 2_AVA DVA EL" xfId="21788" xr:uid="{00000000-0005-0000-0000-0000EF770000}"/>
    <cellStyle name="Explanatory Text 8 3" xfId="21789" xr:uid="{00000000-0005-0000-0000-0000F0770000}"/>
    <cellStyle name="Explanatory Text 8 3 2" xfId="21790" xr:uid="{00000000-0005-0000-0000-0000F1770000}"/>
    <cellStyle name="Explanatory Text 8 3 3" xfId="21791" xr:uid="{00000000-0005-0000-0000-0000F2770000}"/>
    <cellStyle name="Explanatory Text 8 3_AVA DVA EL" xfId="21792" xr:uid="{00000000-0005-0000-0000-0000F3770000}"/>
    <cellStyle name="Explanatory Text 8 4" xfId="21793" xr:uid="{00000000-0005-0000-0000-0000F4770000}"/>
    <cellStyle name="Explanatory Text 8 4 2" xfId="21794" xr:uid="{00000000-0005-0000-0000-0000F5770000}"/>
    <cellStyle name="Explanatory Text 8 4 3" xfId="21795" xr:uid="{00000000-0005-0000-0000-0000F6770000}"/>
    <cellStyle name="Explanatory Text 8 4_AVA DVA EL" xfId="21796" xr:uid="{00000000-0005-0000-0000-0000F7770000}"/>
    <cellStyle name="Explanatory Text 8 5" xfId="21797" xr:uid="{00000000-0005-0000-0000-0000F8770000}"/>
    <cellStyle name="Explanatory Text 8 5 2" xfId="21798" xr:uid="{00000000-0005-0000-0000-0000F9770000}"/>
    <cellStyle name="Explanatory Text 8 5 3" xfId="21799" xr:uid="{00000000-0005-0000-0000-0000FA770000}"/>
    <cellStyle name="Explanatory Text 8 5_AVA DVA EL" xfId="21800" xr:uid="{00000000-0005-0000-0000-0000FB770000}"/>
    <cellStyle name="Explanatory Text 8 6" xfId="21801" xr:uid="{00000000-0005-0000-0000-0000FC770000}"/>
    <cellStyle name="Explanatory Text 8 6 2" xfId="21802" xr:uid="{00000000-0005-0000-0000-0000FD770000}"/>
    <cellStyle name="Explanatory Text 8 6 3" xfId="21803" xr:uid="{00000000-0005-0000-0000-0000FE770000}"/>
    <cellStyle name="Explanatory Text 8 6_AVA DVA EL" xfId="21804" xr:uid="{00000000-0005-0000-0000-0000FF770000}"/>
    <cellStyle name="Explanatory Text 8 7" xfId="21805" xr:uid="{00000000-0005-0000-0000-000000780000}"/>
    <cellStyle name="Explanatory Text 8 7 2" xfId="21806" xr:uid="{00000000-0005-0000-0000-000001780000}"/>
    <cellStyle name="Explanatory Text 8 7 3" xfId="21807" xr:uid="{00000000-0005-0000-0000-000002780000}"/>
    <cellStyle name="Explanatory Text 8 7_AVA DVA EL" xfId="21808" xr:uid="{00000000-0005-0000-0000-000003780000}"/>
    <cellStyle name="Explanatory Text 8 8" xfId="21809" xr:uid="{00000000-0005-0000-0000-000004780000}"/>
    <cellStyle name="Explanatory Text 8 8 2" xfId="21810" xr:uid="{00000000-0005-0000-0000-000005780000}"/>
    <cellStyle name="Explanatory Text 8 8 3" xfId="21811" xr:uid="{00000000-0005-0000-0000-000006780000}"/>
    <cellStyle name="Explanatory Text 8 8_AVA DVA EL" xfId="21812" xr:uid="{00000000-0005-0000-0000-000007780000}"/>
    <cellStyle name="Explanatory Text 8 9" xfId="21813" xr:uid="{00000000-0005-0000-0000-000008780000}"/>
    <cellStyle name="Explanatory Text 8_AVA DVA EL" xfId="21814" xr:uid="{00000000-0005-0000-0000-000009780000}"/>
    <cellStyle name="Explanatory Text 9" xfId="6503" xr:uid="{00000000-0005-0000-0000-00000A780000}"/>
    <cellStyle name="Explanatory Text 9 2" xfId="21815" xr:uid="{00000000-0005-0000-0000-00000B780000}"/>
    <cellStyle name="Explanatory Text 9 2 2" xfId="21816" xr:uid="{00000000-0005-0000-0000-00000C780000}"/>
    <cellStyle name="Explanatory Text 9 2 3" xfId="21817" xr:uid="{00000000-0005-0000-0000-00000D780000}"/>
    <cellStyle name="Explanatory Text 9 2_AVA DVA EL" xfId="21818" xr:uid="{00000000-0005-0000-0000-00000E780000}"/>
    <cellStyle name="Explanatory Text 9 3" xfId="21819" xr:uid="{00000000-0005-0000-0000-00000F780000}"/>
    <cellStyle name="Explanatory Text 9 3 2" xfId="21820" xr:uid="{00000000-0005-0000-0000-000010780000}"/>
    <cellStyle name="Explanatory Text 9 3 3" xfId="21821" xr:uid="{00000000-0005-0000-0000-000011780000}"/>
    <cellStyle name="Explanatory Text 9 3_AVA DVA EL" xfId="21822" xr:uid="{00000000-0005-0000-0000-000012780000}"/>
    <cellStyle name="Explanatory Text 9 4" xfId="21823" xr:uid="{00000000-0005-0000-0000-000013780000}"/>
    <cellStyle name="Explanatory Text 9 4 2" xfId="21824" xr:uid="{00000000-0005-0000-0000-000014780000}"/>
    <cellStyle name="Explanatory Text 9 4 3" xfId="21825" xr:uid="{00000000-0005-0000-0000-000015780000}"/>
    <cellStyle name="Explanatory Text 9 4_AVA DVA EL" xfId="21826" xr:uid="{00000000-0005-0000-0000-000016780000}"/>
    <cellStyle name="Explanatory Text 9 5" xfId="21827" xr:uid="{00000000-0005-0000-0000-000017780000}"/>
    <cellStyle name="Explanatory Text 9 5 2" xfId="21828" xr:uid="{00000000-0005-0000-0000-000018780000}"/>
    <cellStyle name="Explanatory Text 9 5 3" xfId="21829" xr:uid="{00000000-0005-0000-0000-000019780000}"/>
    <cellStyle name="Explanatory Text 9 5_AVA DVA EL" xfId="21830" xr:uid="{00000000-0005-0000-0000-00001A780000}"/>
    <cellStyle name="Explanatory Text 9 6" xfId="21831" xr:uid="{00000000-0005-0000-0000-00001B780000}"/>
    <cellStyle name="Explanatory Text 9 6 2" xfId="21832" xr:uid="{00000000-0005-0000-0000-00001C780000}"/>
    <cellStyle name="Explanatory Text 9 6 3" xfId="21833" xr:uid="{00000000-0005-0000-0000-00001D780000}"/>
    <cellStyle name="Explanatory Text 9 6_AVA DVA EL" xfId="21834" xr:uid="{00000000-0005-0000-0000-00001E780000}"/>
    <cellStyle name="Explanatory Text 9 7" xfId="21835" xr:uid="{00000000-0005-0000-0000-00001F780000}"/>
    <cellStyle name="Explanatory Text 9 7 2" xfId="21836" xr:uid="{00000000-0005-0000-0000-000020780000}"/>
    <cellStyle name="Explanatory Text 9 7 3" xfId="21837" xr:uid="{00000000-0005-0000-0000-000021780000}"/>
    <cellStyle name="Explanatory Text 9 7_AVA DVA EL" xfId="21838" xr:uid="{00000000-0005-0000-0000-000022780000}"/>
    <cellStyle name="Explanatory Text 9 8" xfId="21839" xr:uid="{00000000-0005-0000-0000-000023780000}"/>
    <cellStyle name="Explanatory Text 9 8 2" xfId="21840" xr:uid="{00000000-0005-0000-0000-000024780000}"/>
    <cellStyle name="Explanatory Text 9 8 3" xfId="21841" xr:uid="{00000000-0005-0000-0000-000025780000}"/>
    <cellStyle name="Explanatory Text 9 8_AVA DVA EL" xfId="21842" xr:uid="{00000000-0005-0000-0000-000026780000}"/>
    <cellStyle name="Explanatory Text 9 9" xfId="21843" xr:uid="{00000000-0005-0000-0000-000027780000}"/>
    <cellStyle name="Explanatory Text 9_AVA DVA EL" xfId="21844" xr:uid="{00000000-0005-0000-0000-000028780000}"/>
    <cellStyle name="Explanatory Text_2" xfId="54157" xr:uid="{DF65E62A-65F3-4FF4-ADCA-E16C5A4130BC}"/>
    <cellStyle name="External File Cells" xfId="6504" xr:uid="{00000000-0005-0000-0000-00002A780000}"/>
    <cellStyle name="External File Cells 10" xfId="6505" xr:uid="{00000000-0005-0000-0000-00002B780000}"/>
    <cellStyle name="External File Cells 11" xfId="34452" xr:uid="{00000000-0005-0000-0000-00002C780000}"/>
    <cellStyle name="External File Cells 12" xfId="35235" xr:uid="{00000000-0005-0000-0000-00002D780000}"/>
    <cellStyle name="External File Cells 13" xfId="46450" xr:uid="{00000000-0005-0000-0000-00002E780000}"/>
    <cellStyle name="External File Cells 14" xfId="46451" xr:uid="{00000000-0005-0000-0000-00002F780000}"/>
    <cellStyle name="External File Cells 15" xfId="46452" xr:uid="{00000000-0005-0000-0000-000030780000}"/>
    <cellStyle name="External File Cells 16" xfId="46453" xr:uid="{00000000-0005-0000-0000-000031780000}"/>
    <cellStyle name="External File Cells 17" xfId="46454" xr:uid="{00000000-0005-0000-0000-000032780000}"/>
    <cellStyle name="External File Cells 18" xfId="46455" xr:uid="{00000000-0005-0000-0000-000033780000}"/>
    <cellStyle name="External File Cells 19" xfId="46456" xr:uid="{00000000-0005-0000-0000-000034780000}"/>
    <cellStyle name="External File Cells 2" xfId="6506" xr:uid="{00000000-0005-0000-0000-000035780000}"/>
    <cellStyle name="External File Cells 2 10" xfId="34451" xr:uid="{00000000-0005-0000-0000-000036780000}"/>
    <cellStyle name="External File Cells 2 11" xfId="35236" xr:uid="{00000000-0005-0000-0000-000037780000}"/>
    <cellStyle name="External File Cells 2 2" xfId="6507" xr:uid="{00000000-0005-0000-0000-000038780000}"/>
    <cellStyle name="External File Cells 2 2 10" xfId="6508" xr:uid="{00000000-0005-0000-0000-000039780000}"/>
    <cellStyle name="External File Cells 2 2 11" xfId="35108"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6457" xr:uid="{00000000-0005-0000-0000-000043780000}"/>
    <cellStyle name="External File Cells 2 3" xfId="6517" xr:uid="{00000000-0005-0000-0000-000044780000}"/>
    <cellStyle name="External File Cells 2 3 10" xfId="6518" xr:uid="{00000000-0005-0000-0000-000045780000}"/>
    <cellStyle name="External File Cells 2 3 11" xfId="34884" xr:uid="{00000000-0005-0000-0000-000046780000}"/>
    <cellStyle name="External File Cells 2 3 12" xfId="35095"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65" xr:uid="{00000000-0005-0000-0000-00007E780000}"/>
    <cellStyle name="External File Cells 20" xfId="46458" xr:uid="{00000000-0005-0000-0000-00007F780000}"/>
    <cellStyle name="External File Cells 21" xfId="46459" xr:uid="{00000000-0005-0000-0000-000080780000}"/>
    <cellStyle name="External File Cells 22" xfId="46460" xr:uid="{00000000-0005-0000-0000-000081780000}"/>
    <cellStyle name="External File Cells 23" xfId="46461" xr:uid="{00000000-0005-0000-0000-000082780000}"/>
    <cellStyle name="External File Cells 24" xfId="46462" xr:uid="{00000000-0005-0000-0000-000083780000}"/>
    <cellStyle name="External File Cells 25" xfId="46463" xr:uid="{00000000-0005-0000-0000-000084780000}"/>
    <cellStyle name="External File Cells 26" xfId="46464" xr:uid="{00000000-0005-0000-0000-000085780000}"/>
    <cellStyle name="External File Cells 3" xfId="6573" xr:uid="{00000000-0005-0000-0000-000086780000}"/>
    <cellStyle name="External File Cells 3 10" xfId="6574" xr:uid="{00000000-0005-0000-0000-000087780000}"/>
    <cellStyle name="External File Cells 3 11" xfId="35107" xr:uid="{00000000-0005-0000-0000-000088780000}"/>
    <cellStyle name="External File Cells 3 2" xfId="6575" xr:uid="{00000000-0005-0000-0000-000089780000}"/>
    <cellStyle name="External File Cells 3 2 2" xfId="21845" xr:uid="{00000000-0005-0000-0000-00008A780000}"/>
    <cellStyle name="External File Cells 3 2 2 2" xfId="46465" xr:uid="{00000000-0005-0000-0000-00008B780000}"/>
    <cellStyle name="External File Cells 3 2 3" xfId="21846" xr:uid="{00000000-0005-0000-0000-00008C780000}"/>
    <cellStyle name="External File Cells 3 2_AVA DVA EL" xfId="21847" xr:uid="{00000000-0005-0000-0000-00008D780000}"/>
    <cellStyle name="External File Cells 3 3" xfId="6576" xr:uid="{00000000-0005-0000-0000-00008E780000}"/>
    <cellStyle name="External File Cells 3 3 2" xfId="46466" xr:uid="{00000000-0005-0000-0000-00008F780000}"/>
    <cellStyle name="External File Cells 3 3_EU CC1" xfId="54158" xr:uid="{547D711F-7267-40B5-924F-D772C6BD8562}"/>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1848" xr:uid="{00000000-0005-0000-0000-000096780000}"/>
    <cellStyle name="External File Cells 4" xfId="6583" xr:uid="{00000000-0005-0000-0000-000097780000}"/>
    <cellStyle name="External File Cells 4 10" xfId="6584" xr:uid="{00000000-0005-0000-0000-000098780000}"/>
    <cellStyle name="External File Cells 4 11" xfId="34883" xr:uid="{00000000-0005-0000-0000-000099780000}"/>
    <cellStyle name="External File Cells 4 12" xfId="35094"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64"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1849" xr:uid="{00000000-0005-0000-0000-0000D9780000}"/>
    <cellStyle name="FeltDataDecimal 2 2" xfId="46467" xr:uid="{00000000-0005-0000-0000-0000DA780000}"/>
    <cellStyle name="FeltDataDecimal 2 2 2" xfId="46468" xr:uid="{00000000-0005-0000-0000-0000DB780000}"/>
    <cellStyle name="FeltDataDecimal 2 2 3" xfId="46469" xr:uid="{00000000-0005-0000-0000-0000DC780000}"/>
    <cellStyle name="FeltDataDecimal 2 2 4" xfId="46470" xr:uid="{00000000-0005-0000-0000-0000DD780000}"/>
    <cellStyle name="FeltDataDecimal 2 2_Results &amp; key fig." xfId="46471" xr:uid="{00000000-0005-0000-0000-0000DE780000}"/>
    <cellStyle name="FeltDataDecimal 2 3" xfId="46472" xr:uid="{00000000-0005-0000-0000-0000DF780000}"/>
    <cellStyle name="FeltDataDecimal 2 4" xfId="46473" xr:uid="{00000000-0005-0000-0000-0000E0780000}"/>
    <cellStyle name="FeltDataDecimal 2 5" xfId="46474" xr:uid="{00000000-0005-0000-0000-0000E1780000}"/>
    <cellStyle name="FeltDataDecimal 2_AVA DVA EL" xfId="46475" xr:uid="{00000000-0005-0000-0000-0000E2780000}"/>
    <cellStyle name="FeltDataDecimal 3" xfId="21850" xr:uid="{00000000-0005-0000-0000-0000E3780000}"/>
    <cellStyle name="FeltDataDecimal 3 2" xfId="46476" xr:uid="{00000000-0005-0000-0000-0000E4780000}"/>
    <cellStyle name="FeltDataDecimal 3 3" xfId="46477" xr:uid="{00000000-0005-0000-0000-0000E5780000}"/>
    <cellStyle name="FeltDataDecimal 3 4" xfId="46478" xr:uid="{00000000-0005-0000-0000-0000E6780000}"/>
    <cellStyle name="FeltDataDecimal 3 5" xfId="46479" xr:uid="{00000000-0005-0000-0000-0000E7780000}"/>
    <cellStyle name="FeltDataDecimal 4" xfId="46480" xr:uid="{00000000-0005-0000-0000-0000E8780000}"/>
    <cellStyle name="FeltDataDecimal 5" xfId="46481" xr:uid="{00000000-0005-0000-0000-0000E9780000}"/>
    <cellStyle name="FeltDataDecimal 6" xfId="46482" xr:uid="{00000000-0005-0000-0000-0000EA780000}"/>
    <cellStyle name="FeltDataDecimal_AVA DVA EL" xfId="21851" xr:uid="{00000000-0005-0000-0000-0000EB780000}"/>
    <cellStyle name="FeltDataNormal" xfId="6646" xr:uid="{00000000-0005-0000-0000-0000EC780000}"/>
    <cellStyle name="FeltDataNormal 2" xfId="21852" xr:uid="{00000000-0005-0000-0000-0000ED780000}"/>
    <cellStyle name="FeltDataNormal 2 2" xfId="46483" xr:uid="{00000000-0005-0000-0000-0000EE780000}"/>
    <cellStyle name="FeltDataNormal 2 2 2" xfId="46484" xr:uid="{00000000-0005-0000-0000-0000EF780000}"/>
    <cellStyle name="FeltDataNormal 2 2 3" xfId="46485" xr:uid="{00000000-0005-0000-0000-0000F0780000}"/>
    <cellStyle name="FeltDataNormal 2 2 4" xfId="46486" xr:uid="{00000000-0005-0000-0000-0000F1780000}"/>
    <cellStyle name="FeltDataNormal 2 2_Results &amp; key fig." xfId="46487" xr:uid="{00000000-0005-0000-0000-0000F2780000}"/>
    <cellStyle name="FeltDataNormal 2 3" xfId="46488" xr:uid="{00000000-0005-0000-0000-0000F3780000}"/>
    <cellStyle name="FeltDataNormal 2 4" xfId="46489" xr:uid="{00000000-0005-0000-0000-0000F4780000}"/>
    <cellStyle name="FeltDataNormal 2 5" xfId="46490" xr:uid="{00000000-0005-0000-0000-0000F5780000}"/>
    <cellStyle name="FeltDataNormal 2_AVA DVA EL" xfId="46491" xr:uid="{00000000-0005-0000-0000-0000F6780000}"/>
    <cellStyle name="FeltDataNormal 3" xfId="46492" xr:uid="{00000000-0005-0000-0000-0000F7780000}"/>
    <cellStyle name="FeltDataNormal 3 2" xfId="46493" xr:uid="{00000000-0005-0000-0000-0000F8780000}"/>
    <cellStyle name="FeltDataNormal 3 3" xfId="46494" xr:uid="{00000000-0005-0000-0000-0000F9780000}"/>
    <cellStyle name="FeltDataNormal 3 4" xfId="46495" xr:uid="{00000000-0005-0000-0000-0000FA780000}"/>
    <cellStyle name="FeltDataNormal 4" xfId="46496" xr:uid="{00000000-0005-0000-0000-0000FB780000}"/>
    <cellStyle name="FeltDataNormal 5" xfId="46497" xr:uid="{00000000-0005-0000-0000-0000FC780000}"/>
    <cellStyle name="FeltDataNormal 6" xfId="46498" xr:uid="{00000000-0005-0000-0000-0000FD780000}"/>
    <cellStyle name="FeltDataNormal_A02" xfId="53981" xr:uid="{F2E8B566-7D71-4981-A5C9-C7E7D3F9217A}"/>
    <cellStyle name="FeltDataString" xfId="21853" xr:uid="{00000000-0005-0000-0000-0000FF780000}"/>
    <cellStyle name="FeltDataString 2" xfId="21854" xr:uid="{00000000-0005-0000-0000-000000790000}"/>
    <cellStyle name="FeltDataString 3" xfId="21855" xr:uid="{00000000-0005-0000-0000-000001790000}"/>
    <cellStyle name="FeltDataString_AVA DVA EL" xfId="21856" xr:uid="{00000000-0005-0000-0000-000002790000}"/>
    <cellStyle name="FeltDataTal" xfId="21857" xr:uid="{00000000-0005-0000-0000-000003790000}"/>
    <cellStyle name="FeltDataTal 2" xfId="21858" xr:uid="{00000000-0005-0000-0000-000004790000}"/>
    <cellStyle name="FeltDataTal 3" xfId="21859" xr:uid="{00000000-0005-0000-0000-000005790000}"/>
    <cellStyle name="FeltDataTal 4" xfId="46499" xr:uid="{00000000-0005-0000-0000-000006790000}"/>
    <cellStyle name="FeltDataTal_AVA DVA EL" xfId="21860" xr:uid="{00000000-0005-0000-0000-000007790000}"/>
    <cellStyle name="FeltID" xfId="6647" xr:uid="{00000000-0005-0000-0000-000008790000}"/>
    <cellStyle name="FeltID 2" xfId="21861" xr:uid="{00000000-0005-0000-0000-000009790000}"/>
    <cellStyle name="FeltID 2 2" xfId="46500" xr:uid="{00000000-0005-0000-0000-00000A790000}"/>
    <cellStyle name="FeltID 2 2 2" xfId="46501" xr:uid="{00000000-0005-0000-0000-00000B790000}"/>
    <cellStyle name="FeltID 2 2 3" xfId="46502" xr:uid="{00000000-0005-0000-0000-00000C790000}"/>
    <cellStyle name="FeltID 2 2 4" xfId="46503" xr:uid="{00000000-0005-0000-0000-00000D790000}"/>
    <cellStyle name="FeltID 2 2_Results &amp; key fig." xfId="46504" xr:uid="{00000000-0005-0000-0000-00000E790000}"/>
    <cellStyle name="FeltID 2 3" xfId="46505" xr:uid="{00000000-0005-0000-0000-00000F790000}"/>
    <cellStyle name="FeltID 2 4" xfId="46506" xr:uid="{00000000-0005-0000-0000-000010790000}"/>
    <cellStyle name="FeltID 2 5" xfId="46507" xr:uid="{00000000-0005-0000-0000-000011790000}"/>
    <cellStyle name="FeltID 2_AVA DVA EL" xfId="46508" xr:uid="{00000000-0005-0000-0000-000012790000}"/>
    <cellStyle name="FeltID 3" xfId="46509" xr:uid="{00000000-0005-0000-0000-000013790000}"/>
    <cellStyle name="FeltID 3 2" xfId="46510" xr:uid="{00000000-0005-0000-0000-000014790000}"/>
    <cellStyle name="FeltID 3 3" xfId="46511" xr:uid="{00000000-0005-0000-0000-000015790000}"/>
    <cellStyle name="FeltID 3 4" xfId="46512" xr:uid="{00000000-0005-0000-0000-000016790000}"/>
    <cellStyle name="FeltID 4" xfId="46513" xr:uid="{00000000-0005-0000-0000-000017790000}"/>
    <cellStyle name="FeltID 5" xfId="46514" xr:uid="{00000000-0005-0000-0000-000018790000}"/>
    <cellStyle name="FeltID 6" xfId="46515" xr:uid="{00000000-0005-0000-0000-000019790000}"/>
    <cellStyle name="FeltID_A02" xfId="53982" xr:uid="{BA88F660-C617-4223-A937-5492C1E63E06}"/>
    <cellStyle name="Figyelmeztetés" xfId="6648" xr:uid="{00000000-0005-0000-0000-00001B790000}"/>
    <cellStyle name="Figyelmeztetés 2" xfId="21862" xr:uid="{00000000-0005-0000-0000-00001C790000}"/>
    <cellStyle name="Figyelmeztetés_4 manuell" xfId="54159" xr:uid="{8108C211-F17A-4615-9400-11EAB34E5D3A}"/>
    <cellStyle name="Fijo" xfId="6649" xr:uid="{00000000-0005-0000-0000-00001E790000}"/>
    <cellStyle name="Financiero" xfId="6650" xr:uid="{00000000-0005-0000-0000-00001F790000}"/>
    <cellStyle name="Finstilt" xfId="21863" xr:uid="{00000000-0005-0000-0000-000020790000}"/>
    <cellStyle name="Finstilt 2" xfId="21864" xr:uid="{00000000-0005-0000-0000-000021790000}"/>
    <cellStyle name="Finstilt 3" xfId="21865" xr:uid="{00000000-0005-0000-0000-000022790000}"/>
    <cellStyle name="Finstilt 4" xfId="46516" xr:uid="{00000000-0005-0000-0000-000023790000}"/>
    <cellStyle name="Finstilt låst" xfId="21866" xr:uid="{00000000-0005-0000-0000-000024790000}"/>
    <cellStyle name="Finstilt låst 2" xfId="21867" xr:uid="{00000000-0005-0000-0000-000025790000}"/>
    <cellStyle name="Finstilt låst 3" xfId="21868" xr:uid="{00000000-0005-0000-0000-000026790000}"/>
    <cellStyle name="Finstilt låst 4" xfId="46517" xr:uid="{00000000-0005-0000-0000-000027790000}"/>
    <cellStyle name="Finstilt låst_AVA DVA EL" xfId="21869" xr:uid="{00000000-0005-0000-0000-000028790000}"/>
    <cellStyle name="Finstilt_Adjustment-BalanceSheet" xfId="21870" xr:uid="{00000000-0005-0000-0000-000029790000}"/>
    <cellStyle name="Followed Hyperlink" xfId="6651" xr:uid="{00000000-0005-0000-0000-00002A790000}"/>
    <cellStyle name="Followed Hyperlink 2" xfId="6652" xr:uid="{00000000-0005-0000-0000-00002B790000}"/>
    <cellStyle name="Followed Hyperlink 2 2" xfId="21871" xr:uid="{00000000-0005-0000-0000-00002C790000}"/>
    <cellStyle name="Followed Hyperlink 2 2 2" xfId="46518" xr:uid="{00000000-0005-0000-0000-00002D790000}"/>
    <cellStyle name="Followed Hyperlink 2_A01" xfId="34321" xr:uid="{00000000-0005-0000-0000-00002E790000}"/>
    <cellStyle name="Followed Hyperlink 3" xfId="21872" xr:uid="{00000000-0005-0000-0000-00002F790000}"/>
    <cellStyle name="Followed Hyperlink 3 2" xfId="21873" xr:uid="{00000000-0005-0000-0000-000030790000}"/>
    <cellStyle name="Followed Hyperlink 3 2 2" xfId="21874" xr:uid="{00000000-0005-0000-0000-000031790000}"/>
    <cellStyle name="Followed Hyperlink 3 2 3" xfId="21875" xr:uid="{00000000-0005-0000-0000-000032790000}"/>
    <cellStyle name="Followed Hyperlink 3 2_AVA DVA EL" xfId="21876" xr:uid="{00000000-0005-0000-0000-000033790000}"/>
    <cellStyle name="Followed Hyperlink 3 3" xfId="21877" xr:uid="{00000000-0005-0000-0000-000034790000}"/>
    <cellStyle name="Followed Hyperlink 3 4" xfId="21878" xr:uid="{00000000-0005-0000-0000-000035790000}"/>
    <cellStyle name="Followed Hyperlink 3_Adjustment-BalanceSheet" xfId="21879" xr:uid="{00000000-0005-0000-0000-000036790000}"/>
    <cellStyle name="Followed Hyperlink 4" xfId="21880" xr:uid="{00000000-0005-0000-0000-000037790000}"/>
    <cellStyle name="Followed Hyperlink 4 2" xfId="46519" xr:uid="{00000000-0005-0000-0000-000038790000}"/>
    <cellStyle name="Followed Hyperlink_8" xfId="46520" xr:uid="{00000000-0005-0000-0000-000039790000}"/>
    <cellStyle name="Footer SBILogo1" xfId="21881" xr:uid="{00000000-0005-0000-0000-00003A790000}"/>
    <cellStyle name="Footer SBILogo1 2" xfId="21882" xr:uid="{00000000-0005-0000-0000-00003B790000}"/>
    <cellStyle name="Footer SBILogo1 3" xfId="21883" xr:uid="{00000000-0005-0000-0000-00003C790000}"/>
    <cellStyle name="Footer SBILogo1_AVA DVA EL" xfId="21884" xr:uid="{00000000-0005-0000-0000-00003D790000}"/>
    <cellStyle name="Footer SBILogo2" xfId="21885" xr:uid="{00000000-0005-0000-0000-00003E790000}"/>
    <cellStyle name="Footer SBILogo2 2" xfId="21886" xr:uid="{00000000-0005-0000-0000-00003F790000}"/>
    <cellStyle name="Footer SBILogo2 3" xfId="21887" xr:uid="{00000000-0005-0000-0000-000040790000}"/>
    <cellStyle name="Footer SBILogo2_AVA DVA EL" xfId="21888" xr:uid="{00000000-0005-0000-0000-000041790000}"/>
    <cellStyle name="Footnote" xfId="21889" xr:uid="{00000000-0005-0000-0000-000042790000}"/>
    <cellStyle name="Footnote 2" xfId="21890" xr:uid="{00000000-0005-0000-0000-000043790000}"/>
    <cellStyle name="Footnote 3" xfId="21891" xr:uid="{00000000-0005-0000-0000-000044790000}"/>
    <cellStyle name="Footnote Reference" xfId="21892" xr:uid="{00000000-0005-0000-0000-000045790000}"/>
    <cellStyle name="Footnote Reference 2" xfId="21893" xr:uid="{00000000-0005-0000-0000-000046790000}"/>
    <cellStyle name="Footnote Reference 3" xfId="21894" xr:uid="{00000000-0005-0000-0000-000047790000}"/>
    <cellStyle name="Footnote Reference_AVA DVA EL" xfId="21895" xr:uid="{00000000-0005-0000-0000-000048790000}"/>
    <cellStyle name="Footnote_AM Comps M&amp;A JA" xfId="21896" xr:uid="{00000000-0005-0000-0000-000049790000}"/>
    <cellStyle name="Forecast Cells" xfId="6653" xr:uid="{00000000-0005-0000-0000-00004A790000}"/>
    <cellStyle name="Forecast Cells 2" xfId="6654" xr:uid="{00000000-0005-0000-0000-00004B790000}"/>
    <cellStyle name="Forecast Cells 2 2" xfId="21897" xr:uid="{00000000-0005-0000-0000-00004C790000}"/>
    <cellStyle name="Forecast Cells 2 2 2" xfId="46521" xr:uid="{00000000-0005-0000-0000-00004D790000}"/>
    <cellStyle name="Forecast Cells 2_AVA DVA EL" xfId="21898" xr:uid="{00000000-0005-0000-0000-00004E790000}"/>
    <cellStyle name="Forecast Cells 3" xfId="21899" xr:uid="{00000000-0005-0000-0000-00004F790000}"/>
    <cellStyle name="Forecast Cells 3 2" xfId="21900" xr:uid="{00000000-0005-0000-0000-000050790000}"/>
    <cellStyle name="Forecast Cells 3 2 2" xfId="21901" xr:uid="{00000000-0005-0000-0000-000051790000}"/>
    <cellStyle name="Forecast Cells 3 2 3" xfId="21902" xr:uid="{00000000-0005-0000-0000-000052790000}"/>
    <cellStyle name="Forecast Cells 3 2_AVA DVA EL" xfId="21903" xr:uid="{00000000-0005-0000-0000-000053790000}"/>
    <cellStyle name="Forecast Cells 3 3" xfId="21904" xr:uid="{00000000-0005-0000-0000-000054790000}"/>
    <cellStyle name="Forecast Cells 3 4" xfId="21905" xr:uid="{00000000-0005-0000-0000-000055790000}"/>
    <cellStyle name="Forecast Cells 3_AVA DVA EL" xfId="21906" xr:uid="{00000000-0005-0000-0000-000056790000}"/>
    <cellStyle name="Forecast Cells 4" xfId="21907" xr:uid="{00000000-0005-0000-0000-000057790000}"/>
    <cellStyle name="Forecast Cells_1" xfId="46522" xr:uid="{00000000-0005-0000-0000-000058790000}"/>
    <cellStyle name="Forklarende tekst" xfId="34664" xr:uid="{00000000-0005-0000-0000-000059790000}"/>
    <cellStyle name="Forklarende tekst 2" xfId="6655" xr:uid="{00000000-0005-0000-0000-00005A790000}"/>
    <cellStyle name="Forklarende tekst 2 2" xfId="21908" xr:uid="{00000000-0005-0000-0000-00005B790000}"/>
    <cellStyle name="Forklarende tekst 2 2 2" xfId="21909" xr:uid="{00000000-0005-0000-0000-00005C790000}"/>
    <cellStyle name="Forklarende tekst 2 2 3" xfId="21910" xr:uid="{00000000-0005-0000-0000-00005D790000}"/>
    <cellStyle name="Forklarende tekst 2 2 4" xfId="38432" xr:uid="{00000000-0005-0000-0000-00005E790000}"/>
    <cellStyle name="Forklarende tekst 2 2_AVA DVA EL" xfId="21911" xr:uid="{00000000-0005-0000-0000-00005F790000}"/>
    <cellStyle name="Forklarende tekst 2 3" xfId="21912" xr:uid="{00000000-0005-0000-0000-000060790000}"/>
    <cellStyle name="Forklarende tekst 2 3 2" xfId="38433" xr:uid="{00000000-0005-0000-0000-000061790000}"/>
    <cellStyle name="Forklarende tekst 2 4" xfId="46523" xr:uid="{00000000-0005-0000-0000-000062790000}"/>
    <cellStyle name="Forklarende tekst 2 5" xfId="46524" xr:uid="{00000000-0005-0000-0000-000063790000}"/>
    <cellStyle name="Forklarende tekst 2 6" xfId="46525" xr:uid="{00000000-0005-0000-0000-000064790000}"/>
    <cellStyle name="Forklarende tekst 2_A01" xfId="34322" xr:uid="{00000000-0005-0000-0000-000065790000}"/>
    <cellStyle name="Forklarende tekst 3" xfId="21913" xr:uid="{00000000-0005-0000-0000-000066790000}"/>
    <cellStyle name="Forklarende tekst 3 2" xfId="21914" xr:uid="{00000000-0005-0000-0000-000067790000}"/>
    <cellStyle name="Forklarende tekst 3 3" xfId="21915" xr:uid="{00000000-0005-0000-0000-000068790000}"/>
    <cellStyle name="Forklarende tekst 3 4" xfId="38434" xr:uid="{00000000-0005-0000-0000-000069790000}"/>
    <cellStyle name="Forklarende tekst 3_AVA DVA EL" xfId="21916" xr:uid="{00000000-0005-0000-0000-00006A790000}"/>
    <cellStyle name="Forklarende tekst 4" xfId="21917" xr:uid="{00000000-0005-0000-0000-00006B790000}"/>
    <cellStyle name="Forklarende tekst 4 2" xfId="38435" xr:uid="{00000000-0005-0000-0000-00006C790000}"/>
    <cellStyle name="Forklarende tekst 5" xfId="21918" xr:uid="{00000000-0005-0000-0000-00006D790000}"/>
    <cellStyle name="Forklarende tekst_4 manuell" xfId="54160" xr:uid="{A4E037D8-AF88-4D0E-9065-C28DABC5FB7B}"/>
    <cellStyle name="Forside overskrift 1" xfId="6656" xr:uid="{00000000-0005-0000-0000-00006F790000}"/>
    <cellStyle name="Forside overskrift 1 2" xfId="21919" xr:uid="{00000000-0005-0000-0000-000070790000}"/>
    <cellStyle name="Forside overskrift 1_AVA DVA EL" xfId="21920" xr:uid="{00000000-0005-0000-0000-000071790000}"/>
    <cellStyle name="Forside overskrift 2" xfId="6657" xr:uid="{00000000-0005-0000-0000-000072790000}"/>
    <cellStyle name="Forside overskrift 2 2" xfId="21921" xr:uid="{00000000-0005-0000-0000-000073790000}"/>
    <cellStyle name="Forside overskrift 2_AVA DVA EL" xfId="21922" xr:uid="{00000000-0005-0000-0000-000074790000}"/>
    <cellStyle name="FSC Calculated amount" xfId="6658" xr:uid="{00000000-0005-0000-0000-000075790000}"/>
    <cellStyle name="FSC Calculated amount 2" xfId="21923" xr:uid="{00000000-0005-0000-0000-000076790000}"/>
    <cellStyle name="FSC Calculated amount 2 2" xfId="34895" xr:uid="{00000000-0005-0000-0000-000077790000}"/>
    <cellStyle name="FSC Calculated amount 2 3" xfId="35109" xr:uid="{00000000-0005-0000-0000-000078790000}"/>
    <cellStyle name="FSC Calculated amount 3" xfId="34881" xr:uid="{00000000-0005-0000-0000-000079790000}"/>
    <cellStyle name="FSC Calculated amount 3 2" xfId="35085" xr:uid="{00000000-0005-0000-0000-00007A790000}"/>
    <cellStyle name="FSC Calculated amount_AVA DVA EL" xfId="21924" xr:uid="{00000000-0005-0000-0000-00007B790000}"/>
    <cellStyle name="FSC Calculated boolean" xfId="21925" xr:uid="{00000000-0005-0000-0000-00007C790000}"/>
    <cellStyle name="FSC Calculated boolean 2" xfId="21926" xr:uid="{00000000-0005-0000-0000-00007D790000}"/>
    <cellStyle name="FSC Calculated boolean 3" xfId="21927" xr:uid="{00000000-0005-0000-0000-00007E790000}"/>
    <cellStyle name="FSC Calculated boolean_AVA DVA EL" xfId="21928" xr:uid="{00000000-0005-0000-0000-00007F790000}"/>
    <cellStyle name="FSC Calculated number" xfId="21929" xr:uid="{00000000-0005-0000-0000-000080790000}"/>
    <cellStyle name="FSC Calculated number 2" xfId="21930" xr:uid="{00000000-0005-0000-0000-000081790000}"/>
    <cellStyle name="FSC Calculated number 3" xfId="21931" xr:uid="{00000000-0005-0000-0000-000082790000}"/>
    <cellStyle name="FSC Calculated number_AVA DVA EL" xfId="21932" xr:uid="{00000000-0005-0000-0000-000083790000}"/>
    <cellStyle name="FSC Calculated percent" xfId="21933" xr:uid="{00000000-0005-0000-0000-000084790000}"/>
    <cellStyle name="FSC Calculated percent 2" xfId="21934" xr:uid="{00000000-0005-0000-0000-000085790000}"/>
    <cellStyle name="FSC Calculated percent 3" xfId="21935" xr:uid="{00000000-0005-0000-0000-000086790000}"/>
    <cellStyle name="FSC Calculated percent_AVA DVA EL" xfId="21936" xr:uid="{00000000-0005-0000-0000-000087790000}"/>
    <cellStyle name="FSC Calculated text" xfId="21937" xr:uid="{00000000-0005-0000-0000-000088790000}"/>
    <cellStyle name="FSC Calculated text 2" xfId="21938" xr:uid="{00000000-0005-0000-0000-000089790000}"/>
    <cellStyle name="FSC Calculated text 3" xfId="21939" xr:uid="{00000000-0005-0000-0000-00008A790000}"/>
    <cellStyle name="FSC Calculated text_AVA DVA EL" xfId="21940" xr:uid="{00000000-0005-0000-0000-00008B790000}"/>
    <cellStyle name="FSC Column title" xfId="6659" xr:uid="{00000000-0005-0000-0000-00008C790000}"/>
    <cellStyle name="FSC Column title 2" xfId="21941" xr:uid="{00000000-0005-0000-0000-00008D790000}"/>
    <cellStyle name="FSC Column title 2 2" xfId="34896" xr:uid="{00000000-0005-0000-0000-00008E790000}"/>
    <cellStyle name="FSC Column title 2 3" xfId="35110" xr:uid="{00000000-0005-0000-0000-00008F790000}"/>
    <cellStyle name="FSC Column title 3" xfId="34880" xr:uid="{00000000-0005-0000-0000-000090790000}"/>
    <cellStyle name="FSC Column title 3 2" xfId="35084" xr:uid="{00000000-0005-0000-0000-000091790000}"/>
    <cellStyle name="FSC Column title dotted" xfId="6660" xr:uid="{00000000-0005-0000-0000-000092790000}"/>
    <cellStyle name="FSC Column title dotted 2" xfId="21942" xr:uid="{00000000-0005-0000-0000-000093790000}"/>
    <cellStyle name="FSC Column title dotted 2 2" xfId="21943" xr:uid="{00000000-0005-0000-0000-000094790000}"/>
    <cellStyle name="FSC Column title dotted 2 3" xfId="21944" xr:uid="{00000000-0005-0000-0000-000095790000}"/>
    <cellStyle name="FSC Column title dotted 2 4" xfId="34897" xr:uid="{00000000-0005-0000-0000-000096790000}"/>
    <cellStyle name="FSC Column title dotted 2 5" xfId="35111" xr:uid="{00000000-0005-0000-0000-000097790000}"/>
    <cellStyle name="FSC Column title dotted 2_AVA DVA EL" xfId="21945" xr:uid="{00000000-0005-0000-0000-000098790000}"/>
    <cellStyle name="FSC Column title dotted 3" xfId="21946" xr:uid="{00000000-0005-0000-0000-000099790000}"/>
    <cellStyle name="FSC Column title dotted 3 2" xfId="34879" xr:uid="{00000000-0005-0000-0000-00009A790000}"/>
    <cellStyle name="FSC Column title dotted 3 3" xfId="35083" xr:uid="{00000000-0005-0000-0000-00009B790000}"/>
    <cellStyle name="FSC Column title dotted 4" xfId="46526" xr:uid="{00000000-0005-0000-0000-00009C790000}"/>
    <cellStyle name="FSC Column title dotted_AVA DVA EL" xfId="21947" xr:uid="{00000000-0005-0000-0000-00009D790000}"/>
    <cellStyle name="FSC Column title_Adj_Basel III" xfId="53983" xr:uid="{7B78CD72-F883-41E0-A931-1C636AB3F1B2}"/>
    <cellStyle name="FSC Comment" xfId="21948" xr:uid="{00000000-0005-0000-0000-00009F790000}"/>
    <cellStyle name="FSC Comment 2" xfId="21949" xr:uid="{00000000-0005-0000-0000-0000A0790000}"/>
    <cellStyle name="FSC Comment 3" xfId="21950" xr:uid="{00000000-0005-0000-0000-0000A1790000}"/>
    <cellStyle name="FSC Comment_AVA DVA EL" xfId="21951" xr:uid="{00000000-0005-0000-0000-0000A2790000}"/>
    <cellStyle name="FSC Default" xfId="6661" xr:uid="{00000000-0005-0000-0000-0000A3790000}"/>
    <cellStyle name="FSC Default 2" xfId="21952" xr:uid="{00000000-0005-0000-0000-0000A4790000}"/>
    <cellStyle name="FSC Default_AVA DVA EL" xfId="21953" xr:uid="{00000000-0005-0000-0000-0000A5790000}"/>
    <cellStyle name="FSC Disabled" xfId="6662" xr:uid="{00000000-0005-0000-0000-0000A6790000}"/>
    <cellStyle name="FSC Disabled 2" xfId="21954" xr:uid="{00000000-0005-0000-0000-0000A7790000}"/>
    <cellStyle name="FSC Disabled 2 2" xfId="34898" xr:uid="{00000000-0005-0000-0000-0000A8790000}"/>
    <cellStyle name="FSC Disabled 2 3" xfId="35112" xr:uid="{00000000-0005-0000-0000-0000A9790000}"/>
    <cellStyle name="FSC Disabled 3" xfId="34878" xr:uid="{00000000-0005-0000-0000-0000AA790000}"/>
    <cellStyle name="FSC Disabled 3 2" xfId="35082" xr:uid="{00000000-0005-0000-0000-0000AB790000}"/>
    <cellStyle name="FSC Disabled_AVA DVA EL" xfId="21955" xr:uid="{00000000-0005-0000-0000-0000AC790000}"/>
    <cellStyle name="FSC Editable amount" xfId="6663" xr:uid="{00000000-0005-0000-0000-0000AD790000}"/>
    <cellStyle name="FSC Editable amount 2" xfId="21956" xr:uid="{00000000-0005-0000-0000-0000AE790000}"/>
    <cellStyle name="FSC Editable amount 2 2" xfId="21957" xr:uid="{00000000-0005-0000-0000-0000AF790000}"/>
    <cellStyle name="FSC Editable amount 2 3" xfId="21958" xr:uid="{00000000-0005-0000-0000-0000B0790000}"/>
    <cellStyle name="FSC Editable amount 2 4" xfId="34899" xr:uid="{00000000-0005-0000-0000-0000B1790000}"/>
    <cellStyle name="FSC Editable amount 2 5" xfId="35113" xr:uid="{00000000-0005-0000-0000-0000B2790000}"/>
    <cellStyle name="FSC Editable amount 2_AVA DVA EL" xfId="21959" xr:uid="{00000000-0005-0000-0000-0000B3790000}"/>
    <cellStyle name="FSC Editable amount 3" xfId="21960" xr:uid="{00000000-0005-0000-0000-0000B4790000}"/>
    <cellStyle name="FSC Editable amount 3 2" xfId="21961" xr:uid="{00000000-0005-0000-0000-0000B5790000}"/>
    <cellStyle name="FSC Editable amount 3 3" xfId="21962" xr:uid="{00000000-0005-0000-0000-0000B6790000}"/>
    <cellStyle name="FSC Editable amount 3 4" xfId="34877" xr:uid="{00000000-0005-0000-0000-0000B7790000}"/>
    <cellStyle name="FSC Editable amount 3 5" xfId="35081" xr:uid="{00000000-0005-0000-0000-0000B8790000}"/>
    <cellStyle name="FSC Editable amount 3_AVA DVA EL" xfId="21963" xr:uid="{00000000-0005-0000-0000-0000B9790000}"/>
    <cellStyle name="FSC Editable amount 4" xfId="21964" xr:uid="{00000000-0005-0000-0000-0000BA790000}"/>
    <cellStyle name="FSC Editable amount 5" xfId="46527" xr:uid="{00000000-0005-0000-0000-0000BB790000}"/>
    <cellStyle name="FSC Editable amount_Adjustment-BalanceSheet" xfId="21965" xr:uid="{00000000-0005-0000-0000-0000BC790000}"/>
    <cellStyle name="FSC Editable boolean" xfId="21966" xr:uid="{00000000-0005-0000-0000-0000BD790000}"/>
    <cellStyle name="FSC Editable boolean 2" xfId="21967" xr:uid="{00000000-0005-0000-0000-0000BE790000}"/>
    <cellStyle name="FSC Editable boolean 3" xfId="21968" xr:uid="{00000000-0005-0000-0000-0000BF790000}"/>
    <cellStyle name="FSC Editable boolean_AVA DVA EL" xfId="21969" xr:uid="{00000000-0005-0000-0000-0000C0790000}"/>
    <cellStyle name="FSC Editable number" xfId="21970" xr:uid="{00000000-0005-0000-0000-0000C1790000}"/>
    <cellStyle name="FSC Editable number 2" xfId="21971" xr:uid="{00000000-0005-0000-0000-0000C2790000}"/>
    <cellStyle name="FSC Editable number 3" xfId="21972" xr:uid="{00000000-0005-0000-0000-0000C3790000}"/>
    <cellStyle name="FSC Editable number_AVA DVA EL" xfId="21973" xr:uid="{00000000-0005-0000-0000-0000C4790000}"/>
    <cellStyle name="FSC Editable percent" xfId="21974" xr:uid="{00000000-0005-0000-0000-0000C5790000}"/>
    <cellStyle name="FSC Editable percent 2" xfId="21975" xr:uid="{00000000-0005-0000-0000-0000C6790000}"/>
    <cellStyle name="FSC Editable percent 3" xfId="21976" xr:uid="{00000000-0005-0000-0000-0000C7790000}"/>
    <cellStyle name="FSC Editable percent_AVA DVA EL" xfId="21977" xr:uid="{00000000-0005-0000-0000-0000C8790000}"/>
    <cellStyle name="FSC Editable Sum" xfId="21978" xr:uid="{00000000-0005-0000-0000-0000C9790000}"/>
    <cellStyle name="FSC Editable Sum 2" xfId="21979" xr:uid="{00000000-0005-0000-0000-0000CA790000}"/>
    <cellStyle name="FSC Editable Sum 3" xfId="21980" xr:uid="{00000000-0005-0000-0000-0000CB790000}"/>
    <cellStyle name="FSC Editable Sum_AVA DVA EL" xfId="21981" xr:uid="{00000000-0005-0000-0000-0000CC790000}"/>
    <cellStyle name="FSC Editable text" xfId="21982" xr:uid="{00000000-0005-0000-0000-0000CD790000}"/>
    <cellStyle name="FSC Editable text 2" xfId="21983" xr:uid="{00000000-0005-0000-0000-0000CE790000}"/>
    <cellStyle name="FSC Editable text 3" xfId="21984" xr:uid="{00000000-0005-0000-0000-0000CF790000}"/>
    <cellStyle name="FSC Editable text_AVA DVA EL" xfId="21985" xr:uid="{00000000-0005-0000-0000-0000D0790000}"/>
    <cellStyle name="FSC Property range" xfId="21986" xr:uid="{00000000-0005-0000-0000-0000D1790000}"/>
    <cellStyle name="FSC Property range 2" xfId="21987" xr:uid="{00000000-0005-0000-0000-0000D2790000}"/>
    <cellStyle name="FSC Property range 3" xfId="21988" xr:uid="{00000000-0005-0000-0000-0000D3790000}"/>
    <cellStyle name="FSC Property range_AVA DVA EL" xfId="21989" xr:uid="{00000000-0005-0000-0000-0000D4790000}"/>
    <cellStyle name="FSC Range label" xfId="6664" xr:uid="{00000000-0005-0000-0000-0000D5790000}"/>
    <cellStyle name="FSC Range label 2" xfId="21990" xr:uid="{00000000-0005-0000-0000-0000D6790000}"/>
    <cellStyle name="FSC Range label_AVA DVA EL" xfId="21991" xr:uid="{00000000-0005-0000-0000-0000D7790000}"/>
    <cellStyle name="FSC Report subtitle" xfId="21992" xr:uid="{00000000-0005-0000-0000-0000D8790000}"/>
    <cellStyle name="FSC Report subtitle 2" xfId="21993" xr:uid="{00000000-0005-0000-0000-0000D9790000}"/>
    <cellStyle name="FSC Report subtitle 3" xfId="21994" xr:uid="{00000000-0005-0000-0000-0000DA790000}"/>
    <cellStyle name="FSC Report subtitle_AVA DVA EL" xfId="21995" xr:uid="{00000000-0005-0000-0000-0000DB790000}"/>
    <cellStyle name="FSC Report tile" xfId="6665" xr:uid="{00000000-0005-0000-0000-0000DC790000}"/>
    <cellStyle name="FSC Report tile 2" xfId="21996" xr:uid="{00000000-0005-0000-0000-0000DD790000}"/>
    <cellStyle name="FSC Report tile_AVA DVA EL" xfId="21997" xr:uid="{00000000-0005-0000-0000-0000DE790000}"/>
    <cellStyle name="FSC Row title" xfId="6666" xr:uid="{00000000-0005-0000-0000-0000DF790000}"/>
    <cellStyle name="FSC Row title 2" xfId="21998" xr:uid="{00000000-0005-0000-0000-0000E0790000}"/>
    <cellStyle name="FSC Row title dotted" xfId="6667" xr:uid="{00000000-0005-0000-0000-0000E1790000}"/>
    <cellStyle name="FSC Row title dotted 2" xfId="21999" xr:uid="{00000000-0005-0000-0000-0000E2790000}"/>
    <cellStyle name="FSC Row title dotted 2 2" xfId="22000" xr:uid="{00000000-0005-0000-0000-0000E3790000}"/>
    <cellStyle name="FSC Row title dotted 2 3" xfId="22001" xr:uid="{00000000-0005-0000-0000-0000E4790000}"/>
    <cellStyle name="FSC Row title dotted 2_AVA DVA EL" xfId="22002" xr:uid="{00000000-0005-0000-0000-0000E5790000}"/>
    <cellStyle name="FSC Row title dotted 3" xfId="22003" xr:uid="{00000000-0005-0000-0000-0000E6790000}"/>
    <cellStyle name="FSC Row title dotted 4" xfId="46528" xr:uid="{00000000-0005-0000-0000-0000E7790000}"/>
    <cellStyle name="FSC Row title dotted_AVA DVA EL" xfId="22004" xr:uid="{00000000-0005-0000-0000-0000E8790000}"/>
    <cellStyle name="FSC Row title_AVA DVA EL" xfId="22005" xr:uid="{00000000-0005-0000-0000-0000E9790000}"/>
    <cellStyle name="G1_1999 figures" xfId="6668" xr:uid="{00000000-0005-0000-0000-0000EA790000}"/>
    <cellStyle name="Geras" xfId="6669" xr:uid="{00000000-0005-0000-0000-0000EB790000}"/>
    <cellStyle name="Geras 2" xfId="22006" xr:uid="{00000000-0005-0000-0000-0000EC790000}"/>
    <cellStyle name="Geras_A01" xfId="34323" xr:uid="{00000000-0005-0000-0000-0000ED790000}"/>
    <cellStyle name="God" xfId="34665" xr:uid="{00000000-0005-0000-0000-0000EE790000}"/>
    <cellStyle name="God 2" xfId="6670" xr:uid="{00000000-0005-0000-0000-0000EF790000}"/>
    <cellStyle name="God 2 2" xfId="22007" xr:uid="{00000000-0005-0000-0000-0000F0790000}"/>
    <cellStyle name="God 2 2 2" xfId="22008" xr:uid="{00000000-0005-0000-0000-0000F1790000}"/>
    <cellStyle name="God 2 2 3" xfId="22009" xr:uid="{00000000-0005-0000-0000-0000F2790000}"/>
    <cellStyle name="God 2 2 4" xfId="38436" xr:uid="{00000000-0005-0000-0000-0000F3790000}"/>
    <cellStyle name="God 2 2_AVA DVA EL" xfId="22010" xr:uid="{00000000-0005-0000-0000-0000F4790000}"/>
    <cellStyle name="God 2 3" xfId="38437" xr:uid="{00000000-0005-0000-0000-0000F5790000}"/>
    <cellStyle name="God 2 4" xfId="38438" xr:uid="{00000000-0005-0000-0000-0000F6790000}"/>
    <cellStyle name="God 2 5" xfId="46529" xr:uid="{00000000-0005-0000-0000-0000F7790000}"/>
    <cellStyle name="God 2_A01" xfId="34324" xr:uid="{00000000-0005-0000-0000-0000F8790000}"/>
    <cellStyle name="God 3" xfId="12466" xr:uid="{00000000-0005-0000-0000-0000F9790000}"/>
    <cellStyle name="God 3 2" xfId="22011" xr:uid="{00000000-0005-0000-0000-0000FA790000}"/>
    <cellStyle name="God 3 3" xfId="38439" xr:uid="{00000000-0005-0000-0000-0000FB790000}"/>
    <cellStyle name="God 3_A02" xfId="53984" xr:uid="{535FD91D-1990-412F-A074-F237DCF761F7}"/>
    <cellStyle name="God 4" xfId="22012" xr:uid="{00000000-0005-0000-0000-0000FD790000}"/>
    <cellStyle name="God 4 2" xfId="22013" xr:uid="{00000000-0005-0000-0000-0000FE790000}"/>
    <cellStyle name="God 4 3" xfId="22014" xr:uid="{00000000-0005-0000-0000-0000FF790000}"/>
    <cellStyle name="God 4 4" xfId="38440" xr:uid="{00000000-0005-0000-0000-0000007A0000}"/>
    <cellStyle name="God 4_AVA DVA EL" xfId="22015" xr:uid="{00000000-0005-0000-0000-0000017A0000}"/>
    <cellStyle name="God 5" xfId="22016" xr:uid="{00000000-0005-0000-0000-0000027A0000}"/>
    <cellStyle name="God 5 2" xfId="38441" xr:uid="{00000000-0005-0000-0000-0000037A0000}"/>
    <cellStyle name="God 6" xfId="22017" xr:uid="{00000000-0005-0000-0000-0000047A0000}"/>
    <cellStyle name="God 7" xfId="46530" xr:uid="{00000000-0005-0000-0000-0000057A0000}"/>
    <cellStyle name="God_7. Other MTM adjustments" xfId="46531" xr:uid="{00000000-0005-0000-0000-0000067A0000}"/>
    <cellStyle name="Good" xfId="6671" xr:uid="{00000000-0005-0000-0000-0000077A0000}"/>
    <cellStyle name="Good 10" xfId="6672" xr:uid="{00000000-0005-0000-0000-0000087A0000}"/>
    <cellStyle name="Good 11" xfId="46532" xr:uid="{00000000-0005-0000-0000-0000097A0000}"/>
    <cellStyle name="Good 2" xfId="6673" xr:uid="{00000000-0005-0000-0000-00000A7A0000}"/>
    <cellStyle name="Good 2 2" xfId="6674" xr:uid="{00000000-0005-0000-0000-00000B7A0000}"/>
    <cellStyle name="Good 2 2 2" xfId="22018" xr:uid="{00000000-0005-0000-0000-00000C7A0000}"/>
    <cellStyle name="Good 2 2 2 2" xfId="22019" xr:uid="{00000000-0005-0000-0000-00000D7A0000}"/>
    <cellStyle name="Good 2 2 2 3" xfId="22020" xr:uid="{00000000-0005-0000-0000-00000E7A0000}"/>
    <cellStyle name="Good 2 2 2_AVA DVA EL" xfId="22021" xr:uid="{00000000-0005-0000-0000-00000F7A0000}"/>
    <cellStyle name="Good 2 2 3" xfId="22022" xr:uid="{00000000-0005-0000-0000-0000107A0000}"/>
    <cellStyle name="Good 2 2 3 2" xfId="22023" xr:uid="{00000000-0005-0000-0000-0000117A0000}"/>
    <cellStyle name="Good 2 2 3 3" xfId="22024" xr:uid="{00000000-0005-0000-0000-0000127A0000}"/>
    <cellStyle name="Good 2 2 3_AVA DVA EL" xfId="22025" xr:uid="{00000000-0005-0000-0000-0000137A0000}"/>
    <cellStyle name="Good 2 2 4" xfId="22026" xr:uid="{00000000-0005-0000-0000-0000147A0000}"/>
    <cellStyle name="Good 2 2 4 2" xfId="22027" xr:uid="{00000000-0005-0000-0000-0000157A0000}"/>
    <cellStyle name="Good 2 2 4 3" xfId="22028" xr:uid="{00000000-0005-0000-0000-0000167A0000}"/>
    <cellStyle name="Good 2 2 4_AVA DVA EL" xfId="22029" xr:uid="{00000000-0005-0000-0000-0000177A0000}"/>
    <cellStyle name="Good 2 2 5" xfId="22030" xr:uid="{00000000-0005-0000-0000-0000187A0000}"/>
    <cellStyle name="Good 2 2 5 2" xfId="22031" xr:uid="{00000000-0005-0000-0000-0000197A0000}"/>
    <cellStyle name="Good 2 2 5 3" xfId="22032" xr:uid="{00000000-0005-0000-0000-00001A7A0000}"/>
    <cellStyle name="Good 2 2 5_AVA DVA EL" xfId="22033" xr:uid="{00000000-0005-0000-0000-00001B7A0000}"/>
    <cellStyle name="Good 2 2 6" xfId="22034" xr:uid="{00000000-0005-0000-0000-00001C7A0000}"/>
    <cellStyle name="Good 2 2 6 2" xfId="22035" xr:uid="{00000000-0005-0000-0000-00001D7A0000}"/>
    <cellStyle name="Good 2 2 6 3" xfId="22036" xr:uid="{00000000-0005-0000-0000-00001E7A0000}"/>
    <cellStyle name="Good 2 2 6_AVA DVA EL" xfId="22037" xr:uid="{00000000-0005-0000-0000-00001F7A0000}"/>
    <cellStyle name="Good 2 2 7" xfId="22038" xr:uid="{00000000-0005-0000-0000-0000207A0000}"/>
    <cellStyle name="Good 2 2_A01" xfId="34325" xr:uid="{00000000-0005-0000-0000-0000217A0000}"/>
    <cellStyle name="Good 2 3" xfId="22039" xr:uid="{00000000-0005-0000-0000-0000227A0000}"/>
    <cellStyle name="Good 2 3 2" xfId="22040" xr:uid="{00000000-0005-0000-0000-0000237A0000}"/>
    <cellStyle name="Good 2 3 3" xfId="22041" xr:uid="{00000000-0005-0000-0000-0000247A0000}"/>
    <cellStyle name="Good 2 3_AVA DVA EL" xfId="22042" xr:uid="{00000000-0005-0000-0000-0000257A0000}"/>
    <cellStyle name="Good 2 4" xfId="22043" xr:uid="{00000000-0005-0000-0000-0000267A0000}"/>
    <cellStyle name="Good 2 4 2" xfId="22044" xr:uid="{00000000-0005-0000-0000-0000277A0000}"/>
    <cellStyle name="Good 2 4 3" xfId="22045" xr:uid="{00000000-0005-0000-0000-0000287A0000}"/>
    <cellStyle name="Good 2 4_AVA DVA EL" xfId="22046" xr:uid="{00000000-0005-0000-0000-0000297A0000}"/>
    <cellStyle name="Good 2 5" xfId="22047" xr:uid="{00000000-0005-0000-0000-00002A7A0000}"/>
    <cellStyle name="Good 2 5 2" xfId="22048" xr:uid="{00000000-0005-0000-0000-00002B7A0000}"/>
    <cellStyle name="Good 2 5 3" xfId="22049" xr:uid="{00000000-0005-0000-0000-00002C7A0000}"/>
    <cellStyle name="Good 2 5_AVA DVA EL" xfId="22050" xr:uid="{00000000-0005-0000-0000-00002D7A0000}"/>
    <cellStyle name="Good 2 6" xfId="22051" xr:uid="{00000000-0005-0000-0000-00002E7A0000}"/>
    <cellStyle name="Good 2 6 2" xfId="22052" xr:uid="{00000000-0005-0000-0000-00002F7A0000}"/>
    <cellStyle name="Good 2 6 3" xfId="22053" xr:uid="{00000000-0005-0000-0000-0000307A0000}"/>
    <cellStyle name="Good 2 6_AVA DVA EL" xfId="22054" xr:uid="{00000000-0005-0000-0000-0000317A0000}"/>
    <cellStyle name="Good 2 7" xfId="22055" xr:uid="{00000000-0005-0000-0000-0000327A0000}"/>
    <cellStyle name="Good 2 7 2" xfId="22056" xr:uid="{00000000-0005-0000-0000-0000337A0000}"/>
    <cellStyle name="Good 2 7 3" xfId="22057" xr:uid="{00000000-0005-0000-0000-0000347A0000}"/>
    <cellStyle name="Good 2 7_AVA DVA EL" xfId="22058" xr:uid="{00000000-0005-0000-0000-0000357A0000}"/>
    <cellStyle name="Good 2 8" xfId="22059" xr:uid="{00000000-0005-0000-0000-0000367A0000}"/>
    <cellStyle name="Good 2 9" xfId="46533" xr:uid="{00000000-0005-0000-0000-0000377A0000}"/>
    <cellStyle name="Good 2_4 manuell" xfId="54161" xr:uid="{6D39299D-186F-4760-9D0C-64D71171CCF3}"/>
    <cellStyle name="Good 3" xfId="6675" xr:uid="{00000000-0005-0000-0000-0000397A0000}"/>
    <cellStyle name="Good 3 2" xfId="22060" xr:uid="{00000000-0005-0000-0000-00003A7A0000}"/>
    <cellStyle name="Good 3 3" xfId="22061" xr:uid="{00000000-0005-0000-0000-00003B7A0000}"/>
    <cellStyle name="Good 3_4 manuell" xfId="54162" xr:uid="{1FB98828-CEC0-42B3-A44F-E2AC074CAD63}"/>
    <cellStyle name="Good 4" xfId="6676" xr:uid="{00000000-0005-0000-0000-00003D7A0000}"/>
    <cellStyle name="Good 4 2" xfId="22062" xr:uid="{00000000-0005-0000-0000-00003E7A0000}"/>
    <cellStyle name="Good 4 2 2" xfId="22063" xr:uid="{00000000-0005-0000-0000-00003F7A0000}"/>
    <cellStyle name="Good 4 2 3" xfId="22064" xr:uid="{00000000-0005-0000-0000-0000407A0000}"/>
    <cellStyle name="Good 4 2_AVA DVA EL" xfId="22065" xr:uid="{00000000-0005-0000-0000-0000417A0000}"/>
    <cellStyle name="Good 4 3" xfId="22066" xr:uid="{00000000-0005-0000-0000-0000427A0000}"/>
    <cellStyle name="Good 4 3 2" xfId="22067" xr:uid="{00000000-0005-0000-0000-0000437A0000}"/>
    <cellStyle name="Good 4 3 3" xfId="22068" xr:uid="{00000000-0005-0000-0000-0000447A0000}"/>
    <cellStyle name="Good 4 3_AVA DVA EL" xfId="22069" xr:uid="{00000000-0005-0000-0000-0000457A0000}"/>
    <cellStyle name="Good 4 4" xfId="22070" xr:uid="{00000000-0005-0000-0000-0000467A0000}"/>
    <cellStyle name="Good 4 5" xfId="22071" xr:uid="{00000000-0005-0000-0000-0000477A0000}"/>
    <cellStyle name="Good 4_AVA DVA EL" xfId="22072" xr:uid="{00000000-0005-0000-0000-0000487A0000}"/>
    <cellStyle name="Good 5" xfId="6677" xr:uid="{00000000-0005-0000-0000-0000497A0000}"/>
    <cellStyle name="Good 5 2" xfId="22073" xr:uid="{00000000-0005-0000-0000-00004A7A0000}"/>
    <cellStyle name="Good 5 3" xfId="22074" xr:uid="{00000000-0005-0000-0000-00004B7A0000}"/>
    <cellStyle name="Good 5_AVA DVA EL" xfId="22075" xr:uid="{00000000-0005-0000-0000-00004C7A0000}"/>
    <cellStyle name="Good 6" xfId="6678" xr:uid="{00000000-0005-0000-0000-00004D7A0000}"/>
    <cellStyle name="Good 6 2" xfId="22076" xr:uid="{00000000-0005-0000-0000-00004E7A0000}"/>
    <cellStyle name="Good 6 3" xfId="22077" xr:uid="{00000000-0005-0000-0000-00004F7A0000}"/>
    <cellStyle name="Good 6_AVA DVA EL" xfId="22078" xr:uid="{00000000-0005-0000-0000-0000507A0000}"/>
    <cellStyle name="Good 7" xfId="6679" xr:uid="{00000000-0005-0000-0000-0000517A0000}"/>
    <cellStyle name="Good 8" xfId="6680" xr:uid="{00000000-0005-0000-0000-0000527A0000}"/>
    <cellStyle name="Good 9" xfId="6681" xr:uid="{00000000-0005-0000-0000-0000537A0000}"/>
    <cellStyle name="Good_4Q16" xfId="22079" xr:uid="{00000000-0005-0000-0000-0000547A0000}"/>
    <cellStyle name="greyed" xfId="6682" xr:uid="{00000000-0005-0000-0000-0000BD7A0000}"/>
    <cellStyle name="greyed 2" xfId="6683" xr:uid="{00000000-0005-0000-0000-0000BE7A0000}"/>
    <cellStyle name="greyed 2 2" xfId="22080" xr:uid="{00000000-0005-0000-0000-0000BF7A0000}"/>
    <cellStyle name="greyed 2 3" xfId="34900" xr:uid="{00000000-0005-0000-0000-0000C07A0000}"/>
    <cellStyle name="greyed 2 4" xfId="35114" xr:uid="{00000000-0005-0000-0000-0000C17A0000}"/>
    <cellStyle name="greyed 2_4 manuell" xfId="54163" xr:uid="{904424B0-732D-4B1B-A27A-C3CC969F3EB2}"/>
    <cellStyle name="greyed 3" xfId="34992" xr:uid="{00000000-0005-0000-0000-0000C37A0000}"/>
    <cellStyle name="greyed 3 2" xfId="35197" xr:uid="{00000000-0005-0000-0000-0000C47A0000}"/>
    <cellStyle name="greyed_4 manuell" xfId="54164" xr:uid="{1CF5A187-8197-4032-AED2-ADEA37EAFE85}"/>
    <cellStyle name="GruppeOverskrift" xfId="6684" xr:uid="{00000000-0005-0000-0000-0000C67A0000}"/>
    <cellStyle name="GruppeOverskrift 2" xfId="22081" xr:uid="{00000000-0005-0000-0000-0000C77A0000}"/>
    <cellStyle name="GruppeOverskrift 3" xfId="22082" xr:uid="{00000000-0005-0000-0000-0000C87A0000}"/>
    <cellStyle name="GruppeOverskrift_AVA DVA EL" xfId="22083" xr:uid="{00000000-0005-0000-0000-0000C97A0000}"/>
    <cellStyle name="GråKant" xfId="6685" xr:uid="{00000000-0005-0000-0000-0000557A0000}"/>
    <cellStyle name="GråKant 10" xfId="46534" xr:uid="{00000000-0005-0000-0000-0000567A0000}"/>
    <cellStyle name="GråKant 11" xfId="46535" xr:uid="{00000000-0005-0000-0000-0000577A0000}"/>
    <cellStyle name="GråKant 12" xfId="46536" xr:uid="{00000000-0005-0000-0000-0000587A0000}"/>
    <cellStyle name="GråKant 13" xfId="46537" xr:uid="{00000000-0005-0000-0000-0000597A0000}"/>
    <cellStyle name="GråKant 14" xfId="46538" xr:uid="{00000000-0005-0000-0000-00005A7A0000}"/>
    <cellStyle name="GråKant 15" xfId="46539" xr:uid="{00000000-0005-0000-0000-00005B7A0000}"/>
    <cellStyle name="GråKant 16" xfId="46540" xr:uid="{00000000-0005-0000-0000-00005C7A0000}"/>
    <cellStyle name="GråKant 17" xfId="46541" xr:uid="{00000000-0005-0000-0000-00005D7A0000}"/>
    <cellStyle name="GråKant 17 2" xfId="46542" xr:uid="{00000000-0005-0000-0000-00005E7A0000}"/>
    <cellStyle name="GråKant 18" xfId="46543" xr:uid="{00000000-0005-0000-0000-00005F7A0000}"/>
    <cellStyle name="GråKant 18 2" xfId="46544" xr:uid="{00000000-0005-0000-0000-0000607A0000}"/>
    <cellStyle name="GråKant 19" xfId="46545" xr:uid="{00000000-0005-0000-0000-0000617A0000}"/>
    <cellStyle name="GråKant 19 2" xfId="46546"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5115" xr:uid="{00000000-0005-0000-0000-0000667A0000}"/>
    <cellStyle name="GråKant 2 2" xfId="6689" xr:uid="{00000000-0005-0000-0000-0000677A0000}"/>
    <cellStyle name="GråKant 2 2 2" xfId="46547"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6548" xr:uid="{00000000-0005-0000-0000-0000707A0000}"/>
    <cellStyle name="GråKant 20" xfId="46549" xr:uid="{00000000-0005-0000-0000-0000717A0000}"/>
    <cellStyle name="GråKant 20 2" xfId="46550" xr:uid="{00000000-0005-0000-0000-0000727A0000}"/>
    <cellStyle name="GråKant 21" xfId="46551" xr:uid="{00000000-0005-0000-0000-0000737A0000}"/>
    <cellStyle name="GråKant 21 2" xfId="46552" xr:uid="{00000000-0005-0000-0000-0000747A0000}"/>
    <cellStyle name="GråKant 22" xfId="46553" xr:uid="{00000000-0005-0000-0000-0000757A0000}"/>
    <cellStyle name="GråKant 22 2" xfId="46554" xr:uid="{00000000-0005-0000-0000-0000767A0000}"/>
    <cellStyle name="GråKant 23" xfId="46555" xr:uid="{00000000-0005-0000-0000-0000777A0000}"/>
    <cellStyle name="GråKant 23 2" xfId="46556" xr:uid="{00000000-0005-0000-0000-0000787A0000}"/>
    <cellStyle name="GråKant 24" xfId="46557" xr:uid="{00000000-0005-0000-0000-0000797A0000}"/>
    <cellStyle name="GråKant 24 2" xfId="46558"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4885" xr:uid="{00000000-0005-0000-0000-00007E7A0000}"/>
    <cellStyle name="GråKant 3 13" xfId="35096"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4450" xr:uid="{00000000-0005-0000-0000-0000B87A0000}"/>
    <cellStyle name="GråKant 8 2" xfId="46559" xr:uid="{00000000-0005-0000-0000-0000B97A0000}"/>
    <cellStyle name="GråKant 9" xfId="46560" xr:uid="{00000000-0005-0000-0000-0000BA7A0000}"/>
    <cellStyle name="GråKant 9 2" xfId="46561" xr:uid="{00000000-0005-0000-0000-0000BB7A0000}"/>
    <cellStyle name="GråKant_AVA DVA EL" xfId="22084" xr:uid="{00000000-0005-0000-0000-0000BC7A0000}"/>
    <cellStyle name="H_1998_col_head" xfId="6756" xr:uid="{00000000-0005-0000-0000-0000CA7A0000}"/>
    <cellStyle name="H_1998_col_head 2" xfId="6757" xr:uid="{00000000-0005-0000-0000-0000CB7A0000}"/>
    <cellStyle name="H_1998_col_head 2 2" xfId="22087" xr:uid="{00000000-0005-0000-0000-0000CC7A0000}"/>
    <cellStyle name="H_1998_col_head 2 2 2" xfId="46562" xr:uid="{00000000-0005-0000-0000-0000CD7A0000}"/>
    <cellStyle name="H_1998_col_head 2 2_AVA DVA EL" xfId="46563" xr:uid="{00000000-0005-0000-0000-0000CE7A0000}"/>
    <cellStyle name="H_1998_col_head 2 2_Avstemming Bank" xfId="46564" xr:uid="{00000000-0005-0000-0000-0000CF7A0000}"/>
    <cellStyle name="H_1998_col_head 2 2_Avstemming Konsern CRD IV" xfId="46565" xr:uid="{00000000-0005-0000-0000-0000D07A0000}"/>
    <cellStyle name="H_1998_col_head 2 2_BANKVOL" xfId="46566" xr:uid="{00000000-0005-0000-0000-0000D17A0000}"/>
    <cellStyle name="H_1998_col_head 2 2_BANKVOL_AVA DVA EL" xfId="46567" xr:uid="{00000000-0005-0000-0000-0000D27A0000}"/>
    <cellStyle name="H_1998_col_head 2 2_BANKVOL_Avstemming Bank" xfId="46568" xr:uid="{00000000-0005-0000-0000-0000D37A0000}"/>
    <cellStyle name="H_1998_col_head 2 2_BANKVOL_Avstemming Konsern CRD IV" xfId="46569" xr:uid="{00000000-0005-0000-0000-0000D47A0000}"/>
    <cellStyle name="H_1998_col_head 2 2_BANKVOL_Mars 2018" xfId="46570" xr:uid="{00000000-0005-0000-0000-0000D57A0000}"/>
    <cellStyle name="H_1998_col_head 2 2_BANKVOL_Mars 2018_1" xfId="46571" xr:uid="{00000000-0005-0000-0000-0000D67A0000}"/>
    <cellStyle name="H_1998_col_head 2 2_Desember 2017" xfId="46572" xr:uid="{00000000-0005-0000-0000-0000D77A0000}"/>
    <cellStyle name="H_1998_col_head 2 2_Elimineringer i SAP" xfId="46573" xr:uid="{00000000-0005-0000-0000-0000D87A0000}"/>
    <cellStyle name="H_1998_col_head 2 2_Juni 2017" xfId="22088" xr:uid="{00000000-0005-0000-0000-0000D97A0000}"/>
    <cellStyle name="H_1998_col_head 2 2_Juni 2017_Avkortning" xfId="46574" xr:uid="{00000000-0005-0000-0000-0000DA7A0000}"/>
    <cellStyle name="H_1998_col_head 2 2_Juni 2017_Desember 2017" xfId="46575" xr:uid="{00000000-0005-0000-0000-0000DB7A0000}"/>
    <cellStyle name="H_1998_col_head 2 2_Korr reklassifisering" xfId="46576" xr:uid="{00000000-0005-0000-0000-0000DC7A0000}"/>
    <cellStyle name="H_1998_col_head 2 2_Manuell input" xfId="46577" xr:uid="{00000000-0005-0000-0000-0000DE7A0000}"/>
    <cellStyle name="H_1998_col_head 2 2_Manuell input_Månedsanalyse" xfId="46578" xr:uid="{00000000-0005-0000-0000-0000DF7A0000}"/>
    <cellStyle name="H_1998_col_head 2 2_Mars 2018" xfId="46579" xr:uid="{00000000-0005-0000-0000-0000E07A0000}"/>
    <cellStyle name="H_1998_col_head 2 2_Mars 2018_1" xfId="46580" xr:uid="{00000000-0005-0000-0000-0000E17A0000}"/>
    <cellStyle name="H_1998_col_head 2 2_Månedsanalyse" xfId="46581" xr:uid="{00000000-0005-0000-0000-0000DD7A0000}"/>
    <cellStyle name="H_1998_col_head 2 2_Note Bank" xfId="46582" xr:uid="{00000000-0005-0000-0000-0000E27A0000}"/>
    <cellStyle name="H_1998_col_head 2 2_Note Bankkonsern" xfId="46583" xr:uid="{00000000-0005-0000-0000-0000E37A0000}"/>
    <cellStyle name="H_1998_col_head 2 2_September 2017" xfId="46584" xr:uid="{00000000-0005-0000-0000-0000E47A0000}"/>
    <cellStyle name="H_1998_col_head 2_1" xfId="46585" xr:uid="{00000000-0005-0000-0000-0000E57A0000}"/>
    <cellStyle name="H_1998_col_head 2_1 2" xfId="46586" xr:uid="{00000000-0005-0000-0000-0000E67A0000}"/>
    <cellStyle name="H_1998_col_head 2_1_Manuell input" xfId="46587" xr:uid="{00000000-0005-0000-0000-0000E87A0000}"/>
    <cellStyle name="H_1998_col_head 2_1_Manuell input_Månedsanalyse" xfId="46588" xr:uid="{00000000-0005-0000-0000-0000E97A0000}"/>
    <cellStyle name="H_1998_col_head 2_1_Månedsanalyse" xfId="46589" xr:uid="{00000000-0005-0000-0000-0000E77A0000}"/>
    <cellStyle name="H_1998_col_head 2_8" xfId="46590" xr:uid="{00000000-0005-0000-0000-0000EA7A0000}"/>
    <cellStyle name="H_1998_col_head 2_8 2" xfId="46591" xr:uid="{00000000-0005-0000-0000-0000EB7A0000}"/>
    <cellStyle name="H_1998_col_head 2_8_Manuell input" xfId="46592" xr:uid="{00000000-0005-0000-0000-0000ED7A0000}"/>
    <cellStyle name="H_1998_col_head 2_8_Manuell input_Månedsanalyse" xfId="46593" xr:uid="{00000000-0005-0000-0000-0000EE7A0000}"/>
    <cellStyle name="H_1998_col_head 2_8_Månedsanalyse" xfId="46594" xr:uid="{00000000-0005-0000-0000-0000EC7A0000}"/>
    <cellStyle name="H_1998_col_head 2_AVA DVA EL" xfId="22089" xr:uid="{00000000-0005-0000-0000-0000EF7A0000}"/>
    <cellStyle name="H_1998_col_head 2_AVA DVA EL_1" xfId="46595" xr:uid="{00000000-0005-0000-0000-0000F07A0000}"/>
    <cellStyle name="H_1998_col_head 2_Avkortning" xfId="46596" xr:uid="{00000000-0005-0000-0000-0000F17A0000}"/>
    <cellStyle name="H_1998_col_head 2_Avstemming Bank" xfId="46597" xr:uid="{00000000-0005-0000-0000-0000F27A0000}"/>
    <cellStyle name="H_1998_col_head 2_Avstemming Bankkonsern" xfId="46598" xr:uid="{00000000-0005-0000-0000-0000F37A0000}"/>
    <cellStyle name="H_1998_col_head 2_Avstemming Konsern CRD IV" xfId="46599" xr:uid="{00000000-0005-0000-0000-0000F47A0000}"/>
    <cellStyle name="H_1998_col_head 2_Balanse bankkonsern" xfId="22090" xr:uid="{00000000-0005-0000-0000-0000F57A0000}"/>
    <cellStyle name="H_1998_col_head 2_Balanse bankkonsern_AVA DVA EL" xfId="46600" xr:uid="{00000000-0005-0000-0000-0000F67A0000}"/>
    <cellStyle name="H_1998_col_head 2_Balanse bankkonsern_Avkortning" xfId="46601" xr:uid="{00000000-0005-0000-0000-0000F77A0000}"/>
    <cellStyle name="H_1998_col_head 2_Balanse bankkonsern_Avstemming Bank" xfId="46602" xr:uid="{00000000-0005-0000-0000-0000F87A0000}"/>
    <cellStyle name="H_1998_col_head 2_Balanse bankkonsern_Avstemming Konsern CRD IV" xfId="46603" xr:uid="{00000000-0005-0000-0000-0000F97A0000}"/>
    <cellStyle name="H_1998_col_head 2_Balanse bankkonsern_BANKVOL" xfId="46604" xr:uid="{00000000-0005-0000-0000-0000FA7A0000}"/>
    <cellStyle name="H_1998_col_head 2_Balanse bankkonsern_BANKVOL_AVA DVA EL" xfId="46605" xr:uid="{00000000-0005-0000-0000-0000FB7A0000}"/>
    <cellStyle name="H_1998_col_head 2_Balanse bankkonsern_BANKVOL_Avstemming Bank" xfId="46606" xr:uid="{00000000-0005-0000-0000-0000FC7A0000}"/>
    <cellStyle name="H_1998_col_head 2_Balanse bankkonsern_BANKVOL_Avstemming Konsern CRD IV" xfId="46607" xr:uid="{00000000-0005-0000-0000-0000FD7A0000}"/>
    <cellStyle name="H_1998_col_head 2_Balanse bankkonsern_BANKVOL_Mars 2018" xfId="46608" xr:uid="{00000000-0005-0000-0000-0000FE7A0000}"/>
    <cellStyle name="H_1998_col_head 2_Balanse bankkonsern_BANKVOL_Mars 2018_1" xfId="46609" xr:uid="{00000000-0005-0000-0000-0000FF7A0000}"/>
    <cellStyle name="H_1998_col_head 2_Balanse bankkonsern_Desember 2017" xfId="46610" xr:uid="{00000000-0005-0000-0000-0000007B0000}"/>
    <cellStyle name="H_1998_col_head 2_Balanse bankkonsern_Desember 2017_1" xfId="46611" xr:uid="{00000000-0005-0000-0000-0000017B0000}"/>
    <cellStyle name="H_1998_col_head 2_Balanse bankkonsern_Mars 2018" xfId="46612" xr:uid="{00000000-0005-0000-0000-0000027B0000}"/>
    <cellStyle name="H_1998_col_head 2_Balanse bankkonsern_Mars 2018_1" xfId="46613" xr:uid="{00000000-0005-0000-0000-0000037B0000}"/>
    <cellStyle name="H_1998_col_head 2_Balanse bankkonsern_Note Bank" xfId="46614" xr:uid="{00000000-0005-0000-0000-0000047B0000}"/>
    <cellStyle name="H_1998_col_head 2_Balanse bankkonsern_Note Bankkonsern" xfId="46615" xr:uid="{00000000-0005-0000-0000-0000057B0000}"/>
    <cellStyle name="H_1998_col_head 2_Balanse bankkonsern_September 2017" xfId="46616" xr:uid="{00000000-0005-0000-0000-0000067B0000}"/>
    <cellStyle name="H_1998_col_head 2_BANKVOL" xfId="22091" xr:uid="{00000000-0005-0000-0000-0000077B0000}"/>
    <cellStyle name="H_1998_col_head 2_BANKVOL_1" xfId="46617" xr:uid="{00000000-0005-0000-0000-0000087B0000}"/>
    <cellStyle name="H_1998_col_head 2_BANKVOL_1_AVA DVA EL" xfId="46618" xr:uid="{00000000-0005-0000-0000-0000097B0000}"/>
    <cellStyle name="H_1998_col_head 2_BANKVOL_1_Avstemming Bank" xfId="46619" xr:uid="{00000000-0005-0000-0000-00000A7B0000}"/>
    <cellStyle name="H_1998_col_head 2_BANKVOL_1_Avstemming Konsern CRD IV" xfId="46620" xr:uid="{00000000-0005-0000-0000-00000B7B0000}"/>
    <cellStyle name="H_1998_col_head 2_BANKVOL_1_Mars 2018" xfId="46621" xr:uid="{00000000-0005-0000-0000-00000C7B0000}"/>
    <cellStyle name="H_1998_col_head 2_BANKVOL_1_Mars 2018_1" xfId="46622" xr:uid="{00000000-0005-0000-0000-00000D7B0000}"/>
    <cellStyle name="H_1998_col_head 2_BANKVOL_AVA DVA EL" xfId="46623" xr:uid="{00000000-0005-0000-0000-00000E7B0000}"/>
    <cellStyle name="H_1998_col_head 2_BANKVOL_Avkortning" xfId="46624" xr:uid="{00000000-0005-0000-0000-00000F7B0000}"/>
    <cellStyle name="H_1998_col_head 2_BANKVOL_Avstemming Bank" xfId="46625" xr:uid="{00000000-0005-0000-0000-0000107B0000}"/>
    <cellStyle name="H_1998_col_head 2_BANKVOL_Avstemming Konsern CRD IV" xfId="46626" xr:uid="{00000000-0005-0000-0000-0000117B0000}"/>
    <cellStyle name="H_1998_col_head 2_BANKVOL_BANKVOL" xfId="46627" xr:uid="{00000000-0005-0000-0000-0000127B0000}"/>
    <cellStyle name="H_1998_col_head 2_BANKVOL_BANKVOL_AVA DVA EL" xfId="46628" xr:uid="{00000000-0005-0000-0000-0000137B0000}"/>
    <cellStyle name="H_1998_col_head 2_BANKVOL_BANKVOL_Avstemming Bank" xfId="46629" xr:uid="{00000000-0005-0000-0000-0000147B0000}"/>
    <cellStyle name="H_1998_col_head 2_BANKVOL_BANKVOL_Avstemming Konsern CRD IV" xfId="46630" xr:uid="{00000000-0005-0000-0000-0000157B0000}"/>
    <cellStyle name="H_1998_col_head 2_BANKVOL_BANKVOL_Mars 2018" xfId="46631" xr:uid="{00000000-0005-0000-0000-0000167B0000}"/>
    <cellStyle name="H_1998_col_head 2_BANKVOL_BANKVOL_Mars 2018_1" xfId="46632" xr:uid="{00000000-0005-0000-0000-0000177B0000}"/>
    <cellStyle name="H_1998_col_head 2_BANKVOL_Desember 2017" xfId="46633" xr:uid="{00000000-0005-0000-0000-0000187B0000}"/>
    <cellStyle name="H_1998_col_head 2_BANKVOL_Desember 2017_1" xfId="46634" xr:uid="{00000000-0005-0000-0000-0000197B0000}"/>
    <cellStyle name="H_1998_col_head 2_BANKVOL_Mars 2018" xfId="46635" xr:uid="{00000000-0005-0000-0000-00001A7B0000}"/>
    <cellStyle name="H_1998_col_head 2_BANKVOL_Mars 2018_1" xfId="46636" xr:uid="{00000000-0005-0000-0000-00001B7B0000}"/>
    <cellStyle name="H_1998_col_head 2_BANKVOL_Note Bank" xfId="46637" xr:uid="{00000000-0005-0000-0000-00001C7B0000}"/>
    <cellStyle name="H_1998_col_head 2_BANKVOL_Note Bankkonsern" xfId="46638" xr:uid="{00000000-0005-0000-0000-00001D7B0000}"/>
    <cellStyle name="H_1998_col_head 2_BANKVOL_September 2017" xfId="46639" xr:uid="{00000000-0005-0000-0000-00001E7B0000}"/>
    <cellStyle name="H_1998_col_head 2_CCR3" xfId="6758" xr:uid="{00000000-0005-0000-0000-00001F7B0000}"/>
    <cellStyle name="H_1998_col_head 2_CR4_19" xfId="6759" xr:uid="{00000000-0005-0000-0000-0000207B0000}"/>
    <cellStyle name="H_1998_col_head 2_Derivater B1" xfId="22092" xr:uid="{00000000-0005-0000-0000-0000217B0000}"/>
    <cellStyle name="H_1998_col_head 2_Derivater B1_AVA DVA EL" xfId="46640" xr:uid="{00000000-0005-0000-0000-0000227B0000}"/>
    <cellStyle name="H_1998_col_head 2_Derivater B1_Avkortning" xfId="46641" xr:uid="{00000000-0005-0000-0000-0000237B0000}"/>
    <cellStyle name="H_1998_col_head 2_Derivater B1_Avstemming Bank" xfId="46642" xr:uid="{00000000-0005-0000-0000-0000247B0000}"/>
    <cellStyle name="H_1998_col_head 2_Derivater B1_Avstemming Konsern CRD IV" xfId="46643" xr:uid="{00000000-0005-0000-0000-0000257B0000}"/>
    <cellStyle name="H_1998_col_head 2_Derivater B1_BANKVOL" xfId="46644" xr:uid="{00000000-0005-0000-0000-0000267B0000}"/>
    <cellStyle name="H_1998_col_head 2_Derivater B1_BANKVOL_AVA DVA EL" xfId="46645" xr:uid="{00000000-0005-0000-0000-0000277B0000}"/>
    <cellStyle name="H_1998_col_head 2_Derivater B1_BANKVOL_Avstemming Bank" xfId="46646" xr:uid="{00000000-0005-0000-0000-0000287B0000}"/>
    <cellStyle name="H_1998_col_head 2_Derivater B1_BANKVOL_Avstemming Konsern CRD IV" xfId="46647" xr:uid="{00000000-0005-0000-0000-0000297B0000}"/>
    <cellStyle name="H_1998_col_head 2_Derivater B1_BANKVOL_Mars 2018" xfId="46648" xr:uid="{00000000-0005-0000-0000-00002A7B0000}"/>
    <cellStyle name="H_1998_col_head 2_Derivater B1_BANKVOL_Mars 2018_1" xfId="46649" xr:uid="{00000000-0005-0000-0000-00002B7B0000}"/>
    <cellStyle name="H_1998_col_head 2_Derivater B1_Desember 2017" xfId="46650" xr:uid="{00000000-0005-0000-0000-00002C7B0000}"/>
    <cellStyle name="H_1998_col_head 2_Derivater B1_Desember 2017_1" xfId="46651" xr:uid="{00000000-0005-0000-0000-00002D7B0000}"/>
    <cellStyle name="H_1998_col_head 2_Derivater B1_Mars 2018" xfId="46652" xr:uid="{00000000-0005-0000-0000-00002E7B0000}"/>
    <cellStyle name="H_1998_col_head 2_Derivater B1_Mars 2018_1" xfId="46653" xr:uid="{00000000-0005-0000-0000-00002F7B0000}"/>
    <cellStyle name="H_1998_col_head 2_Derivater B1_Note Bank" xfId="46654" xr:uid="{00000000-0005-0000-0000-0000307B0000}"/>
    <cellStyle name="H_1998_col_head 2_Derivater B1_Note Bankkonsern" xfId="46655" xr:uid="{00000000-0005-0000-0000-0000317B0000}"/>
    <cellStyle name="H_1998_col_head 2_Derivater B1_September 2017" xfId="46656" xr:uid="{00000000-0005-0000-0000-0000327B0000}"/>
    <cellStyle name="H_1998_col_head 2_Desember 2017" xfId="46657" xr:uid="{00000000-0005-0000-0000-0000337B0000}"/>
    <cellStyle name="H_1998_col_head 2_Desember 2017_1" xfId="46658" xr:uid="{00000000-0005-0000-0000-0000347B0000}"/>
    <cellStyle name="H_1998_col_head 2_Elimineringer i SAP" xfId="46659" xr:uid="{00000000-0005-0000-0000-0000357B0000}"/>
    <cellStyle name="H_1998_col_head 2_EU CC1" xfId="54166" xr:uid="{DE927AEB-BBED-4775-9B13-6E94F6DDD6D9}"/>
    <cellStyle name="H_1998_col_head 2_Juni 2017" xfId="22093" xr:uid="{00000000-0005-0000-0000-0000367B0000}"/>
    <cellStyle name="H_1998_col_head 2_Juni 2017_Avkortning" xfId="46660" xr:uid="{00000000-0005-0000-0000-0000377B0000}"/>
    <cellStyle name="H_1998_col_head 2_Juni 2017_Desember 2017" xfId="46661" xr:uid="{00000000-0005-0000-0000-0000387B0000}"/>
    <cellStyle name="H_1998_col_head 2_Kap.dekn." xfId="22094" xr:uid="{00000000-0005-0000-0000-0000397B0000}"/>
    <cellStyle name="H_1998_col_head 2_Kap.dekn._AVA DVA EL" xfId="46662" xr:uid="{00000000-0005-0000-0000-00003A7B0000}"/>
    <cellStyle name="H_1998_col_head 2_Kap.dekn._Avkortning" xfId="46663" xr:uid="{00000000-0005-0000-0000-00003B7B0000}"/>
    <cellStyle name="H_1998_col_head 2_Kap.dekn._Avstemming Bank" xfId="46664" xr:uid="{00000000-0005-0000-0000-00003C7B0000}"/>
    <cellStyle name="H_1998_col_head 2_Kap.dekn._Avstemming Konsern CRD IV" xfId="46665" xr:uid="{00000000-0005-0000-0000-00003D7B0000}"/>
    <cellStyle name="H_1998_col_head 2_Kap.dekn._BANKVOL" xfId="46666" xr:uid="{00000000-0005-0000-0000-00003E7B0000}"/>
    <cellStyle name="H_1998_col_head 2_Kap.dekn._BANKVOL_AVA DVA EL" xfId="46667" xr:uid="{00000000-0005-0000-0000-00003F7B0000}"/>
    <cellStyle name="H_1998_col_head 2_Kap.dekn._BANKVOL_Avstemming Bank" xfId="46668" xr:uid="{00000000-0005-0000-0000-0000407B0000}"/>
    <cellStyle name="H_1998_col_head 2_Kap.dekn._BANKVOL_Avstemming Konsern CRD IV" xfId="46669" xr:uid="{00000000-0005-0000-0000-0000417B0000}"/>
    <cellStyle name="H_1998_col_head 2_Kap.dekn._BANKVOL_Mars 2018" xfId="46670" xr:uid="{00000000-0005-0000-0000-0000427B0000}"/>
    <cellStyle name="H_1998_col_head 2_Kap.dekn._BANKVOL_Mars 2018_1" xfId="46671" xr:uid="{00000000-0005-0000-0000-0000437B0000}"/>
    <cellStyle name="H_1998_col_head 2_Kap.dekn._Desember 2017" xfId="46672" xr:uid="{00000000-0005-0000-0000-0000447B0000}"/>
    <cellStyle name="H_1998_col_head 2_Kap.dekn._Desember 2017_1" xfId="46673" xr:uid="{00000000-0005-0000-0000-0000457B0000}"/>
    <cellStyle name="H_1998_col_head 2_Kap.dekn._Mars 2018" xfId="46674" xr:uid="{00000000-0005-0000-0000-0000467B0000}"/>
    <cellStyle name="H_1998_col_head 2_Kap.dekn._Mars 2018_1" xfId="46675" xr:uid="{00000000-0005-0000-0000-0000477B0000}"/>
    <cellStyle name="H_1998_col_head 2_Kap.dekn._Note Bank" xfId="46676" xr:uid="{00000000-0005-0000-0000-0000487B0000}"/>
    <cellStyle name="H_1998_col_head 2_Kap.dekn._Note Bankkonsern" xfId="46677" xr:uid="{00000000-0005-0000-0000-0000497B0000}"/>
    <cellStyle name="H_1998_col_head 2_Kap.dekn._September 2017" xfId="46678" xr:uid="{00000000-0005-0000-0000-00004A7B0000}"/>
    <cellStyle name="H_1998_col_head 2_KM1" xfId="22086" xr:uid="{00000000-0005-0000-0000-00004B7B0000}"/>
    <cellStyle name="H_1998_col_head 2_Korr reklassifisering" xfId="46679" xr:uid="{00000000-0005-0000-0000-00004C7B0000}"/>
    <cellStyle name="H_1998_col_head 2_LR2" xfId="51588" xr:uid="{D390A0D0-380B-422E-A0CE-F9ABA38746DA}"/>
    <cellStyle name="H_1998_col_head 2_Manuell input" xfId="46680" xr:uid="{00000000-0005-0000-0000-00004E7B0000}"/>
    <cellStyle name="H_1998_col_head 2_Manuell input_Månedsanalyse" xfId="46681" xr:uid="{00000000-0005-0000-0000-00004F7B0000}"/>
    <cellStyle name="H_1998_col_head 2_Mars 2018" xfId="46682" xr:uid="{00000000-0005-0000-0000-0000507B0000}"/>
    <cellStyle name="H_1998_col_head 2_Mars 2018_1" xfId="46683" xr:uid="{00000000-0005-0000-0000-0000517B0000}"/>
    <cellStyle name="H_1998_col_head 2_Månedsanalyse" xfId="46684" xr:uid="{00000000-0005-0000-0000-00004D7B0000}"/>
    <cellStyle name="H_1998_col_head 2_Note Bank" xfId="46685" xr:uid="{00000000-0005-0000-0000-0000527B0000}"/>
    <cellStyle name="H_1998_col_head 2_Note Bank_1" xfId="46686" xr:uid="{00000000-0005-0000-0000-0000537B0000}"/>
    <cellStyle name="H_1998_col_head 2_Note Bankkonsern" xfId="46687" xr:uid="{00000000-0005-0000-0000-0000547B0000}"/>
    <cellStyle name="H_1998_col_head 2_Note Bankkonsern_1" xfId="46688" xr:uid="{00000000-0005-0000-0000-0000557B0000}"/>
    <cellStyle name="H_1998_col_head 2_Note Konsern" xfId="46689" xr:uid="{00000000-0005-0000-0000-0000567B0000}"/>
    <cellStyle name="H_1998_col_head 2_Results &amp; key fig." xfId="46690" xr:uid="{00000000-0005-0000-0000-0000577B0000}"/>
    <cellStyle name="H_1998_col_head 2_September 2017" xfId="46691" xr:uid="{00000000-0005-0000-0000-0000587B0000}"/>
    <cellStyle name="H_1998_col_head 2_September 2017_1" xfId="46692" xr:uid="{00000000-0005-0000-0000-0000597B0000}"/>
    <cellStyle name="H_1998_col_head 3" xfId="22095" xr:uid="{00000000-0005-0000-0000-00005A7B0000}"/>
    <cellStyle name="H_1998_col_head 3 2" xfId="22096" xr:uid="{00000000-0005-0000-0000-00005B7B0000}"/>
    <cellStyle name="H_1998_col_head 3 2 2" xfId="22097" xr:uid="{00000000-0005-0000-0000-00005C7B0000}"/>
    <cellStyle name="H_1998_col_head 3 2 2_AVA DVA EL" xfId="46693" xr:uid="{00000000-0005-0000-0000-00005D7B0000}"/>
    <cellStyle name="H_1998_col_head 3 2 2_Avstemming Bank" xfId="46694" xr:uid="{00000000-0005-0000-0000-00005E7B0000}"/>
    <cellStyle name="H_1998_col_head 3 2 2_Avstemming Konsern CRD IV" xfId="46695" xr:uid="{00000000-0005-0000-0000-00005F7B0000}"/>
    <cellStyle name="H_1998_col_head 3 2 2_BANKVOL" xfId="46696" xr:uid="{00000000-0005-0000-0000-0000607B0000}"/>
    <cellStyle name="H_1998_col_head 3 2 2_BANKVOL_AVA DVA EL" xfId="46697" xr:uid="{00000000-0005-0000-0000-0000617B0000}"/>
    <cellStyle name="H_1998_col_head 3 2 2_BANKVOL_Avstemming Bank" xfId="46698" xr:uid="{00000000-0005-0000-0000-0000627B0000}"/>
    <cellStyle name="H_1998_col_head 3 2 2_BANKVOL_Avstemming Konsern CRD IV" xfId="46699" xr:uid="{00000000-0005-0000-0000-0000637B0000}"/>
    <cellStyle name="H_1998_col_head 3 2 2_BANKVOL_Mars 2018" xfId="46700" xr:uid="{00000000-0005-0000-0000-0000647B0000}"/>
    <cellStyle name="H_1998_col_head 3 2 2_BANKVOL_Mars 2018_1" xfId="46701" xr:uid="{00000000-0005-0000-0000-0000657B0000}"/>
    <cellStyle name="H_1998_col_head 3 2 2_Desember 2017" xfId="46702" xr:uid="{00000000-0005-0000-0000-0000667B0000}"/>
    <cellStyle name="H_1998_col_head 3 2 2_Elimineringer i SAP" xfId="46703" xr:uid="{00000000-0005-0000-0000-0000677B0000}"/>
    <cellStyle name="H_1998_col_head 3 2 2_Juni 2017" xfId="22098" xr:uid="{00000000-0005-0000-0000-0000687B0000}"/>
    <cellStyle name="H_1998_col_head 3 2 2_Juni 2017_Avkortning" xfId="46704" xr:uid="{00000000-0005-0000-0000-0000697B0000}"/>
    <cellStyle name="H_1998_col_head 3 2 2_Juni 2017_Desember 2017" xfId="46705" xr:uid="{00000000-0005-0000-0000-00006A7B0000}"/>
    <cellStyle name="H_1998_col_head 3 2 2_Korr reklassifisering" xfId="46706" xr:uid="{00000000-0005-0000-0000-00006B7B0000}"/>
    <cellStyle name="H_1998_col_head 3 2 2_Mars 2018" xfId="46707" xr:uid="{00000000-0005-0000-0000-00006C7B0000}"/>
    <cellStyle name="H_1998_col_head 3 2 2_Mars 2018_1" xfId="46708" xr:uid="{00000000-0005-0000-0000-00006D7B0000}"/>
    <cellStyle name="H_1998_col_head 3 2 2_Note Bank" xfId="46709" xr:uid="{00000000-0005-0000-0000-00006E7B0000}"/>
    <cellStyle name="H_1998_col_head 3 2 2_Note Bankkonsern" xfId="46710" xr:uid="{00000000-0005-0000-0000-00006F7B0000}"/>
    <cellStyle name="H_1998_col_head 3 2 2_September 2017" xfId="46711" xr:uid="{00000000-0005-0000-0000-0000707B0000}"/>
    <cellStyle name="H_1998_col_head 3 2 3" xfId="22099" xr:uid="{00000000-0005-0000-0000-0000717B0000}"/>
    <cellStyle name="H_1998_col_head 3 2 3_AVA DVA EL" xfId="46712" xr:uid="{00000000-0005-0000-0000-0000727B0000}"/>
    <cellStyle name="H_1998_col_head 3 2 3_Avkortning" xfId="46713" xr:uid="{00000000-0005-0000-0000-0000737B0000}"/>
    <cellStyle name="H_1998_col_head 3 2 3_Avstemming Bank" xfId="46714" xr:uid="{00000000-0005-0000-0000-0000747B0000}"/>
    <cellStyle name="H_1998_col_head 3 2 3_Avstemming Konsern CRD IV" xfId="46715" xr:uid="{00000000-0005-0000-0000-0000757B0000}"/>
    <cellStyle name="H_1998_col_head 3 2 3_BANKVOL" xfId="46716" xr:uid="{00000000-0005-0000-0000-0000767B0000}"/>
    <cellStyle name="H_1998_col_head 3 2 3_BANKVOL_AVA DVA EL" xfId="46717" xr:uid="{00000000-0005-0000-0000-0000777B0000}"/>
    <cellStyle name="H_1998_col_head 3 2 3_BANKVOL_Avstemming Bank" xfId="46718" xr:uid="{00000000-0005-0000-0000-0000787B0000}"/>
    <cellStyle name="H_1998_col_head 3 2 3_BANKVOL_Avstemming Konsern CRD IV" xfId="46719" xr:uid="{00000000-0005-0000-0000-0000797B0000}"/>
    <cellStyle name="H_1998_col_head 3 2 3_BANKVOL_Mars 2018" xfId="46720" xr:uid="{00000000-0005-0000-0000-00007A7B0000}"/>
    <cellStyle name="H_1998_col_head 3 2 3_BANKVOL_Mars 2018_1" xfId="46721" xr:uid="{00000000-0005-0000-0000-00007B7B0000}"/>
    <cellStyle name="H_1998_col_head 3 2 3_Desember 2017" xfId="46722" xr:uid="{00000000-0005-0000-0000-00007C7B0000}"/>
    <cellStyle name="H_1998_col_head 3 2 3_Desember 2017_1" xfId="46723" xr:uid="{00000000-0005-0000-0000-00007D7B0000}"/>
    <cellStyle name="H_1998_col_head 3 2 3_Kap.dekn." xfId="22100" xr:uid="{00000000-0005-0000-0000-00007E7B0000}"/>
    <cellStyle name="H_1998_col_head 3 2 3_Mars 2018" xfId="46724" xr:uid="{00000000-0005-0000-0000-00007F7B0000}"/>
    <cellStyle name="H_1998_col_head 3 2 3_Mars 2018_1" xfId="46725" xr:uid="{00000000-0005-0000-0000-0000807B0000}"/>
    <cellStyle name="H_1998_col_head 3 2 3_Note Bank" xfId="46726" xr:uid="{00000000-0005-0000-0000-0000817B0000}"/>
    <cellStyle name="H_1998_col_head 3 2 3_Note Bankkonsern" xfId="46727" xr:uid="{00000000-0005-0000-0000-0000827B0000}"/>
    <cellStyle name="H_1998_col_head 3 2 3_September 2017" xfId="46728" xr:uid="{00000000-0005-0000-0000-0000837B0000}"/>
    <cellStyle name="H_1998_col_head 3 2_AVA DVA EL" xfId="22101" xr:uid="{00000000-0005-0000-0000-0000847B0000}"/>
    <cellStyle name="H_1998_col_head 3 2_AVA DVA EL_1" xfId="46729" xr:uid="{00000000-0005-0000-0000-0000857B0000}"/>
    <cellStyle name="H_1998_col_head 3 2_Avkortning" xfId="46730" xr:uid="{00000000-0005-0000-0000-0000867B0000}"/>
    <cellStyle name="H_1998_col_head 3 2_Avstemming Bank" xfId="46731" xr:uid="{00000000-0005-0000-0000-0000877B0000}"/>
    <cellStyle name="H_1998_col_head 3 2_Avstemming Konsern CRD IV" xfId="46732" xr:uid="{00000000-0005-0000-0000-0000887B0000}"/>
    <cellStyle name="H_1998_col_head 3 2_Balanse bankkonsern" xfId="22102" xr:uid="{00000000-0005-0000-0000-0000897B0000}"/>
    <cellStyle name="H_1998_col_head 3 2_Balanse bankkonsern_AVA DVA EL" xfId="46733" xr:uid="{00000000-0005-0000-0000-00008A7B0000}"/>
    <cellStyle name="H_1998_col_head 3 2_Balanse bankkonsern_Avkortning" xfId="46734" xr:uid="{00000000-0005-0000-0000-00008B7B0000}"/>
    <cellStyle name="H_1998_col_head 3 2_Balanse bankkonsern_Avstemming Bank" xfId="46735" xr:uid="{00000000-0005-0000-0000-00008C7B0000}"/>
    <cellStyle name="H_1998_col_head 3 2_Balanse bankkonsern_Avstemming Konsern CRD IV" xfId="46736" xr:uid="{00000000-0005-0000-0000-00008D7B0000}"/>
    <cellStyle name="H_1998_col_head 3 2_Balanse bankkonsern_BANKVOL" xfId="46737" xr:uid="{00000000-0005-0000-0000-00008E7B0000}"/>
    <cellStyle name="H_1998_col_head 3 2_Balanse bankkonsern_BANKVOL_AVA DVA EL" xfId="46738" xr:uid="{00000000-0005-0000-0000-00008F7B0000}"/>
    <cellStyle name="H_1998_col_head 3 2_Balanse bankkonsern_BANKVOL_Avstemming Bank" xfId="46739" xr:uid="{00000000-0005-0000-0000-0000907B0000}"/>
    <cellStyle name="H_1998_col_head 3 2_Balanse bankkonsern_BANKVOL_Avstemming Konsern CRD IV" xfId="46740" xr:uid="{00000000-0005-0000-0000-0000917B0000}"/>
    <cellStyle name="H_1998_col_head 3 2_Balanse bankkonsern_BANKVOL_Mars 2018" xfId="46741" xr:uid="{00000000-0005-0000-0000-0000927B0000}"/>
    <cellStyle name="H_1998_col_head 3 2_Balanse bankkonsern_BANKVOL_Mars 2018_1" xfId="46742" xr:uid="{00000000-0005-0000-0000-0000937B0000}"/>
    <cellStyle name="H_1998_col_head 3 2_Balanse bankkonsern_Desember 2017" xfId="46743" xr:uid="{00000000-0005-0000-0000-0000947B0000}"/>
    <cellStyle name="H_1998_col_head 3 2_Balanse bankkonsern_Desember 2017_1" xfId="46744" xr:uid="{00000000-0005-0000-0000-0000957B0000}"/>
    <cellStyle name="H_1998_col_head 3 2_Balanse bankkonsern_Mars 2018" xfId="46745" xr:uid="{00000000-0005-0000-0000-0000967B0000}"/>
    <cellStyle name="H_1998_col_head 3 2_Balanse bankkonsern_Mars 2018_1" xfId="46746" xr:uid="{00000000-0005-0000-0000-0000977B0000}"/>
    <cellStyle name="H_1998_col_head 3 2_Balanse bankkonsern_Note Bank" xfId="46747" xr:uid="{00000000-0005-0000-0000-0000987B0000}"/>
    <cellStyle name="H_1998_col_head 3 2_Balanse bankkonsern_Note Bankkonsern" xfId="46748" xr:uid="{00000000-0005-0000-0000-0000997B0000}"/>
    <cellStyle name="H_1998_col_head 3 2_Balanse bankkonsern_September 2017" xfId="46749" xr:uid="{00000000-0005-0000-0000-00009A7B0000}"/>
    <cellStyle name="H_1998_col_head 3 2_BANKVOL" xfId="46750" xr:uid="{00000000-0005-0000-0000-00009B7B0000}"/>
    <cellStyle name="H_1998_col_head 3 2_BANKVOL_AVA DVA EL" xfId="46751" xr:uid="{00000000-0005-0000-0000-00009C7B0000}"/>
    <cellStyle name="H_1998_col_head 3 2_BANKVOL_Avstemming Bank" xfId="46752" xr:uid="{00000000-0005-0000-0000-00009D7B0000}"/>
    <cellStyle name="H_1998_col_head 3 2_BANKVOL_Avstemming Konsern CRD IV" xfId="46753" xr:uid="{00000000-0005-0000-0000-00009E7B0000}"/>
    <cellStyle name="H_1998_col_head 3 2_BANKVOL_Mars 2018" xfId="46754" xr:uid="{00000000-0005-0000-0000-00009F7B0000}"/>
    <cellStyle name="H_1998_col_head 3 2_BANKVOL_Mars 2018_1" xfId="46755" xr:uid="{00000000-0005-0000-0000-0000A07B0000}"/>
    <cellStyle name="H_1998_col_head 3 2_Desember 2017" xfId="46756" xr:uid="{00000000-0005-0000-0000-0000A17B0000}"/>
    <cellStyle name="H_1998_col_head 3 2_Desember 2017_1" xfId="46757" xr:uid="{00000000-0005-0000-0000-0000A27B0000}"/>
    <cellStyle name="H_1998_col_head 3 2_Elimineringer i SAP" xfId="46758" xr:uid="{00000000-0005-0000-0000-0000A37B0000}"/>
    <cellStyle name="H_1998_col_head 3 2_Juni 2017" xfId="22103" xr:uid="{00000000-0005-0000-0000-0000A47B0000}"/>
    <cellStyle name="H_1998_col_head 3 2_Juni 2017_Avkortning" xfId="46759" xr:uid="{00000000-0005-0000-0000-0000A57B0000}"/>
    <cellStyle name="H_1998_col_head 3 2_Juni 2017_Desember 2017" xfId="46760" xr:uid="{00000000-0005-0000-0000-0000A67B0000}"/>
    <cellStyle name="H_1998_col_head 3 2_Korr reklassifisering" xfId="46761" xr:uid="{00000000-0005-0000-0000-0000A77B0000}"/>
    <cellStyle name="H_1998_col_head 3 2_Manuell input" xfId="46762" xr:uid="{00000000-0005-0000-0000-0000A97B0000}"/>
    <cellStyle name="H_1998_col_head 3 2_Manuell input_Månedsanalyse" xfId="46763" xr:uid="{00000000-0005-0000-0000-0000AA7B0000}"/>
    <cellStyle name="H_1998_col_head 3 2_Mars 2018" xfId="46764" xr:uid="{00000000-0005-0000-0000-0000AB7B0000}"/>
    <cellStyle name="H_1998_col_head 3 2_Mars 2018_1" xfId="46765" xr:uid="{00000000-0005-0000-0000-0000AC7B0000}"/>
    <cellStyle name="H_1998_col_head 3 2_Månedsanalyse" xfId="46766" xr:uid="{00000000-0005-0000-0000-0000A87B0000}"/>
    <cellStyle name="H_1998_col_head 3 2_Note Bank" xfId="46767" xr:uid="{00000000-0005-0000-0000-0000AD7B0000}"/>
    <cellStyle name="H_1998_col_head 3 2_Note Bankkonsern" xfId="46768" xr:uid="{00000000-0005-0000-0000-0000AE7B0000}"/>
    <cellStyle name="H_1998_col_head 3 2_Results &amp; key fig." xfId="46769" xr:uid="{00000000-0005-0000-0000-0000AF7B0000}"/>
    <cellStyle name="H_1998_col_head 3 2_September 2017" xfId="46770" xr:uid="{00000000-0005-0000-0000-0000B07B0000}"/>
    <cellStyle name="H_1998_col_head 3 2_September 2017_1" xfId="46771" xr:uid="{00000000-0005-0000-0000-0000B17B0000}"/>
    <cellStyle name="H_1998_col_head 3 3" xfId="22104" xr:uid="{00000000-0005-0000-0000-0000B27B0000}"/>
    <cellStyle name="H_1998_col_head 3 3_AVA DVA EL" xfId="46772" xr:uid="{00000000-0005-0000-0000-0000B37B0000}"/>
    <cellStyle name="H_1998_col_head 3 3_Avstemming Bank" xfId="46773" xr:uid="{00000000-0005-0000-0000-0000B47B0000}"/>
    <cellStyle name="H_1998_col_head 3 3_Avstemming Konsern CRD IV" xfId="46774" xr:uid="{00000000-0005-0000-0000-0000B57B0000}"/>
    <cellStyle name="H_1998_col_head 3 3_BANKVOL" xfId="46775" xr:uid="{00000000-0005-0000-0000-0000B67B0000}"/>
    <cellStyle name="H_1998_col_head 3 3_BANKVOL_AVA DVA EL" xfId="46776" xr:uid="{00000000-0005-0000-0000-0000B77B0000}"/>
    <cellStyle name="H_1998_col_head 3 3_BANKVOL_Avstemming Bank" xfId="46777" xr:uid="{00000000-0005-0000-0000-0000B87B0000}"/>
    <cellStyle name="H_1998_col_head 3 3_BANKVOL_Avstemming Konsern CRD IV" xfId="46778" xr:uid="{00000000-0005-0000-0000-0000B97B0000}"/>
    <cellStyle name="H_1998_col_head 3 3_BANKVOL_Mars 2018" xfId="46779" xr:uid="{00000000-0005-0000-0000-0000BA7B0000}"/>
    <cellStyle name="H_1998_col_head 3 3_BANKVOL_Mars 2018_1" xfId="46780" xr:uid="{00000000-0005-0000-0000-0000BB7B0000}"/>
    <cellStyle name="H_1998_col_head 3 3_Desember 2017" xfId="46781" xr:uid="{00000000-0005-0000-0000-0000BC7B0000}"/>
    <cellStyle name="H_1998_col_head 3 3_Elimineringer i SAP" xfId="46782" xr:uid="{00000000-0005-0000-0000-0000BD7B0000}"/>
    <cellStyle name="H_1998_col_head 3 3_Juni 2017" xfId="22105" xr:uid="{00000000-0005-0000-0000-0000BE7B0000}"/>
    <cellStyle name="H_1998_col_head 3 3_Juni 2017_Avkortning" xfId="46783" xr:uid="{00000000-0005-0000-0000-0000BF7B0000}"/>
    <cellStyle name="H_1998_col_head 3 3_Juni 2017_Desember 2017" xfId="46784" xr:uid="{00000000-0005-0000-0000-0000C07B0000}"/>
    <cellStyle name="H_1998_col_head 3 3_Korr reklassifisering" xfId="46785" xr:uid="{00000000-0005-0000-0000-0000C17B0000}"/>
    <cellStyle name="H_1998_col_head 3 3_Mars 2018" xfId="46786" xr:uid="{00000000-0005-0000-0000-0000C27B0000}"/>
    <cellStyle name="H_1998_col_head 3 3_Mars 2018_1" xfId="46787" xr:uid="{00000000-0005-0000-0000-0000C37B0000}"/>
    <cellStyle name="H_1998_col_head 3 3_Note Bank" xfId="46788" xr:uid="{00000000-0005-0000-0000-0000C47B0000}"/>
    <cellStyle name="H_1998_col_head 3 3_Note Bankkonsern" xfId="46789" xr:uid="{00000000-0005-0000-0000-0000C57B0000}"/>
    <cellStyle name="H_1998_col_head 3 3_September 2017" xfId="46790" xr:uid="{00000000-0005-0000-0000-0000C67B0000}"/>
    <cellStyle name="H_1998_col_head 3 4" xfId="22106" xr:uid="{00000000-0005-0000-0000-0000C77B0000}"/>
    <cellStyle name="H_1998_col_head 3 4_AVA DVA EL" xfId="46791" xr:uid="{00000000-0005-0000-0000-0000C87B0000}"/>
    <cellStyle name="H_1998_col_head 3 4_Avkortning" xfId="46792" xr:uid="{00000000-0005-0000-0000-0000C97B0000}"/>
    <cellStyle name="H_1998_col_head 3 4_Avstemming Bank" xfId="46793" xr:uid="{00000000-0005-0000-0000-0000CA7B0000}"/>
    <cellStyle name="H_1998_col_head 3 4_Avstemming Konsern CRD IV" xfId="46794" xr:uid="{00000000-0005-0000-0000-0000CB7B0000}"/>
    <cellStyle name="H_1998_col_head 3 4_BANKVOL" xfId="46795" xr:uid="{00000000-0005-0000-0000-0000CC7B0000}"/>
    <cellStyle name="H_1998_col_head 3 4_BANKVOL_AVA DVA EL" xfId="46796" xr:uid="{00000000-0005-0000-0000-0000CD7B0000}"/>
    <cellStyle name="H_1998_col_head 3 4_BANKVOL_Avstemming Bank" xfId="46797" xr:uid="{00000000-0005-0000-0000-0000CE7B0000}"/>
    <cellStyle name="H_1998_col_head 3 4_BANKVOL_Avstemming Konsern CRD IV" xfId="46798" xr:uid="{00000000-0005-0000-0000-0000CF7B0000}"/>
    <cellStyle name="H_1998_col_head 3 4_BANKVOL_Mars 2018" xfId="46799" xr:uid="{00000000-0005-0000-0000-0000D07B0000}"/>
    <cellStyle name="H_1998_col_head 3 4_BANKVOL_Mars 2018_1" xfId="46800" xr:uid="{00000000-0005-0000-0000-0000D17B0000}"/>
    <cellStyle name="H_1998_col_head 3 4_Desember 2017" xfId="46801" xr:uid="{00000000-0005-0000-0000-0000D27B0000}"/>
    <cellStyle name="H_1998_col_head 3 4_Desember 2017_1" xfId="46802" xr:uid="{00000000-0005-0000-0000-0000D37B0000}"/>
    <cellStyle name="H_1998_col_head 3 4_Kap.dekn." xfId="22107" xr:uid="{00000000-0005-0000-0000-0000D47B0000}"/>
    <cellStyle name="H_1998_col_head 3 4_Mars 2018" xfId="46803" xr:uid="{00000000-0005-0000-0000-0000D57B0000}"/>
    <cellStyle name="H_1998_col_head 3 4_Mars 2018_1" xfId="46804" xr:uid="{00000000-0005-0000-0000-0000D67B0000}"/>
    <cellStyle name="H_1998_col_head 3 4_Note Bank" xfId="46805" xr:uid="{00000000-0005-0000-0000-0000D77B0000}"/>
    <cellStyle name="H_1998_col_head 3 4_Note Bankkonsern" xfId="46806" xr:uid="{00000000-0005-0000-0000-0000D87B0000}"/>
    <cellStyle name="H_1998_col_head 3 4_September 2017" xfId="46807" xr:uid="{00000000-0005-0000-0000-0000D97B0000}"/>
    <cellStyle name="H_1998_col_head 3_AVA DVA EL" xfId="22108" xr:uid="{00000000-0005-0000-0000-0000DA7B0000}"/>
    <cellStyle name="H_1998_col_head 3_AVA DVA EL_1" xfId="46808" xr:uid="{00000000-0005-0000-0000-0000DB7B0000}"/>
    <cellStyle name="H_1998_col_head 3_Avkortning" xfId="46809" xr:uid="{00000000-0005-0000-0000-0000DC7B0000}"/>
    <cellStyle name="H_1998_col_head 3_Avstemming Bank" xfId="46810" xr:uid="{00000000-0005-0000-0000-0000DD7B0000}"/>
    <cellStyle name="H_1998_col_head 3_Avstemming Konsern CRD IV" xfId="46811" xr:uid="{00000000-0005-0000-0000-0000DE7B0000}"/>
    <cellStyle name="H_1998_col_head 3_Balanse bankkonsern" xfId="22109" xr:uid="{00000000-0005-0000-0000-0000DF7B0000}"/>
    <cellStyle name="H_1998_col_head 3_Balanse bankkonsern_AVA DVA EL" xfId="46812" xr:uid="{00000000-0005-0000-0000-0000E07B0000}"/>
    <cellStyle name="H_1998_col_head 3_Balanse bankkonsern_Avkortning" xfId="46813" xr:uid="{00000000-0005-0000-0000-0000E17B0000}"/>
    <cellStyle name="H_1998_col_head 3_Balanse bankkonsern_Avstemming Bank" xfId="46814" xr:uid="{00000000-0005-0000-0000-0000E27B0000}"/>
    <cellStyle name="H_1998_col_head 3_Balanse bankkonsern_Avstemming Konsern CRD IV" xfId="46815" xr:uid="{00000000-0005-0000-0000-0000E37B0000}"/>
    <cellStyle name="H_1998_col_head 3_Balanse bankkonsern_BANKVOL" xfId="46816" xr:uid="{00000000-0005-0000-0000-0000E47B0000}"/>
    <cellStyle name="H_1998_col_head 3_Balanse bankkonsern_BANKVOL_AVA DVA EL" xfId="46817" xr:uid="{00000000-0005-0000-0000-0000E57B0000}"/>
    <cellStyle name="H_1998_col_head 3_Balanse bankkonsern_BANKVOL_Avstemming Bank" xfId="46818" xr:uid="{00000000-0005-0000-0000-0000E67B0000}"/>
    <cellStyle name="H_1998_col_head 3_Balanse bankkonsern_BANKVOL_Avstemming Konsern CRD IV" xfId="46819" xr:uid="{00000000-0005-0000-0000-0000E77B0000}"/>
    <cellStyle name="H_1998_col_head 3_Balanse bankkonsern_BANKVOL_Mars 2018" xfId="46820" xr:uid="{00000000-0005-0000-0000-0000E87B0000}"/>
    <cellStyle name="H_1998_col_head 3_Balanse bankkonsern_BANKVOL_Mars 2018_1" xfId="46821" xr:uid="{00000000-0005-0000-0000-0000E97B0000}"/>
    <cellStyle name="H_1998_col_head 3_Balanse bankkonsern_Desember 2017" xfId="46822" xr:uid="{00000000-0005-0000-0000-0000EA7B0000}"/>
    <cellStyle name="H_1998_col_head 3_Balanse bankkonsern_Desember 2017_1" xfId="46823" xr:uid="{00000000-0005-0000-0000-0000EB7B0000}"/>
    <cellStyle name="H_1998_col_head 3_Balanse bankkonsern_Mars 2018" xfId="46824" xr:uid="{00000000-0005-0000-0000-0000EC7B0000}"/>
    <cellStyle name="H_1998_col_head 3_Balanse bankkonsern_Mars 2018_1" xfId="46825" xr:uid="{00000000-0005-0000-0000-0000ED7B0000}"/>
    <cellStyle name="H_1998_col_head 3_Balanse bankkonsern_Note Bank" xfId="46826" xr:uid="{00000000-0005-0000-0000-0000EE7B0000}"/>
    <cellStyle name="H_1998_col_head 3_Balanse bankkonsern_Note Bankkonsern" xfId="46827" xr:uid="{00000000-0005-0000-0000-0000EF7B0000}"/>
    <cellStyle name="H_1998_col_head 3_Balanse bankkonsern_September 2017" xfId="46828" xr:uid="{00000000-0005-0000-0000-0000F07B0000}"/>
    <cellStyle name="H_1998_col_head 3_BANKVOL" xfId="46829" xr:uid="{00000000-0005-0000-0000-0000F17B0000}"/>
    <cellStyle name="H_1998_col_head 3_BANKVOL_AVA DVA EL" xfId="46830" xr:uid="{00000000-0005-0000-0000-0000F27B0000}"/>
    <cellStyle name="H_1998_col_head 3_BANKVOL_Avstemming Bank" xfId="46831" xr:uid="{00000000-0005-0000-0000-0000F37B0000}"/>
    <cellStyle name="H_1998_col_head 3_BANKVOL_Avstemming Konsern CRD IV" xfId="46832" xr:uid="{00000000-0005-0000-0000-0000F47B0000}"/>
    <cellStyle name="H_1998_col_head 3_BANKVOL_Mars 2018" xfId="46833" xr:uid="{00000000-0005-0000-0000-0000F57B0000}"/>
    <cellStyle name="H_1998_col_head 3_BANKVOL_Mars 2018_1" xfId="46834" xr:uid="{00000000-0005-0000-0000-0000F67B0000}"/>
    <cellStyle name="H_1998_col_head 3_Desember 2017" xfId="46835" xr:uid="{00000000-0005-0000-0000-0000F77B0000}"/>
    <cellStyle name="H_1998_col_head 3_Desember 2017_1" xfId="46836" xr:uid="{00000000-0005-0000-0000-0000F87B0000}"/>
    <cellStyle name="H_1998_col_head 3_Elimineringer i SAP" xfId="46837" xr:uid="{00000000-0005-0000-0000-0000F97B0000}"/>
    <cellStyle name="H_1998_col_head 3_Expenses (1)" xfId="46838" xr:uid="{00000000-0005-0000-0000-0000FA7B0000}"/>
    <cellStyle name="H_1998_col_head 3_Juni 2017" xfId="22110" xr:uid="{00000000-0005-0000-0000-0000FB7B0000}"/>
    <cellStyle name="H_1998_col_head 3_Juni 2017_Avkortning" xfId="46839" xr:uid="{00000000-0005-0000-0000-0000FC7B0000}"/>
    <cellStyle name="H_1998_col_head 3_Juni 2017_Desember 2017" xfId="46840" xr:uid="{00000000-0005-0000-0000-0000FD7B0000}"/>
    <cellStyle name="H_1998_col_head 3_Korr reklassifisering" xfId="46841" xr:uid="{00000000-0005-0000-0000-0000FE7B0000}"/>
    <cellStyle name="H_1998_col_head 3_Manuell input" xfId="46842" xr:uid="{00000000-0005-0000-0000-0000007C0000}"/>
    <cellStyle name="H_1998_col_head 3_Manuell input_Månedsanalyse" xfId="46843" xr:uid="{00000000-0005-0000-0000-0000017C0000}"/>
    <cellStyle name="H_1998_col_head 3_Mars 2018" xfId="46844" xr:uid="{00000000-0005-0000-0000-0000027C0000}"/>
    <cellStyle name="H_1998_col_head 3_Mars 2018_1" xfId="46845" xr:uid="{00000000-0005-0000-0000-0000037C0000}"/>
    <cellStyle name="H_1998_col_head 3_Månedsanalyse" xfId="46846" xr:uid="{00000000-0005-0000-0000-0000FF7B0000}"/>
    <cellStyle name="H_1998_col_head 3_Note Bank" xfId="46847" xr:uid="{00000000-0005-0000-0000-0000047C0000}"/>
    <cellStyle name="H_1998_col_head 3_Note Bankkonsern" xfId="46848" xr:uid="{00000000-0005-0000-0000-0000057C0000}"/>
    <cellStyle name="H_1998_col_head 3_Results &amp; key fig." xfId="46849" xr:uid="{00000000-0005-0000-0000-0000067C0000}"/>
    <cellStyle name="H_1998_col_head 3_September 2017" xfId="46850" xr:uid="{00000000-0005-0000-0000-0000077C0000}"/>
    <cellStyle name="H_1998_col_head 3_September 2017_1" xfId="46851" xr:uid="{00000000-0005-0000-0000-0000087C0000}"/>
    <cellStyle name="H_1998_col_head 4" xfId="22111" xr:uid="{00000000-0005-0000-0000-0000097C0000}"/>
    <cellStyle name="H_1998_col_head 4_AVA DVA EL" xfId="46852" xr:uid="{00000000-0005-0000-0000-00000A7C0000}"/>
    <cellStyle name="H_1998_col_head 4_Avstemming Bank" xfId="46853" xr:uid="{00000000-0005-0000-0000-00000B7C0000}"/>
    <cellStyle name="H_1998_col_head 4_Avstemming Konsern CRD IV" xfId="46854" xr:uid="{00000000-0005-0000-0000-00000C7C0000}"/>
    <cellStyle name="H_1998_col_head 4_BANKVOL" xfId="46855" xr:uid="{00000000-0005-0000-0000-00000D7C0000}"/>
    <cellStyle name="H_1998_col_head 4_BANKVOL_AVA DVA EL" xfId="46856" xr:uid="{00000000-0005-0000-0000-00000E7C0000}"/>
    <cellStyle name="H_1998_col_head 4_BANKVOL_Avstemming Bank" xfId="46857" xr:uid="{00000000-0005-0000-0000-00000F7C0000}"/>
    <cellStyle name="H_1998_col_head 4_BANKVOL_Avstemming Konsern CRD IV" xfId="46858" xr:uid="{00000000-0005-0000-0000-0000107C0000}"/>
    <cellStyle name="H_1998_col_head 4_BANKVOL_Mars 2018" xfId="46859" xr:uid="{00000000-0005-0000-0000-0000117C0000}"/>
    <cellStyle name="H_1998_col_head 4_BANKVOL_Mars 2018_1" xfId="46860" xr:uid="{00000000-0005-0000-0000-0000127C0000}"/>
    <cellStyle name="H_1998_col_head 4_Desember 2017" xfId="46861" xr:uid="{00000000-0005-0000-0000-0000137C0000}"/>
    <cellStyle name="H_1998_col_head 4_Elimineringer i SAP" xfId="46862" xr:uid="{00000000-0005-0000-0000-0000147C0000}"/>
    <cellStyle name="H_1998_col_head 4_Juni 2017" xfId="22112" xr:uid="{00000000-0005-0000-0000-0000157C0000}"/>
    <cellStyle name="H_1998_col_head 4_Juni 2017_Avkortning" xfId="46863" xr:uid="{00000000-0005-0000-0000-0000167C0000}"/>
    <cellStyle name="H_1998_col_head 4_Juni 2017_Desember 2017" xfId="46864" xr:uid="{00000000-0005-0000-0000-0000177C0000}"/>
    <cellStyle name="H_1998_col_head 4_Korr reklassifisering" xfId="46865" xr:uid="{00000000-0005-0000-0000-0000187C0000}"/>
    <cellStyle name="H_1998_col_head 4_Mars 2018" xfId="46866" xr:uid="{00000000-0005-0000-0000-0000197C0000}"/>
    <cellStyle name="H_1998_col_head 4_Mars 2018_1" xfId="46867" xr:uid="{00000000-0005-0000-0000-00001A7C0000}"/>
    <cellStyle name="H_1998_col_head 4_Note Bank" xfId="46868" xr:uid="{00000000-0005-0000-0000-00001B7C0000}"/>
    <cellStyle name="H_1998_col_head 4_Note Bankkonsern" xfId="46869" xr:uid="{00000000-0005-0000-0000-00001C7C0000}"/>
    <cellStyle name="H_1998_col_head 4_September 2017" xfId="46870" xr:uid="{00000000-0005-0000-0000-00001D7C0000}"/>
    <cellStyle name="H_1998_col_head_1" xfId="46871" xr:uid="{00000000-0005-0000-0000-00001E7C0000}"/>
    <cellStyle name="H_1998_col_head_1 2" xfId="46872" xr:uid="{00000000-0005-0000-0000-00001F7C0000}"/>
    <cellStyle name="H_1998_col_head_1_Manuell input" xfId="46873" xr:uid="{00000000-0005-0000-0000-0000217C0000}"/>
    <cellStyle name="H_1998_col_head_1_Manuell input_Månedsanalyse" xfId="46874" xr:uid="{00000000-0005-0000-0000-0000227C0000}"/>
    <cellStyle name="H_1998_col_head_1_Månedsanalyse" xfId="46875" xr:uid="{00000000-0005-0000-0000-0000207C0000}"/>
    <cellStyle name="H_1998_col_head_8" xfId="46876" xr:uid="{00000000-0005-0000-0000-0000237C0000}"/>
    <cellStyle name="H_1998_col_head_8 2" xfId="46877" xr:uid="{00000000-0005-0000-0000-0000247C0000}"/>
    <cellStyle name="H_1998_col_head_8_Manuell input" xfId="46878" xr:uid="{00000000-0005-0000-0000-0000267C0000}"/>
    <cellStyle name="H_1998_col_head_8_Manuell input_Månedsanalyse" xfId="46879" xr:uid="{00000000-0005-0000-0000-0000277C0000}"/>
    <cellStyle name="H_1998_col_head_8_Månedsanalyse" xfId="46880" xr:uid="{00000000-0005-0000-0000-0000257C0000}"/>
    <cellStyle name="H_1998_col_head_AVA DVA EL" xfId="22113" xr:uid="{00000000-0005-0000-0000-0000287C0000}"/>
    <cellStyle name="H_1998_col_head_AVA DVA EL_1" xfId="46881" xr:uid="{00000000-0005-0000-0000-0000297C0000}"/>
    <cellStyle name="H_1998_col_head_Avkortning" xfId="46882" xr:uid="{00000000-0005-0000-0000-00002A7C0000}"/>
    <cellStyle name="H_1998_col_head_Avstemming Bank" xfId="46883" xr:uid="{00000000-0005-0000-0000-00002B7C0000}"/>
    <cellStyle name="H_1998_col_head_Avstemming Bankkonsern" xfId="46884" xr:uid="{00000000-0005-0000-0000-00002C7C0000}"/>
    <cellStyle name="H_1998_col_head_Avstemming Konsern CRD IV" xfId="46885" xr:uid="{00000000-0005-0000-0000-00002D7C0000}"/>
    <cellStyle name="H_1998_col_head_Balanse bankkonsern" xfId="22114" xr:uid="{00000000-0005-0000-0000-00002E7C0000}"/>
    <cellStyle name="H_1998_col_head_Balanse bankkonsern_AVA DVA EL" xfId="46886" xr:uid="{00000000-0005-0000-0000-00002F7C0000}"/>
    <cellStyle name="H_1998_col_head_Balanse bankkonsern_Avkortning" xfId="46887" xr:uid="{00000000-0005-0000-0000-0000307C0000}"/>
    <cellStyle name="H_1998_col_head_Balanse bankkonsern_Avstemming Bank" xfId="46888" xr:uid="{00000000-0005-0000-0000-0000317C0000}"/>
    <cellStyle name="H_1998_col_head_Balanse bankkonsern_Avstemming Konsern CRD IV" xfId="46889" xr:uid="{00000000-0005-0000-0000-0000327C0000}"/>
    <cellStyle name="H_1998_col_head_Balanse bankkonsern_BANKVOL" xfId="46890" xr:uid="{00000000-0005-0000-0000-0000337C0000}"/>
    <cellStyle name="H_1998_col_head_Balanse bankkonsern_BANKVOL_AVA DVA EL" xfId="46891" xr:uid="{00000000-0005-0000-0000-0000347C0000}"/>
    <cellStyle name="H_1998_col_head_Balanse bankkonsern_BANKVOL_Avstemming Bank" xfId="46892" xr:uid="{00000000-0005-0000-0000-0000357C0000}"/>
    <cellStyle name="H_1998_col_head_Balanse bankkonsern_BANKVOL_Avstemming Konsern CRD IV" xfId="46893" xr:uid="{00000000-0005-0000-0000-0000367C0000}"/>
    <cellStyle name="H_1998_col_head_Balanse bankkonsern_BANKVOL_Mars 2018" xfId="46894" xr:uid="{00000000-0005-0000-0000-0000377C0000}"/>
    <cellStyle name="H_1998_col_head_Balanse bankkonsern_BANKVOL_Mars 2018_1" xfId="46895" xr:uid="{00000000-0005-0000-0000-0000387C0000}"/>
    <cellStyle name="H_1998_col_head_Balanse bankkonsern_Desember 2017" xfId="46896" xr:uid="{00000000-0005-0000-0000-0000397C0000}"/>
    <cellStyle name="H_1998_col_head_Balanse bankkonsern_Desember 2017_1" xfId="46897" xr:uid="{00000000-0005-0000-0000-00003A7C0000}"/>
    <cellStyle name="H_1998_col_head_Balanse bankkonsern_Mars 2018" xfId="46898" xr:uid="{00000000-0005-0000-0000-00003B7C0000}"/>
    <cellStyle name="H_1998_col_head_Balanse bankkonsern_Mars 2018_1" xfId="46899" xr:uid="{00000000-0005-0000-0000-00003C7C0000}"/>
    <cellStyle name="H_1998_col_head_Balanse bankkonsern_Note Bank" xfId="46900" xr:uid="{00000000-0005-0000-0000-00003D7C0000}"/>
    <cellStyle name="H_1998_col_head_Balanse bankkonsern_Note Bankkonsern" xfId="46901" xr:uid="{00000000-0005-0000-0000-00003E7C0000}"/>
    <cellStyle name="H_1998_col_head_Balanse bankkonsern_September 2017" xfId="46902" xr:uid="{00000000-0005-0000-0000-00003F7C0000}"/>
    <cellStyle name="H_1998_col_head_BANKVOL" xfId="22115" xr:uid="{00000000-0005-0000-0000-0000407C0000}"/>
    <cellStyle name="H_1998_col_head_BANKVOL_1" xfId="46903" xr:uid="{00000000-0005-0000-0000-0000417C0000}"/>
    <cellStyle name="H_1998_col_head_BANKVOL_1_AVA DVA EL" xfId="46904" xr:uid="{00000000-0005-0000-0000-0000427C0000}"/>
    <cellStyle name="H_1998_col_head_BANKVOL_1_Avstemming Bank" xfId="46905" xr:uid="{00000000-0005-0000-0000-0000437C0000}"/>
    <cellStyle name="H_1998_col_head_BANKVOL_1_Avstemming Konsern CRD IV" xfId="46906" xr:uid="{00000000-0005-0000-0000-0000447C0000}"/>
    <cellStyle name="H_1998_col_head_BANKVOL_1_Mars 2018" xfId="46907" xr:uid="{00000000-0005-0000-0000-0000457C0000}"/>
    <cellStyle name="H_1998_col_head_BANKVOL_1_Mars 2018_1" xfId="46908" xr:uid="{00000000-0005-0000-0000-0000467C0000}"/>
    <cellStyle name="H_1998_col_head_BANKVOL_AVA DVA EL" xfId="46909" xr:uid="{00000000-0005-0000-0000-0000477C0000}"/>
    <cellStyle name="H_1998_col_head_BANKVOL_Avkortning" xfId="46910" xr:uid="{00000000-0005-0000-0000-0000487C0000}"/>
    <cellStyle name="H_1998_col_head_BANKVOL_Avstemming Bank" xfId="46911" xr:uid="{00000000-0005-0000-0000-0000497C0000}"/>
    <cellStyle name="H_1998_col_head_BANKVOL_Avstemming Konsern CRD IV" xfId="46912" xr:uid="{00000000-0005-0000-0000-00004A7C0000}"/>
    <cellStyle name="H_1998_col_head_BANKVOL_BANKVOL" xfId="46913" xr:uid="{00000000-0005-0000-0000-00004B7C0000}"/>
    <cellStyle name="H_1998_col_head_BANKVOL_BANKVOL_AVA DVA EL" xfId="46914" xr:uid="{00000000-0005-0000-0000-00004C7C0000}"/>
    <cellStyle name="H_1998_col_head_BANKVOL_BANKVOL_Avstemming Bank" xfId="46915" xr:uid="{00000000-0005-0000-0000-00004D7C0000}"/>
    <cellStyle name="H_1998_col_head_BANKVOL_BANKVOL_Avstemming Konsern CRD IV" xfId="46916" xr:uid="{00000000-0005-0000-0000-00004E7C0000}"/>
    <cellStyle name="H_1998_col_head_BANKVOL_BANKVOL_Mars 2018" xfId="46917" xr:uid="{00000000-0005-0000-0000-00004F7C0000}"/>
    <cellStyle name="H_1998_col_head_BANKVOL_BANKVOL_Mars 2018_1" xfId="46918" xr:uid="{00000000-0005-0000-0000-0000507C0000}"/>
    <cellStyle name="H_1998_col_head_BANKVOL_Desember 2017" xfId="46919" xr:uid="{00000000-0005-0000-0000-0000517C0000}"/>
    <cellStyle name="H_1998_col_head_BANKVOL_Desember 2017_1" xfId="46920" xr:uid="{00000000-0005-0000-0000-0000527C0000}"/>
    <cellStyle name="H_1998_col_head_BANKVOL_Mars 2018" xfId="46921" xr:uid="{00000000-0005-0000-0000-0000537C0000}"/>
    <cellStyle name="H_1998_col_head_BANKVOL_Mars 2018_1" xfId="46922" xr:uid="{00000000-0005-0000-0000-0000547C0000}"/>
    <cellStyle name="H_1998_col_head_BANKVOL_Note Bank" xfId="46923" xr:uid="{00000000-0005-0000-0000-0000557C0000}"/>
    <cellStyle name="H_1998_col_head_BANKVOL_Note Bankkonsern" xfId="46924" xr:uid="{00000000-0005-0000-0000-0000567C0000}"/>
    <cellStyle name="H_1998_col_head_BANKVOL_September 2017" xfId="46925" xr:uid="{00000000-0005-0000-0000-0000577C0000}"/>
    <cellStyle name="H_1998_col_head_BM FRIPOLISER PLIS" xfId="46926" xr:uid="{00000000-0005-0000-0000-0000587C0000}"/>
    <cellStyle name="H_1998_col_head_BM FRIPOLISER PLIS 2" xfId="46927" xr:uid="{00000000-0005-0000-0000-0000597C0000}"/>
    <cellStyle name="H_1998_col_head_BM FRIPOLISER PLIS_Manuell input" xfId="46928" xr:uid="{00000000-0005-0000-0000-00005B7C0000}"/>
    <cellStyle name="H_1998_col_head_BM FRIPOLISER PLIS_Manuell input_Månedsanalyse" xfId="46929" xr:uid="{00000000-0005-0000-0000-00005C7C0000}"/>
    <cellStyle name="H_1998_col_head_BM FRIPOLISER PLIS_Månedsanalyse" xfId="46930" xr:uid="{00000000-0005-0000-0000-00005A7C0000}"/>
    <cellStyle name="H_1998_col_head_BM RP VIPS UTEN OPPSPARING" xfId="46931" xr:uid="{00000000-0005-0000-0000-00005D7C0000}"/>
    <cellStyle name="H_1998_col_head_BM RP VIPS UTEN OPPSPARING 2" xfId="46932" xr:uid="{00000000-0005-0000-0000-00005E7C0000}"/>
    <cellStyle name="H_1998_col_head_BM RP VIPS UTEN OPPSPARING_Manuell input" xfId="46933" xr:uid="{00000000-0005-0000-0000-0000607C0000}"/>
    <cellStyle name="H_1998_col_head_BM RP VIPS UTEN OPPSPARING_Manuell input_Månedsanalyse" xfId="46934" xr:uid="{00000000-0005-0000-0000-0000617C0000}"/>
    <cellStyle name="H_1998_col_head_BM RP VIPS UTEN OPPSPARING_Månedsanalyse" xfId="46935" xr:uid="{00000000-0005-0000-0000-00005F7C0000}"/>
    <cellStyle name="H_1998_col_head_BM YP+RP GIWS MED OPPSPARING" xfId="46936" xr:uid="{00000000-0005-0000-0000-0000627C0000}"/>
    <cellStyle name="H_1998_col_head_BM YP+RP GIWS MED OPPSPARING 2" xfId="46937" xr:uid="{00000000-0005-0000-0000-0000637C0000}"/>
    <cellStyle name="H_1998_col_head_BM YP+RP GIWS MED OPPSPARING_Manuell input" xfId="46938" xr:uid="{00000000-0005-0000-0000-0000657C0000}"/>
    <cellStyle name="H_1998_col_head_BM YP+RP GIWS MED OPPSPARING_Manuell input_Månedsanalyse" xfId="46939" xr:uid="{00000000-0005-0000-0000-0000667C0000}"/>
    <cellStyle name="H_1998_col_head_BM YP+RP GIWS MED OPPSPARING_Månedsanalyse" xfId="46940" xr:uid="{00000000-0005-0000-0000-0000647C0000}"/>
    <cellStyle name="H_1998_col_head_CCR3" xfId="6760" xr:uid="{00000000-0005-0000-0000-0000677C0000}"/>
    <cellStyle name="H_1998_col_head_CR4_19" xfId="6761" xr:uid="{00000000-0005-0000-0000-0000687C0000}"/>
    <cellStyle name="H_1998_col_head_Derivater B1" xfId="22116" xr:uid="{00000000-0005-0000-0000-0000697C0000}"/>
    <cellStyle name="H_1998_col_head_Derivater B1_AVA DVA EL" xfId="46941" xr:uid="{00000000-0005-0000-0000-00006A7C0000}"/>
    <cellStyle name="H_1998_col_head_Derivater B1_Avkortning" xfId="46942" xr:uid="{00000000-0005-0000-0000-00006B7C0000}"/>
    <cellStyle name="H_1998_col_head_Derivater B1_Avstemming Bank" xfId="46943" xr:uid="{00000000-0005-0000-0000-00006C7C0000}"/>
    <cellStyle name="H_1998_col_head_Derivater B1_Avstemming Konsern CRD IV" xfId="46944" xr:uid="{00000000-0005-0000-0000-00006D7C0000}"/>
    <cellStyle name="H_1998_col_head_Derivater B1_BANKVOL" xfId="46945" xr:uid="{00000000-0005-0000-0000-00006E7C0000}"/>
    <cellStyle name="H_1998_col_head_Derivater B1_BANKVOL_AVA DVA EL" xfId="46946" xr:uid="{00000000-0005-0000-0000-00006F7C0000}"/>
    <cellStyle name="H_1998_col_head_Derivater B1_BANKVOL_Avstemming Bank" xfId="46947" xr:uid="{00000000-0005-0000-0000-0000707C0000}"/>
    <cellStyle name="H_1998_col_head_Derivater B1_BANKVOL_Avstemming Konsern CRD IV" xfId="46948" xr:uid="{00000000-0005-0000-0000-0000717C0000}"/>
    <cellStyle name="H_1998_col_head_Derivater B1_BANKVOL_Mars 2018" xfId="46949" xr:uid="{00000000-0005-0000-0000-0000727C0000}"/>
    <cellStyle name="H_1998_col_head_Derivater B1_BANKVOL_Mars 2018_1" xfId="46950" xr:uid="{00000000-0005-0000-0000-0000737C0000}"/>
    <cellStyle name="H_1998_col_head_Derivater B1_Desember 2017" xfId="46951" xr:uid="{00000000-0005-0000-0000-0000747C0000}"/>
    <cellStyle name="H_1998_col_head_Derivater B1_Desember 2017_1" xfId="46952" xr:uid="{00000000-0005-0000-0000-0000757C0000}"/>
    <cellStyle name="H_1998_col_head_Derivater B1_Mars 2018" xfId="46953" xr:uid="{00000000-0005-0000-0000-0000767C0000}"/>
    <cellStyle name="H_1998_col_head_Derivater B1_Mars 2018_1" xfId="46954" xr:uid="{00000000-0005-0000-0000-0000777C0000}"/>
    <cellStyle name="H_1998_col_head_Derivater B1_Note Bank" xfId="46955" xr:uid="{00000000-0005-0000-0000-0000787C0000}"/>
    <cellStyle name="H_1998_col_head_Derivater B1_Note Bankkonsern" xfId="46956" xr:uid="{00000000-0005-0000-0000-0000797C0000}"/>
    <cellStyle name="H_1998_col_head_Derivater B1_September 2017" xfId="46957" xr:uid="{00000000-0005-0000-0000-00007A7C0000}"/>
    <cellStyle name="H_1998_col_head_Desember 2017" xfId="46958" xr:uid="{00000000-0005-0000-0000-00007B7C0000}"/>
    <cellStyle name="H_1998_col_head_Desember 2017_1" xfId="46959" xr:uid="{00000000-0005-0000-0000-00007C7C0000}"/>
    <cellStyle name="H_1998_col_head_Elimineringer i SAP" xfId="46960" xr:uid="{00000000-0005-0000-0000-00007D7C0000}"/>
    <cellStyle name="H_1998_col_head_EU CC1" xfId="54165" xr:uid="{ED76193A-3B3D-40EF-9629-38B9B005371A}"/>
    <cellStyle name="H_1998_col_head_Juni 2017" xfId="22117" xr:uid="{00000000-0005-0000-0000-00007E7C0000}"/>
    <cellStyle name="H_1998_col_head_Juni 2017_Avkortning" xfId="46961" xr:uid="{00000000-0005-0000-0000-00007F7C0000}"/>
    <cellStyle name="H_1998_col_head_Juni 2017_Desember 2017" xfId="46962" xr:uid="{00000000-0005-0000-0000-0000807C0000}"/>
    <cellStyle name="H_1998_col_head_Kap.dekn." xfId="22118" xr:uid="{00000000-0005-0000-0000-0000817C0000}"/>
    <cellStyle name="H_1998_col_head_Kap.dekn._AVA DVA EL" xfId="46963" xr:uid="{00000000-0005-0000-0000-0000827C0000}"/>
    <cellStyle name="H_1998_col_head_Kap.dekn._Avkortning" xfId="46964" xr:uid="{00000000-0005-0000-0000-0000837C0000}"/>
    <cellStyle name="H_1998_col_head_Kap.dekn._Avstemming Bank" xfId="46965" xr:uid="{00000000-0005-0000-0000-0000847C0000}"/>
    <cellStyle name="H_1998_col_head_Kap.dekn._Avstemming Konsern CRD IV" xfId="46966" xr:uid="{00000000-0005-0000-0000-0000857C0000}"/>
    <cellStyle name="H_1998_col_head_Kap.dekn._BANKVOL" xfId="46967" xr:uid="{00000000-0005-0000-0000-0000867C0000}"/>
    <cellStyle name="H_1998_col_head_Kap.dekn._BANKVOL_AVA DVA EL" xfId="46968" xr:uid="{00000000-0005-0000-0000-0000877C0000}"/>
    <cellStyle name="H_1998_col_head_Kap.dekn._BANKVOL_Avstemming Bank" xfId="46969" xr:uid="{00000000-0005-0000-0000-0000887C0000}"/>
    <cellStyle name="H_1998_col_head_Kap.dekn._BANKVOL_Avstemming Konsern CRD IV" xfId="46970" xr:uid="{00000000-0005-0000-0000-0000897C0000}"/>
    <cellStyle name="H_1998_col_head_Kap.dekn._BANKVOL_Mars 2018" xfId="46971" xr:uid="{00000000-0005-0000-0000-00008A7C0000}"/>
    <cellStyle name="H_1998_col_head_Kap.dekn._BANKVOL_Mars 2018_1" xfId="46972" xr:uid="{00000000-0005-0000-0000-00008B7C0000}"/>
    <cellStyle name="H_1998_col_head_Kap.dekn._Desember 2017" xfId="46973" xr:uid="{00000000-0005-0000-0000-00008C7C0000}"/>
    <cellStyle name="H_1998_col_head_Kap.dekn._Desember 2017_1" xfId="46974" xr:uid="{00000000-0005-0000-0000-00008D7C0000}"/>
    <cellStyle name="H_1998_col_head_Kap.dekn._Mars 2018" xfId="46975" xr:uid="{00000000-0005-0000-0000-00008E7C0000}"/>
    <cellStyle name="H_1998_col_head_Kap.dekn._Mars 2018_1" xfId="46976" xr:uid="{00000000-0005-0000-0000-00008F7C0000}"/>
    <cellStyle name="H_1998_col_head_Kap.dekn._Note Bank" xfId="46977" xr:uid="{00000000-0005-0000-0000-0000907C0000}"/>
    <cellStyle name="H_1998_col_head_Kap.dekn._Note Bankkonsern" xfId="46978" xr:uid="{00000000-0005-0000-0000-0000917C0000}"/>
    <cellStyle name="H_1998_col_head_Kap.dekn._September 2017" xfId="46979" xr:uid="{00000000-0005-0000-0000-0000927C0000}"/>
    <cellStyle name="H_1998_col_head_KM1" xfId="22085" xr:uid="{00000000-0005-0000-0000-0000937C0000}"/>
    <cellStyle name="H_1998_col_head_Korr reklassifisering" xfId="46980" xr:uid="{00000000-0005-0000-0000-0000947C0000}"/>
    <cellStyle name="H_1998_col_head_LR2" xfId="51587" xr:uid="{266936F8-5265-4A50-B30C-DD99C809DA66}"/>
    <cellStyle name="H_1998_col_head_Manuell input" xfId="46981" xr:uid="{00000000-0005-0000-0000-0000967C0000}"/>
    <cellStyle name="H_1998_col_head_Manuell input_Månedsanalyse" xfId="46982" xr:uid="{00000000-0005-0000-0000-0000977C0000}"/>
    <cellStyle name="H_1998_col_head_Mars 2018" xfId="46983" xr:uid="{00000000-0005-0000-0000-0000987C0000}"/>
    <cellStyle name="H_1998_col_head_Mars 2018_1" xfId="46984" xr:uid="{00000000-0005-0000-0000-0000997C0000}"/>
    <cellStyle name="H_1998_col_head_Månedsanalyse" xfId="46985" xr:uid="{00000000-0005-0000-0000-0000957C0000}"/>
    <cellStyle name="H_1998_col_head_Note Bank" xfId="46986" xr:uid="{00000000-0005-0000-0000-00009A7C0000}"/>
    <cellStyle name="H_1998_col_head_Note Bank_1" xfId="46987" xr:uid="{00000000-0005-0000-0000-00009B7C0000}"/>
    <cellStyle name="H_1998_col_head_Note Bankkonsern" xfId="46988" xr:uid="{00000000-0005-0000-0000-00009C7C0000}"/>
    <cellStyle name="H_1998_col_head_Note Bankkonsern_1" xfId="46989" xr:uid="{00000000-0005-0000-0000-00009D7C0000}"/>
    <cellStyle name="H_1998_col_head_Note Konsern" xfId="46990" xr:uid="{00000000-0005-0000-0000-00009E7C0000}"/>
    <cellStyle name="H_1998_col_head_OM YP GIWS" xfId="46991" xr:uid="{00000000-0005-0000-0000-00009F7C0000}"/>
    <cellStyle name="H_1998_col_head_OM YP GIWS 2" xfId="46992" xr:uid="{00000000-0005-0000-0000-0000A07C0000}"/>
    <cellStyle name="H_1998_col_head_OM YP GIWS_Manuell input" xfId="46993" xr:uid="{00000000-0005-0000-0000-0000A27C0000}"/>
    <cellStyle name="H_1998_col_head_OM YP GIWS_Manuell input_Månedsanalyse" xfId="46994" xr:uid="{00000000-0005-0000-0000-0000A37C0000}"/>
    <cellStyle name="H_1998_col_head_OM YP GIWS_Månedsanalyse" xfId="46995" xr:uid="{00000000-0005-0000-0000-0000A17C0000}"/>
    <cellStyle name="H_1998_col_head_Q Sum_Res N" xfId="46996" xr:uid="{00000000-0005-0000-0000-0000A47C0000}"/>
    <cellStyle name="H_1998_col_head_Q Sum_Res N 2" xfId="46997" xr:uid="{00000000-0005-0000-0000-0000A57C0000}"/>
    <cellStyle name="H_1998_col_head_Q Sum_Res N_Manuell input" xfId="46998" xr:uid="{00000000-0005-0000-0000-0000A77C0000}"/>
    <cellStyle name="H_1998_col_head_Q Sum_Res N_Manuell input_Månedsanalyse" xfId="46999" xr:uid="{00000000-0005-0000-0000-0000A87C0000}"/>
    <cellStyle name="H_1998_col_head_Q Sum_Res N_Månedsanalyse" xfId="47000" xr:uid="{00000000-0005-0000-0000-0000A67C0000}"/>
    <cellStyle name="H_1998_col_head_Q Sum_Res N_Results &amp; key fig." xfId="47001" xr:uid="{00000000-0005-0000-0000-0000A97C0000}"/>
    <cellStyle name="H_1998_col_head_Results &amp; key fig." xfId="47002" xr:uid="{00000000-0005-0000-0000-0000AA7C0000}"/>
    <cellStyle name="H_1998_col_head_September 2017" xfId="47003" xr:uid="{00000000-0005-0000-0000-0000AB7C0000}"/>
    <cellStyle name="H_1998_col_head_September 2017_1" xfId="47004" xr:uid="{00000000-0005-0000-0000-0000AC7C0000}"/>
    <cellStyle name="H_1998_col_head_Side 9" xfId="47005" xr:uid="{00000000-0005-0000-0000-0000AD7C0000}"/>
    <cellStyle name="H_1998_col_head_Side 9 2" xfId="47006" xr:uid="{00000000-0005-0000-0000-0000AE7C0000}"/>
    <cellStyle name="H_1998_col_head_Side 9_Manuell input" xfId="47007" xr:uid="{00000000-0005-0000-0000-0000B07C0000}"/>
    <cellStyle name="H_1998_col_head_Side 9_Manuell input_Månedsanalyse" xfId="47008" xr:uid="{00000000-0005-0000-0000-0000B17C0000}"/>
    <cellStyle name="H_1998_col_head_Side 9_Månedsanalyse" xfId="47009" xr:uid="{00000000-0005-0000-0000-0000AF7C0000}"/>
    <cellStyle name="H_1998_col_head_YTD" xfId="47010" xr:uid="{00000000-0005-0000-0000-0000B27C0000}"/>
    <cellStyle name="H_1998_col_head_YTD 2" xfId="47011" xr:uid="{00000000-0005-0000-0000-0000B37C0000}"/>
    <cellStyle name="H_1998_col_head_YTD_Manuell input" xfId="47012" xr:uid="{00000000-0005-0000-0000-0000B57C0000}"/>
    <cellStyle name="H_1998_col_head_YTD_Manuell input_Månedsanalyse" xfId="47013" xr:uid="{00000000-0005-0000-0000-0000B67C0000}"/>
    <cellStyle name="H_1998_col_head_YTD_Månedsanalyse" xfId="47014" xr:uid="{00000000-0005-0000-0000-0000B47C0000}"/>
    <cellStyle name="H_1999_col_head" xfId="6762" xr:uid="{00000000-0005-0000-0000-0000B77C0000}"/>
    <cellStyle name="H_1999_col_head 2" xfId="22120" xr:uid="{00000000-0005-0000-0000-0000B87C0000}"/>
    <cellStyle name="H_1999_col_head 2_AVA DVA EL" xfId="47015" xr:uid="{00000000-0005-0000-0000-0000B97C0000}"/>
    <cellStyle name="H_1999_col_head 2_Avstemming Bank" xfId="47016" xr:uid="{00000000-0005-0000-0000-0000BA7C0000}"/>
    <cellStyle name="H_1999_col_head 2_Avstemming Konsern CRD IV" xfId="47017" xr:uid="{00000000-0005-0000-0000-0000BB7C0000}"/>
    <cellStyle name="H_1999_col_head 2_BANKVOL" xfId="47018" xr:uid="{00000000-0005-0000-0000-0000BC7C0000}"/>
    <cellStyle name="H_1999_col_head 2_BANKVOL_AVA DVA EL" xfId="47019" xr:uid="{00000000-0005-0000-0000-0000BD7C0000}"/>
    <cellStyle name="H_1999_col_head 2_BANKVOL_Avstemming Bank" xfId="47020" xr:uid="{00000000-0005-0000-0000-0000BE7C0000}"/>
    <cellStyle name="H_1999_col_head 2_BANKVOL_Avstemming Konsern CRD IV" xfId="47021" xr:uid="{00000000-0005-0000-0000-0000BF7C0000}"/>
    <cellStyle name="H_1999_col_head 2_BANKVOL_Mars 2018" xfId="47022" xr:uid="{00000000-0005-0000-0000-0000C07C0000}"/>
    <cellStyle name="H_1999_col_head 2_BANKVOL_Mars 2018_1" xfId="47023" xr:uid="{00000000-0005-0000-0000-0000C17C0000}"/>
    <cellStyle name="H_1999_col_head 2_Desember 2017" xfId="47024" xr:uid="{00000000-0005-0000-0000-0000C27C0000}"/>
    <cellStyle name="H_1999_col_head 2_Elimineringer i SAP" xfId="47025" xr:uid="{00000000-0005-0000-0000-0000C37C0000}"/>
    <cellStyle name="H_1999_col_head 2_Juni 2017" xfId="22121" xr:uid="{00000000-0005-0000-0000-0000C47C0000}"/>
    <cellStyle name="H_1999_col_head 2_Juni 2017_Avkortning" xfId="47026" xr:uid="{00000000-0005-0000-0000-0000C57C0000}"/>
    <cellStyle name="H_1999_col_head 2_Juni 2017_Desember 2017" xfId="47027" xr:uid="{00000000-0005-0000-0000-0000C67C0000}"/>
    <cellStyle name="H_1999_col_head 2_Korr reklassifisering" xfId="47028" xr:uid="{00000000-0005-0000-0000-0000C77C0000}"/>
    <cellStyle name="H_1999_col_head 2_Mars 2018" xfId="47029" xr:uid="{00000000-0005-0000-0000-0000C87C0000}"/>
    <cellStyle name="H_1999_col_head 2_Mars 2018_1" xfId="47030" xr:uid="{00000000-0005-0000-0000-0000C97C0000}"/>
    <cellStyle name="H_1999_col_head 2_Note Bank" xfId="47031" xr:uid="{00000000-0005-0000-0000-0000CA7C0000}"/>
    <cellStyle name="H_1999_col_head 2_Note Bankkonsern" xfId="47032" xr:uid="{00000000-0005-0000-0000-0000CB7C0000}"/>
    <cellStyle name="H_1999_col_head 2_September 2017" xfId="47033" xr:uid="{00000000-0005-0000-0000-0000CC7C0000}"/>
    <cellStyle name="H_1999_col_head_AVA DVA EL" xfId="22122" xr:uid="{00000000-0005-0000-0000-0000CD7C0000}"/>
    <cellStyle name="H_1999_col_head_AVA DVA EL_1" xfId="47034" xr:uid="{00000000-0005-0000-0000-0000CE7C0000}"/>
    <cellStyle name="H_1999_col_head_Avkortning" xfId="47035" xr:uid="{00000000-0005-0000-0000-0000CF7C0000}"/>
    <cellStyle name="H_1999_col_head_Avstemming Bank" xfId="47036" xr:uid="{00000000-0005-0000-0000-0000D07C0000}"/>
    <cellStyle name="H_1999_col_head_Avstemming Bankkonsern" xfId="47037" xr:uid="{00000000-0005-0000-0000-0000D17C0000}"/>
    <cellStyle name="H_1999_col_head_Avstemming Konsern CRD IV" xfId="47038" xr:uid="{00000000-0005-0000-0000-0000D27C0000}"/>
    <cellStyle name="H_1999_col_head_Balanse bankkonsern" xfId="22123" xr:uid="{00000000-0005-0000-0000-0000D37C0000}"/>
    <cellStyle name="H_1999_col_head_Balanse bankkonsern_AVA DVA EL" xfId="47039" xr:uid="{00000000-0005-0000-0000-0000D47C0000}"/>
    <cellStyle name="H_1999_col_head_Balanse bankkonsern_Avkortning" xfId="47040" xr:uid="{00000000-0005-0000-0000-0000D57C0000}"/>
    <cellStyle name="H_1999_col_head_Balanse bankkonsern_Avstemming Bank" xfId="47041" xr:uid="{00000000-0005-0000-0000-0000D67C0000}"/>
    <cellStyle name="H_1999_col_head_Balanse bankkonsern_Avstemming Konsern CRD IV" xfId="47042" xr:uid="{00000000-0005-0000-0000-0000D77C0000}"/>
    <cellStyle name="H_1999_col_head_Balanse bankkonsern_BANKVOL" xfId="47043" xr:uid="{00000000-0005-0000-0000-0000D87C0000}"/>
    <cellStyle name="H_1999_col_head_Balanse bankkonsern_BANKVOL_AVA DVA EL" xfId="47044" xr:uid="{00000000-0005-0000-0000-0000D97C0000}"/>
    <cellStyle name="H_1999_col_head_Balanse bankkonsern_BANKVOL_Avstemming Bank" xfId="47045" xr:uid="{00000000-0005-0000-0000-0000DA7C0000}"/>
    <cellStyle name="H_1999_col_head_Balanse bankkonsern_BANKVOL_Avstemming Konsern CRD IV" xfId="47046" xr:uid="{00000000-0005-0000-0000-0000DB7C0000}"/>
    <cellStyle name="H_1999_col_head_Balanse bankkonsern_BANKVOL_Mars 2018" xfId="47047" xr:uid="{00000000-0005-0000-0000-0000DC7C0000}"/>
    <cellStyle name="H_1999_col_head_Balanse bankkonsern_BANKVOL_Mars 2018_1" xfId="47048" xr:uid="{00000000-0005-0000-0000-0000DD7C0000}"/>
    <cellStyle name="H_1999_col_head_Balanse bankkonsern_Desember 2017" xfId="47049" xr:uid="{00000000-0005-0000-0000-0000DE7C0000}"/>
    <cellStyle name="H_1999_col_head_Balanse bankkonsern_Desember 2017_1" xfId="47050" xr:uid="{00000000-0005-0000-0000-0000DF7C0000}"/>
    <cellStyle name="H_1999_col_head_Balanse bankkonsern_Mars 2018" xfId="47051" xr:uid="{00000000-0005-0000-0000-0000E07C0000}"/>
    <cellStyle name="H_1999_col_head_Balanse bankkonsern_Mars 2018_1" xfId="47052" xr:uid="{00000000-0005-0000-0000-0000E17C0000}"/>
    <cellStyle name="H_1999_col_head_Balanse bankkonsern_Note Bank" xfId="47053" xr:uid="{00000000-0005-0000-0000-0000E27C0000}"/>
    <cellStyle name="H_1999_col_head_Balanse bankkonsern_Note Bankkonsern" xfId="47054" xr:uid="{00000000-0005-0000-0000-0000E37C0000}"/>
    <cellStyle name="H_1999_col_head_Balanse bankkonsern_September 2017" xfId="47055" xr:uid="{00000000-0005-0000-0000-0000E47C0000}"/>
    <cellStyle name="H_1999_col_head_BANKVOL" xfId="22124" xr:uid="{00000000-0005-0000-0000-0000E57C0000}"/>
    <cellStyle name="H_1999_col_head_BANKVOL_1" xfId="47056" xr:uid="{00000000-0005-0000-0000-0000E67C0000}"/>
    <cellStyle name="H_1999_col_head_BANKVOL_1_AVA DVA EL" xfId="47057" xr:uid="{00000000-0005-0000-0000-0000E77C0000}"/>
    <cellStyle name="H_1999_col_head_BANKVOL_1_Avstemming Bank" xfId="47058" xr:uid="{00000000-0005-0000-0000-0000E87C0000}"/>
    <cellStyle name="H_1999_col_head_BANKVOL_1_Avstemming Konsern CRD IV" xfId="47059" xr:uid="{00000000-0005-0000-0000-0000E97C0000}"/>
    <cellStyle name="H_1999_col_head_BANKVOL_1_Mars 2018" xfId="47060" xr:uid="{00000000-0005-0000-0000-0000EA7C0000}"/>
    <cellStyle name="H_1999_col_head_BANKVOL_1_Mars 2018_1" xfId="47061" xr:uid="{00000000-0005-0000-0000-0000EB7C0000}"/>
    <cellStyle name="H_1999_col_head_BANKVOL_AVA DVA EL" xfId="47062" xr:uid="{00000000-0005-0000-0000-0000EC7C0000}"/>
    <cellStyle name="H_1999_col_head_BANKVOL_Avkortning" xfId="47063" xr:uid="{00000000-0005-0000-0000-0000ED7C0000}"/>
    <cellStyle name="H_1999_col_head_BANKVOL_Avstemming Bank" xfId="47064" xr:uid="{00000000-0005-0000-0000-0000EE7C0000}"/>
    <cellStyle name="H_1999_col_head_BANKVOL_Avstemming Konsern CRD IV" xfId="47065" xr:uid="{00000000-0005-0000-0000-0000EF7C0000}"/>
    <cellStyle name="H_1999_col_head_BANKVOL_BANKVOL" xfId="47066" xr:uid="{00000000-0005-0000-0000-0000F07C0000}"/>
    <cellStyle name="H_1999_col_head_BANKVOL_BANKVOL_AVA DVA EL" xfId="47067" xr:uid="{00000000-0005-0000-0000-0000F17C0000}"/>
    <cellStyle name="H_1999_col_head_BANKVOL_BANKVOL_Avstemming Bank" xfId="47068" xr:uid="{00000000-0005-0000-0000-0000F27C0000}"/>
    <cellStyle name="H_1999_col_head_BANKVOL_BANKVOL_Avstemming Konsern CRD IV" xfId="47069" xr:uid="{00000000-0005-0000-0000-0000F37C0000}"/>
    <cellStyle name="H_1999_col_head_BANKVOL_BANKVOL_Mars 2018" xfId="47070" xr:uid="{00000000-0005-0000-0000-0000F47C0000}"/>
    <cellStyle name="H_1999_col_head_BANKVOL_BANKVOL_Mars 2018_1" xfId="47071" xr:uid="{00000000-0005-0000-0000-0000F57C0000}"/>
    <cellStyle name="H_1999_col_head_BANKVOL_Desember 2017" xfId="47072" xr:uid="{00000000-0005-0000-0000-0000F67C0000}"/>
    <cellStyle name="H_1999_col_head_BANKVOL_Desember 2017_1" xfId="47073" xr:uid="{00000000-0005-0000-0000-0000F77C0000}"/>
    <cellStyle name="H_1999_col_head_BANKVOL_Mars 2018" xfId="47074" xr:uid="{00000000-0005-0000-0000-0000F87C0000}"/>
    <cellStyle name="H_1999_col_head_BANKVOL_Mars 2018_1" xfId="47075" xr:uid="{00000000-0005-0000-0000-0000F97C0000}"/>
    <cellStyle name="H_1999_col_head_BANKVOL_Note Bank" xfId="47076" xr:uid="{00000000-0005-0000-0000-0000FA7C0000}"/>
    <cellStyle name="H_1999_col_head_BANKVOL_Note Bankkonsern" xfId="47077" xr:uid="{00000000-0005-0000-0000-0000FB7C0000}"/>
    <cellStyle name="H_1999_col_head_BANKVOL_September 2017" xfId="47078" xr:uid="{00000000-0005-0000-0000-0000FC7C0000}"/>
    <cellStyle name="H_1999_col_head_CCR3" xfId="6763" xr:uid="{00000000-0005-0000-0000-0000FD7C0000}"/>
    <cellStyle name="H_1999_col_head_CR4_19" xfId="6764" xr:uid="{00000000-0005-0000-0000-0000FE7C0000}"/>
    <cellStyle name="H_1999_col_head_Derivater B1" xfId="22125" xr:uid="{00000000-0005-0000-0000-0000FF7C0000}"/>
    <cellStyle name="H_1999_col_head_Derivater B1_AVA DVA EL" xfId="47079" xr:uid="{00000000-0005-0000-0000-0000007D0000}"/>
    <cellStyle name="H_1999_col_head_Derivater B1_Avkortning" xfId="47080" xr:uid="{00000000-0005-0000-0000-0000017D0000}"/>
    <cellStyle name="H_1999_col_head_Derivater B1_Avstemming Bank" xfId="47081" xr:uid="{00000000-0005-0000-0000-0000027D0000}"/>
    <cellStyle name="H_1999_col_head_Derivater B1_Avstemming Konsern CRD IV" xfId="47082" xr:uid="{00000000-0005-0000-0000-0000037D0000}"/>
    <cellStyle name="H_1999_col_head_Derivater B1_BANKVOL" xfId="47083" xr:uid="{00000000-0005-0000-0000-0000047D0000}"/>
    <cellStyle name="H_1999_col_head_Derivater B1_BANKVOL_AVA DVA EL" xfId="47084" xr:uid="{00000000-0005-0000-0000-0000057D0000}"/>
    <cellStyle name="H_1999_col_head_Derivater B1_BANKVOL_Avstemming Bank" xfId="47085" xr:uid="{00000000-0005-0000-0000-0000067D0000}"/>
    <cellStyle name="H_1999_col_head_Derivater B1_BANKVOL_Avstemming Konsern CRD IV" xfId="47086" xr:uid="{00000000-0005-0000-0000-0000077D0000}"/>
    <cellStyle name="H_1999_col_head_Derivater B1_BANKVOL_Mars 2018" xfId="47087" xr:uid="{00000000-0005-0000-0000-0000087D0000}"/>
    <cellStyle name="H_1999_col_head_Derivater B1_BANKVOL_Mars 2018_1" xfId="47088" xr:uid="{00000000-0005-0000-0000-0000097D0000}"/>
    <cellStyle name="H_1999_col_head_Derivater B1_Desember 2017" xfId="47089" xr:uid="{00000000-0005-0000-0000-00000A7D0000}"/>
    <cellStyle name="H_1999_col_head_Derivater B1_Desember 2017_1" xfId="47090" xr:uid="{00000000-0005-0000-0000-00000B7D0000}"/>
    <cellStyle name="H_1999_col_head_Derivater B1_Mars 2018" xfId="47091" xr:uid="{00000000-0005-0000-0000-00000C7D0000}"/>
    <cellStyle name="H_1999_col_head_Derivater B1_Mars 2018_1" xfId="47092" xr:uid="{00000000-0005-0000-0000-00000D7D0000}"/>
    <cellStyle name="H_1999_col_head_Derivater B1_Note Bank" xfId="47093" xr:uid="{00000000-0005-0000-0000-00000E7D0000}"/>
    <cellStyle name="H_1999_col_head_Derivater B1_Note Bankkonsern" xfId="47094" xr:uid="{00000000-0005-0000-0000-00000F7D0000}"/>
    <cellStyle name="H_1999_col_head_Derivater B1_September 2017" xfId="47095" xr:uid="{00000000-0005-0000-0000-0000107D0000}"/>
    <cellStyle name="H_1999_col_head_Desember 2017" xfId="47096" xr:uid="{00000000-0005-0000-0000-0000117D0000}"/>
    <cellStyle name="H_1999_col_head_Desember 2017_1" xfId="47097" xr:uid="{00000000-0005-0000-0000-0000127D0000}"/>
    <cellStyle name="H_1999_col_head_Elimineringer i SAP" xfId="47098" xr:uid="{00000000-0005-0000-0000-0000137D0000}"/>
    <cellStyle name="H_1999_col_head_EU CC1" xfId="54167" xr:uid="{1344DCBD-28CE-4AE8-BC02-5D6E90CBA2B1}"/>
    <cellStyle name="H_1999_col_head_Juni 2017" xfId="22126" xr:uid="{00000000-0005-0000-0000-0000147D0000}"/>
    <cellStyle name="H_1999_col_head_Juni 2017_Avkortning" xfId="47099" xr:uid="{00000000-0005-0000-0000-0000157D0000}"/>
    <cellStyle name="H_1999_col_head_Juni 2017_Desember 2017" xfId="47100" xr:uid="{00000000-0005-0000-0000-0000167D0000}"/>
    <cellStyle name="H_1999_col_head_Kap.dekn." xfId="22127" xr:uid="{00000000-0005-0000-0000-0000177D0000}"/>
    <cellStyle name="H_1999_col_head_Kap.dekn._AVA DVA EL" xfId="47101" xr:uid="{00000000-0005-0000-0000-0000187D0000}"/>
    <cellStyle name="H_1999_col_head_Kap.dekn._Avkortning" xfId="47102" xr:uid="{00000000-0005-0000-0000-0000197D0000}"/>
    <cellStyle name="H_1999_col_head_Kap.dekn._Avstemming Bank" xfId="47103" xr:uid="{00000000-0005-0000-0000-00001A7D0000}"/>
    <cellStyle name="H_1999_col_head_Kap.dekn._Avstemming Konsern CRD IV" xfId="47104" xr:uid="{00000000-0005-0000-0000-00001B7D0000}"/>
    <cellStyle name="H_1999_col_head_Kap.dekn._BANKVOL" xfId="47105" xr:uid="{00000000-0005-0000-0000-00001C7D0000}"/>
    <cellStyle name="H_1999_col_head_Kap.dekn._BANKVOL_AVA DVA EL" xfId="47106" xr:uid="{00000000-0005-0000-0000-00001D7D0000}"/>
    <cellStyle name="H_1999_col_head_Kap.dekn._BANKVOL_Avstemming Bank" xfId="47107" xr:uid="{00000000-0005-0000-0000-00001E7D0000}"/>
    <cellStyle name="H_1999_col_head_Kap.dekn._BANKVOL_Avstemming Konsern CRD IV" xfId="47108" xr:uid="{00000000-0005-0000-0000-00001F7D0000}"/>
    <cellStyle name="H_1999_col_head_Kap.dekn._BANKVOL_Mars 2018" xfId="47109" xr:uid="{00000000-0005-0000-0000-0000207D0000}"/>
    <cellStyle name="H_1999_col_head_Kap.dekn._BANKVOL_Mars 2018_1" xfId="47110" xr:uid="{00000000-0005-0000-0000-0000217D0000}"/>
    <cellStyle name="H_1999_col_head_Kap.dekn._Desember 2017" xfId="47111" xr:uid="{00000000-0005-0000-0000-0000227D0000}"/>
    <cellStyle name="H_1999_col_head_Kap.dekn._Desember 2017_1" xfId="47112" xr:uid="{00000000-0005-0000-0000-0000237D0000}"/>
    <cellStyle name="H_1999_col_head_Kap.dekn._Mars 2018" xfId="47113" xr:uid="{00000000-0005-0000-0000-0000247D0000}"/>
    <cellStyle name="H_1999_col_head_Kap.dekn._Mars 2018_1" xfId="47114" xr:uid="{00000000-0005-0000-0000-0000257D0000}"/>
    <cellStyle name="H_1999_col_head_Kap.dekn._Note Bank" xfId="47115" xr:uid="{00000000-0005-0000-0000-0000267D0000}"/>
    <cellStyle name="H_1999_col_head_Kap.dekn._Note Bankkonsern" xfId="47116" xr:uid="{00000000-0005-0000-0000-0000277D0000}"/>
    <cellStyle name="H_1999_col_head_Kap.dekn._September 2017" xfId="47117" xr:uid="{00000000-0005-0000-0000-0000287D0000}"/>
    <cellStyle name="H_1999_col_head_KM1" xfId="22119" xr:uid="{00000000-0005-0000-0000-0000297D0000}"/>
    <cellStyle name="H_1999_col_head_Korr reklassifisering" xfId="47118" xr:uid="{00000000-0005-0000-0000-00002A7D0000}"/>
    <cellStyle name="H_1999_col_head_LR2" xfId="51589" xr:uid="{0CAA3404-B8FD-43CC-BDA3-3E08339A4F16}"/>
    <cellStyle name="H_1999_col_head_Manuell input" xfId="47119" xr:uid="{00000000-0005-0000-0000-00002C7D0000}"/>
    <cellStyle name="H_1999_col_head_Manuell input_Månedsanalyse" xfId="47120" xr:uid="{00000000-0005-0000-0000-00002D7D0000}"/>
    <cellStyle name="H_1999_col_head_Mars 2018" xfId="47121" xr:uid="{00000000-0005-0000-0000-00002E7D0000}"/>
    <cellStyle name="H_1999_col_head_Mars 2018_1" xfId="47122" xr:uid="{00000000-0005-0000-0000-00002F7D0000}"/>
    <cellStyle name="H_1999_col_head_Månedsanalyse" xfId="47123" xr:uid="{00000000-0005-0000-0000-00002B7D0000}"/>
    <cellStyle name="H_1999_col_head_Note Bank" xfId="47124" xr:uid="{00000000-0005-0000-0000-0000307D0000}"/>
    <cellStyle name="H_1999_col_head_Note Bank_1" xfId="47125" xr:uid="{00000000-0005-0000-0000-0000317D0000}"/>
    <cellStyle name="H_1999_col_head_Note Bankkonsern" xfId="47126" xr:uid="{00000000-0005-0000-0000-0000327D0000}"/>
    <cellStyle name="H_1999_col_head_Note Bankkonsern_1" xfId="47127" xr:uid="{00000000-0005-0000-0000-0000337D0000}"/>
    <cellStyle name="H_1999_col_head_Note Konsern" xfId="47128" xr:uid="{00000000-0005-0000-0000-0000347D0000}"/>
    <cellStyle name="H_1999_col_head_Results &amp; key fig." xfId="47129" xr:uid="{00000000-0005-0000-0000-0000357D0000}"/>
    <cellStyle name="H_1999_col_head_September 2017" xfId="47130" xr:uid="{00000000-0005-0000-0000-0000367D0000}"/>
    <cellStyle name="H_1999_col_head_September 2017_1" xfId="47131" xr:uid="{00000000-0005-0000-0000-0000377D0000}"/>
    <cellStyle name="H1_1998 figures" xfId="6765" xr:uid="{00000000-0005-0000-0000-0000387D0000}"/>
    <cellStyle name="Hans Petter" xfId="6766" xr:uid="{00000000-0005-0000-0000-0000397D0000}"/>
    <cellStyle name="hard no" xfId="22128" xr:uid="{00000000-0005-0000-0000-00003A7D0000}"/>
    <cellStyle name="hard no 2" xfId="22129" xr:uid="{00000000-0005-0000-0000-00003B7D0000}"/>
    <cellStyle name="hard no 2 2" xfId="47132" xr:uid="{00000000-0005-0000-0000-00003C7D0000}"/>
    <cellStyle name="hard no 3" xfId="22130" xr:uid="{00000000-0005-0000-0000-00003D7D0000}"/>
    <cellStyle name="hard no 3 2" xfId="47133" xr:uid="{00000000-0005-0000-0000-00003E7D0000}"/>
    <cellStyle name="hard no_AVA DVA EL" xfId="22131" xr:uid="{00000000-0005-0000-0000-00003F7D0000}"/>
    <cellStyle name="Hard Percent" xfId="22132" xr:uid="{00000000-0005-0000-0000-0000407D0000}"/>
    <cellStyle name="Hard Percent 2" xfId="22133" xr:uid="{00000000-0005-0000-0000-0000417D0000}"/>
    <cellStyle name="Hard Percent 3" xfId="22134" xr:uid="{00000000-0005-0000-0000-0000427D0000}"/>
    <cellStyle name="Hard Percent_AVA DVA EL" xfId="22135" xr:uid="{00000000-0005-0000-0000-0000437D0000}"/>
    <cellStyle name="hardno" xfId="22136" xr:uid="{00000000-0005-0000-0000-0000447D0000}"/>
    <cellStyle name="hardno 2" xfId="22137" xr:uid="{00000000-0005-0000-0000-0000457D0000}"/>
    <cellStyle name="hardno 3" xfId="22138" xr:uid="{00000000-0005-0000-0000-0000467D0000}"/>
    <cellStyle name="hardno_AVA DVA EL" xfId="22139" xr:uid="{00000000-0005-0000-0000-0000477D0000}"/>
    <cellStyle name="Header" xfId="22140" xr:uid="{00000000-0005-0000-0000-0000487D0000}"/>
    <cellStyle name="Header 2" xfId="22141" xr:uid="{00000000-0005-0000-0000-0000497D0000}"/>
    <cellStyle name="Header 3" xfId="22142" xr:uid="{00000000-0005-0000-0000-00004A7D0000}"/>
    <cellStyle name="Header Draft Stamp" xfId="22143" xr:uid="{00000000-0005-0000-0000-00004B7D0000}"/>
    <cellStyle name="Header Draft Stamp 2" xfId="22144" xr:uid="{00000000-0005-0000-0000-00004C7D0000}"/>
    <cellStyle name="Header Draft Stamp 3" xfId="22145" xr:uid="{00000000-0005-0000-0000-00004D7D0000}"/>
    <cellStyle name="Header Draft Stamp_AVA DVA EL" xfId="22146" xr:uid="{00000000-0005-0000-0000-00004E7D0000}"/>
    <cellStyle name="Header_AVA DVA EL" xfId="22147" xr:uid="{00000000-0005-0000-0000-00004F7D0000}"/>
    <cellStyle name="Header1" xfId="6767" xr:uid="{00000000-0005-0000-0000-0000507D0000}"/>
    <cellStyle name="Header1 2" xfId="47134"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5116"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4886" xr:uid="{00000000-0005-0000-0000-0000637D0000}"/>
    <cellStyle name="Header2 3 9" xfId="35097"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4449" xr:uid="{00000000-0005-0000-0000-0000857D0000}"/>
    <cellStyle name="Header2_7. Other MTM adjustments" xfId="47135" xr:uid="{00000000-0005-0000-0000-0000867D0000}"/>
    <cellStyle name="heading" xfId="22148" xr:uid="{00000000-0005-0000-0000-0000877D0000}"/>
    <cellStyle name="Heading 1" xfId="6816" xr:uid="{00000000-0005-0000-0000-0000887D0000}"/>
    <cellStyle name="Heading 1 10" xfId="6817" xr:uid="{00000000-0005-0000-0000-0000897D0000}"/>
    <cellStyle name="Heading 1 10 2" xfId="22149" xr:uid="{00000000-0005-0000-0000-00008A7D0000}"/>
    <cellStyle name="Heading 1 10 3" xfId="22150" xr:uid="{00000000-0005-0000-0000-00008B7D0000}"/>
    <cellStyle name="Heading 1 10_AVA DVA EL" xfId="22151" xr:uid="{00000000-0005-0000-0000-00008C7D0000}"/>
    <cellStyle name="Heading 1 11" xfId="6818" xr:uid="{00000000-0005-0000-0000-00008D7D0000}"/>
    <cellStyle name="Heading 1 11 2" xfId="22152" xr:uid="{00000000-0005-0000-0000-00008E7D0000}"/>
    <cellStyle name="Heading 1 11 3" xfId="22153" xr:uid="{00000000-0005-0000-0000-00008F7D0000}"/>
    <cellStyle name="Heading 1 11_AVA DVA EL" xfId="22154" xr:uid="{00000000-0005-0000-0000-0000907D0000}"/>
    <cellStyle name="Heading 1 12" xfId="22155" xr:uid="{00000000-0005-0000-0000-0000917D0000}"/>
    <cellStyle name="Heading 1 12 2" xfId="22156" xr:uid="{00000000-0005-0000-0000-0000927D0000}"/>
    <cellStyle name="Heading 1 12 3" xfId="22157" xr:uid="{00000000-0005-0000-0000-0000937D0000}"/>
    <cellStyle name="Heading 1 12_AVA DVA EL" xfId="22158" xr:uid="{00000000-0005-0000-0000-0000947D0000}"/>
    <cellStyle name="Heading 1 13" xfId="22159" xr:uid="{00000000-0005-0000-0000-0000957D0000}"/>
    <cellStyle name="Heading 1 13 2" xfId="22160" xr:uid="{00000000-0005-0000-0000-0000967D0000}"/>
    <cellStyle name="Heading 1 13 3" xfId="22161" xr:uid="{00000000-0005-0000-0000-0000977D0000}"/>
    <cellStyle name="Heading 1 13_AVA DVA EL" xfId="22162" xr:uid="{00000000-0005-0000-0000-0000987D0000}"/>
    <cellStyle name="Heading 1 14" xfId="38442" xr:uid="{00000000-0005-0000-0000-0000997D0000}"/>
    <cellStyle name="Heading 1 2" xfId="6819" xr:uid="{00000000-0005-0000-0000-00009A7D0000}"/>
    <cellStyle name="Heading 1 2 10" xfId="47136" xr:uid="{00000000-0005-0000-0000-00009B7D0000}"/>
    <cellStyle name="Heading 1 2 11" xfId="47137" xr:uid="{00000000-0005-0000-0000-00009C7D0000}"/>
    <cellStyle name="Heading 1 2 2" xfId="6820" xr:uid="{00000000-0005-0000-0000-00009D7D0000}"/>
    <cellStyle name="Heading 1 2 2 2" xfId="22163" xr:uid="{00000000-0005-0000-0000-00009E7D0000}"/>
    <cellStyle name="Heading 1 2 2 2 2" xfId="22164" xr:uid="{00000000-0005-0000-0000-00009F7D0000}"/>
    <cellStyle name="Heading 1 2 2 2 3" xfId="22165" xr:uid="{00000000-0005-0000-0000-0000A07D0000}"/>
    <cellStyle name="Heading 1 2 2 2_AVA DVA EL" xfId="22166" xr:uid="{00000000-0005-0000-0000-0000A17D0000}"/>
    <cellStyle name="Heading 1 2 2 3" xfId="22167" xr:uid="{00000000-0005-0000-0000-0000A27D0000}"/>
    <cellStyle name="Heading 1 2 2 3 2" xfId="22168" xr:uid="{00000000-0005-0000-0000-0000A37D0000}"/>
    <cellStyle name="Heading 1 2 2 3 3" xfId="22169" xr:uid="{00000000-0005-0000-0000-0000A47D0000}"/>
    <cellStyle name="Heading 1 2 2 3_AVA DVA EL" xfId="22170" xr:uid="{00000000-0005-0000-0000-0000A57D0000}"/>
    <cellStyle name="Heading 1 2 2 4" xfId="22171" xr:uid="{00000000-0005-0000-0000-0000A67D0000}"/>
    <cellStyle name="Heading 1 2 2 4 2" xfId="22172" xr:uid="{00000000-0005-0000-0000-0000A77D0000}"/>
    <cellStyle name="Heading 1 2 2 4 3" xfId="22173" xr:uid="{00000000-0005-0000-0000-0000A87D0000}"/>
    <cellStyle name="Heading 1 2 2 4_AVA DVA EL" xfId="22174" xr:uid="{00000000-0005-0000-0000-0000A97D0000}"/>
    <cellStyle name="Heading 1 2 2 5" xfId="22175" xr:uid="{00000000-0005-0000-0000-0000AA7D0000}"/>
    <cellStyle name="Heading 1 2 2 5 2" xfId="22176" xr:uid="{00000000-0005-0000-0000-0000AB7D0000}"/>
    <cellStyle name="Heading 1 2 2 5 3" xfId="22177" xr:uid="{00000000-0005-0000-0000-0000AC7D0000}"/>
    <cellStyle name="Heading 1 2 2 5_AVA DVA EL" xfId="22178" xr:uid="{00000000-0005-0000-0000-0000AD7D0000}"/>
    <cellStyle name="Heading 1 2 2 6" xfId="22179" xr:uid="{00000000-0005-0000-0000-0000AE7D0000}"/>
    <cellStyle name="Heading 1 2 2 6 2" xfId="22180" xr:uid="{00000000-0005-0000-0000-0000AF7D0000}"/>
    <cellStyle name="Heading 1 2 2 6 3" xfId="22181" xr:uid="{00000000-0005-0000-0000-0000B07D0000}"/>
    <cellStyle name="Heading 1 2 2 6_AVA DVA EL" xfId="22182" xr:uid="{00000000-0005-0000-0000-0000B17D0000}"/>
    <cellStyle name="Heading 1 2 2 7" xfId="22183" xr:uid="{00000000-0005-0000-0000-0000B27D0000}"/>
    <cellStyle name="Heading 1 2 2_4 manuell" xfId="54168" xr:uid="{B50D9C41-30A2-4FE5-ACC1-766661CF921A}"/>
    <cellStyle name="Heading 1 2 3" xfId="22184" xr:uid="{00000000-0005-0000-0000-0000B47D0000}"/>
    <cellStyle name="Heading 1 2 3 2" xfId="22185" xr:uid="{00000000-0005-0000-0000-0000B57D0000}"/>
    <cellStyle name="Heading 1 2 3 2 2" xfId="22186" xr:uid="{00000000-0005-0000-0000-0000B67D0000}"/>
    <cellStyle name="Heading 1 2 3 2 3" xfId="22187" xr:uid="{00000000-0005-0000-0000-0000B77D0000}"/>
    <cellStyle name="Heading 1 2 3 2_AVA DVA EL" xfId="22188" xr:uid="{00000000-0005-0000-0000-0000B87D0000}"/>
    <cellStyle name="Heading 1 2 3 3" xfId="22189" xr:uid="{00000000-0005-0000-0000-0000B97D0000}"/>
    <cellStyle name="Heading 1 2 3 4" xfId="22190" xr:uid="{00000000-0005-0000-0000-0000BA7D0000}"/>
    <cellStyle name="Heading 1 2 3 5" xfId="34297" xr:uid="{00000000-0005-0000-0000-0000BB7D0000}"/>
    <cellStyle name="Heading 1 2 3_AVA DVA EL" xfId="22191" xr:uid="{00000000-0005-0000-0000-0000BC7D0000}"/>
    <cellStyle name="Heading 1 2 4" xfId="22192" xr:uid="{00000000-0005-0000-0000-0000BD7D0000}"/>
    <cellStyle name="Heading 1 2 4 2" xfId="22193" xr:uid="{00000000-0005-0000-0000-0000BE7D0000}"/>
    <cellStyle name="Heading 1 2 4 3" xfId="22194" xr:uid="{00000000-0005-0000-0000-0000BF7D0000}"/>
    <cellStyle name="Heading 1 2 4_AVA DVA EL" xfId="22195" xr:uid="{00000000-0005-0000-0000-0000C07D0000}"/>
    <cellStyle name="Heading 1 2 5" xfId="22196" xr:uid="{00000000-0005-0000-0000-0000C17D0000}"/>
    <cellStyle name="Heading 1 2 5 2" xfId="22197" xr:uid="{00000000-0005-0000-0000-0000C27D0000}"/>
    <cellStyle name="Heading 1 2 5 3" xfId="22198" xr:uid="{00000000-0005-0000-0000-0000C37D0000}"/>
    <cellStyle name="Heading 1 2 5_AVA DVA EL" xfId="22199" xr:uid="{00000000-0005-0000-0000-0000C47D0000}"/>
    <cellStyle name="Heading 1 2 6" xfId="22200" xr:uid="{00000000-0005-0000-0000-0000C57D0000}"/>
    <cellStyle name="Heading 1 2 6 2" xfId="22201" xr:uid="{00000000-0005-0000-0000-0000C67D0000}"/>
    <cellStyle name="Heading 1 2 6 3" xfId="22202" xr:uid="{00000000-0005-0000-0000-0000C77D0000}"/>
    <cellStyle name="Heading 1 2 6_AVA DVA EL" xfId="22203" xr:uid="{00000000-0005-0000-0000-0000C87D0000}"/>
    <cellStyle name="Heading 1 2 7" xfId="22204" xr:uid="{00000000-0005-0000-0000-0000C97D0000}"/>
    <cellStyle name="Heading 1 2 7 2" xfId="22205" xr:uid="{00000000-0005-0000-0000-0000CA7D0000}"/>
    <cellStyle name="Heading 1 2 7 3" xfId="22206" xr:uid="{00000000-0005-0000-0000-0000CB7D0000}"/>
    <cellStyle name="Heading 1 2 7_AVA DVA EL" xfId="22207" xr:uid="{00000000-0005-0000-0000-0000CC7D0000}"/>
    <cellStyle name="Heading 1 2 8" xfId="22208" xr:uid="{00000000-0005-0000-0000-0000CD7D0000}"/>
    <cellStyle name="Heading 1 2 9" xfId="47138" xr:uid="{00000000-0005-0000-0000-0000CE7D0000}"/>
    <cellStyle name="Heading 1 2_4 manuell" xfId="54169" xr:uid="{776332B6-1DCE-4E92-8601-4F2B6EC5F2AA}"/>
    <cellStyle name="Heading 1 3" xfId="6821" xr:uid="{00000000-0005-0000-0000-0000D07D0000}"/>
    <cellStyle name="Heading 1 3 2" xfId="22209" xr:uid="{00000000-0005-0000-0000-0000D17D0000}"/>
    <cellStyle name="Heading 1 3 2 2" xfId="22210" xr:uid="{00000000-0005-0000-0000-0000D27D0000}"/>
    <cellStyle name="Heading 1 3 2 3" xfId="22211" xr:uid="{00000000-0005-0000-0000-0000D37D0000}"/>
    <cellStyle name="Heading 1 3 2_AVA DVA EL" xfId="22212" xr:uid="{00000000-0005-0000-0000-0000D47D0000}"/>
    <cellStyle name="Heading 1 3 3" xfId="22213" xr:uid="{00000000-0005-0000-0000-0000D57D0000}"/>
    <cellStyle name="Heading 1 3_4 manuell" xfId="54170" xr:uid="{F41DA49F-3A85-4EE5-9667-E345A15E4CAE}"/>
    <cellStyle name="Heading 1 4" xfId="6822" xr:uid="{00000000-0005-0000-0000-0000D77D0000}"/>
    <cellStyle name="Heading 1 4 2" xfId="22214" xr:uid="{00000000-0005-0000-0000-0000D87D0000}"/>
    <cellStyle name="Heading 1 4 2 2" xfId="22215" xr:uid="{00000000-0005-0000-0000-0000D97D0000}"/>
    <cellStyle name="Heading 1 4 2 3" xfId="22216" xr:uid="{00000000-0005-0000-0000-0000DA7D0000}"/>
    <cellStyle name="Heading 1 4 2_AVA DVA EL" xfId="22217" xr:uid="{00000000-0005-0000-0000-0000DB7D0000}"/>
    <cellStyle name="Heading 1 4 3" xfId="22218" xr:uid="{00000000-0005-0000-0000-0000DC7D0000}"/>
    <cellStyle name="Heading 1 4 3 2" xfId="22219" xr:uid="{00000000-0005-0000-0000-0000DD7D0000}"/>
    <cellStyle name="Heading 1 4 3 3" xfId="22220" xr:uid="{00000000-0005-0000-0000-0000DE7D0000}"/>
    <cellStyle name="Heading 1 4 3_AVA DVA EL" xfId="22221" xr:uid="{00000000-0005-0000-0000-0000DF7D0000}"/>
    <cellStyle name="Heading 1 4 4" xfId="22222" xr:uid="{00000000-0005-0000-0000-0000E07D0000}"/>
    <cellStyle name="Heading 1 4 4 2" xfId="22223" xr:uid="{00000000-0005-0000-0000-0000E17D0000}"/>
    <cellStyle name="Heading 1 4 4 3" xfId="22224" xr:uid="{00000000-0005-0000-0000-0000E27D0000}"/>
    <cellStyle name="Heading 1 4 4_AVA DVA EL" xfId="22225" xr:uid="{00000000-0005-0000-0000-0000E37D0000}"/>
    <cellStyle name="Heading 1 4 5" xfId="22226" xr:uid="{00000000-0005-0000-0000-0000E47D0000}"/>
    <cellStyle name="Heading 1 4_AVA DVA EL" xfId="22227" xr:uid="{00000000-0005-0000-0000-0000E57D0000}"/>
    <cellStyle name="Heading 1 5" xfId="6823" xr:uid="{00000000-0005-0000-0000-0000E67D0000}"/>
    <cellStyle name="Heading 1 5 2" xfId="22228" xr:uid="{00000000-0005-0000-0000-0000E77D0000}"/>
    <cellStyle name="Heading 1 5 2 2" xfId="22229" xr:uid="{00000000-0005-0000-0000-0000E87D0000}"/>
    <cellStyle name="Heading 1 5 2 3" xfId="22230" xr:uid="{00000000-0005-0000-0000-0000E97D0000}"/>
    <cellStyle name="Heading 1 5 2_AVA DVA EL" xfId="22231" xr:uid="{00000000-0005-0000-0000-0000EA7D0000}"/>
    <cellStyle name="Heading 1 5 3" xfId="22232" xr:uid="{00000000-0005-0000-0000-0000EB7D0000}"/>
    <cellStyle name="Heading 1 5_AVA DVA EL" xfId="22233" xr:uid="{00000000-0005-0000-0000-0000EC7D0000}"/>
    <cellStyle name="Heading 1 6" xfId="6824" xr:uid="{00000000-0005-0000-0000-0000ED7D0000}"/>
    <cellStyle name="Heading 1 6 2" xfId="22234" xr:uid="{00000000-0005-0000-0000-0000EE7D0000}"/>
    <cellStyle name="Heading 1 6 2 2" xfId="22235" xr:uid="{00000000-0005-0000-0000-0000EF7D0000}"/>
    <cellStyle name="Heading 1 6 2 3" xfId="22236" xr:uid="{00000000-0005-0000-0000-0000F07D0000}"/>
    <cellStyle name="Heading 1 6 2_AVA DVA EL" xfId="22237" xr:uid="{00000000-0005-0000-0000-0000F17D0000}"/>
    <cellStyle name="Heading 1 6 3" xfId="22238" xr:uid="{00000000-0005-0000-0000-0000F27D0000}"/>
    <cellStyle name="Heading 1 6_AVA DVA EL" xfId="22239" xr:uid="{00000000-0005-0000-0000-0000F37D0000}"/>
    <cellStyle name="Heading 1 7" xfId="6825" xr:uid="{00000000-0005-0000-0000-0000F47D0000}"/>
    <cellStyle name="Heading 1 7 2" xfId="22240" xr:uid="{00000000-0005-0000-0000-0000F57D0000}"/>
    <cellStyle name="Heading 1 7 2 2" xfId="22241" xr:uid="{00000000-0005-0000-0000-0000F67D0000}"/>
    <cellStyle name="Heading 1 7 2 3" xfId="22242" xr:uid="{00000000-0005-0000-0000-0000F77D0000}"/>
    <cellStyle name="Heading 1 7 2_AVA DVA EL" xfId="22243" xr:uid="{00000000-0005-0000-0000-0000F87D0000}"/>
    <cellStyle name="Heading 1 7 3" xfId="22244" xr:uid="{00000000-0005-0000-0000-0000F97D0000}"/>
    <cellStyle name="Heading 1 7_AVA DVA EL" xfId="22245" xr:uid="{00000000-0005-0000-0000-0000FA7D0000}"/>
    <cellStyle name="Heading 1 8" xfId="6826" xr:uid="{00000000-0005-0000-0000-0000FB7D0000}"/>
    <cellStyle name="Heading 1 8 2" xfId="22246" xr:uid="{00000000-0005-0000-0000-0000FC7D0000}"/>
    <cellStyle name="Heading 1 8 2 2" xfId="22247" xr:uid="{00000000-0005-0000-0000-0000FD7D0000}"/>
    <cellStyle name="Heading 1 8 2 3" xfId="22248" xr:uid="{00000000-0005-0000-0000-0000FE7D0000}"/>
    <cellStyle name="Heading 1 8 2_AVA DVA EL" xfId="22249" xr:uid="{00000000-0005-0000-0000-0000FF7D0000}"/>
    <cellStyle name="Heading 1 8 3" xfId="22250" xr:uid="{00000000-0005-0000-0000-0000007E0000}"/>
    <cellStyle name="Heading 1 8_AVA DVA EL" xfId="22251" xr:uid="{00000000-0005-0000-0000-0000017E0000}"/>
    <cellStyle name="Heading 1 9" xfId="6827" xr:uid="{00000000-0005-0000-0000-0000027E0000}"/>
    <cellStyle name="Heading 1 9 2" xfId="22252" xr:uid="{00000000-0005-0000-0000-0000037E0000}"/>
    <cellStyle name="Heading 1 9 2 2" xfId="22253" xr:uid="{00000000-0005-0000-0000-0000047E0000}"/>
    <cellStyle name="Heading 1 9 2 3" xfId="22254" xr:uid="{00000000-0005-0000-0000-0000057E0000}"/>
    <cellStyle name="Heading 1 9 2_AVA DVA EL" xfId="22255" xr:uid="{00000000-0005-0000-0000-0000067E0000}"/>
    <cellStyle name="Heading 1 9 3" xfId="22256" xr:uid="{00000000-0005-0000-0000-0000077E0000}"/>
    <cellStyle name="Heading 1 9_AVA DVA EL" xfId="22257" xr:uid="{00000000-0005-0000-0000-0000087E0000}"/>
    <cellStyle name="Heading 1 Above" xfId="22258" xr:uid="{00000000-0005-0000-0000-0000097E0000}"/>
    <cellStyle name="Heading 1 Above 2" xfId="22259" xr:uid="{00000000-0005-0000-0000-00000A7E0000}"/>
    <cellStyle name="Heading 1 Above 3" xfId="22260" xr:uid="{00000000-0005-0000-0000-00000B7E0000}"/>
    <cellStyle name="Heading 1 Above_AVA DVA EL" xfId="22261" xr:uid="{00000000-0005-0000-0000-00000C7E0000}"/>
    <cellStyle name="Heading 1_06-Tilknytta 0906" xfId="47139" xr:uid="{00000000-0005-0000-0000-00000D7E0000}"/>
    <cellStyle name="Heading 1+" xfId="22262" xr:uid="{00000000-0005-0000-0000-00000E7E0000}"/>
    <cellStyle name="Heading 1+ 2" xfId="22263" xr:uid="{00000000-0005-0000-0000-00000F7E0000}"/>
    <cellStyle name="Heading 1+ 2 2" xfId="47140" xr:uid="{00000000-0005-0000-0000-0000107E0000}"/>
    <cellStyle name="Heading 1+ 3" xfId="22264" xr:uid="{00000000-0005-0000-0000-0000117E0000}"/>
    <cellStyle name="Heading 1+_7. Other MTM adjustments" xfId="47141" xr:uid="{00000000-0005-0000-0000-0000127E0000}"/>
    <cellStyle name="heading 10" xfId="47142" xr:uid="{00000000-0005-0000-0000-0000137E0000}"/>
    <cellStyle name="Heading 2" xfId="6828" xr:uid="{00000000-0005-0000-0000-0000147E0000}"/>
    <cellStyle name="Heading 2 10" xfId="6829" xr:uid="{00000000-0005-0000-0000-0000157E0000}"/>
    <cellStyle name="Heading 2 10 2" xfId="22265" xr:uid="{00000000-0005-0000-0000-0000167E0000}"/>
    <cellStyle name="Heading 2 10 3" xfId="22266" xr:uid="{00000000-0005-0000-0000-0000177E0000}"/>
    <cellStyle name="Heading 2 10_AVA DVA EL" xfId="22267" xr:uid="{00000000-0005-0000-0000-0000187E0000}"/>
    <cellStyle name="Heading 2 11" xfId="6830" xr:uid="{00000000-0005-0000-0000-0000197E0000}"/>
    <cellStyle name="Heading 2 11 2" xfId="22268" xr:uid="{00000000-0005-0000-0000-00001A7E0000}"/>
    <cellStyle name="Heading 2 11 3" xfId="22269" xr:uid="{00000000-0005-0000-0000-00001B7E0000}"/>
    <cellStyle name="Heading 2 11_AVA DVA EL" xfId="22270" xr:uid="{00000000-0005-0000-0000-00001C7E0000}"/>
    <cellStyle name="Heading 2 12" xfId="22271" xr:uid="{00000000-0005-0000-0000-00001D7E0000}"/>
    <cellStyle name="Heading 2 12 2" xfId="22272" xr:uid="{00000000-0005-0000-0000-00001E7E0000}"/>
    <cellStyle name="Heading 2 12 3" xfId="22273" xr:uid="{00000000-0005-0000-0000-00001F7E0000}"/>
    <cellStyle name="Heading 2 12_AVA DVA EL" xfId="22274" xr:uid="{00000000-0005-0000-0000-0000207E0000}"/>
    <cellStyle name="Heading 2 13" xfId="22275" xr:uid="{00000000-0005-0000-0000-0000217E0000}"/>
    <cellStyle name="Heading 2 13 2" xfId="22276" xr:uid="{00000000-0005-0000-0000-0000227E0000}"/>
    <cellStyle name="Heading 2 13 3" xfId="22277" xr:uid="{00000000-0005-0000-0000-0000237E0000}"/>
    <cellStyle name="Heading 2 13_AVA DVA EL" xfId="22278" xr:uid="{00000000-0005-0000-0000-0000247E0000}"/>
    <cellStyle name="Heading 2 14" xfId="38443" xr:uid="{00000000-0005-0000-0000-0000257E0000}"/>
    <cellStyle name="Heading 2 15" xfId="47143" xr:uid="{00000000-0005-0000-0000-0000267E0000}"/>
    <cellStyle name="Heading 2 16" xfId="47144" xr:uid="{00000000-0005-0000-0000-0000277E0000}"/>
    <cellStyle name="Heading 2 2" xfId="6831" xr:uid="{00000000-0005-0000-0000-0000287E0000}"/>
    <cellStyle name="Heading 2 2 2" xfId="6832" xr:uid="{00000000-0005-0000-0000-0000297E0000}"/>
    <cellStyle name="Heading 2 2 2 2" xfId="22279" xr:uid="{00000000-0005-0000-0000-00002A7E0000}"/>
    <cellStyle name="Heading 2 2 2 2 2" xfId="22280" xr:uid="{00000000-0005-0000-0000-00002B7E0000}"/>
    <cellStyle name="Heading 2 2 2 2 3" xfId="22281" xr:uid="{00000000-0005-0000-0000-00002C7E0000}"/>
    <cellStyle name="Heading 2 2 2 2_AVA DVA EL" xfId="22282" xr:uid="{00000000-0005-0000-0000-00002D7E0000}"/>
    <cellStyle name="Heading 2 2 2 3" xfId="22283" xr:uid="{00000000-0005-0000-0000-00002E7E0000}"/>
    <cellStyle name="Heading 2 2 2 3 2" xfId="22284" xr:uid="{00000000-0005-0000-0000-00002F7E0000}"/>
    <cellStyle name="Heading 2 2 2 3 3" xfId="22285" xr:uid="{00000000-0005-0000-0000-0000307E0000}"/>
    <cellStyle name="Heading 2 2 2 3_AVA DVA EL" xfId="22286" xr:uid="{00000000-0005-0000-0000-0000317E0000}"/>
    <cellStyle name="Heading 2 2 2 4" xfId="22287" xr:uid="{00000000-0005-0000-0000-0000327E0000}"/>
    <cellStyle name="Heading 2 2 2 4 2" xfId="22288" xr:uid="{00000000-0005-0000-0000-0000337E0000}"/>
    <cellStyle name="Heading 2 2 2 4 3" xfId="22289" xr:uid="{00000000-0005-0000-0000-0000347E0000}"/>
    <cellStyle name="Heading 2 2 2 4_AVA DVA EL" xfId="22290" xr:uid="{00000000-0005-0000-0000-0000357E0000}"/>
    <cellStyle name="Heading 2 2 2 5" xfId="22291" xr:uid="{00000000-0005-0000-0000-0000367E0000}"/>
    <cellStyle name="Heading 2 2 2 5 2" xfId="22292" xr:uid="{00000000-0005-0000-0000-0000377E0000}"/>
    <cellStyle name="Heading 2 2 2 5 3" xfId="22293" xr:uid="{00000000-0005-0000-0000-0000387E0000}"/>
    <cellStyle name="Heading 2 2 2 5_AVA DVA EL" xfId="22294" xr:uid="{00000000-0005-0000-0000-0000397E0000}"/>
    <cellStyle name="Heading 2 2 2 6" xfId="22295" xr:uid="{00000000-0005-0000-0000-00003A7E0000}"/>
    <cellStyle name="Heading 2 2 2 6 2" xfId="22296" xr:uid="{00000000-0005-0000-0000-00003B7E0000}"/>
    <cellStyle name="Heading 2 2 2 6 3" xfId="22297" xr:uid="{00000000-0005-0000-0000-00003C7E0000}"/>
    <cellStyle name="Heading 2 2 2 6_AVA DVA EL" xfId="22298" xr:uid="{00000000-0005-0000-0000-00003D7E0000}"/>
    <cellStyle name="Heading 2 2 2 7" xfId="22299" xr:uid="{00000000-0005-0000-0000-00003E7E0000}"/>
    <cellStyle name="Heading 2 2 2_4 manuell" xfId="54171" xr:uid="{69F06C2E-B779-4DDC-8D63-5E68279F5462}"/>
    <cellStyle name="Heading 2 2 3" xfId="22300" xr:uid="{00000000-0005-0000-0000-0000407E0000}"/>
    <cellStyle name="Heading 2 2 3 2" xfId="22301" xr:uid="{00000000-0005-0000-0000-0000417E0000}"/>
    <cellStyle name="Heading 2 2 3 2 2" xfId="22302" xr:uid="{00000000-0005-0000-0000-0000427E0000}"/>
    <cellStyle name="Heading 2 2 3 2 3" xfId="22303" xr:uid="{00000000-0005-0000-0000-0000437E0000}"/>
    <cellStyle name="Heading 2 2 3 2_AVA DVA EL" xfId="22304" xr:uid="{00000000-0005-0000-0000-0000447E0000}"/>
    <cellStyle name="Heading 2 2 3 3" xfId="22305" xr:uid="{00000000-0005-0000-0000-0000457E0000}"/>
    <cellStyle name="Heading 2 2 3 4" xfId="22306" xr:uid="{00000000-0005-0000-0000-0000467E0000}"/>
    <cellStyle name="Heading 2 2 3 5" xfId="34299" xr:uid="{00000000-0005-0000-0000-0000477E0000}"/>
    <cellStyle name="Heading 2 2 3_AVA DVA EL" xfId="22307" xr:uid="{00000000-0005-0000-0000-0000487E0000}"/>
    <cellStyle name="Heading 2 2 4" xfId="22308" xr:uid="{00000000-0005-0000-0000-0000497E0000}"/>
    <cellStyle name="Heading 2 2 4 2" xfId="22309" xr:uid="{00000000-0005-0000-0000-00004A7E0000}"/>
    <cellStyle name="Heading 2 2 4 3" xfId="22310" xr:uid="{00000000-0005-0000-0000-00004B7E0000}"/>
    <cellStyle name="Heading 2 2 4_AVA DVA EL" xfId="22311" xr:uid="{00000000-0005-0000-0000-00004C7E0000}"/>
    <cellStyle name="Heading 2 2 5" xfId="22312" xr:uid="{00000000-0005-0000-0000-00004D7E0000}"/>
    <cellStyle name="Heading 2 2 5 2" xfId="22313" xr:uid="{00000000-0005-0000-0000-00004E7E0000}"/>
    <cellStyle name="Heading 2 2 5 3" xfId="22314" xr:uid="{00000000-0005-0000-0000-00004F7E0000}"/>
    <cellStyle name="Heading 2 2 5_AVA DVA EL" xfId="22315" xr:uid="{00000000-0005-0000-0000-0000507E0000}"/>
    <cellStyle name="Heading 2 2 6" xfId="22316" xr:uid="{00000000-0005-0000-0000-0000517E0000}"/>
    <cellStyle name="Heading 2 2 6 2" xfId="22317" xr:uid="{00000000-0005-0000-0000-0000527E0000}"/>
    <cellStyle name="Heading 2 2 6 3" xfId="22318" xr:uid="{00000000-0005-0000-0000-0000537E0000}"/>
    <cellStyle name="Heading 2 2 6_AVA DVA EL" xfId="22319" xr:uid="{00000000-0005-0000-0000-0000547E0000}"/>
    <cellStyle name="Heading 2 2 7" xfId="22320" xr:uid="{00000000-0005-0000-0000-0000557E0000}"/>
    <cellStyle name="Heading 2 2 7 2" xfId="22321" xr:uid="{00000000-0005-0000-0000-0000567E0000}"/>
    <cellStyle name="Heading 2 2 7 3" xfId="22322" xr:uid="{00000000-0005-0000-0000-0000577E0000}"/>
    <cellStyle name="Heading 2 2 7_AVA DVA EL" xfId="22323" xr:uid="{00000000-0005-0000-0000-0000587E0000}"/>
    <cellStyle name="Heading 2 2 8" xfId="22324" xr:uid="{00000000-0005-0000-0000-0000597E0000}"/>
    <cellStyle name="Heading 2 2 9" xfId="47145" xr:uid="{00000000-0005-0000-0000-00005A7E0000}"/>
    <cellStyle name="Heading 2 2_4 manuell" xfId="54172" xr:uid="{8C2733F0-AD04-4B0C-84F3-D5AE28083B72}"/>
    <cellStyle name="Heading 2 3" xfId="6833" xr:uid="{00000000-0005-0000-0000-00005C7E0000}"/>
    <cellStyle name="Heading 2 3 2" xfId="22325" xr:uid="{00000000-0005-0000-0000-00005D7E0000}"/>
    <cellStyle name="Heading 2 3 2 2" xfId="22326" xr:uid="{00000000-0005-0000-0000-00005E7E0000}"/>
    <cellStyle name="Heading 2 3 2 3" xfId="22327" xr:uid="{00000000-0005-0000-0000-00005F7E0000}"/>
    <cellStyle name="Heading 2 3 2_AVA DVA EL" xfId="22328" xr:uid="{00000000-0005-0000-0000-0000607E0000}"/>
    <cellStyle name="Heading 2 3 3" xfId="22329" xr:uid="{00000000-0005-0000-0000-0000617E0000}"/>
    <cellStyle name="Heading 2 3_4 manuell" xfId="54173" xr:uid="{31D44C1C-AADB-48B4-A7AE-E9F6B9DBEF83}"/>
    <cellStyle name="Heading 2 4" xfId="6834" xr:uid="{00000000-0005-0000-0000-0000637E0000}"/>
    <cellStyle name="Heading 2 4 2" xfId="22330" xr:uid="{00000000-0005-0000-0000-0000647E0000}"/>
    <cellStyle name="Heading 2 4 2 2" xfId="22331" xr:uid="{00000000-0005-0000-0000-0000657E0000}"/>
    <cellStyle name="Heading 2 4 2 3" xfId="22332" xr:uid="{00000000-0005-0000-0000-0000667E0000}"/>
    <cellStyle name="Heading 2 4 2_AVA DVA EL" xfId="22333" xr:uid="{00000000-0005-0000-0000-0000677E0000}"/>
    <cellStyle name="Heading 2 4 3" xfId="22334" xr:uid="{00000000-0005-0000-0000-0000687E0000}"/>
    <cellStyle name="Heading 2 4 3 2" xfId="22335" xr:uid="{00000000-0005-0000-0000-0000697E0000}"/>
    <cellStyle name="Heading 2 4 3 3" xfId="22336" xr:uid="{00000000-0005-0000-0000-00006A7E0000}"/>
    <cellStyle name="Heading 2 4 3_AVA DVA EL" xfId="22337" xr:uid="{00000000-0005-0000-0000-00006B7E0000}"/>
    <cellStyle name="Heading 2 4 4" xfId="22338" xr:uid="{00000000-0005-0000-0000-00006C7E0000}"/>
    <cellStyle name="Heading 2 4 4 2" xfId="22339" xr:uid="{00000000-0005-0000-0000-00006D7E0000}"/>
    <cellStyle name="Heading 2 4 4 3" xfId="22340" xr:uid="{00000000-0005-0000-0000-00006E7E0000}"/>
    <cellStyle name="Heading 2 4 4_AVA DVA EL" xfId="22341" xr:uid="{00000000-0005-0000-0000-00006F7E0000}"/>
    <cellStyle name="Heading 2 4 5" xfId="22342" xr:uid="{00000000-0005-0000-0000-0000707E0000}"/>
    <cellStyle name="Heading 2 4_AVA DVA EL" xfId="22343" xr:uid="{00000000-0005-0000-0000-0000717E0000}"/>
    <cellStyle name="Heading 2 5" xfId="6835" xr:uid="{00000000-0005-0000-0000-0000727E0000}"/>
    <cellStyle name="Heading 2 5 2" xfId="22344" xr:uid="{00000000-0005-0000-0000-0000737E0000}"/>
    <cellStyle name="Heading 2 5 2 2" xfId="22345" xr:uid="{00000000-0005-0000-0000-0000747E0000}"/>
    <cellStyle name="Heading 2 5 2 3" xfId="22346" xr:uid="{00000000-0005-0000-0000-0000757E0000}"/>
    <cellStyle name="Heading 2 5 2_AVA DVA EL" xfId="22347" xr:uid="{00000000-0005-0000-0000-0000767E0000}"/>
    <cellStyle name="Heading 2 5 3" xfId="22348" xr:uid="{00000000-0005-0000-0000-0000777E0000}"/>
    <cellStyle name="Heading 2 5_AVA DVA EL" xfId="22349" xr:uid="{00000000-0005-0000-0000-0000787E0000}"/>
    <cellStyle name="Heading 2 6" xfId="6836" xr:uid="{00000000-0005-0000-0000-0000797E0000}"/>
    <cellStyle name="Heading 2 6 2" xfId="22350" xr:uid="{00000000-0005-0000-0000-00007A7E0000}"/>
    <cellStyle name="Heading 2 6 2 2" xfId="22351" xr:uid="{00000000-0005-0000-0000-00007B7E0000}"/>
    <cellStyle name="Heading 2 6 2 3" xfId="22352" xr:uid="{00000000-0005-0000-0000-00007C7E0000}"/>
    <cellStyle name="Heading 2 6 2_AVA DVA EL" xfId="22353" xr:uid="{00000000-0005-0000-0000-00007D7E0000}"/>
    <cellStyle name="Heading 2 6 3" xfId="22354" xr:uid="{00000000-0005-0000-0000-00007E7E0000}"/>
    <cellStyle name="Heading 2 6_AVA DVA EL" xfId="22355" xr:uid="{00000000-0005-0000-0000-00007F7E0000}"/>
    <cellStyle name="Heading 2 7" xfId="6837" xr:uid="{00000000-0005-0000-0000-0000807E0000}"/>
    <cellStyle name="Heading 2 7 2" xfId="22356" xr:uid="{00000000-0005-0000-0000-0000817E0000}"/>
    <cellStyle name="Heading 2 7 2 2" xfId="22357" xr:uid="{00000000-0005-0000-0000-0000827E0000}"/>
    <cellStyle name="Heading 2 7 2 3" xfId="22358" xr:uid="{00000000-0005-0000-0000-0000837E0000}"/>
    <cellStyle name="Heading 2 7 2_AVA DVA EL" xfId="22359" xr:uid="{00000000-0005-0000-0000-0000847E0000}"/>
    <cellStyle name="Heading 2 7 3" xfId="22360" xr:uid="{00000000-0005-0000-0000-0000857E0000}"/>
    <cellStyle name="Heading 2 7_AVA DVA EL" xfId="22361" xr:uid="{00000000-0005-0000-0000-0000867E0000}"/>
    <cellStyle name="Heading 2 8" xfId="6838" xr:uid="{00000000-0005-0000-0000-0000877E0000}"/>
    <cellStyle name="Heading 2 8 2" xfId="22362" xr:uid="{00000000-0005-0000-0000-0000887E0000}"/>
    <cellStyle name="Heading 2 8 2 2" xfId="22363" xr:uid="{00000000-0005-0000-0000-0000897E0000}"/>
    <cellStyle name="Heading 2 8 2 3" xfId="22364" xr:uid="{00000000-0005-0000-0000-00008A7E0000}"/>
    <cellStyle name="Heading 2 8 2_AVA DVA EL" xfId="22365" xr:uid="{00000000-0005-0000-0000-00008B7E0000}"/>
    <cellStyle name="Heading 2 8 3" xfId="22366" xr:uid="{00000000-0005-0000-0000-00008C7E0000}"/>
    <cellStyle name="Heading 2 8_AVA DVA EL" xfId="22367" xr:uid="{00000000-0005-0000-0000-00008D7E0000}"/>
    <cellStyle name="Heading 2 9" xfId="6839" xr:uid="{00000000-0005-0000-0000-00008E7E0000}"/>
    <cellStyle name="Heading 2 9 2" xfId="22368" xr:uid="{00000000-0005-0000-0000-00008F7E0000}"/>
    <cellStyle name="Heading 2 9 2 2" xfId="22369" xr:uid="{00000000-0005-0000-0000-0000907E0000}"/>
    <cellStyle name="Heading 2 9 2 3" xfId="22370" xr:uid="{00000000-0005-0000-0000-0000917E0000}"/>
    <cellStyle name="Heading 2 9 2_AVA DVA EL" xfId="22371" xr:uid="{00000000-0005-0000-0000-0000927E0000}"/>
    <cellStyle name="Heading 2 9 3" xfId="22372" xr:uid="{00000000-0005-0000-0000-0000937E0000}"/>
    <cellStyle name="Heading 2 9_AVA DVA EL" xfId="22373" xr:uid="{00000000-0005-0000-0000-0000947E0000}"/>
    <cellStyle name="Heading 2 Below" xfId="22374" xr:uid="{00000000-0005-0000-0000-0000957E0000}"/>
    <cellStyle name="Heading 2 Below 2" xfId="22375" xr:uid="{00000000-0005-0000-0000-0000967E0000}"/>
    <cellStyle name="Heading 2 Below 3" xfId="22376" xr:uid="{00000000-0005-0000-0000-0000977E0000}"/>
    <cellStyle name="Heading 2 Below_AVA DVA EL" xfId="22377" xr:uid="{00000000-0005-0000-0000-0000987E0000}"/>
    <cellStyle name="Heading 2_06-Tilknytta 0906" xfId="47146" xr:uid="{00000000-0005-0000-0000-0000997E0000}"/>
    <cellStyle name="Heading 2+" xfId="22378" xr:uid="{00000000-0005-0000-0000-00009A7E0000}"/>
    <cellStyle name="Heading 2+ 2" xfId="22379" xr:uid="{00000000-0005-0000-0000-00009B7E0000}"/>
    <cellStyle name="Heading 2+ 2 2" xfId="47147" xr:uid="{00000000-0005-0000-0000-00009C7E0000}"/>
    <cellStyle name="Heading 2+ 3" xfId="22380" xr:uid="{00000000-0005-0000-0000-00009D7E0000}"/>
    <cellStyle name="Heading 2+_7. Other MTM adjustments" xfId="47148" xr:uid="{00000000-0005-0000-0000-00009E7E0000}"/>
    <cellStyle name="Heading 3" xfId="6840" xr:uid="{00000000-0005-0000-0000-00009F7E0000}"/>
    <cellStyle name="Heading 3 10" xfId="6841" xr:uid="{00000000-0005-0000-0000-0000A07E0000}"/>
    <cellStyle name="Heading 3 10 2" xfId="22381" xr:uid="{00000000-0005-0000-0000-0000A17E0000}"/>
    <cellStyle name="Heading 3 10 3" xfId="22382" xr:uid="{00000000-0005-0000-0000-0000A27E0000}"/>
    <cellStyle name="Heading 3 10_AVA DVA EL" xfId="22383" xr:uid="{00000000-0005-0000-0000-0000A37E0000}"/>
    <cellStyle name="Heading 3 11" xfId="6842" xr:uid="{00000000-0005-0000-0000-0000A47E0000}"/>
    <cellStyle name="Heading 3 11 2" xfId="22384" xr:uid="{00000000-0005-0000-0000-0000A57E0000}"/>
    <cellStyle name="Heading 3 11 3" xfId="22385" xr:uid="{00000000-0005-0000-0000-0000A67E0000}"/>
    <cellStyle name="Heading 3 11_AVA DVA EL" xfId="22386" xr:uid="{00000000-0005-0000-0000-0000A77E0000}"/>
    <cellStyle name="Heading 3 12" xfId="22387" xr:uid="{00000000-0005-0000-0000-0000A87E0000}"/>
    <cellStyle name="Heading 3 12 2" xfId="22388" xr:uid="{00000000-0005-0000-0000-0000A97E0000}"/>
    <cellStyle name="Heading 3 12 3" xfId="22389" xr:uid="{00000000-0005-0000-0000-0000AA7E0000}"/>
    <cellStyle name="Heading 3 12_AVA DVA EL" xfId="22390" xr:uid="{00000000-0005-0000-0000-0000AB7E0000}"/>
    <cellStyle name="Heading 3 13" xfId="22391" xr:uid="{00000000-0005-0000-0000-0000AC7E0000}"/>
    <cellStyle name="Heading 3 13 2" xfId="22392" xr:uid="{00000000-0005-0000-0000-0000AD7E0000}"/>
    <cellStyle name="Heading 3 13 3" xfId="22393" xr:uid="{00000000-0005-0000-0000-0000AE7E0000}"/>
    <cellStyle name="Heading 3 13_AVA DVA EL" xfId="22394" xr:uid="{00000000-0005-0000-0000-0000AF7E0000}"/>
    <cellStyle name="Heading 3 14" xfId="38444" xr:uid="{00000000-0005-0000-0000-0000B07E0000}"/>
    <cellStyle name="Heading 3 15" xfId="47149" xr:uid="{00000000-0005-0000-0000-0000B17E0000}"/>
    <cellStyle name="Heading 3 16" xfId="47150" xr:uid="{00000000-0005-0000-0000-0000B27E0000}"/>
    <cellStyle name="Heading 3 2" xfId="6843" xr:uid="{00000000-0005-0000-0000-0000B37E0000}"/>
    <cellStyle name="Heading 3 2 10" xfId="22395" xr:uid="{00000000-0005-0000-0000-0000B47E0000}"/>
    <cellStyle name="Heading 3 2 10 2" xfId="22396" xr:uid="{00000000-0005-0000-0000-0000B57E0000}"/>
    <cellStyle name="Heading 3 2 10 3" xfId="22397" xr:uid="{00000000-0005-0000-0000-0000B67E0000}"/>
    <cellStyle name="Heading 3 2 10_AVA DVA EL" xfId="22398" xr:uid="{00000000-0005-0000-0000-0000B77E0000}"/>
    <cellStyle name="Heading 3 2 11" xfId="22399" xr:uid="{00000000-0005-0000-0000-0000B87E0000}"/>
    <cellStyle name="Heading 3 2 11 2" xfId="22400" xr:uid="{00000000-0005-0000-0000-0000B97E0000}"/>
    <cellStyle name="Heading 3 2 11 3" xfId="22401" xr:uid="{00000000-0005-0000-0000-0000BA7E0000}"/>
    <cellStyle name="Heading 3 2 11_AVA DVA EL" xfId="22402" xr:uid="{00000000-0005-0000-0000-0000BB7E0000}"/>
    <cellStyle name="Heading 3 2 12" xfId="22403" xr:uid="{00000000-0005-0000-0000-0000BC7E0000}"/>
    <cellStyle name="Heading 3 2 13" xfId="35237" xr:uid="{00000000-0005-0000-0000-0000BD7E0000}"/>
    <cellStyle name="Heading 3 2 2" xfId="6844" xr:uid="{00000000-0005-0000-0000-0000BE7E0000}"/>
    <cellStyle name="Heading 3 2 2 2" xfId="22404" xr:uid="{00000000-0005-0000-0000-0000BF7E0000}"/>
    <cellStyle name="Heading 3 2 2 2 2" xfId="22405" xr:uid="{00000000-0005-0000-0000-0000C07E0000}"/>
    <cellStyle name="Heading 3 2 2 2 3" xfId="22406" xr:uid="{00000000-0005-0000-0000-0000C17E0000}"/>
    <cellStyle name="Heading 3 2 2 2_AVA DVA EL" xfId="22407" xr:uid="{00000000-0005-0000-0000-0000C27E0000}"/>
    <cellStyle name="Heading 3 2 2 3" xfId="22408" xr:uid="{00000000-0005-0000-0000-0000C37E0000}"/>
    <cellStyle name="Heading 3 2 2 3 2" xfId="22409" xr:uid="{00000000-0005-0000-0000-0000C47E0000}"/>
    <cellStyle name="Heading 3 2 2 3 3" xfId="22410" xr:uid="{00000000-0005-0000-0000-0000C57E0000}"/>
    <cellStyle name="Heading 3 2 2 3_AVA DVA EL" xfId="22411" xr:uid="{00000000-0005-0000-0000-0000C67E0000}"/>
    <cellStyle name="Heading 3 2 2 4" xfId="22412" xr:uid="{00000000-0005-0000-0000-0000C77E0000}"/>
    <cellStyle name="Heading 3 2 2 4 2" xfId="22413" xr:uid="{00000000-0005-0000-0000-0000C87E0000}"/>
    <cellStyle name="Heading 3 2 2 4 3" xfId="22414" xr:uid="{00000000-0005-0000-0000-0000C97E0000}"/>
    <cellStyle name="Heading 3 2 2 4_AVA DVA EL" xfId="22415" xr:uid="{00000000-0005-0000-0000-0000CA7E0000}"/>
    <cellStyle name="Heading 3 2 2 5" xfId="22416" xr:uid="{00000000-0005-0000-0000-0000CB7E0000}"/>
    <cellStyle name="Heading 3 2 2 5 2" xfId="22417" xr:uid="{00000000-0005-0000-0000-0000CC7E0000}"/>
    <cellStyle name="Heading 3 2 2 5 3" xfId="22418" xr:uid="{00000000-0005-0000-0000-0000CD7E0000}"/>
    <cellStyle name="Heading 3 2 2 5_AVA DVA EL" xfId="22419" xr:uid="{00000000-0005-0000-0000-0000CE7E0000}"/>
    <cellStyle name="Heading 3 2 2 6" xfId="22420" xr:uid="{00000000-0005-0000-0000-0000CF7E0000}"/>
    <cellStyle name="Heading 3 2 2 6 2" xfId="22421" xr:uid="{00000000-0005-0000-0000-0000D07E0000}"/>
    <cellStyle name="Heading 3 2 2 6 3" xfId="22422" xr:uid="{00000000-0005-0000-0000-0000D17E0000}"/>
    <cellStyle name="Heading 3 2 2 6_AVA DVA EL" xfId="22423" xr:uid="{00000000-0005-0000-0000-0000D27E0000}"/>
    <cellStyle name="Heading 3 2 2 7" xfId="22424" xr:uid="{00000000-0005-0000-0000-0000D37E0000}"/>
    <cellStyle name="Heading 3 2 2_A01" xfId="34326" xr:uid="{00000000-0005-0000-0000-0000D47E0000}"/>
    <cellStyle name="Heading 3 2 3" xfId="22425" xr:uid="{00000000-0005-0000-0000-0000D57E0000}"/>
    <cellStyle name="Heading 3 2 3 2" xfId="22426" xr:uid="{00000000-0005-0000-0000-0000D67E0000}"/>
    <cellStyle name="Heading 3 2 3 2 2" xfId="22427" xr:uid="{00000000-0005-0000-0000-0000D77E0000}"/>
    <cellStyle name="Heading 3 2 3 2 3" xfId="22428" xr:uid="{00000000-0005-0000-0000-0000D87E0000}"/>
    <cellStyle name="Heading 3 2 3 2_AVA DVA EL" xfId="22429" xr:uid="{00000000-0005-0000-0000-0000D97E0000}"/>
    <cellStyle name="Heading 3 2 3 3" xfId="22430" xr:uid="{00000000-0005-0000-0000-0000DA7E0000}"/>
    <cellStyle name="Heading 3 2 3 4" xfId="22431" xr:uid="{00000000-0005-0000-0000-0000DB7E0000}"/>
    <cellStyle name="Heading 3 2 3_AVA DVA EL" xfId="22432" xr:uid="{00000000-0005-0000-0000-0000DC7E0000}"/>
    <cellStyle name="Heading 3 2 4" xfId="22433" xr:uid="{00000000-0005-0000-0000-0000DD7E0000}"/>
    <cellStyle name="Heading 3 2 4 2" xfId="22434" xr:uid="{00000000-0005-0000-0000-0000DE7E0000}"/>
    <cellStyle name="Heading 3 2 4 3" xfId="22435" xr:uid="{00000000-0005-0000-0000-0000DF7E0000}"/>
    <cellStyle name="Heading 3 2 4_AVA DVA EL" xfId="22436" xr:uid="{00000000-0005-0000-0000-0000E07E0000}"/>
    <cellStyle name="Heading 3 2 5" xfId="22437" xr:uid="{00000000-0005-0000-0000-0000E17E0000}"/>
    <cellStyle name="Heading 3 2 5 2" xfId="22438" xr:uid="{00000000-0005-0000-0000-0000E27E0000}"/>
    <cellStyle name="Heading 3 2 5 3" xfId="22439" xr:uid="{00000000-0005-0000-0000-0000E37E0000}"/>
    <cellStyle name="Heading 3 2 5_AVA DVA EL" xfId="22440" xr:uid="{00000000-0005-0000-0000-0000E47E0000}"/>
    <cellStyle name="Heading 3 2 6" xfId="22441" xr:uid="{00000000-0005-0000-0000-0000E57E0000}"/>
    <cellStyle name="Heading 3 2 6 2" xfId="22442" xr:uid="{00000000-0005-0000-0000-0000E67E0000}"/>
    <cellStyle name="Heading 3 2 6 2 2" xfId="22443" xr:uid="{00000000-0005-0000-0000-0000E77E0000}"/>
    <cellStyle name="Heading 3 2 6 2 3" xfId="22444" xr:uid="{00000000-0005-0000-0000-0000E87E0000}"/>
    <cellStyle name="Heading 3 2 6 2_AVA DVA EL" xfId="22445" xr:uid="{00000000-0005-0000-0000-0000E97E0000}"/>
    <cellStyle name="Heading 3 2 6 3" xfId="22446" xr:uid="{00000000-0005-0000-0000-0000EA7E0000}"/>
    <cellStyle name="Heading 3 2 6 4" xfId="22447" xr:uid="{00000000-0005-0000-0000-0000EB7E0000}"/>
    <cellStyle name="Heading 3 2 6_AVA DVA EL" xfId="22448" xr:uid="{00000000-0005-0000-0000-0000EC7E0000}"/>
    <cellStyle name="Heading 3 2 7" xfId="22449" xr:uid="{00000000-0005-0000-0000-0000ED7E0000}"/>
    <cellStyle name="Heading 3 2 7 2" xfId="22450" xr:uid="{00000000-0005-0000-0000-0000EE7E0000}"/>
    <cellStyle name="Heading 3 2 7 2 2" xfId="22451" xr:uid="{00000000-0005-0000-0000-0000EF7E0000}"/>
    <cellStyle name="Heading 3 2 7 2 3" xfId="22452" xr:uid="{00000000-0005-0000-0000-0000F07E0000}"/>
    <cellStyle name="Heading 3 2 7 2_AVA DVA EL" xfId="22453" xr:uid="{00000000-0005-0000-0000-0000F17E0000}"/>
    <cellStyle name="Heading 3 2 7 3" xfId="22454" xr:uid="{00000000-0005-0000-0000-0000F27E0000}"/>
    <cellStyle name="Heading 3 2 7 4" xfId="22455" xr:uid="{00000000-0005-0000-0000-0000F37E0000}"/>
    <cellStyle name="Heading 3 2 7_AVA DVA EL" xfId="22456" xr:uid="{00000000-0005-0000-0000-0000F47E0000}"/>
    <cellStyle name="Heading 3 2 8" xfId="22457" xr:uid="{00000000-0005-0000-0000-0000F57E0000}"/>
    <cellStyle name="Heading 3 2 8 2" xfId="22458" xr:uid="{00000000-0005-0000-0000-0000F67E0000}"/>
    <cellStyle name="Heading 3 2 8 2 2" xfId="22459" xr:uid="{00000000-0005-0000-0000-0000F77E0000}"/>
    <cellStyle name="Heading 3 2 8 2 3" xfId="22460" xr:uid="{00000000-0005-0000-0000-0000F87E0000}"/>
    <cellStyle name="Heading 3 2 8 2_AVA DVA EL" xfId="22461" xr:uid="{00000000-0005-0000-0000-0000F97E0000}"/>
    <cellStyle name="Heading 3 2 8 3" xfId="22462" xr:uid="{00000000-0005-0000-0000-0000FA7E0000}"/>
    <cellStyle name="Heading 3 2 8 4" xfId="22463" xr:uid="{00000000-0005-0000-0000-0000FB7E0000}"/>
    <cellStyle name="Heading 3 2 8_AVA DVA EL" xfId="22464" xr:uid="{00000000-0005-0000-0000-0000FC7E0000}"/>
    <cellStyle name="Heading 3 2 9" xfId="22465" xr:uid="{00000000-0005-0000-0000-0000FD7E0000}"/>
    <cellStyle name="Heading 3 2 9 2" xfId="22466" xr:uid="{00000000-0005-0000-0000-0000FE7E0000}"/>
    <cellStyle name="Heading 3 2 9 2 2" xfId="22467" xr:uid="{00000000-0005-0000-0000-0000FF7E0000}"/>
    <cellStyle name="Heading 3 2 9 2 3" xfId="22468" xr:uid="{00000000-0005-0000-0000-0000007F0000}"/>
    <cellStyle name="Heading 3 2 9 2_AVA DVA EL" xfId="22469" xr:uid="{00000000-0005-0000-0000-0000017F0000}"/>
    <cellStyle name="Heading 3 2 9 3" xfId="22470" xr:uid="{00000000-0005-0000-0000-0000027F0000}"/>
    <cellStyle name="Heading 3 2 9 4" xfId="22471" xr:uid="{00000000-0005-0000-0000-0000037F0000}"/>
    <cellStyle name="Heading 3 2 9_AVA DVA EL" xfId="22472" xr:uid="{00000000-0005-0000-0000-0000047F0000}"/>
    <cellStyle name="Heading 3 2_4 manuell" xfId="54174" xr:uid="{A3A48F9E-329A-4F4B-8F0F-8E8A5373D011}"/>
    <cellStyle name="Heading 3 3" xfId="6845" xr:uid="{00000000-0005-0000-0000-0000067F0000}"/>
    <cellStyle name="Heading 3 3 10" xfId="22473" xr:uid="{00000000-0005-0000-0000-0000077F0000}"/>
    <cellStyle name="Heading 3 3 10 2" xfId="22474" xr:uid="{00000000-0005-0000-0000-0000087F0000}"/>
    <cellStyle name="Heading 3 3 10 3" xfId="22475" xr:uid="{00000000-0005-0000-0000-0000097F0000}"/>
    <cellStyle name="Heading 3 3 10_AVA DVA EL" xfId="22476" xr:uid="{00000000-0005-0000-0000-00000A7F0000}"/>
    <cellStyle name="Heading 3 3 11" xfId="22477" xr:uid="{00000000-0005-0000-0000-00000B7F0000}"/>
    <cellStyle name="Heading 3 3 2" xfId="22478" xr:uid="{00000000-0005-0000-0000-00000C7F0000}"/>
    <cellStyle name="Heading 3 3 2 2" xfId="22479" xr:uid="{00000000-0005-0000-0000-00000D7F0000}"/>
    <cellStyle name="Heading 3 3 2 2 2" xfId="22480" xr:uid="{00000000-0005-0000-0000-00000E7F0000}"/>
    <cellStyle name="Heading 3 3 2 2 3" xfId="22481" xr:uid="{00000000-0005-0000-0000-00000F7F0000}"/>
    <cellStyle name="Heading 3 3 2 2_AVA DVA EL" xfId="22482" xr:uid="{00000000-0005-0000-0000-0000107F0000}"/>
    <cellStyle name="Heading 3 3 2 3" xfId="22483" xr:uid="{00000000-0005-0000-0000-0000117F0000}"/>
    <cellStyle name="Heading 3 3 2 3 2" xfId="22484" xr:uid="{00000000-0005-0000-0000-0000127F0000}"/>
    <cellStyle name="Heading 3 3 2 3 3" xfId="22485" xr:uid="{00000000-0005-0000-0000-0000137F0000}"/>
    <cellStyle name="Heading 3 3 2 3_AVA DVA EL" xfId="22486" xr:uid="{00000000-0005-0000-0000-0000147F0000}"/>
    <cellStyle name="Heading 3 3 2 4" xfId="22487" xr:uid="{00000000-0005-0000-0000-0000157F0000}"/>
    <cellStyle name="Heading 3 3 2 4 2" xfId="22488" xr:uid="{00000000-0005-0000-0000-0000167F0000}"/>
    <cellStyle name="Heading 3 3 2 4 3" xfId="22489" xr:uid="{00000000-0005-0000-0000-0000177F0000}"/>
    <cellStyle name="Heading 3 3 2 4_AVA DVA EL" xfId="22490" xr:uid="{00000000-0005-0000-0000-0000187F0000}"/>
    <cellStyle name="Heading 3 3 2 5" xfId="22491" xr:uid="{00000000-0005-0000-0000-0000197F0000}"/>
    <cellStyle name="Heading 3 3 2 5 2" xfId="22492" xr:uid="{00000000-0005-0000-0000-00001A7F0000}"/>
    <cellStyle name="Heading 3 3 2 5 3" xfId="22493" xr:uid="{00000000-0005-0000-0000-00001B7F0000}"/>
    <cellStyle name="Heading 3 3 2 5_AVA DVA EL" xfId="22494" xr:uid="{00000000-0005-0000-0000-00001C7F0000}"/>
    <cellStyle name="Heading 3 3 2 6" xfId="22495" xr:uid="{00000000-0005-0000-0000-00001D7F0000}"/>
    <cellStyle name="Heading 3 3 2 7" xfId="22496" xr:uid="{00000000-0005-0000-0000-00001E7F0000}"/>
    <cellStyle name="Heading 3 3 2_AVA DVA EL" xfId="22497" xr:uid="{00000000-0005-0000-0000-00001F7F0000}"/>
    <cellStyle name="Heading 3 3 3" xfId="22498" xr:uid="{00000000-0005-0000-0000-0000207F0000}"/>
    <cellStyle name="Heading 3 3 3 2" xfId="22499" xr:uid="{00000000-0005-0000-0000-0000217F0000}"/>
    <cellStyle name="Heading 3 3 3 2 2" xfId="22500" xr:uid="{00000000-0005-0000-0000-0000227F0000}"/>
    <cellStyle name="Heading 3 3 3 2 3" xfId="22501" xr:uid="{00000000-0005-0000-0000-0000237F0000}"/>
    <cellStyle name="Heading 3 3 3 2_AVA DVA EL" xfId="22502" xr:uid="{00000000-0005-0000-0000-0000247F0000}"/>
    <cellStyle name="Heading 3 3 3 3" xfId="22503" xr:uid="{00000000-0005-0000-0000-0000257F0000}"/>
    <cellStyle name="Heading 3 3 3 3 2" xfId="22504" xr:uid="{00000000-0005-0000-0000-0000267F0000}"/>
    <cellStyle name="Heading 3 3 3 3 3" xfId="22505" xr:uid="{00000000-0005-0000-0000-0000277F0000}"/>
    <cellStyle name="Heading 3 3 3 3_AVA DVA EL" xfId="22506" xr:uid="{00000000-0005-0000-0000-0000287F0000}"/>
    <cellStyle name="Heading 3 3 3 4" xfId="22507" xr:uid="{00000000-0005-0000-0000-0000297F0000}"/>
    <cellStyle name="Heading 3 3 3 4 2" xfId="22508" xr:uid="{00000000-0005-0000-0000-00002A7F0000}"/>
    <cellStyle name="Heading 3 3 3 4 3" xfId="22509" xr:uid="{00000000-0005-0000-0000-00002B7F0000}"/>
    <cellStyle name="Heading 3 3 3 4_AVA DVA EL" xfId="22510" xr:uid="{00000000-0005-0000-0000-00002C7F0000}"/>
    <cellStyle name="Heading 3 3 3 5" xfId="22511" xr:uid="{00000000-0005-0000-0000-00002D7F0000}"/>
    <cellStyle name="Heading 3 3 3 5 2" xfId="22512" xr:uid="{00000000-0005-0000-0000-00002E7F0000}"/>
    <cellStyle name="Heading 3 3 3 5 3" xfId="22513" xr:uid="{00000000-0005-0000-0000-00002F7F0000}"/>
    <cellStyle name="Heading 3 3 3 5_AVA DVA EL" xfId="22514" xr:uid="{00000000-0005-0000-0000-0000307F0000}"/>
    <cellStyle name="Heading 3 3 3 6" xfId="22515" xr:uid="{00000000-0005-0000-0000-0000317F0000}"/>
    <cellStyle name="Heading 3 3 3 7" xfId="22516" xr:uid="{00000000-0005-0000-0000-0000327F0000}"/>
    <cellStyle name="Heading 3 3 3_AVA DVA EL" xfId="22517" xr:uid="{00000000-0005-0000-0000-0000337F0000}"/>
    <cellStyle name="Heading 3 3 4" xfId="22518" xr:uid="{00000000-0005-0000-0000-0000347F0000}"/>
    <cellStyle name="Heading 3 3 4 2" xfId="22519" xr:uid="{00000000-0005-0000-0000-0000357F0000}"/>
    <cellStyle name="Heading 3 3 4 2 2" xfId="22520" xr:uid="{00000000-0005-0000-0000-0000367F0000}"/>
    <cellStyle name="Heading 3 3 4 2 3" xfId="22521" xr:uid="{00000000-0005-0000-0000-0000377F0000}"/>
    <cellStyle name="Heading 3 3 4 2_AVA DVA EL" xfId="22522" xr:uid="{00000000-0005-0000-0000-0000387F0000}"/>
    <cellStyle name="Heading 3 3 4 3" xfId="22523" xr:uid="{00000000-0005-0000-0000-0000397F0000}"/>
    <cellStyle name="Heading 3 3 4 3 2" xfId="22524" xr:uid="{00000000-0005-0000-0000-00003A7F0000}"/>
    <cellStyle name="Heading 3 3 4 3 3" xfId="22525" xr:uid="{00000000-0005-0000-0000-00003B7F0000}"/>
    <cellStyle name="Heading 3 3 4 3_AVA DVA EL" xfId="22526" xr:uid="{00000000-0005-0000-0000-00003C7F0000}"/>
    <cellStyle name="Heading 3 3 4 4" xfId="22527" xr:uid="{00000000-0005-0000-0000-00003D7F0000}"/>
    <cellStyle name="Heading 3 3 4 4 2" xfId="22528" xr:uid="{00000000-0005-0000-0000-00003E7F0000}"/>
    <cellStyle name="Heading 3 3 4 4 3" xfId="22529" xr:uid="{00000000-0005-0000-0000-00003F7F0000}"/>
    <cellStyle name="Heading 3 3 4 4_AVA DVA EL" xfId="22530" xr:uid="{00000000-0005-0000-0000-0000407F0000}"/>
    <cellStyle name="Heading 3 3 4 5" xfId="22531" xr:uid="{00000000-0005-0000-0000-0000417F0000}"/>
    <cellStyle name="Heading 3 3 4 5 2" xfId="22532" xr:uid="{00000000-0005-0000-0000-0000427F0000}"/>
    <cellStyle name="Heading 3 3 4 5 3" xfId="22533" xr:uid="{00000000-0005-0000-0000-0000437F0000}"/>
    <cellStyle name="Heading 3 3 4 5_AVA DVA EL" xfId="22534" xr:uid="{00000000-0005-0000-0000-0000447F0000}"/>
    <cellStyle name="Heading 3 3 4 6" xfId="22535" xr:uid="{00000000-0005-0000-0000-0000457F0000}"/>
    <cellStyle name="Heading 3 3 4 7" xfId="22536" xr:uid="{00000000-0005-0000-0000-0000467F0000}"/>
    <cellStyle name="Heading 3 3 4_AVA DVA EL" xfId="22537" xr:uid="{00000000-0005-0000-0000-0000477F0000}"/>
    <cellStyle name="Heading 3 3 5" xfId="22538" xr:uid="{00000000-0005-0000-0000-0000487F0000}"/>
    <cellStyle name="Heading 3 3 5 2" xfId="22539" xr:uid="{00000000-0005-0000-0000-0000497F0000}"/>
    <cellStyle name="Heading 3 3 5 2 2" xfId="22540" xr:uid="{00000000-0005-0000-0000-00004A7F0000}"/>
    <cellStyle name="Heading 3 3 5 2 3" xfId="22541" xr:uid="{00000000-0005-0000-0000-00004B7F0000}"/>
    <cellStyle name="Heading 3 3 5 2_AVA DVA EL" xfId="22542" xr:uid="{00000000-0005-0000-0000-00004C7F0000}"/>
    <cellStyle name="Heading 3 3 5 3" xfId="22543" xr:uid="{00000000-0005-0000-0000-00004D7F0000}"/>
    <cellStyle name="Heading 3 3 5 3 2" xfId="22544" xr:uid="{00000000-0005-0000-0000-00004E7F0000}"/>
    <cellStyle name="Heading 3 3 5 3 3" xfId="22545" xr:uid="{00000000-0005-0000-0000-00004F7F0000}"/>
    <cellStyle name="Heading 3 3 5 3_AVA DVA EL" xfId="22546" xr:uid="{00000000-0005-0000-0000-0000507F0000}"/>
    <cellStyle name="Heading 3 3 5 4" xfId="22547" xr:uid="{00000000-0005-0000-0000-0000517F0000}"/>
    <cellStyle name="Heading 3 3 5 4 2" xfId="22548" xr:uid="{00000000-0005-0000-0000-0000527F0000}"/>
    <cellStyle name="Heading 3 3 5 4 3" xfId="22549" xr:uid="{00000000-0005-0000-0000-0000537F0000}"/>
    <cellStyle name="Heading 3 3 5 4_AVA DVA EL" xfId="22550" xr:uid="{00000000-0005-0000-0000-0000547F0000}"/>
    <cellStyle name="Heading 3 3 5 5" xfId="22551" xr:uid="{00000000-0005-0000-0000-0000557F0000}"/>
    <cellStyle name="Heading 3 3 5 6" xfId="22552" xr:uid="{00000000-0005-0000-0000-0000567F0000}"/>
    <cellStyle name="Heading 3 3 5_AVA DVA EL" xfId="22553" xr:uid="{00000000-0005-0000-0000-0000577F0000}"/>
    <cellStyle name="Heading 3 3 6" xfId="22554" xr:uid="{00000000-0005-0000-0000-0000587F0000}"/>
    <cellStyle name="Heading 3 3 6 2" xfId="22555" xr:uid="{00000000-0005-0000-0000-0000597F0000}"/>
    <cellStyle name="Heading 3 3 6 3" xfId="22556" xr:uid="{00000000-0005-0000-0000-00005A7F0000}"/>
    <cellStyle name="Heading 3 3 6_AVA DVA EL" xfId="22557" xr:uid="{00000000-0005-0000-0000-00005B7F0000}"/>
    <cellStyle name="Heading 3 3 7" xfId="22558" xr:uid="{00000000-0005-0000-0000-00005C7F0000}"/>
    <cellStyle name="Heading 3 3 7 2" xfId="22559" xr:uid="{00000000-0005-0000-0000-00005D7F0000}"/>
    <cellStyle name="Heading 3 3 7 3" xfId="22560" xr:uid="{00000000-0005-0000-0000-00005E7F0000}"/>
    <cellStyle name="Heading 3 3 7_AVA DVA EL" xfId="22561" xr:uid="{00000000-0005-0000-0000-00005F7F0000}"/>
    <cellStyle name="Heading 3 3 8" xfId="22562" xr:uid="{00000000-0005-0000-0000-0000607F0000}"/>
    <cellStyle name="Heading 3 3 8 2" xfId="22563" xr:uid="{00000000-0005-0000-0000-0000617F0000}"/>
    <cellStyle name="Heading 3 3 8 3" xfId="22564" xr:uid="{00000000-0005-0000-0000-0000627F0000}"/>
    <cellStyle name="Heading 3 3 8_AVA DVA EL" xfId="22565" xr:uid="{00000000-0005-0000-0000-0000637F0000}"/>
    <cellStyle name="Heading 3 3 9" xfId="22566" xr:uid="{00000000-0005-0000-0000-0000647F0000}"/>
    <cellStyle name="Heading 3 3 9 2" xfId="22567" xr:uid="{00000000-0005-0000-0000-0000657F0000}"/>
    <cellStyle name="Heading 3 3 9 3" xfId="22568" xr:uid="{00000000-0005-0000-0000-0000667F0000}"/>
    <cellStyle name="Heading 3 3 9_AVA DVA EL" xfId="22569" xr:uid="{00000000-0005-0000-0000-0000677F0000}"/>
    <cellStyle name="Heading 3 3_4 manuell" xfId="54175" xr:uid="{25321645-843D-453A-8CC2-456AEF7402C4}"/>
    <cellStyle name="Heading 3 4" xfId="6846" xr:uid="{00000000-0005-0000-0000-0000697F0000}"/>
    <cellStyle name="Heading 3 4 10" xfId="22570" xr:uid="{00000000-0005-0000-0000-00006A7F0000}"/>
    <cellStyle name="Heading 3 4 10 2" xfId="22571" xr:uid="{00000000-0005-0000-0000-00006B7F0000}"/>
    <cellStyle name="Heading 3 4 10 3" xfId="22572" xr:uid="{00000000-0005-0000-0000-00006C7F0000}"/>
    <cellStyle name="Heading 3 4 10_AVA DVA EL" xfId="22573" xr:uid="{00000000-0005-0000-0000-00006D7F0000}"/>
    <cellStyle name="Heading 3 4 11" xfId="22574" xr:uid="{00000000-0005-0000-0000-00006E7F0000}"/>
    <cellStyle name="Heading 3 4 11 2" xfId="22575" xr:uid="{00000000-0005-0000-0000-00006F7F0000}"/>
    <cellStyle name="Heading 3 4 11 3" xfId="22576" xr:uid="{00000000-0005-0000-0000-0000707F0000}"/>
    <cellStyle name="Heading 3 4 11_AVA DVA EL" xfId="22577" xr:uid="{00000000-0005-0000-0000-0000717F0000}"/>
    <cellStyle name="Heading 3 4 12" xfId="22578" xr:uid="{00000000-0005-0000-0000-0000727F0000}"/>
    <cellStyle name="Heading 3 4 12 2" xfId="22579" xr:uid="{00000000-0005-0000-0000-0000737F0000}"/>
    <cellStyle name="Heading 3 4 12 3" xfId="22580" xr:uid="{00000000-0005-0000-0000-0000747F0000}"/>
    <cellStyle name="Heading 3 4 12_AVA DVA EL" xfId="22581" xr:uid="{00000000-0005-0000-0000-0000757F0000}"/>
    <cellStyle name="Heading 3 4 13" xfId="22582" xr:uid="{00000000-0005-0000-0000-0000767F0000}"/>
    <cellStyle name="Heading 3 4 2" xfId="22583" xr:uid="{00000000-0005-0000-0000-0000777F0000}"/>
    <cellStyle name="Heading 3 4 2 2" xfId="22584" xr:uid="{00000000-0005-0000-0000-0000787F0000}"/>
    <cellStyle name="Heading 3 4 2 3" xfId="22585" xr:uid="{00000000-0005-0000-0000-0000797F0000}"/>
    <cellStyle name="Heading 3 4 2_AVA DVA EL" xfId="22586" xr:uid="{00000000-0005-0000-0000-00007A7F0000}"/>
    <cellStyle name="Heading 3 4 3" xfId="22587" xr:uid="{00000000-0005-0000-0000-00007B7F0000}"/>
    <cellStyle name="Heading 3 4 3 2" xfId="22588" xr:uid="{00000000-0005-0000-0000-00007C7F0000}"/>
    <cellStyle name="Heading 3 4 3 3" xfId="22589" xr:uid="{00000000-0005-0000-0000-00007D7F0000}"/>
    <cellStyle name="Heading 3 4 3_AVA DVA EL" xfId="22590" xr:uid="{00000000-0005-0000-0000-00007E7F0000}"/>
    <cellStyle name="Heading 3 4 4" xfId="22591" xr:uid="{00000000-0005-0000-0000-00007F7F0000}"/>
    <cellStyle name="Heading 3 4 4 2" xfId="22592" xr:uid="{00000000-0005-0000-0000-0000807F0000}"/>
    <cellStyle name="Heading 3 4 4 2 2" xfId="22593" xr:uid="{00000000-0005-0000-0000-0000817F0000}"/>
    <cellStyle name="Heading 3 4 4 2 3" xfId="22594" xr:uid="{00000000-0005-0000-0000-0000827F0000}"/>
    <cellStyle name="Heading 3 4 4 2_AVA DVA EL" xfId="22595" xr:uid="{00000000-0005-0000-0000-0000837F0000}"/>
    <cellStyle name="Heading 3 4 4 3" xfId="22596" xr:uid="{00000000-0005-0000-0000-0000847F0000}"/>
    <cellStyle name="Heading 3 4 4 3 2" xfId="22597" xr:uid="{00000000-0005-0000-0000-0000857F0000}"/>
    <cellStyle name="Heading 3 4 4 3 3" xfId="22598" xr:uid="{00000000-0005-0000-0000-0000867F0000}"/>
    <cellStyle name="Heading 3 4 4 3_AVA DVA EL" xfId="22599" xr:uid="{00000000-0005-0000-0000-0000877F0000}"/>
    <cellStyle name="Heading 3 4 4 4" xfId="22600" xr:uid="{00000000-0005-0000-0000-0000887F0000}"/>
    <cellStyle name="Heading 3 4 4 4 2" xfId="22601" xr:uid="{00000000-0005-0000-0000-0000897F0000}"/>
    <cellStyle name="Heading 3 4 4 4 3" xfId="22602" xr:uid="{00000000-0005-0000-0000-00008A7F0000}"/>
    <cellStyle name="Heading 3 4 4 4_AVA DVA EL" xfId="22603" xr:uid="{00000000-0005-0000-0000-00008B7F0000}"/>
    <cellStyle name="Heading 3 4 4 5" xfId="22604" xr:uid="{00000000-0005-0000-0000-00008C7F0000}"/>
    <cellStyle name="Heading 3 4 4 5 2" xfId="22605" xr:uid="{00000000-0005-0000-0000-00008D7F0000}"/>
    <cellStyle name="Heading 3 4 4 5 3" xfId="22606" xr:uid="{00000000-0005-0000-0000-00008E7F0000}"/>
    <cellStyle name="Heading 3 4 4 5_AVA DVA EL" xfId="22607" xr:uid="{00000000-0005-0000-0000-00008F7F0000}"/>
    <cellStyle name="Heading 3 4 4 6" xfId="22608" xr:uid="{00000000-0005-0000-0000-0000907F0000}"/>
    <cellStyle name="Heading 3 4 4 7" xfId="22609" xr:uid="{00000000-0005-0000-0000-0000917F0000}"/>
    <cellStyle name="Heading 3 4 4_AVA DVA EL" xfId="22610" xr:uid="{00000000-0005-0000-0000-0000927F0000}"/>
    <cellStyle name="Heading 3 4 5" xfId="22611" xr:uid="{00000000-0005-0000-0000-0000937F0000}"/>
    <cellStyle name="Heading 3 4 5 2" xfId="22612" xr:uid="{00000000-0005-0000-0000-0000947F0000}"/>
    <cellStyle name="Heading 3 4 5 2 2" xfId="22613" xr:uid="{00000000-0005-0000-0000-0000957F0000}"/>
    <cellStyle name="Heading 3 4 5 2 3" xfId="22614" xr:uid="{00000000-0005-0000-0000-0000967F0000}"/>
    <cellStyle name="Heading 3 4 5 2_AVA DVA EL" xfId="22615" xr:uid="{00000000-0005-0000-0000-0000977F0000}"/>
    <cellStyle name="Heading 3 4 5 3" xfId="22616" xr:uid="{00000000-0005-0000-0000-0000987F0000}"/>
    <cellStyle name="Heading 3 4 5 3 2" xfId="22617" xr:uid="{00000000-0005-0000-0000-0000997F0000}"/>
    <cellStyle name="Heading 3 4 5 3 3" xfId="22618" xr:uid="{00000000-0005-0000-0000-00009A7F0000}"/>
    <cellStyle name="Heading 3 4 5 3_AVA DVA EL" xfId="22619" xr:uid="{00000000-0005-0000-0000-00009B7F0000}"/>
    <cellStyle name="Heading 3 4 5 4" xfId="22620" xr:uid="{00000000-0005-0000-0000-00009C7F0000}"/>
    <cellStyle name="Heading 3 4 5 4 2" xfId="22621" xr:uid="{00000000-0005-0000-0000-00009D7F0000}"/>
    <cellStyle name="Heading 3 4 5 4 3" xfId="22622" xr:uid="{00000000-0005-0000-0000-00009E7F0000}"/>
    <cellStyle name="Heading 3 4 5 4_AVA DVA EL" xfId="22623" xr:uid="{00000000-0005-0000-0000-00009F7F0000}"/>
    <cellStyle name="Heading 3 4 5 5" xfId="22624" xr:uid="{00000000-0005-0000-0000-0000A07F0000}"/>
    <cellStyle name="Heading 3 4 5 5 2" xfId="22625" xr:uid="{00000000-0005-0000-0000-0000A17F0000}"/>
    <cellStyle name="Heading 3 4 5 5 3" xfId="22626" xr:uid="{00000000-0005-0000-0000-0000A27F0000}"/>
    <cellStyle name="Heading 3 4 5 5_AVA DVA EL" xfId="22627" xr:uid="{00000000-0005-0000-0000-0000A37F0000}"/>
    <cellStyle name="Heading 3 4 5 6" xfId="22628" xr:uid="{00000000-0005-0000-0000-0000A47F0000}"/>
    <cellStyle name="Heading 3 4 5 7" xfId="22629" xr:uid="{00000000-0005-0000-0000-0000A57F0000}"/>
    <cellStyle name="Heading 3 4 5_AVA DVA EL" xfId="22630" xr:uid="{00000000-0005-0000-0000-0000A67F0000}"/>
    <cellStyle name="Heading 3 4 6" xfId="22631" xr:uid="{00000000-0005-0000-0000-0000A77F0000}"/>
    <cellStyle name="Heading 3 4 6 2" xfId="22632" xr:uid="{00000000-0005-0000-0000-0000A87F0000}"/>
    <cellStyle name="Heading 3 4 6 2 2" xfId="22633" xr:uid="{00000000-0005-0000-0000-0000A97F0000}"/>
    <cellStyle name="Heading 3 4 6 2 3" xfId="22634" xr:uid="{00000000-0005-0000-0000-0000AA7F0000}"/>
    <cellStyle name="Heading 3 4 6 2_AVA DVA EL" xfId="22635" xr:uid="{00000000-0005-0000-0000-0000AB7F0000}"/>
    <cellStyle name="Heading 3 4 6 3" xfId="22636" xr:uid="{00000000-0005-0000-0000-0000AC7F0000}"/>
    <cellStyle name="Heading 3 4 6 3 2" xfId="22637" xr:uid="{00000000-0005-0000-0000-0000AD7F0000}"/>
    <cellStyle name="Heading 3 4 6 3 3" xfId="22638" xr:uid="{00000000-0005-0000-0000-0000AE7F0000}"/>
    <cellStyle name="Heading 3 4 6 3_AVA DVA EL" xfId="22639" xr:uid="{00000000-0005-0000-0000-0000AF7F0000}"/>
    <cellStyle name="Heading 3 4 6 4" xfId="22640" xr:uid="{00000000-0005-0000-0000-0000B07F0000}"/>
    <cellStyle name="Heading 3 4 6 4 2" xfId="22641" xr:uid="{00000000-0005-0000-0000-0000B17F0000}"/>
    <cellStyle name="Heading 3 4 6 4 3" xfId="22642" xr:uid="{00000000-0005-0000-0000-0000B27F0000}"/>
    <cellStyle name="Heading 3 4 6 4_AVA DVA EL" xfId="22643" xr:uid="{00000000-0005-0000-0000-0000B37F0000}"/>
    <cellStyle name="Heading 3 4 6 5" xfId="22644" xr:uid="{00000000-0005-0000-0000-0000B47F0000}"/>
    <cellStyle name="Heading 3 4 6 5 2" xfId="22645" xr:uid="{00000000-0005-0000-0000-0000B57F0000}"/>
    <cellStyle name="Heading 3 4 6 5 3" xfId="22646" xr:uid="{00000000-0005-0000-0000-0000B67F0000}"/>
    <cellStyle name="Heading 3 4 6 5_AVA DVA EL" xfId="22647" xr:uid="{00000000-0005-0000-0000-0000B77F0000}"/>
    <cellStyle name="Heading 3 4 6 6" xfId="22648" xr:uid="{00000000-0005-0000-0000-0000B87F0000}"/>
    <cellStyle name="Heading 3 4 6 7" xfId="22649" xr:uid="{00000000-0005-0000-0000-0000B97F0000}"/>
    <cellStyle name="Heading 3 4 6_AVA DVA EL" xfId="22650" xr:uid="{00000000-0005-0000-0000-0000BA7F0000}"/>
    <cellStyle name="Heading 3 4 7" xfId="22651" xr:uid="{00000000-0005-0000-0000-0000BB7F0000}"/>
    <cellStyle name="Heading 3 4 7 2" xfId="22652" xr:uid="{00000000-0005-0000-0000-0000BC7F0000}"/>
    <cellStyle name="Heading 3 4 7 2 2" xfId="22653" xr:uid="{00000000-0005-0000-0000-0000BD7F0000}"/>
    <cellStyle name="Heading 3 4 7 2 3" xfId="22654" xr:uid="{00000000-0005-0000-0000-0000BE7F0000}"/>
    <cellStyle name="Heading 3 4 7 2_AVA DVA EL" xfId="22655" xr:uid="{00000000-0005-0000-0000-0000BF7F0000}"/>
    <cellStyle name="Heading 3 4 7 3" xfId="22656" xr:uid="{00000000-0005-0000-0000-0000C07F0000}"/>
    <cellStyle name="Heading 3 4 7 3 2" xfId="22657" xr:uid="{00000000-0005-0000-0000-0000C17F0000}"/>
    <cellStyle name="Heading 3 4 7 3 3" xfId="22658" xr:uid="{00000000-0005-0000-0000-0000C27F0000}"/>
    <cellStyle name="Heading 3 4 7 3_AVA DVA EL" xfId="22659" xr:uid="{00000000-0005-0000-0000-0000C37F0000}"/>
    <cellStyle name="Heading 3 4 7 4" xfId="22660" xr:uid="{00000000-0005-0000-0000-0000C47F0000}"/>
    <cellStyle name="Heading 3 4 7 4 2" xfId="22661" xr:uid="{00000000-0005-0000-0000-0000C57F0000}"/>
    <cellStyle name="Heading 3 4 7 4 3" xfId="22662" xr:uid="{00000000-0005-0000-0000-0000C67F0000}"/>
    <cellStyle name="Heading 3 4 7 4_AVA DVA EL" xfId="22663" xr:uid="{00000000-0005-0000-0000-0000C77F0000}"/>
    <cellStyle name="Heading 3 4 7 5" xfId="22664" xr:uid="{00000000-0005-0000-0000-0000C87F0000}"/>
    <cellStyle name="Heading 3 4 7 6" xfId="22665" xr:uid="{00000000-0005-0000-0000-0000C97F0000}"/>
    <cellStyle name="Heading 3 4 7_AVA DVA EL" xfId="22666" xr:uid="{00000000-0005-0000-0000-0000CA7F0000}"/>
    <cellStyle name="Heading 3 4 8" xfId="22667" xr:uid="{00000000-0005-0000-0000-0000CB7F0000}"/>
    <cellStyle name="Heading 3 4 8 2" xfId="22668" xr:uid="{00000000-0005-0000-0000-0000CC7F0000}"/>
    <cellStyle name="Heading 3 4 8 3" xfId="22669" xr:uid="{00000000-0005-0000-0000-0000CD7F0000}"/>
    <cellStyle name="Heading 3 4 8_AVA DVA EL" xfId="22670" xr:uid="{00000000-0005-0000-0000-0000CE7F0000}"/>
    <cellStyle name="Heading 3 4 9" xfId="22671" xr:uid="{00000000-0005-0000-0000-0000CF7F0000}"/>
    <cellStyle name="Heading 3 4 9 2" xfId="22672" xr:uid="{00000000-0005-0000-0000-0000D07F0000}"/>
    <cellStyle name="Heading 3 4 9 3" xfId="22673" xr:uid="{00000000-0005-0000-0000-0000D17F0000}"/>
    <cellStyle name="Heading 3 4 9_AVA DVA EL" xfId="22674" xr:uid="{00000000-0005-0000-0000-0000D27F0000}"/>
    <cellStyle name="Heading 3 4_AVA DVA EL" xfId="22675" xr:uid="{00000000-0005-0000-0000-0000D37F0000}"/>
    <cellStyle name="Heading 3 5" xfId="6847" xr:uid="{00000000-0005-0000-0000-0000D47F0000}"/>
    <cellStyle name="Heading 3 5 2" xfId="22676" xr:uid="{00000000-0005-0000-0000-0000D57F0000}"/>
    <cellStyle name="Heading 3 5 2 2" xfId="22677" xr:uid="{00000000-0005-0000-0000-0000D67F0000}"/>
    <cellStyle name="Heading 3 5 2 3" xfId="22678" xr:uid="{00000000-0005-0000-0000-0000D77F0000}"/>
    <cellStyle name="Heading 3 5 2_AVA DVA EL" xfId="22679" xr:uid="{00000000-0005-0000-0000-0000D87F0000}"/>
    <cellStyle name="Heading 3 5 3" xfId="22680" xr:uid="{00000000-0005-0000-0000-0000D97F0000}"/>
    <cellStyle name="Heading 3 5_AVA DVA EL" xfId="22681" xr:uid="{00000000-0005-0000-0000-0000DA7F0000}"/>
    <cellStyle name="Heading 3 6" xfId="6848" xr:uid="{00000000-0005-0000-0000-0000DB7F0000}"/>
    <cellStyle name="Heading 3 6 2" xfId="22682" xr:uid="{00000000-0005-0000-0000-0000DC7F0000}"/>
    <cellStyle name="Heading 3 6 2 2" xfId="22683" xr:uid="{00000000-0005-0000-0000-0000DD7F0000}"/>
    <cellStyle name="Heading 3 6 2 3" xfId="22684" xr:uid="{00000000-0005-0000-0000-0000DE7F0000}"/>
    <cellStyle name="Heading 3 6 2_AVA DVA EL" xfId="22685" xr:uid="{00000000-0005-0000-0000-0000DF7F0000}"/>
    <cellStyle name="Heading 3 6 3" xfId="22686" xr:uid="{00000000-0005-0000-0000-0000E07F0000}"/>
    <cellStyle name="Heading 3 6_AVA DVA EL" xfId="22687" xr:uid="{00000000-0005-0000-0000-0000E17F0000}"/>
    <cellStyle name="Heading 3 7" xfId="6849" xr:uid="{00000000-0005-0000-0000-0000E27F0000}"/>
    <cellStyle name="Heading 3 7 2" xfId="22688" xr:uid="{00000000-0005-0000-0000-0000E37F0000}"/>
    <cellStyle name="Heading 3 7 2 2" xfId="22689" xr:uid="{00000000-0005-0000-0000-0000E47F0000}"/>
    <cellStyle name="Heading 3 7 2 3" xfId="22690" xr:uid="{00000000-0005-0000-0000-0000E57F0000}"/>
    <cellStyle name="Heading 3 7 2_AVA DVA EL" xfId="22691" xr:uid="{00000000-0005-0000-0000-0000E67F0000}"/>
    <cellStyle name="Heading 3 7 3" xfId="22692" xr:uid="{00000000-0005-0000-0000-0000E77F0000}"/>
    <cellStyle name="Heading 3 7_AVA DVA EL" xfId="22693" xr:uid="{00000000-0005-0000-0000-0000E87F0000}"/>
    <cellStyle name="Heading 3 8" xfId="6850" xr:uid="{00000000-0005-0000-0000-0000E97F0000}"/>
    <cellStyle name="Heading 3 8 2" xfId="22694" xr:uid="{00000000-0005-0000-0000-0000EA7F0000}"/>
    <cellStyle name="Heading 3 8 2 2" xfId="22695" xr:uid="{00000000-0005-0000-0000-0000EB7F0000}"/>
    <cellStyle name="Heading 3 8 2 3" xfId="22696" xr:uid="{00000000-0005-0000-0000-0000EC7F0000}"/>
    <cellStyle name="Heading 3 8 2_AVA DVA EL" xfId="22697" xr:uid="{00000000-0005-0000-0000-0000ED7F0000}"/>
    <cellStyle name="Heading 3 8 3" xfId="22698" xr:uid="{00000000-0005-0000-0000-0000EE7F0000}"/>
    <cellStyle name="Heading 3 8_AVA DVA EL" xfId="22699" xr:uid="{00000000-0005-0000-0000-0000EF7F0000}"/>
    <cellStyle name="Heading 3 9" xfId="6851" xr:uid="{00000000-0005-0000-0000-0000F07F0000}"/>
    <cellStyle name="Heading 3 9 2" xfId="22700" xr:uid="{00000000-0005-0000-0000-0000F17F0000}"/>
    <cellStyle name="Heading 3 9 2 2" xfId="22701" xr:uid="{00000000-0005-0000-0000-0000F27F0000}"/>
    <cellStyle name="Heading 3 9 2 3" xfId="22702" xr:uid="{00000000-0005-0000-0000-0000F37F0000}"/>
    <cellStyle name="Heading 3 9 2_AVA DVA EL" xfId="22703" xr:uid="{00000000-0005-0000-0000-0000F47F0000}"/>
    <cellStyle name="Heading 3 9 3" xfId="22704" xr:uid="{00000000-0005-0000-0000-0000F57F0000}"/>
    <cellStyle name="Heading 3 9_AVA DVA EL" xfId="22705" xr:uid="{00000000-0005-0000-0000-0000F67F0000}"/>
    <cellStyle name="Heading 3_4Q16" xfId="22706" xr:uid="{00000000-0005-0000-0000-0000F77F0000}"/>
    <cellStyle name="Heading 3+" xfId="22707" xr:uid="{00000000-0005-0000-0000-0000F87F0000}"/>
    <cellStyle name="Heading 3+ 2" xfId="22708" xr:uid="{00000000-0005-0000-0000-0000F97F0000}"/>
    <cellStyle name="Heading 3+ 3" xfId="22709" xr:uid="{00000000-0005-0000-0000-0000FA7F0000}"/>
    <cellStyle name="Heading 3+_AVA DVA EL" xfId="22710" xr:uid="{00000000-0005-0000-0000-0000FB7F0000}"/>
    <cellStyle name="Heading 4" xfId="6852" xr:uid="{00000000-0005-0000-0000-0000FC7F0000}"/>
    <cellStyle name="Heading 4 10" xfId="6853" xr:uid="{00000000-0005-0000-0000-0000FD7F0000}"/>
    <cellStyle name="Heading 4 10 2" xfId="22711" xr:uid="{00000000-0005-0000-0000-0000FE7F0000}"/>
    <cellStyle name="Heading 4 10 3" xfId="22712" xr:uid="{00000000-0005-0000-0000-0000FF7F0000}"/>
    <cellStyle name="Heading 4 10_AVA DVA EL" xfId="22713" xr:uid="{00000000-0005-0000-0000-000000800000}"/>
    <cellStyle name="Heading 4 11" xfId="6854" xr:uid="{00000000-0005-0000-0000-000001800000}"/>
    <cellStyle name="Heading 4 11 2" xfId="22714" xr:uid="{00000000-0005-0000-0000-000002800000}"/>
    <cellStyle name="Heading 4 11 3" xfId="22715" xr:uid="{00000000-0005-0000-0000-000003800000}"/>
    <cellStyle name="Heading 4 11_AVA DVA EL" xfId="22716" xr:uid="{00000000-0005-0000-0000-000004800000}"/>
    <cellStyle name="Heading 4 12" xfId="22717" xr:uid="{00000000-0005-0000-0000-000005800000}"/>
    <cellStyle name="Heading 4 12 2" xfId="22718" xr:uid="{00000000-0005-0000-0000-000006800000}"/>
    <cellStyle name="Heading 4 12 3" xfId="22719" xr:uid="{00000000-0005-0000-0000-000007800000}"/>
    <cellStyle name="Heading 4 12_AVA DVA EL" xfId="22720" xr:uid="{00000000-0005-0000-0000-000008800000}"/>
    <cellStyle name="Heading 4 13" xfId="22721" xr:uid="{00000000-0005-0000-0000-000009800000}"/>
    <cellStyle name="Heading 4 13 2" xfId="22722" xr:uid="{00000000-0005-0000-0000-00000A800000}"/>
    <cellStyle name="Heading 4 13 3" xfId="22723" xr:uid="{00000000-0005-0000-0000-00000B800000}"/>
    <cellStyle name="Heading 4 13_AVA DVA EL" xfId="22724" xr:uid="{00000000-0005-0000-0000-00000C800000}"/>
    <cellStyle name="Heading 4 14" xfId="38445" xr:uid="{00000000-0005-0000-0000-00000D800000}"/>
    <cellStyle name="Heading 4 15" xfId="47151" xr:uid="{00000000-0005-0000-0000-00000E800000}"/>
    <cellStyle name="Heading 4 16" xfId="47152" xr:uid="{00000000-0005-0000-0000-00000F800000}"/>
    <cellStyle name="Heading 4 2" xfId="6855" xr:uid="{00000000-0005-0000-0000-000010800000}"/>
    <cellStyle name="Heading 4 2 2" xfId="6856" xr:uid="{00000000-0005-0000-0000-000011800000}"/>
    <cellStyle name="Heading 4 2 2 2" xfId="22725" xr:uid="{00000000-0005-0000-0000-000012800000}"/>
    <cellStyle name="Heading 4 2 2 2 2" xfId="22726" xr:uid="{00000000-0005-0000-0000-000013800000}"/>
    <cellStyle name="Heading 4 2 2 2 3" xfId="22727" xr:uid="{00000000-0005-0000-0000-000014800000}"/>
    <cellStyle name="Heading 4 2 2 2_AVA DVA EL" xfId="22728" xr:uid="{00000000-0005-0000-0000-000015800000}"/>
    <cellStyle name="Heading 4 2 2 3" xfId="22729" xr:uid="{00000000-0005-0000-0000-000016800000}"/>
    <cellStyle name="Heading 4 2 2_A01" xfId="34327" xr:uid="{00000000-0005-0000-0000-000017800000}"/>
    <cellStyle name="Heading 4 2 3" xfId="22730" xr:uid="{00000000-0005-0000-0000-000018800000}"/>
    <cellStyle name="Heading 4 2 3 2" xfId="22731" xr:uid="{00000000-0005-0000-0000-000019800000}"/>
    <cellStyle name="Heading 4 2 3 2 2" xfId="22732" xr:uid="{00000000-0005-0000-0000-00001A800000}"/>
    <cellStyle name="Heading 4 2 3 2 3" xfId="22733" xr:uid="{00000000-0005-0000-0000-00001B800000}"/>
    <cellStyle name="Heading 4 2 3 2_AVA DVA EL" xfId="22734" xr:uid="{00000000-0005-0000-0000-00001C800000}"/>
    <cellStyle name="Heading 4 2 3 3" xfId="22735" xr:uid="{00000000-0005-0000-0000-00001D800000}"/>
    <cellStyle name="Heading 4 2 3 4" xfId="22736" xr:uid="{00000000-0005-0000-0000-00001E800000}"/>
    <cellStyle name="Heading 4 2 3_AVA DVA EL" xfId="22737" xr:uid="{00000000-0005-0000-0000-00001F800000}"/>
    <cellStyle name="Heading 4 2 4" xfId="22738" xr:uid="{00000000-0005-0000-0000-000020800000}"/>
    <cellStyle name="Heading 4 2 4 2" xfId="22739" xr:uid="{00000000-0005-0000-0000-000021800000}"/>
    <cellStyle name="Heading 4 2 4 3" xfId="22740" xr:uid="{00000000-0005-0000-0000-000022800000}"/>
    <cellStyle name="Heading 4 2 4_AVA DVA EL" xfId="22741" xr:uid="{00000000-0005-0000-0000-000023800000}"/>
    <cellStyle name="Heading 4 2 5" xfId="22742" xr:uid="{00000000-0005-0000-0000-000024800000}"/>
    <cellStyle name="Heading 4 2 5 2" xfId="22743" xr:uid="{00000000-0005-0000-0000-000025800000}"/>
    <cellStyle name="Heading 4 2 5 3" xfId="22744" xr:uid="{00000000-0005-0000-0000-000026800000}"/>
    <cellStyle name="Heading 4 2 5_AVA DVA EL" xfId="22745" xr:uid="{00000000-0005-0000-0000-000027800000}"/>
    <cellStyle name="Heading 4 2 6" xfId="22746" xr:uid="{00000000-0005-0000-0000-000028800000}"/>
    <cellStyle name="Heading 4 2 6 2" xfId="22747" xr:uid="{00000000-0005-0000-0000-000029800000}"/>
    <cellStyle name="Heading 4 2 6 3" xfId="22748" xr:uid="{00000000-0005-0000-0000-00002A800000}"/>
    <cellStyle name="Heading 4 2 6_AVA DVA EL" xfId="22749" xr:uid="{00000000-0005-0000-0000-00002B800000}"/>
    <cellStyle name="Heading 4 2 7" xfId="22750" xr:uid="{00000000-0005-0000-0000-00002C800000}"/>
    <cellStyle name="Heading 4 2 7 2" xfId="22751" xr:uid="{00000000-0005-0000-0000-00002D800000}"/>
    <cellStyle name="Heading 4 2 7 3" xfId="22752" xr:uid="{00000000-0005-0000-0000-00002E800000}"/>
    <cellStyle name="Heading 4 2 7_AVA DVA EL" xfId="22753" xr:uid="{00000000-0005-0000-0000-00002F800000}"/>
    <cellStyle name="Heading 4 2 8" xfId="22754" xr:uid="{00000000-0005-0000-0000-000030800000}"/>
    <cellStyle name="Heading 4 2 9" xfId="47153" xr:uid="{00000000-0005-0000-0000-000031800000}"/>
    <cellStyle name="Heading 4 2_4 manuell" xfId="54176" xr:uid="{DC969A48-D617-4C54-9329-5A888C41361E}"/>
    <cellStyle name="Heading 4 3" xfId="6857" xr:uid="{00000000-0005-0000-0000-000033800000}"/>
    <cellStyle name="Heading 4 3 2" xfId="22755" xr:uid="{00000000-0005-0000-0000-000034800000}"/>
    <cellStyle name="Heading 4 3 2 2" xfId="22756" xr:uid="{00000000-0005-0000-0000-000035800000}"/>
    <cellStyle name="Heading 4 3 2 3" xfId="22757" xr:uid="{00000000-0005-0000-0000-000036800000}"/>
    <cellStyle name="Heading 4 3 2_AVA DVA EL" xfId="22758" xr:uid="{00000000-0005-0000-0000-000037800000}"/>
    <cellStyle name="Heading 4 3 3" xfId="22759" xr:uid="{00000000-0005-0000-0000-000038800000}"/>
    <cellStyle name="Heading 4 3_4 manuell" xfId="54177" xr:uid="{0572399D-9690-4F7B-B27C-64E72395578D}"/>
    <cellStyle name="Heading 4 4" xfId="6858" xr:uid="{00000000-0005-0000-0000-00003A800000}"/>
    <cellStyle name="Heading 4 4 2" xfId="22760" xr:uid="{00000000-0005-0000-0000-00003B800000}"/>
    <cellStyle name="Heading 4 4 2 2" xfId="22761" xr:uid="{00000000-0005-0000-0000-00003C800000}"/>
    <cellStyle name="Heading 4 4 2 3" xfId="22762" xr:uid="{00000000-0005-0000-0000-00003D800000}"/>
    <cellStyle name="Heading 4 4 2_AVA DVA EL" xfId="22763" xr:uid="{00000000-0005-0000-0000-00003E800000}"/>
    <cellStyle name="Heading 4 4 3" xfId="22764" xr:uid="{00000000-0005-0000-0000-00003F800000}"/>
    <cellStyle name="Heading 4 4 3 2" xfId="22765" xr:uid="{00000000-0005-0000-0000-000040800000}"/>
    <cellStyle name="Heading 4 4 3 3" xfId="22766" xr:uid="{00000000-0005-0000-0000-000041800000}"/>
    <cellStyle name="Heading 4 4 3_AVA DVA EL" xfId="22767" xr:uid="{00000000-0005-0000-0000-000042800000}"/>
    <cellStyle name="Heading 4 4 4" xfId="22768" xr:uid="{00000000-0005-0000-0000-000043800000}"/>
    <cellStyle name="Heading 4 4 4 2" xfId="22769" xr:uid="{00000000-0005-0000-0000-000044800000}"/>
    <cellStyle name="Heading 4 4 4 3" xfId="22770" xr:uid="{00000000-0005-0000-0000-000045800000}"/>
    <cellStyle name="Heading 4 4 4_AVA DVA EL" xfId="22771" xr:uid="{00000000-0005-0000-0000-000046800000}"/>
    <cellStyle name="Heading 4 4 5" xfId="22772" xr:uid="{00000000-0005-0000-0000-000047800000}"/>
    <cellStyle name="Heading 4 4_AVA DVA EL" xfId="22773" xr:uid="{00000000-0005-0000-0000-000048800000}"/>
    <cellStyle name="Heading 4 5" xfId="6859" xr:uid="{00000000-0005-0000-0000-000049800000}"/>
    <cellStyle name="Heading 4 5 2" xfId="22774" xr:uid="{00000000-0005-0000-0000-00004A800000}"/>
    <cellStyle name="Heading 4 5 2 2" xfId="22775" xr:uid="{00000000-0005-0000-0000-00004B800000}"/>
    <cellStyle name="Heading 4 5 2 3" xfId="22776" xr:uid="{00000000-0005-0000-0000-00004C800000}"/>
    <cellStyle name="Heading 4 5 2_AVA DVA EL" xfId="22777" xr:uid="{00000000-0005-0000-0000-00004D800000}"/>
    <cellStyle name="Heading 4 5 3" xfId="22778" xr:uid="{00000000-0005-0000-0000-00004E800000}"/>
    <cellStyle name="Heading 4 5_AVA DVA EL" xfId="22779" xr:uid="{00000000-0005-0000-0000-00004F800000}"/>
    <cellStyle name="Heading 4 6" xfId="6860" xr:uid="{00000000-0005-0000-0000-000050800000}"/>
    <cellStyle name="Heading 4 6 2" xfId="22780" xr:uid="{00000000-0005-0000-0000-000051800000}"/>
    <cellStyle name="Heading 4 6 2 2" xfId="22781" xr:uid="{00000000-0005-0000-0000-000052800000}"/>
    <cellStyle name="Heading 4 6 2 3" xfId="22782" xr:uid="{00000000-0005-0000-0000-000053800000}"/>
    <cellStyle name="Heading 4 6 2_AVA DVA EL" xfId="22783" xr:uid="{00000000-0005-0000-0000-000054800000}"/>
    <cellStyle name="Heading 4 6 3" xfId="22784" xr:uid="{00000000-0005-0000-0000-000055800000}"/>
    <cellStyle name="Heading 4 6_AVA DVA EL" xfId="22785" xr:uid="{00000000-0005-0000-0000-000056800000}"/>
    <cellStyle name="Heading 4 7" xfId="6861" xr:uid="{00000000-0005-0000-0000-000057800000}"/>
    <cellStyle name="Heading 4 7 2" xfId="22786" xr:uid="{00000000-0005-0000-0000-000058800000}"/>
    <cellStyle name="Heading 4 7 2 2" xfId="22787" xr:uid="{00000000-0005-0000-0000-000059800000}"/>
    <cellStyle name="Heading 4 7 2 3" xfId="22788" xr:uid="{00000000-0005-0000-0000-00005A800000}"/>
    <cellStyle name="Heading 4 7 2_AVA DVA EL" xfId="22789" xr:uid="{00000000-0005-0000-0000-00005B800000}"/>
    <cellStyle name="Heading 4 7 3" xfId="22790" xr:uid="{00000000-0005-0000-0000-00005C800000}"/>
    <cellStyle name="Heading 4 7_AVA DVA EL" xfId="22791" xr:uid="{00000000-0005-0000-0000-00005D800000}"/>
    <cellStyle name="Heading 4 8" xfId="6862" xr:uid="{00000000-0005-0000-0000-00005E800000}"/>
    <cellStyle name="Heading 4 8 2" xfId="22792" xr:uid="{00000000-0005-0000-0000-00005F800000}"/>
    <cellStyle name="Heading 4 8 2 2" xfId="22793" xr:uid="{00000000-0005-0000-0000-000060800000}"/>
    <cellStyle name="Heading 4 8 2 3" xfId="22794" xr:uid="{00000000-0005-0000-0000-000061800000}"/>
    <cellStyle name="Heading 4 8 2_AVA DVA EL" xfId="22795" xr:uid="{00000000-0005-0000-0000-000062800000}"/>
    <cellStyle name="Heading 4 8 3" xfId="22796" xr:uid="{00000000-0005-0000-0000-000063800000}"/>
    <cellStyle name="Heading 4 8_AVA DVA EL" xfId="22797" xr:uid="{00000000-0005-0000-0000-000064800000}"/>
    <cellStyle name="Heading 4 9" xfId="6863" xr:uid="{00000000-0005-0000-0000-000065800000}"/>
    <cellStyle name="Heading 4 9 2" xfId="22798" xr:uid="{00000000-0005-0000-0000-000066800000}"/>
    <cellStyle name="Heading 4 9 2 2" xfId="22799" xr:uid="{00000000-0005-0000-0000-000067800000}"/>
    <cellStyle name="Heading 4 9 2 3" xfId="22800" xr:uid="{00000000-0005-0000-0000-000068800000}"/>
    <cellStyle name="Heading 4 9 2_AVA DVA EL" xfId="22801" xr:uid="{00000000-0005-0000-0000-000069800000}"/>
    <cellStyle name="Heading 4 9 3" xfId="22802" xr:uid="{00000000-0005-0000-0000-00006A800000}"/>
    <cellStyle name="Heading 4 9_AVA DVA EL" xfId="22803" xr:uid="{00000000-0005-0000-0000-00006B800000}"/>
    <cellStyle name="Heading 4_4Q16" xfId="22804" xr:uid="{00000000-0005-0000-0000-00006C800000}"/>
    <cellStyle name="heading 5" xfId="22805" xr:uid="{00000000-0005-0000-0000-00006D800000}"/>
    <cellStyle name="heading 6" xfId="22806" xr:uid="{00000000-0005-0000-0000-00006E800000}"/>
    <cellStyle name="heading 7" xfId="22807" xr:uid="{00000000-0005-0000-0000-00006F800000}"/>
    <cellStyle name="heading 8" xfId="22808" xr:uid="{00000000-0005-0000-0000-000070800000}"/>
    <cellStyle name="heading 9" xfId="47154" xr:uid="{00000000-0005-0000-0000-000071800000}"/>
    <cellStyle name="heading_AVA DVA EL" xfId="22809" xr:uid="{00000000-0005-0000-0000-000072800000}"/>
    <cellStyle name="Heading1" xfId="6864" xr:uid="{00000000-0005-0000-0000-000073800000}"/>
    <cellStyle name="Heading1 2" xfId="22810" xr:uid="{00000000-0005-0000-0000-000074800000}"/>
    <cellStyle name="Heading1_AVA DVA EL" xfId="22811" xr:uid="{00000000-0005-0000-0000-000075800000}"/>
    <cellStyle name="HeadingTable" xfId="6865" xr:uid="{00000000-0005-0000-0000-000076800000}"/>
    <cellStyle name="HeadingTable 2" xfId="54135" xr:uid="{27F157F4-3AD4-4104-B13D-ABF86061B055}"/>
    <cellStyle name="HeadingTable_EU CC1" xfId="54178" xr:uid="{839D9DEC-A47E-47BC-80DF-4B3886500D89}"/>
    <cellStyle name="Hidden cells" xfId="22812" xr:uid="{00000000-0005-0000-0000-000077800000}"/>
    <cellStyle name="Hidden cells (internal version)" xfId="22813" xr:uid="{00000000-0005-0000-0000-000078800000}"/>
    <cellStyle name="Hidden cells (internal version) 2" xfId="22814" xr:uid="{00000000-0005-0000-0000-000079800000}"/>
    <cellStyle name="Hidden cells (internal version) 3" xfId="22815" xr:uid="{00000000-0005-0000-0000-00007A800000}"/>
    <cellStyle name="Hidden cells (internal version)_AVA DVA EL" xfId="22816" xr:uid="{00000000-0005-0000-0000-00007B800000}"/>
    <cellStyle name="Hidden cells 2" xfId="22817" xr:uid="{00000000-0005-0000-0000-00007C800000}"/>
    <cellStyle name="Hidden cells 3" xfId="22818" xr:uid="{00000000-0005-0000-0000-00007D800000}"/>
    <cellStyle name="Hidden cells 4" xfId="22819" xr:uid="{00000000-0005-0000-0000-00007E800000}"/>
    <cellStyle name="Hidden cells 5" xfId="22820" xr:uid="{00000000-0005-0000-0000-00007F800000}"/>
    <cellStyle name="Hidden cells 6" xfId="47155" xr:uid="{00000000-0005-0000-0000-000080800000}"/>
    <cellStyle name="Hidden cells 7" xfId="47156" xr:uid="{00000000-0005-0000-0000-000081800000}"/>
    <cellStyle name="Hidden cells_7. Other MTM adjustments" xfId="47157" xr:uid="{00000000-0005-0000-0000-000082800000}"/>
    <cellStyle name="highlightExposure" xfId="6866" xr:uid="{00000000-0005-0000-0000-000083800000}"/>
    <cellStyle name="highlightExposure 2" xfId="22821" xr:uid="{00000000-0005-0000-0000-000084800000}"/>
    <cellStyle name="highlightExposure 2 2" xfId="34902" xr:uid="{00000000-0005-0000-0000-000085800000}"/>
    <cellStyle name="highlightExposure 2 3" xfId="35118" xr:uid="{00000000-0005-0000-0000-000086800000}"/>
    <cellStyle name="highlightExposure 3" xfId="34874" xr:uid="{00000000-0005-0000-0000-000087800000}"/>
    <cellStyle name="highlightExposure 3 2" xfId="35078" xr:uid="{00000000-0005-0000-0000-000088800000}"/>
    <cellStyle name="highlightExposure_4 manuell" xfId="54179" xr:uid="{1E476659-1012-4FD0-AE22-528AAC1F73EB}"/>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5119" xr:uid="{00000000-0005-0000-0000-00008E800000}"/>
    <cellStyle name="highlightText 2_EU CC1" xfId="54180" xr:uid="{72EC7259-3844-4866-909C-7C0476F1B21D}"/>
    <cellStyle name="highlightText 3" xfId="34888" xr:uid="{00000000-0005-0000-0000-00008F800000}"/>
    <cellStyle name="highlightText 3 2" xfId="35099" xr:uid="{00000000-0005-0000-0000-000090800000}"/>
    <cellStyle name="highlightText_4 manuell" xfId="54181" xr:uid="{0B47227D-8E9B-4EB1-B833-2E6125632406}"/>
    <cellStyle name="Hipervínculo 2" xfId="6871" xr:uid="{00000000-0005-0000-0000-000092800000}"/>
    <cellStyle name="Hipervínculo 2 2" xfId="6872" xr:uid="{00000000-0005-0000-0000-000093800000}"/>
    <cellStyle name="Hipervínculo 2 2 2" xfId="22822" xr:uid="{00000000-0005-0000-0000-000094800000}"/>
    <cellStyle name="Hipervínculo 2 2 3" xfId="47158" xr:uid="{00000000-0005-0000-0000-000095800000}"/>
    <cellStyle name="Hipervínculo 2 2_4 manuell" xfId="54182" xr:uid="{9952B603-1FDD-42CD-87B8-5A7D346367FF}"/>
    <cellStyle name="Hipervínculo 2 3" xfId="22823" xr:uid="{00000000-0005-0000-0000-000097800000}"/>
    <cellStyle name="Hipervínculo 2 4" xfId="47159" xr:uid="{00000000-0005-0000-0000-000098800000}"/>
    <cellStyle name="Hipervínculo 2_4 manuell" xfId="54183" xr:uid="{C53A44F9-555A-4F59-8705-A22B6F9A29A4}"/>
    <cellStyle name="Hivatkozott cella" xfId="6873" xr:uid="{00000000-0005-0000-0000-00009A800000}"/>
    <cellStyle name="Hivatkozott cella 2" xfId="22824" xr:uid="{00000000-0005-0000-0000-00009B800000}"/>
    <cellStyle name="Hivatkozott cella_4 manuell" xfId="54184" xr:uid="{BF9161C7-87E3-456A-B02D-4BDE5FEABDD8}"/>
    <cellStyle name="Huvud indata" xfId="22825" xr:uid="{00000000-0005-0000-0000-00009D800000}"/>
    <cellStyle name="Huvud indata 2" xfId="22826" xr:uid="{00000000-0005-0000-0000-00009E800000}"/>
    <cellStyle name="Huvud indata 3" xfId="22827" xr:uid="{00000000-0005-0000-0000-00009F800000}"/>
    <cellStyle name="Huvud indata 4" xfId="47160" xr:uid="{00000000-0005-0000-0000-0000A0800000}"/>
    <cellStyle name="Huvud indata_AVA DVA EL" xfId="22828" xr:uid="{00000000-0005-0000-0000-0000A1800000}"/>
    <cellStyle name="Hyperkobling" xfId="47169" builtinId="8"/>
    <cellStyle name="Hyperkobling 10" xfId="34620" xr:uid="{00000000-0005-0000-0000-0000A2800000}"/>
    <cellStyle name="Hyperkobling 2" xfId="6874" xr:uid="{00000000-0005-0000-0000-0000A3800000}"/>
    <cellStyle name="Hyperkobling 2 2" xfId="6875" xr:uid="{00000000-0005-0000-0000-0000A4800000}"/>
    <cellStyle name="Hyperkobling 2 2 2" xfId="22829" xr:uid="{00000000-0005-0000-0000-0000A5800000}"/>
    <cellStyle name="Hyperkobling 2 2 3" xfId="47161" xr:uid="{00000000-0005-0000-0000-0000A6800000}"/>
    <cellStyle name="Hyperkobling 2 2 4" xfId="47162" xr:uid="{00000000-0005-0000-0000-0000A7800000}"/>
    <cellStyle name="Hyperkobling 2 2_4 manuell" xfId="54185" xr:uid="{FDEFE888-658E-45F3-829F-4CCD0EB02F78}"/>
    <cellStyle name="Hyperkobling 2 3" xfId="22830" xr:uid="{00000000-0005-0000-0000-0000A9800000}"/>
    <cellStyle name="Hyperkobling 2 3 2" xfId="22831" xr:uid="{00000000-0005-0000-0000-0000AA800000}"/>
    <cellStyle name="Hyperkobling 2 3 3" xfId="22832" xr:uid="{00000000-0005-0000-0000-0000AB800000}"/>
    <cellStyle name="Hyperkobling 2 3_AVA DVA EL" xfId="22833" xr:uid="{00000000-0005-0000-0000-0000AC800000}"/>
    <cellStyle name="Hyperkobling 2 4" xfId="22834" xr:uid="{00000000-0005-0000-0000-0000AD800000}"/>
    <cellStyle name="Hyperkobling 2 4 2" xfId="22835" xr:uid="{00000000-0005-0000-0000-0000AE800000}"/>
    <cellStyle name="Hyperkobling 2 4 3" xfId="22836" xr:uid="{00000000-0005-0000-0000-0000AF800000}"/>
    <cellStyle name="Hyperkobling 2 4_AVA DVA EL" xfId="22837" xr:uid="{00000000-0005-0000-0000-0000B0800000}"/>
    <cellStyle name="Hyperkobling 2 5" xfId="22838" xr:uid="{00000000-0005-0000-0000-0000B1800000}"/>
    <cellStyle name="Hyperkobling 2 6" xfId="47163" xr:uid="{00000000-0005-0000-0000-0000B2800000}"/>
    <cellStyle name="Hyperkobling 2 7" xfId="47164"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2839" xr:uid="{00000000-0005-0000-0000-0000B7800000}"/>
    <cellStyle name="Hyperkobling 3 2 3" xfId="47165" xr:uid="{00000000-0005-0000-0000-0000B8800000}"/>
    <cellStyle name="Hyperkobling 3 2 4" xfId="47166" xr:uid="{00000000-0005-0000-0000-0000B9800000}"/>
    <cellStyle name="Hyperkobling 3 2_4 manuell" xfId="54186" xr:uid="{747ABFF7-8A97-449A-9AA0-0AFC100EF368}"/>
    <cellStyle name="Hyperkobling 3 3" xfId="22840" xr:uid="{00000000-0005-0000-0000-0000BB800000}"/>
    <cellStyle name="Hyperkobling 3 4" xfId="47167" xr:uid="{00000000-0005-0000-0000-0000BC800000}"/>
    <cellStyle name="Hyperkobling 3_4 manuell" xfId="54187" xr:uid="{9D8C70C4-9C7B-449D-9E59-14810A528C04}"/>
    <cellStyle name="Hyperkobling 4" xfId="6879" xr:uid="{00000000-0005-0000-0000-0000BE800000}"/>
    <cellStyle name="Hyperkobling 4 2" xfId="22841" xr:uid="{00000000-0005-0000-0000-0000BF800000}"/>
    <cellStyle name="Hyperkobling 4 2 2" xfId="22842" xr:uid="{00000000-0005-0000-0000-0000C0800000}"/>
    <cellStyle name="Hyperkobling 4 2 3" xfId="22843" xr:uid="{00000000-0005-0000-0000-0000C1800000}"/>
    <cellStyle name="Hyperkobling 4 2_AVA DVA EL" xfId="22844" xr:uid="{00000000-0005-0000-0000-0000C2800000}"/>
    <cellStyle name="Hyperkobling 4 3" xfId="22845" xr:uid="{00000000-0005-0000-0000-0000C3800000}"/>
    <cellStyle name="Hyperkobling 4 4" xfId="47168" xr:uid="{00000000-0005-0000-0000-0000C4800000}"/>
    <cellStyle name="Hyperkobling 4_A01" xfId="34328" xr:uid="{00000000-0005-0000-0000-0000C5800000}"/>
    <cellStyle name="Hyperkobling 5" xfId="22846" xr:uid="{00000000-0005-0000-0000-0000C6800000}"/>
    <cellStyle name="Hyperkobling 5 2" xfId="22847" xr:uid="{00000000-0005-0000-0000-0000C7800000}"/>
    <cellStyle name="Hyperkobling 5 3" xfId="34603" xr:uid="{00000000-0005-0000-0000-0000C8800000}"/>
    <cellStyle name="Hyperkobling 5_AVA DVA EL" xfId="22848" xr:uid="{00000000-0005-0000-0000-0000C9800000}"/>
    <cellStyle name="Hyperkobling 6" xfId="34606" xr:uid="{00000000-0005-0000-0000-0000CA800000}"/>
    <cellStyle name="Hyperkobling 7" xfId="34610" xr:uid="{00000000-0005-0000-0000-0000CB800000}"/>
    <cellStyle name="Hyperkobling 8" xfId="34614" xr:uid="{00000000-0005-0000-0000-0000CC800000}"/>
    <cellStyle name="Hyperkobling 9" xfId="34618" xr:uid="{00000000-0005-0000-0000-0000CD800000}"/>
    <cellStyle name="Hyperlink 2" xfId="6880" xr:uid="{00000000-0005-0000-0000-0000D0800000}"/>
    <cellStyle name="Hyperlink 2 2" xfId="6881" xr:uid="{00000000-0005-0000-0000-0000D1800000}"/>
    <cellStyle name="Hyperlink 2 2 2" xfId="22849" xr:uid="{00000000-0005-0000-0000-0000D2800000}"/>
    <cellStyle name="Hyperlink 2 2 2 2" xfId="22850" xr:uid="{00000000-0005-0000-0000-0000D3800000}"/>
    <cellStyle name="Hyperlink 2 2 2 3" xfId="22851" xr:uid="{00000000-0005-0000-0000-0000D4800000}"/>
    <cellStyle name="Hyperlink 2 2 2_AVA DVA EL" xfId="22852" xr:uid="{00000000-0005-0000-0000-0000D5800000}"/>
    <cellStyle name="Hyperlink 2 2 3" xfId="22853" xr:uid="{00000000-0005-0000-0000-0000D6800000}"/>
    <cellStyle name="Hyperlink 2 2 4" xfId="47170" xr:uid="{00000000-0005-0000-0000-0000D7800000}"/>
    <cellStyle name="Hyperlink 2 2_4 manuell" xfId="54188" xr:uid="{24E0A06C-556F-4B08-AAD8-84F643517FCD}"/>
    <cellStyle name="Hyperlink 2 3" xfId="22854" xr:uid="{00000000-0005-0000-0000-0000D9800000}"/>
    <cellStyle name="Hyperlink 2 3 2" xfId="22855" xr:uid="{00000000-0005-0000-0000-0000DA800000}"/>
    <cellStyle name="Hyperlink 2 3 2 2" xfId="22856" xr:uid="{00000000-0005-0000-0000-0000DB800000}"/>
    <cellStyle name="Hyperlink 2 3 2 3" xfId="22857" xr:uid="{00000000-0005-0000-0000-0000DC800000}"/>
    <cellStyle name="Hyperlink 2 3 2_AVA DVA EL" xfId="22858" xr:uid="{00000000-0005-0000-0000-0000DD800000}"/>
    <cellStyle name="Hyperlink 2 3 3" xfId="22859" xr:uid="{00000000-0005-0000-0000-0000DE800000}"/>
    <cellStyle name="Hyperlink 2 3 4" xfId="22860" xr:uid="{00000000-0005-0000-0000-0000DF800000}"/>
    <cellStyle name="Hyperlink 2 3 5" xfId="47171" xr:uid="{00000000-0005-0000-0000-0000E0800000}"/>
    <cellStyle name="Hyperlink 2 3_AVA DVA EL" xfId="22861" xr:uid="{00000000-0005-0000-0000-0000E1800000}"/>
    <cellStyle name="Hyperlink 2 4" xfId="22862" xr:uid="{00000000-0005-0000-0000-0000E2800000}"/>
    <cellStyle name="Hyperlink 2 4 2" xfId="22863" xr:uid="{00000000-0005-0000-0000-0000E3800000}"/>
    <cellStyle name="Hyperlink 2 4 3" xfId="22864" xr:uid="{00000000-0005-0000-0000-0000E4800000}"/>
    <cellStyle name="Hyperlink 2 4_AVA DVA EL" xfId="22865" xr:uid="{00000000-0005-0000-0000-0000E5800000}"/>
    <cellStyle name="Hyperlink 2 5" xfId="22866" xr:uid="{00000000-0005-0000-0000-0000E6800000}"/>
    <cellStyle name="Hyperlink 2 5 2" xfId="22867" xr:uid="{00000000-0005-0000-0000-0000E7800000}"/>
    <cellStyle name="Hyperlink 2 5 3" xfId="22868" xr:uid="{00000000-0005-0000-0000-0000E8800000}"/>
    <cellStyle name="Hyperlink 2 5_AVA DVA EL" xfId="22869" xr:uid="{00000000-0005-0000-0000-0000E9800000}"/>
    <cellStyle name="Hyperlink 2 6" xfId="22870" xr:uid="{00000000-0005-0000-0000-0000EA800000}"/>
    <cellStyle name="Hyperlink 2 6 2" xfId="22871" xr:uid="{00000000-0005-0000-0000-0000EB800000}"/>
    <cellStyle name="Hyperlink 2 6 3" xfId="22872" xr:uid="{00000000-0005-0000-0000-0000EC800000}"/>
    <cellStyle name="Hyperlink 2 6_AVA DVA EL" xfId="22873" xr:uid="{00000000-0005-0000-0000-0000ED800000}"/>
    <cellStyle name="Hyperlink 2 7" xfId="22874" xr:uid="{00000000-0005-0000-0000-0000EE800000}"/>
    <cellStyle name="Hyperlink 2_4 manuell" xfId="54189" xr:uid="{402363C4-0FB1-4493-8A80-078D117E3941}"/>
    <cellStyle name="Hyperlink 3" xfId="6882" xr:uid="{00000000-0005-0000-0000-0000F0800000}"/>
    <cellStyle name="Hyperlink 3 2" xfId="6883" xr:uid="{00000000-0005-0000-0000-0000F1800000}"/>
    <cellStyle name="Hyperlink 3 2 2" xfId="22875" xr:uid="{00000000-0005-0000-0000-0000F2800000}"/>
    <cellStyle name="Hyperlink 3 2 2 2" xfId="22876" xr:uid="{00000000-0005-0000-0000-0000F3800000}"/>
    <cellStyle name="Hyperlink 3 2 2 3" xfId="22877" xr:uid="{00000000-0005-0000-0000-0000F4800000}"/>
    <cellStyle name="Hyperlink 3 2 2_AVA DVA EL" xfId="22878" xr:uid="{00000000-0005-0000-0000-0000F5800000}"/>
    <cellStyle name="Hyperlink 3 2 3" xfId="22879" xr:uid="{00000000-0005-0000-0000-0000F6800000}"/>
    <cellStyle name="Hyperlink 3 2 4" xfId="47172" xr:uid="{00000000-0005-0000-0000-0000F7800000}"/>
    <cellStyle name="Hyperlink 3 2 5" xfId="47173" xr:uid="{00000000-0005-0000-0000-0000F8800000}"/>
    <cellStyle name="Hyperlink 3 2_4 manuell" xfId="54190" xr:uid="{81EE9A7F-ED2D-43ED-AB02-07F430260875}"/>
    <cellStyle name="Hyperlink 3 3" xfId="22880" xr:uid="{00000000-0005-0000-0000-0000FA800000}"/>
    <cellStyle name="Hyperlink 3 3 2" xfId="22881" xr:uid="{00000000-0005-0000-0000-0000FB800000}"/>
    <cellStyle name="Hyperlink 3 3 3" xfId="22882" xr:uid="{00000000-0005-0000-0000-0000FC800000}"/>
    <cellStyle name="Hyperlink 3 3_AVA DVA EL" xfId="22883" xr:uid="{00000000-0005-0000-0000-0000FD800000}"/>
    <cellStyle name="Hyperlink 3 4" xfId="22884" xr:uid="{00000000-0005-0000-0000-0000FE800000}"/>
    <cellStyle name="Hyperlink 3 5" xfId="47174" xr:uid="{00000000-0005-0000-0000-0000FF800000}"/>
    <cellStyle name="Hyperlink 3_4 manuell" xfId="54191" xr:uid="{8BF39EFB-364D-4DA1-BB8C-891313F78E81}"/>
    <cellStyle name="Hyperlink 4" xfId="22885" xr:uid="{00000000-0005-0000-0000-000001810000}"/>
    <cellStyle name="Hyperlink 4 2" xfId="22886" xr:uid="{00000000-0005-0000-0000-000002810000}"/>
    <cellStyle name="Hyperlink 4 3" xfId="22887" xr:uid="{00000000-0005-0000-0000-000003810000}"/>
    <cellStyle name="Hyperlink 4 4" xfId="34769" xr:uid="{00000000-0005-0000-0000-000004810000}"/>
    <cellStyle name="Hyperlink 4_AVA DVA EL" xfId="22888" xr:uid="{00000000-0005-0000-0000-000005810000}"/>
    <cellStyle name="Hyperlink 5" xfId="22889" xr:uid="{00000000-0005-0000-0000-000006810000}"/>
    <cellStyle name="Hyperlink 5 2" xfId="34795" xr:uid="{00000000-0005-0000-0000-000007810000}"/>
    <cellStyle name="Hyperlink 5 2 2" xfId="47175" xr:uid="{00000000-0005-0000-0000-000008810000}"/>
    <cellStyle name="Hyperlink 5 3" xfId="47176" xr:uid="{00000000-0005-0000-0000-000009810000}"/>
    <cellStyle name="Hyperlink 5_7. Other MTM adjustments" xfId="47177" xr:uid="{00000000-0005-0000-0000-00000A810000}"/>
    <cellStyle name="Hyperlink 6" xfId="22890" xr:uid="{00000000-0005-0000-0000-00000B810000}"/>
    <cellStyle name="Hyperlink 6 2" xfId="34703" xr:uid="{00000000-0005-0000-0000-00000C810000}"/>
    <cellStyle name="Hyperlink_AVA DVA EL" xfId="47178" xr:uid="{00000000-0005-0000-0000-00000D810000}"/>
    <cellStyle name="Í¨Ø› [0.00]_PERSONAL" xfId="6884" xr:uid="{00000000-0005-0000-0000-00000E810000}"/>
    <cellStyle name="Í¨Ø›_PERSONAL" xfId="6885" xr:uid="{00000000-0005-0000-0000-00000F810000}"/>
    <cellStyle name="Incorrecto" xfId="6886" xr:uid="{00000000-0005-0000-0000-000010810000}"/>
    <cellStyle name="Incorrecto 2" xfId="22891" xr:uid="{00000000-0005-0000-0000-000011810000}"/>
    <cellStyle name="Incorrecto 3" xfId="47179" xr:uid="{00000000-0005-0000-0000-000012810000}"/>
    <cellStyle name="Incorrecto_4 manuell" xfId="54192" xr:uid="{B3C0C16C-5010-4E0B-9B9B-B0FC08EA1FC0}"/>
    <cellStyle name="Indata 14" xfId="22892" xr:uid="{00000000-0005-0000-0000-000014810000}"/>
    <cellStyle name="Indata 14 2" xfId="22893" xr:uid="{00000000-0005-0000-0000-000015810000}"/>
    <cellStyle name="Indata 14 3" xfId="22894" xr:uid="{00000000-0005-0000-0000-000016810000}"/>
    <cellStyle name="Indata 14 4" xfId="47180" xr:uid="{00000000-0005-0000-0000-000017810000}"/>
    <cellStyle name="Indata 14_AVA DVA EL" xfId="22895" xr:uid="{00000000-0005-0000-0000-000018810000}"/>
    <cellStyle name="Indata text 11" xfId="22896" xr:uid="{00000000-0005-0000-0000-000019810000}"/>
    <cellStyle name="Indata text 11 2" xfId="22897" xr:uid="{00000000-0005-0000-0000-00001A810000}"/>
    <cellStyle name="Indata text 11 3" xfId="22898" xr:uid="{00000000-0005-0000-0000-00001B810000}"/>
    <cellStyle name="Indata text 11 4" xfId="47181" xr:uid="{00000000-0005-0000-0000-00001C810000}"/>
    <cellStyle name="Indata text 11_AVA DVA EL" xfId="22899" xr:uid="{00000000-0005-0000-0000-00001D810000}"/>
    <cellStyle name="Indata text 12" xfId="22900" xr:uid="{00000000-0005-0000-0000-00001E810000}"/>
    <cellStyle name="Indata text 12 2" xfId="22901" xr:uid="{00000000-0005-0000-0000-00001F810000}"/>
    <cellStyle name="Indata text 12 3" xfId="22902" xr:uid="{00000000-0005-0000-0000-000020810000}"/>
    <cellStyle name="Indata text 12 4" xfId="47182" xr:uid="{00000000-0005-0000-0000-000021810000}"/>
    <cellStyle name="Indata text 12_AVA DVA EL" xfId="22903" xr:uid="{00000000-0005-0000-0000-000022810000}"/>
    <cellStyle name="Inndata" xfId="34666"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5121" xr:uid="{00000000-0005-0000-0000-000028810000}"/>
    <cellStyle name="Inndata 2 2 13" xfId="38446"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2904"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4889" xr:uid="{00000000-0005-0000-0000-000036810000}"/>
    <cellStyle name="Inndata 2 3 13" xfId="35100" xr:uid="{00000000-0005-0000-0000-000037810000}"/>
    <cellStyle name="Inndata 2 3 14" xfId="38447"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2905"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4448" xr:uid="{00000000-0005-0000-0000-000071810000}"/>
    <cellStyle name="Inndata 2 9" xfId="35238" xr:uid="{00000000-0005-0000-0000-000072810000}"/>
    <cellStyle name="Inndata 2_A01" xfId="12467" xr:uid="{00000000-0005-0000-0000-000073810000}"/>
    <cellStyle name="Inndata 3" xfId="12468" xr:uid="{00000000-0005-0000-0000-000074810000}"/>
    <cellStyle name="Inndata 3 2" xfId="22906" xr:uid="{00000000-0005-0000-0000-000075810000}"/>
    <cellStyle name="Inndata 3 2 2" xfId="47183" xr:uid="{00000000-0005-0000-0000-000076810000}"/>
    <cellStyle name="Inndata 3 3" xfId="38448" xr:uid="{00000000-0005-0000-0000-000077810000}"/>
    <cellStyle name="Inndata 3_7. Other MTM adjustments" xfId="47184" xr:uid="{00000000-0005-0000-0000-000078810000}"/>
    <cellStyle name="Inndata 4" xfId="22907" xr:uid="{00000000-0005-0000-0000-000079810000}"/>
    <cellStyle name="Inndata 4 2" xfId="22908" xr:uid="{00000000-0005-0000-0000-00007A810000}"/>
    <cellStyle name="Inndata 4 3" xfId="22909" xr:uid="{00000000-0005-0000-0000-00007B810000}"/>
    <cellStyle name="Inndata 4 4" xfId="38449" xr:uid="{00000000-0005-0000-0000-00007C810000}"/>
    <cellStyle name="Inndata 4_AVA DVA EL" xfId="22910" xr:uid="{00000000-0005-0000-0000-00007D810000}"/>
    <cellStyle name="Inndata 5" xfId="22911" xr:uid="{00000000-0005-0000-0000-00007E810000}"/>
    <cellStyle name="Inndata 6" xfId="22912" xr:uid="{00000000-0005-0000-0000-00007F810000}"/>
    <cellStyle name="Inndata 7" xfId="47185" xr:uid="{00000000-0005-0000-0000-000080810000}"/>
    <cellStyle name="Inndata_4 manuell" xfId="54193" xr:uid="{84B7FFF9-9433-45E5-AFA3-CEED5C3E430C}"/>
    <cellStyle name="InpComma0" xfId="22913" xr:uid="{00000000-0005-0000-0000-000082810000}"/>
    <cellStyle name="InpComma0 2" xfId="22914" xr:uid="{00000000-0005-0000-0000-000083810000}"/>
    <cellStyle name="InpComma0 3" xfId="22915" xr:uid="{00000000-0005-0000-0000-000084810000}"/>
    <cellStyle name="InpComma0_AVA DVA EL" xfId="22916" xr:uid="{00000000-0005-0000-0000-000085810000}"/>
    <cellStyle name="Input" xfId="6957" xr:uid="{00000000-0005-0000-0000-000086810000}"/>
    <cellStyle name="Input 10" xfId="6958" xr:uid="{00000000-0005-0000-0000-000087810000}"/>
    <cellStyle name="Input 11" xfId="38450" xr:uid="{00000000-0005-0000-0000-000088810000}"/>
    <cellStyle name="Input 2" xfId="6959" xr:uid="{00000000-0005-0000-0000-000089810000}"/>
    <cellStyle name="Input 2 10" xfId="34868" xr:uid="{00000000-0005-0000-0000-00008A810000}"/>
    <cellStyle name="Input 2 2" xfId="6960" xr:uid="{00000000-0005-0000-0000-00008B810000}"/>
    <cellStyle name="Input 2 2 2" xfId="22917" xr:uid="{00000000-0005-0000-0000-00008C810000}"/>
    <cellStyle name="Input 2 2 2 2" xfId="22918" xr:uid="{00000000-0005-0000-0000-00008D810000}"/>
    <cellStyle name="Input 2 2 2 3" xfId="22919" xr:uid="{00000000-0005-0000-0000-00008E810000}"/>
    <cellStyle name="Input 2 2 2_AVA DVA EL" xfId="22920" xr:uid="{00000000-0005-0000-0000-00008F810000}"/>
    <cellStyle name="Input 2 2 3" xfId="22921" xr:uid="{00000000-0005-0000-0000-000090810000}"/>
    <cellStyle name="Input 2 2 3 2" xfId="22922" xr:uid="{00000000-0005-0000-0000-000091810000}"/>
    <cellStyle name="Input 2 2 3 3" xfId="22923" xr:uid="{00000000-0005-0000-0000-000092810000}"/>
    <cellStyle name="Input 2 2 3_AVA DVA EL" xfId="22924" xr:uid="{00000000-0005-0000-0000-000093810000}"/>
    <cellStyle name="Input 2 2 4" xfId="22925" xr:uid="{00000000-0005-0000-0000-000094810000}"/>
    <cellStyle name="Input 2 2 4 2" xfId="22926" xr:uid="{00000000-0005-0000-0000-000095810000}"/>
    <cellStyle name="Input 2 2 4 3" xfId="22927" xr:uid="{00000000-0005-0000-0000-000096810000}"/>
    <cellStyle name="Input 2 2 4_AVA DVA EL" xfId="22928" xr:uid="{00000000-0005-0000-0000-000097810000}"/>
    <cellStyle name="Input 2 2 5" xfId="22929" xr:uid="{00000000-0005-0000-0000-000098810000}"/>
    <cellStyle name="Input 2 2 5 2" xfId="22930" xr:uid="{00000000-0005-0000-0000-000099810000}"/>
    <cellStyle name="Input 2 2 5 3" xfId="22931" xr:uid="{00000000-0005-0000-0000-00009A810000}"/>
    <cellStyle name="Input 2 2 5_AVA DVA EL" xfId="22932" xr:uid="{00000000-0005-0000-0000-00009B810000}"/>
    <cellStyle name="Input 2 2 6" xfId="22933" xr:uid="{00000000-0005-0000-0000-00009C810000}"/>
    <cellStyle name="Input 2 2 6 2" xfId="22934" xr:uid="{00000000-0005-0000-0000-00009D810000}"/>
    <cellStyle name="Input 2 2 6 3" xfId="22935" xr:uid="{00000000-0005-0000-0000-00009E810000}"/>
    <cellStyle name="Input 2 2 6_AVA DVA EL" xfId="22936" xr:uid="{00000000-0005-0000-0000-00009F810000}"/>
    <cellStyle name="Input 2 2 7" xfId="22937" xr:uid="{00000000-0005-0000-0000-0000A0810000}"/>
    <cellStyle name="Input 2 2_A01" xfId="34329"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5122"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2938"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4890" xr:uid="{00000000-0005-0000-0000-0000B2810000}"/>
    <cellStyle name="Input 2 4 13" xfId="35101"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2939"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2940"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2941" xr:uid="{00000000-0005-0000-0000-0000CD810000}"/>
    <cellStyle name="Input 2 6 2 3" xfId="22942" xr:uid="{00000000-0005-0000-0000-0000CE810000}"/>
    <cellStyle name="Input 2 6 2_AVA DVA EL" xfId="22943" xr:uid="{00000000-0005-0000-0000-0000CF810000}"/>
    <cellStyle name="Input 2 6 3" xfId="6998" xr:uid="{00000000-0005-0000-0000-0000D0810000}"/>
    <cellStyle name="Input 2 6 3 2" xfId="22944" xr:uid="{00000000-0005-0000-0000-0000D1810000}"/>
    <cellStyle name="Input 2 6 3 3" xfId="22945" xr:uid="{00000000-0005-0000-0000-0000D2810000}"/>
    <cellStyle name="Input 2 6 3_AVA DVA EL" xfId="22946"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2947"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2948"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2949" xr:uid="{00000000-0005-0000-0000-0000F1810000}"/>
    <cellStyle name="Input 2 9" xfId="22950" xr:uid="{00000000-0005-0000-0000-0000F2810000}"/>
    <cellStyle name="Input 2_4 manuell" xfId="54194" xr:uid="{98AF64B0-9F7D-40A9-9E07-533670BFE986}"/>
    <cellStyle name="Input 3" xfId="7026" xr:uid="{00000000-0005-0000-0000-0000F4810000}"/>
    <cellStyle name="Input 3 2" xfId="22951" xr:uid="{00000000-0005-0000-0000-0000F5810000}"/>
    <cellStyle name="Input 3 2 2" xfId="22952" xr:uid="{00000000-0005-0000-0000-0000F6810000}"/>
    <cellStyle name="Input 3 2 3" xfId="22953" xr:uid="{00000000-0005-0000-0000-0000F7810000}"/>
    <cellStyle name="Input 3 2_AVA DVA EL" xfId="22954" xr:uid="{00000000-0005-0000-0000-0000F8810000}"/>
    <cellStyle name="Input 3 3" xfId="22955" xr:uid="{00000000-0005-0000-0000-0000F9810000}"/>
    <cellStyle name="Input 3 4" xfId="22956" xr:uid="{00000000-0005-0000-0000-0000FA810000}"/>
    <cellStyle name="Input 3_4 manuell" xfId="54195" xr:uid="{517B3449-83A7-40B6-A74D-B7DAE6301396}"/>
    <cellStyle name="Input 4" xfId="7027" xr:uid="{00000000-0005-0000-0000-0000FC810000}"/>
    <cellStyle name="Input 4 2" xfId="22957" xr:uid="{00000000-0005-0000-0000-0000FD810000}"/>
    <cellStyle name="Input 4 2 2" xfId="22958" xr:uid="{00000000-0005-0000-0000-0000FE810000}"/>
    <cellStyle name="Input 4 2 3" xfId="22959" xr:uid="{00000000-0005-0000-0000-0000FF810000}"/>
    <cellStyle name="Input 4 2_AVA DVA EL" xfId="22960" xr:uid="{00000000-0005-0000-0000-000000820000}"/>
    <cellStyle name="Input 4 3" xfId="22961" xr:uid="{00000000-0005-0000-0000-000001820000}"/>
    <cellStyle name="Input 4 3 2" xfId="22962" xr:uid="{00000000-0005-0000-0000-000002820000}"/>
    <cellStyle name="Input 4 3 3" xfId="22963" xr:uid="{00000000-0005-0000-0000-000003820000}"/>
    <cellStyle name="Input 4 3_AVA DVA EL" xfId="22964" xr:uid="{00000000-0005-0000-0000-000004820000}"/>
    <cellStyle name="Input 4 4" xfId="22965" xr:uid="{00000000-0005-0000-0000-000005820000}"/>
    <cellStyle name="Input 4 4 2" xfId="22966" xr:uid="{00000000-0005-0000-0000-000006820000}"/>
    <cellStyle name="Input 4 4 3" xfId="22967" xr:uid="{00000000-0005-0000-0000-000007820000}"/>
    <cellStyle name="Input 4 4_AVA DVA EL" xfId="22968" xr:uid="{00000000-0005-0000-0000-000008820000}"/>
    <cellStyle name="Input 4 5" xfId="22969" xr:uid="{00000000-0005-0000-0000-000009820000}"/>
    <cellStyle name="Input 4 6" xfId="22970" xr:uid="{00000000-0005-0000-0000-00000A820000}"/>
    <cellStyle name="Input 4_AVA DVA EL" xfId="22971" xr:uid="{00000000-0005-0000-0000-00000B820000}"/>
    <cellStyle name="Input 5" xfId="7028" xr:uid="{00000000-0005-0000-0000-00000C820000}"/>
    <cellStyle name="Input 5 2" xfId="22972" xr:uid="{00000000-0005-0000-0000-00000D820000}"/>
    <cellStyle name="Input 5 3" xfId="22973" xr:uid="{00000000-0005-0000-0000-00000E820000}"/>
    <cellStyle name="Input 5_AVA DVA EL" xfId="22974" xr:uid="{00000000-0005-0000-0000-00000F820000}"/>
    <cellStyle name="Input 6" xfId="7029" xr:uid="{00000000-0005-0000-0000-000010820000}"/>
    <cellStyle name="Input 6 2" xfId="22975" xr:uid="{00000000-0005-0000-0000-000011820000}"/>
    <cellStyle name="Input 6 3" xfId="22976" xr:uid="{00000000-0005-0000-0000-000012820000}"/>
    <cellStyle name="Input 6_AVA DVA EL" xfId="22977"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2978" xr:uid="{00000000-0005-0000-0000-000019820000}"/>
    <cellStyle name="Input Cells 2 2 2" xfId="47186" xr:uid="{00000000-0005-0000-0000-00001A820000}"/>
    <cellStyle name="Input Cells 2 3" xfId="47187" xr:uid="{00000000-0005-0000-0000-00001B820000}"/>
    <cellStyle name="Input Cells 2 3 2" xfId="47188" xr:uid="{00000000-0005-0000-0000-00001C820000}"/>
    <cellStyle name="Input Cells 2_7. Other MTM adjustments" xfId="47189" xr:uid="{00000000-0005-0000-0000-00001D820000}"/>
    <cellStyle name="Input Cells 3" xfId="22979" xr:uid="{00000000-0005-0000-0000-00001E820000}"/>
    <cellStyle name="Input Cells 3 2" xfId="22980" xr:uid="{00000000-0005-0000-0000-00001F820000}"/>
    <cellStyle name="Input Cells 3 2 2" xfId="22981" xr:uid="{00000000-0005-0000-0000-000020820000}"/>
    <cellStyle name="Input Cells 3 2 3" xfId="22982" xr:uid="{00000000-0005-0000-0000-000021820000}"/>
    <cellStyle name="Input Cells 3 2_AVA DVA EL" xfId="22983" xr:uid="{00000000-0005-0000-0000-000022820000}"/>
    <cellStyle name="Input Cells 3 3" xfId="22984" xr:uid="{00000000-0005-0000-0000-000023820000}"/>
    <cellStyle name="Input Cells 3 4" xfId="22985" xr:uid="{00000000-0005-0000-0000-000024820000}"/>
    <cellStyle name="Input Cells 3_7. Other MTM adjustments" xfId="47190" xr:uid="{00000000-0005-0000-0000-000025820000}"/>
    <cellStyle name="Input Cells 4" xfId="22986" xr:uid="{00000000-0005-0000-0000-000026820000}"/>
    <cellStyle name="Input Cells_7. Other MTM adjustments" xfId="47191" xr:uid="{00000000-0005-0000-0000-000027820000}"/>
    <cellStyle name="Input Currency" xfId="22987" xr:uid="{00000000-0005-0000-0000-000028820000}"/>
    <cellStyle name="Input Currency 2" xfId="22988" xr:uid="{00000000-0005-0000-0000-000029820000}"/>
    <cellStyle name="Input Currency 2 2" xfId="22989" xr:uid="{00000000-0005-0000-0000-00002A820000}"/>
    <cellStyle name="Input Currency 2 3" xfId="22990" xr:uid="{00000000-0005-0000-0000-00002B820000}"/>
    <cellStyle name="Input Currency 2_AVA DVA EL" xfId="22991" xr:uid="{00000000-0005-0000-0000-00002C820000}"/>
    <cellStyle name="Input Currency 3" xfId="22992" xr:uid="{00000000-0005-0000-0000-00002D820000}"/>
    <cellStyle name="Input Currency 4" xfId="22993" xr:uid="{00000000-0005-0000-0000-00002E820000}"/>
    <cellStyle name="Input Currency_7. Other MTM adjustments" xfId="47192" xr:uid="{00000000-0005-0000-0000-00002F820000}"/>
    <cellStyle name="Input Multiple" xfId="22994" xr:uid="{00000000-0005-0000-0000-000030820000}"/>
    <cellStyle name="Input Multiple 2" xfId="22995" xr:uid="{00000000-0005-0000-0000-000031820000}"/>
    <cellStyle name="Input Multiple 3" xfId="22996" xr:uid="{00000000-0005-0000-0000-000032820000}"/>
    <cellStyle name="Input Multiple_AVA DVA EL" xfId="22997" xr:uid="{00000000-0005-0000-0000-000033820000}"/>
    <cellStyle name="Input Percent" xfId="22998" xr:uid="{00000000-0005-0000-0000-000034820000}"/>
    <cellStyle name="Input Percent 2" xfId="22999" xr:uid="{00000000-0005-0000-0000-000035820000}"/>
    <cellStyle name="Input Percent 3" xfId="23000" xr:uid="{00000000-0005-0000-0000-000036820000}"/>
    <cellStyle name="Input Percent_AVA DVA EL" xfId="23001" xr:uid="{00000000-0005-0000-0000-000037820000}"/>
    <cellStyle name="Input_$cell" xfId="47193" xr:uid="{00000000-0005-0000-0000-000038820000}"/>
    <cellStyle name="inputDate" xfId="7035" xr:uid="{00000000-0005-0000-0000-000039820000}"/>
    <cellStyle name="inputExposure" xfId="7036" xr:uid="{00000000-0005-0000-0000-00003A820000}"/>
    <cellStyle name="inputExposure 2" xfId="23002" xr:uid="{00000000-0005-0000-0000-00003B820000}"/>
    <cellStyle name="inputExposure 2 2" xfId="34904" xr:uid="{00000000-0005-0000-0000-00003C820000}"/>
    <cellStyle name="inputExposure 2 3" xfId="35123" xr:uid="{00000000-0005-0000-0000-00003D820000}"/>
    <cellStyle name="inputExposure 3" xfId="34869" xr:uid="{00000000-0005-0000-0000-00003E820000}"/>
    <cellStyle name="inputExposure 3 2" xfId="35073" xr:uid="{00000000-0005-0000-0000-00003F820000}"/>
    <cellStyle name="inputExposure_4 manuell" xfId="54196" xr:uid="{FFA84161-A721-4534-8760-758EF0DFB6C4}"/>
    <cellStyle name="InputKeepColour" xfId="23003" xr:uid="{00000000-0005-0000-0000-000041820000}"/>
    <cellStyle name="InputKeepColour 2" xfId="23004" xr:uid="{00000000-0005-0000-0000-000042820000}"/>
    <cellStyle name="InputKeepColour 2 2" xfId="23005" xr:uid="{00000000-0005-0000-0000-000043820000}"/>
    <cellStyle name="InputKeepColour 2 3" xfId="23006" xr:uid="{00000000-0005-0000-0000-000044820000}"/>
    <cellStyle name="InputKeepColour 2_AVA DVA EL" xfId="23007" xr:uid="{00000000-0005-0000-0000-000045820000}"/>
    <cellStyle name="InputKeepColour 3" xfId="23008" xr:uid="{00000000-0005-0000-0000-000046820000}"/>
    <cellStyle name="InputKeepColour 4" xfId="23009" xr:uid="{00000000-0005-0000-0000-000047820000}"/>
    <cellStyle name="InputKeepColour_7. Other MTM adjustments" xfId="4719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3010" xr:uid="{00000000-0005-0000-0000-000051820000}"/>
    <cellStyle name="InputVariColour 2" xfId="23011" xr:uid="{00000000-0005-0000-0000-000052820000}"/>
    <cellStyle name="InputVariColour 2 2" xfId="23012" xr:uid="{00000000-0005-0000-0000-000053820000}"/>
    <cellStyle name="InputVariColour 2 3" xfId="23013" xr:uid="{00000000-0005-0000-0000-000054820000}"/>
    <cellStyle name="InputVariColour 2_AVA DVA EL" xfId="23014" xr:uid="{00000000-0005-0000-0000-000055820000}"/>
    <cellStyle name="InputVariColour 3" xfId="23015" xr:uid="{00000000-0005-0000-0000-000056820000}"/>
    <cellStyle name="InputVariColour 4" xfId="23016" xr:uid="{00000000-0005-0000-0000-000057820000}"/>
    <cellStyle name="InputVariColour_7. Other MTM adjustments" xfId="47195" xr:uid="{00000000-0005-0000-0000-000058820000}"/>
    <cellStyle name="IntFormat" xfId="23017" xr:uid="{00000000-0005-0000-0000-000059820000}"/>
    <cellStyle name="IntFormat 2" xfId="23018" xr:uid="{00000000-0005-0000-0000-00005A820000}"/>
    <cellStyle name="IntFormat 3" xfId="23019" xr:uid="{00000000-0005-0000-0000-00005B820000}"/>
    <cellStyle name="IntFormat 4" xfId="38451" xr:uid="{00000000-0005-0000-0000-00005C820000}"/>
    <cellStyle name="IntFormat_AVA DVA EL" xfId="23020" xr:uid="{00000000-0005-0000-0000-00005D820000}"/>
    <cellStyle name="Įspėjimo tekstas" xfId="7045" xr:uid="{00000000-0005-0000-0000-00005E820000}"/>
    <cellStyle name="Įspėjimo tekstas 2" xfId="23021" xr:uid="{00000000-0005-0000-0000-00005F820000}"/>
    <cellStyle name="Įspėjimo tekstas_A01" xfId="34330"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5124"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4891" xr:uid="{00000000-0005-0000-0000-000072820000}"/>
    <cellStyle name="Išvestis 3 13" xfId="35102"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4866" xr:uid="{00000000-0005-0000-0000-0000AC820000}"/>
    <cellStyle name="Išvestis 9" xfId="35239" xr:uid="{00000000-0005-0000-0000-0000AD820000}"/>
    <cellStyle name="Išvestis_A01" xfId="12469"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5125"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4892" xr:uid="{00000000-0005-0000-0000-0000C0820000}"/>
    <cellStyle name="Įvestis 3 13" xfId="35103"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4867" xr:uid="{00000000-0005-0000-0000-0000FA820000}"/>
    <cellStyle name="Įvestis 9" xfId="35240" xr:uid="{00000000-0005-0000-0000-0000FB820000}"/>
    <cellStyle name="Įvestis_A01" xfId="12470"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5127"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4993" xr:uid="{00000000-0005-0000-0000-00000F830000}"/>
    <cellStyle name="Jegyzet 2 3 13" xfId="35198"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4446" xr:uid="{00000000-0005-0000-0000-000049830000}"/>
    <cellStyle name="Jegyzet 2_4 manuell" xfId="54197" xr:uid="{F50B06F6-3D0D-455D-AEC1-27BE3158351F}"/>
    <cellStyle name="Jegyzet 3" xfId="7263" xr:uid="{00000000-0005-0000-0000-00004B830000}"/>
    <cellStyle name="Jegyzet 3 10" xfId="7264" xr:uid="{00000000-0005-0000-0000-00004C830000}"/>
    <cellStyle name="Jegyzet 3 11" xfId="7265" xr:uid="{00000000-0005-0000-0000-00004D830000}"/>
    <cellStyle name="Jegyzet 3 12" xfId="35126"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4893" xr:uid="{00000000-0005-0000-0000-00005B830000}"/>
    <cellStyle name="Jegyzet 4 13" xfId="35104"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4447" xr:uid="{00000000-0005-0000-0000-000095830000}"/>
    <cellStyle name="Jegyzet_4 manuell" xfId="54198" xr:uid="{51A87D61-4C5F-4989-8515-22396A0A5AD0}"/>
    <cellStyle name="Jelölőszín (1)" xfId="7334" xr:uid="{00000000-0005-0000-0000-000097830000}"/>
    <cellStyle name="Jelölőszín (1) 2" xfId="23022" xr:uid="{00000000-0005-0000-0000-000098830000}"/>
    <cellStyle name="Jelölőszín (1) 3" xfId="47196" xr:uid="{00000000-0005-0000-0000-000099830000}"/>
    <cellStyle name="Jelölőszín (1)_4 manuell" xfId="54199" xr:uid="{879C552D-9D41-474F-BB71-07FE0FF0118A}"/>
    <cellStyle name="Jelölőszín (2)" xfId="7335" xr:uid="{00000000-0005-0000-0000-00009B830000}"/>
    <cellStyle name="Jelölőszín (2) 2" xfId="23023" xr:uid="{00000000-0005-0000-0000-00009C830000}"/>
    <cellStyle name="Jelölőszín (2) 3" xfId="47197" xr:uid="{00000000-0005-0000-0000-00009D830000}"/>
    <cellStyle name="Jelölőszín (2)_4 manuell" xfId="54200" xr:uid="{134680E7-6ED2-4675-860B-7E3D745EE267}"/>
    <cellStyle name="Jelölőszín (3)" xfId="7336" xr:uid="{00000000-0005-0000-0000-00009F830000}"/>
    <cellStyle name="Jelölőszín (3) 2" xfId="23024" xr:uid="{00000000-0005-0000-0000-0000A0830000}"/>
    <cellStyle name="Jelölőszín (3) 3" xfId="47198" xr:uid="{00000000-0005-0000-0000-0000A1830000}"/>
    <cellStyle name="Jelölőszín (3)_4 manuell" xfId="54201" xr:uid="{302BC523-F649-41DF-9369-CCDF76F25903}"/>
    <cellStyle name="Jelölőszín (4)" xfId="7337" xr:uid="{00000000-0005-0000-0000-0000A3830000}"/>
    <cellStyle name="Jelölőszín (4) 2" xfId="23025" xr:uid="{00000000-0005-0000-0000-0000A4830000}"/>
    <cellStyle name="Jelölőszín (4) 3" xfId="47199" xr:uid="{00000000-0005-0000-0000-0000A5830000}"/>
    <cellStyle name="Jelölőszín (4)_4 manuell" xfId="54202" xr:uid="{2C31775B-1C29-47D7-9629-9AAA1EF13427}"/>
    <cellStyle name="Jelölőszín (5)" xfId="7338" xr:uid="{00000000-0005-0000-0000-0000A7830000}"/>
    <cellStyle name="Jelölőszín (5) 2" xfId="23026" xr:uid="{00000000-0005-0000-0000-0000A8830000}"/>
    <cellStyle name="Jelölőszín (5) 3" xfId="47200" xr:uid="{00000000-0005-0000-0000-0000A9830000}"/>
    <cellStyle name="Jelölőszín (5)_4 manuell" xfId="54203" xr:uid="{DFD751D1-83CD-4A66-AC3D-D651FF166279}"/>
    <cellStyle name="Jelölőszín (6)" xfId="7339" xr:uid="{00000000-0005-0000-0000-0000AB830000}"/>
    <cellStyle name="Jelölőszín (6) 2" xfId="23027" xr:uid="{00000000-0005-0000-0000-0000AC830000}"/>
    <cellStyle name="Jelölőszín (6) 3" xfId="47201" xr:uid="{00000000-0005-0000-0000-0000AD830000}"/>
    <cellStyle name="Jelölőszín (6)_4 manuell" xfId="54204" xr:uid="{FFAF3474-A3B6-49DC-8C83-93079CB84A8F}"/>
    <cellStyle name="Jó" xfId="7340" xr:uid="{00000000-0005-0000-0000-0000AF830000}"/>
    <cellStyle name="Jó 2" xfId="23028" xr:uid="{00000000-0005-0000-0000-0000B0830000}"/>
    <cellStyle name="Jó 3" xfId="47202" xr:uid="{00000000-0005-0000-0000-0000B1830000}"/>
    <cellStyle name="Jó_4 manuell" xfId="54205" xr:uid="{6C330270-403B-4220-8099-54E7403E8E7B}"/>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5128"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4894" xr:uid="{00000000-0005-0000-0000-0000C4830000}"/>
    <cellStyle name="Kimenet 3 13" xfId="35105"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4445" xr:uid="{00000000-0005-0000-0000-0000FE830000}"/>
    <cellStyle name="Kimenet_4 manuell" xfId="54206" xr:uid="{11E1D354-D749-4740-BE8B-D2285795526C}"/>
    <cellStyle name="Koblet celle" xfId="34667" xr:uid="{00000000-0005-0000-0000-000000840000}"/>
    <cellStyle name="Koblet celle 2" xfId="7413" xr:uid="{00000000-0005-0000-0000-000001840000}"/>
    <cellStyle name="Koblet celle 2 2" xfId="23029" xr:uid="{00000000-0005-0000-0000-000002840000}"/>
    <cellStyle name="Koblet celle 2 2 2" xfId="23030" xr:uid="{00000000-0005-0000-0000-000003840000}"/>
    <cellStyle name="Koblet celle 2 2 3" xfId="23031" xr:uid="{00000000-0005-0000-0000-000004840000}"/>
    <cellStyle name="Koblet celle 2 2 4" xfId="38452" xr:uid="{00000000-0005-0000-0000-000005840000}"/>
    <cellStyle name="Koblet celle 2 2_AVA DVA EL" xfId="23032" xr:uid="{00000000-0005-0000-0000-000006840000}"/>
    <cellStyle name="Koblet celle 2 3" xfId="38453" xr:uid="{00000000-0005-0000-0000-000007840000}"/>
    <cellStyle name="Koblet celle 2 4" xfId="47203" xr:uid="{00000000-0005-0000-0000-000008840000}"/>
    <cellStyle name="Koblet celle 2 5" xfId="47204" xr:uid="{00000000-0005-0000-0000-000009840000}"/>
    <cellStyle name="Koblet celle 2_A01" xfId="34331" xr:uid="{00000000-0005-0000-0000-00000A840000}"/>
    <cellStyle name="Koblet celle 3" xfId="12471" xr:uid="{00000000-0005-0000-0000-00000B840000}"/>
    <cellStyle name="Koblet celle 3 2" xfId="23033" xr:uid="{00000000-0005-0000-0000-00000C840000}"/>
    <cellStyle name="Koblet celle 3 3" xfId="38454" xr:uid="{00000000-0005-0000-0000-00000D840000}"/>
    <cellStyle name="Koblet celle 3_A02" xfId="53985" xr:uid="{EEC5959D-A9A3-43AD-A597-78EB8C223F61}"/>
    <cellStyle name="Koblet celle 4" xfId="23034" xr:uid="{00000000-0005-0000-0000-00000F840000}"/>
    <cellStyle name="Koblet celle 4 2" xfId="23035" xr:uid="{00000000-0005-0000-0000-000010840000}"/>
    <cellStyle name="Koblet celle 4 3" xfId="23036" xr:uid="{00000000-0005-0000-0000-000011840000}"/>
    <cellStyle name="Koblet celle 4 4" xfId="38455" xr:uid="{00000000-0005-0000-0000-000012840000}"/>
    <cellStyle name="Koblet celle 4_AVA DVA EL" xfId="23037" xr:uid="{00000000-0005-0000-0000-000013840000}"/>
    <cellStyle name="Koblet celle 5" xfId="23038" xr:uid="{00000000-0005-0000-0000-000014840000}"/>
    <cellStyle name="Koblet celle 6" xfId="23039" xr:uid="{00000000-0005-0000-0000-000015840000}"/>
    <cellStyle name="Koblet celle 7" xfId="47205" xr:uid="{00000000-0005-0000-0000-000016840000}"/>
    <cellStyle name="Koblet celle_7. Other MTM adjustments" xfId="47206" xr:uid="{00000000-0005-0000-0000-000017840000}"/>
    <cellStyle name="Kolonne" xfId="7414" xr:uid="{00000000-0005-0000-0000-000018840000}"/>
    <cellStyle name="Kolonne 2" xfId="7415" xr:uid="{00000000-0005-0000-0000-000019840000}"/>
    <cellStyle name="Kolonne 2 2" xfId="23040" xr:uid="{00000000-0005-0000-0000-00001A840000}"/>
    <cellStyle name="Kolonne 2_AVA DVA EL" xfId="23041" xr:uid="{00000000-0005-0000-0000-00001B840000}"/>
    <cellStyle name="Kolonne 3" xfId="23042" xr:uid="{00000000-0005-0000-0000-00001C840000}"/>
    <cellStyle name="Kolonne 4" xfId="47207" xr:uid="{00000000-0005-0000-0000-00001D840000}"/>
    <cellStyle name="Kolonne_AVA DVA EL" xfId="23043" xr:uid="{00000000-0005-0000-0000-00001E840000}"/>
    <cellStyle name="KolonneOverskrift" xfId="7416" xr:uid="{00000000-0005-0000-0000-00001F840000}"/>
    <cellStyle name="KolonneOverskrift 2" xfId="23044" xr:uid="{00000000-0005-0000-0000-000020840000}"/>
    <cellStyle name="KolonneOverskrift 3" xfId="23045" xr:uid="{00000000-0005-0000-0000-000021840000}"/>
    <cellStyle name="KolonneOverskrift_AVA DVA EL" xfId="23046" xr:uid="{00000000-0005-0000-0000-000022840000}"/>
    <cellStyle name="Kolrubr" xfId="23047" xr:uid="{00000000-0005-0000-0000-000023840000}"/>
    <cellStyle name="Kolrubr 2" xfId="23048" xr:uid="{00000000-0005-0000-0000-000024840000}"/>
    <cellStyle name="Kolrubr 3" xfId="23049" xr:uid="{00000000-0005-0000-0000-000025840000}"/>
    <cellStyle name="Kolrubr 4" xfId="47208" xr:uid="{00000000-0005-0000-0000-000026840000}"/>
    <cellStyle name="Kolrubr låst" xfId="23050" xr:uid="{00000000-0005-0000-0000-000027840000}"/>
    <cellStyle name="Kolrubr låst 2" xfId="23051" xr:uid="{00000000-0005-0000-0000-000028840000}"/>
    <cellStyle name="Kolrubr låst 3" xfId="23052" xr:uid="{00000000-0005-0000-0000-000029840000}"/>
    <cellStyle name="Kolrubr låst 4" xfId="47209" xr:uid="{00000000-0005-0000-0000-00002A840000}"/>
    <cellStyle name="Kolrubr låst_AVA DVA EL" xfId="23053" xr:uid="{00000000-0005-0000-0000-00002B840000}"/>
    <cellStyle name="Kolrubr_7. Other MTM adjustments" xfId="47210" xr:uid="{00000000-0005-0000-0000-00002C840000}"/>
    <cellStyle name="Kolumnrubrik" xfId="7417" xr:uid="{00000000-0005-0000-0000-00002D840000}"/>
    <cellStyle name="Kolumnrubrik 2" xfId="23054" xr:uid="{00000000-0005-0000-0000-00002E840000}"/>
    <cellStyle name="Kolumnrubrik 2 2" xfId="34905" xr:uid="{00000000-0005-0000-0000-00002F840000}"/>
    <cellStyle name="Kolumnrubrik 2 3" xfId="35129" xr:uid="{00000000-0005-0000-0000-000030840000}"/>
    <cellStyle name="Kolumnrubrik 3" xfId="34857" xr:uid="{00000000-0005-0000-0000-000031840000}"/>
    <cellStyle name="Kolumnrubrik 3 2" xfId="34824" xr:uid="{00000000-0005-0000-0000-000032840000}"/>
    <cellStyle name="Kolumnrubrik_A01" xfId="34332" xr:uid="{00000000-0005-0000-0000-000033840000}"/>
    <cellStyle name="Komma" xfId="55784" builtinId="3"/>
    <cellStyle name="Komma [0]_Blad1" xfId="23055"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38456" xr:uid="{00000000-0005-0000-0000-000038840000}"/>
    <cellStyle name="Komma 10 2_A01" xfId="12472" xr:uid="{00000000-0005-0000-0000-000039840000}"/>
    <cellStyle name="Komma 10 3" xfId="7421" xr:uid="{00000000-0005-0000-0000-00003A840000}"/>
    <cellStyle name="Komma 10 3 2" xfId="7422" xr:uid="{00000000-0005-0000-0000-00003B840000}"/>
    <cellStyle name="Komma 10 3_AVA DVA EL" xfId="23056" xr:uid="{00000000-0005-0000-0000-00003C840000}"/>
    <cellStyle name="Komma 10 4" xfId="7423" xr:uid="{00000000-0005-0000-0000-00003D840000}"/>
    <cellStyle name="Komma 10 4 2" xfId="34977" xr:uid="{00000000-0005-0000-0000-00003E840000}"/>
    <cellStyle name="Komma 10 4 3" xfId="34636" xr:uid="{00000000-0005-0000-0000-00003F840000}"/>
    <cellStyle name="Komma 10 5" xfId="34701" xr:uid="{00000000-0005-0000-0000-000040840000}"/>
    <cellStyle name="Komma 10 5 2" xfId="35000" xr:uid="{00000000-0005-0000-0000-000041840000}"/>
    <cellStyle name="Komma 10 6" xfId="35241"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4553" xr:uid="{00000000-0005-0000-0000-000047840000}"/>
    <cellStyle name="Komma 11 2 2_EU CC1" xfId="54207" xr:uid="{25B1D7CD-48EB-4575-B221-379E0080DC70}"/>
    <cellStyle name="Komma 11 2 3" xfId="34750" xr:uid="{00000000-0005-0000-0000-000048840000}"/>
    <cellStyle name="Komma 11 2_A01" xfId="12474" xr:uid="{00000000-0005-0000-0000-000049840000}"/>
    <cellStyle name="Komma 11 3" xfId="7428" xr:uid="{00000000-0005-0000-0000-00004A840000}"/>
    <cellStyle name="Komma 11 3 2" xfId="23057" xr:uid="{00000000-0005-0000-0000-00004B840000}"/>
    <cellStyle name="Komma 11 3 2 2" xfId="34762" xr:uid="{00000000-0005-0000-0000-00004C840000}"/>
    <cellStyle name="Komma 11 3 3" xfId="34583" xr:uid="{00000000-0005-0000-0000-00004D840000}"/>
    <cellStyle name="Komma 11 3_AVA DVA EL" xfId="23058" xr:uid="{00000000-0005-0000-0000-00004E840000}"/>
    <cellStyle name="Komma 11 4" xfId="23059" xr:uid="{00000000-0005-0000-0000-00004F840000}"/>
    <cellStyle name="Komma 11 4 2" xfId="34736" xr:uid="{00000000-0005-0000-0000-000050840000}"/>
    <cellStyle name="Komma 11 4 3" xfId="34526" xr:uid="{00000000-0005-0000-0000-000051840000}"/>
    <cellStyle name="Komma 11 5" xfId="23060" xr:uid="{00000000-0005-0000-0000-000052840000}"/>
    <cellStyle name="Komma 11 5 2" xfId="34702" xr:uid="{00000000-0005-0000-0000-000053840000}"/>
    <cellStyle name="Komma 11 6" xfId="35242" xr:uid="{00000000-0005-0000-0000-000054840000}"/>
    <cellStyle name="Komma 11_A01" xfId="12473"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477" xr:uid="{00000000-0005-0000-0000-00005A840000}"/>
    <cellStyle name="Komma 12 2 3" xfId="7433" xr:uid="{00000000-0005-0000-0000-00005B840000}"/>
    <cellStyle name="Komma 12 2 3 2" xfId="34556" xr:uid="{00000000-0005-0000-0000-00005C840000}"/>
    <cellStyle name="Komma 12 2 3_EU CC1" xfId="54208" xr:uid="{A1A51846-CE7C-4462-95BA-7FFC60C857E2}"/>
    <cellStyle name="Komma 12 2 4" xfId="34752" xr:uid="{00000000-0005-0000-0000-00005D840000}"/>
    <cellStyle name="Komma 12 2 5" xfId="35244" xr:uid="{00000000-0005-0000-0000-00005E840000}"/>
    <cellStyle name="Komma 12 2_A01" xfId="12476" xr:uid="{00000000-0005-0000-0000-00005F840000}"/>
    <cellStyle name="Komma 12 3" xfId="7434" xr:uid="{00000000-0005-0000-0000-000060840000}"/>
    <cellStyle name="Komma 12 3 2" xfId="7435" xr:uid="{00000000-0005-0000-0000-000061840000}"/>
    <cellStyle name="Komma 12 3 2 2" xfId="34586" xr:uid="{00000000-0005-0000-0000-000062840000}"/>
    <cellStyle name="Komma 12 3 2_EU CC1" xfId="54209" xr:uid="{B1374316-5CCD-4EA9-B140-99A37A80AA48}"/>
    <cellStyle name="Komma 12 3 3" xfId="34765" xr:uid="{00000000-0005-0000-0000-000063840000}"/>
    <cellStyle name="Komma 12 3_A01" xfId="12478" xr:uid="{00000000-0005-0000-0000-000064840000}"/>
    <cellStyle name="Komma 12 4" xfId="7436" xr:uid="{00000000-0005-0000-0000-000065840000}"/>
    <cellStyle name="Komma 12 4 2" xfId="34738" xr:uid="{00000000-0005-0000-0000-000066840000}"/>
    <cellStyle name="Komma 12 4 3" xfId="34529" xr:uid="{00000000-0005-0000-0000-000067840000}"/>
    <cellStyle name="Komma 12 4_EU CC1" xfId="54210" xr:uid="{6E3F3691-DE19-48CF-A6F2-79244D2D03BE}"/>
    <cellStyle name="Komma 12 5" xfId="34704" xr:uid="{00000000-0005-0000-0000-000068840000}"/>
    <cellStyle name="Komma 12 6" xfId="35243" xr:uid="{00000000-0005-0000-0000-000069840000}"/>
    <cellStyle name="Komma 12_A01" xfId="12475"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4766" xr:uid="{00000000-0005-0000-0000-00006E840000}"/>
    <cellStyle name="Komma 13 2 2_EU CC1" xfId="54211" xr:uid="{C0414FFF-0F87-4098-BDFC-BEF59F904C61}"/>
    <cellStyle name="Komma 13 2_A01" xfId="12480" xr:uid="{00000000-0005-0000-0000-00006F840000}"/>
    <cellStyle name="Komma 13 3" xfId="7440" xr:uid="{00000000-0005-0000-0000-000070840000}"/>
    <cellStyle name="Komma 13 3 2" xfId="34590" xr:uid="{00000000-0005-0000-0000-000071840000}"/>
    <cellStyle name="Komma 13 3_EU CC1" xfId="54212" xr:uid="{5390DBA9-98E8-4B58-B893-B65F71A2EFB0}"/>
    <cellStyle name="Komma 13 4" xfId="34706" xr:uid="{00000000-0005-0000-0000-000072840000}"/>
    <cellStyle name="Komma 13 5" xfId="35245" xr:uid="{00000000-0005-0000-0000-000073840000}"/>
    <cellStyle name="Komma 13_A01" xfId="12479" xr:uid="{00000000-0005-0000-0000-000074840000}"/>
    <cellStyle name="Komma 14" xfId="7441" xr:uid="{00000000-0005-0000-0000-000075840000}"/>
    <cellStyle name="Komma 14 2" xfId="23061" xr:uid="{00000000-0005-0000-0000-000076840000}"/>
    <cellStyle name="Komma 14 3" xfId="47211" xr:uid="{00000000-0005-0000-0000-000077840000}"/>
    <cellStyle name="Komma 14_A01" xfId="34333"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7212" xr:uid="{00000000-0005-0000-0000-00007D840000}"/>
    <cellStyle name="Komma 15_A01" xfId="12481"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38641" xr:uid="{00000000-0005-0000-0000-000084840000}"/>
    <cellStyle name="Komma 16_AVA DVA EL" xfId="23062"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7213" xr:uid="{00000000-0005-0000-0000-00008B840000}"/>
    <cellStyle name="Komma 17_AVA DVA EL" xfId="23063"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3064" xr:uid="{00000000-0005-0000-0000-000095840000}"/>
    <cellStyle name="Komma 19" xfId="7464" xr:uid="{00000000-0005-0000-0000-000096840000}"/>
    <cellStyle name="Komma 19 2" xfId="7465" xr:uid="{00000000-0005-0000-0000-000097840000}"/>
    <cellStyle name="Komma 19 3" xfId="47214" xr:uid="{00000000-0005-0000-0000-000098840000}"/>
    <cellStyle name="Komma 19 4" xfId="47215" xr:uid="{00000000-0005-0000-0000-000099840000}"/>
    <cellStyle name="Komma 19_A01" xfId="12482" xr:uid="{00000000-0005-0000-0000-00009A840000}"/>
    <cellStyle name="Komma 2" xfId="7466" xr:uid="{00000000-0005-0000-0000-00009B840000}"/>
    <cellStyle name="Komma 2 10" xfId="34383" xr:uid="{00000000-0005-0000-0000-00009C840000}"/>
    <cellStyle name="Komma 2 10 2" xfId="47216" xr:uid="{00000000-0005-0000-0000-00009D840000}"/>
    <cellStyle name="Komma 2 10 2 2" xfId="47217" xr:uid="{00000000-0005-0000-0000-00009E840000}"/>
    <cellStyle name="Komma 2 10 2 2 2" xfId="47218" xr:uid="{00000000-0005-0000-0000-00009F840000}"/>
    <cellStyle name="Komma 2 10 2 3" xfId="47219" xr:uid="{00000000-0005-0000-0000-0000A0840000}"/>
    <cellStyle name="Komma 2 10 2_7. Other MTM adjustments" xfId="47220" xr:uid="{00000000-0005-0000-0000-0000A1840000}"/>
    <cellStyle name="Komma 2 10 3" xfId="47221" xr:uid="{00000000-0005-0000-0000-0000A2840000}"/>
    <cellStyle name="Komma 2 10 3 2" xfId="47222" xr:uid="{00000000-0005-0000-0000-0000A3840000}"/>
    <cellStyle name="Komma 2 10 3 2 2" xfId="47223" xr:uid="{00000000-0005-0000-0000-0000A4840000}"/>
    <cellStyle name="Komma 2 10 3 3" xfId="47224" xr:uid="{00000000-0005-0000-0000-0000A5840000}"/>
    <cellStyle name="Komma 2 10 3_7. Other MTM adjustments" xfId="47225" xr:uid="{00000000-0005-0000-0000-0000A6840000}"/>
    <cellStyle name="Komma 2 10 4" xfId="47226" xr:uid="{00000000-0005-0000-0000-0000A7840000}"/>
    <cellStyle name="Komma 2 10 4 2" xfId="47227" xr:uid="{00000000-0005-0000-0000-0000A8840000}"/>
    <cellStyle name="Komma 2 10 5" xfId="47228" xr:uid="{00000000-0005-0000-0000-0000A9840000}"/>
    <cellStyle name="Komma 2 10_7. Other MTM adjustments" xfId="47229" xr:uid="{00000000-0005-0000-0000-0000AA840000}"/>
    <cellStyle name="Komma 2 11" xfId="35246" xr:uid="{00000000-0005-0000-0000-0000AB840000}"/>
    <cellStyle name="Komma 2 12" xfId="47230" xr:uid="{00000000-0005-0000-0000-0000AC840000}"/>
    <cellStyle name="Komma 2 13" xfId="47231" xr:uid="{00000000-0005-0000-0000-0000AD840000}"/>
    <cellStyle name="Komma 2 2" xfId="7467" xr:uid="{00000000-0005-0000-0000-0000AE840000}"/>
    <cellStyle name="Komma 2 2 2" xfId="12483" xr:uid="{00000000-0005-0000-0000-0000AF840000}"/>
    <cellStyle name="Komma 2 2 2 2" xfId="23065" xr:uid="{00000000-0005-0000-0000-0000B0840000}"/>
    <cellStyle name="Komma 2 2 2 2 2" xfId="34593" xr:uid="{00000000-0005-0000-0000-0000B1840000}"/>
    <cellStyle name="Komma 2 2 2 2 2 2" xfId="38461" xr:uid="{00000000-0005-0000-0000-0000B2840000}"/>
    <cellStyle name="Komma 2 2 2 2 2 2 2" xfId="47232" xr:uid="{00000000-0005-0000-0000-0000B3840000}"/>
    <cellStyle name="Komma 2 2 2 2 2 2 2 2" xfId="47233" xr:uid="{00000000-0005-0000-0000-0000B4840000}"/>
    <cellStyle name="Komma 2 2 2 2 2 2 3" xfId="47234" xr:uid="{00000000-0005-0000-0000-0000B5840000}"/>
    <cellStyle name="Komma 2 2 2 2 2 2_7. Other MTM adjustments" xfId="47235" xr:uid="{00000000-0005-0000-0000-0000B6840000}"/>
    <cellStyle name="Komma 2 2 2 2 2 3" xfId="38460" xr:uid="{00000000-0005-0000-0000-0000B7840000}"/>
    <cellStyle name="Komma 2 2 2 2 2 3 2" xfId="47236" xr:uid="{00000000-0005-0000-0000-0000B8840000}"/>
    <cellStyle name="Komma 2 2 2 2 2 3 2 2" xfId="47237" xr:uid="{00000000-0005-0000-0000-0000B9840000}"/>
    <cellStyle name="Komma 2 2 2 2 2 3 3" xfId="47238" xr:uid="{00000000-0005-0000-0000-0000BA840000}"/>
    <cellStyle name="Komma 2 2 2 2 2 3_7. Other MTM adjustments" xfId="47239" xr:uid="{00000000-0005-0000-0000-0000BB840000}"/>
    <cellStyle name="Komma 2 2 2 2 2 4" xfId="47240" xr:uid="{00000000-0005-0000-0000-0000BC840000}"/>
    <cellStyle name="Komma 2 2 2 2 2 4 2" xfId="47241" xr:uid="{00000000-0005-0000-0000-0000BD840000}"/>
    <cellStyle name="Komma 2 2 2 2 2 4 2 2" xfId="47242" xr:uid="{00000000-0005-0000-0000-0000BE840000}"/>
    <cellStyle name="Komma 2 2 2 2 2 4 3" xfId="47243" xr:uid="{00000000-0005-0000-0000-0000BF840000}"/>
    <cellStyle name="Komma 2 2 2 2 2 4_7. Other MTM adjustments" xfId="47244" xr:uid="{00000000-0005-0000-0000-0000C0840000}"/>
    <cellStyle name="Komma 2 2 2 2 2 5" xfId="47245" xr:uid="{00000000-0005-0000-0000-0000C1840000}"/>
    <cellStyle name="Komma 2 2 2 2 2 5 2" xfId="47246" xr:uid="{00000000-0005-0000-0000-0000C2840000}"/>
    <cellStyle name="Komma 2 2 2 2 2 6" xfId="47247" xr:uid="{00000000-0005-0000-0000-0000C3840000}"/>
    <cellStyle name="Komma 2 2 2 2 2_7. Other MTM adjustments" xfId="47248" xr:uid="{00000000-0005-0000-0000-0000C4840000}"/>
    <cellStyle name="Komma 2 2 2 2 3" xfId="38462" xr:uid="{00000000-0005-0000-0000-0000C5840000}"/>
    <cellStyle name="Komma 2 2 2 2 3 2" xfId="47249" xr:uid="{00000000-0005-0000-0000-0000C6840000}"/>
    <cellStyle name="Komma 2 2 2 2 3 2 2" xfId="47250" xr:uid="{00000000-0005-0000-0000-0000C7840000}"/>
    <cellStyle name="Komma 2 2 2 2 3 3" xfId="47251" xr:uid="{00000000-0005-0000-0000-0000C8840000}"/>
    <cellStyle name="Komma 2 2 2 2 3_7. Other MTM adjustments" xfId="47252" xr:uid="{00000000-0005-0000-0000-0000C9840000}"/>
    <cellStyle name="Komma 2 2 2 2 4" xfId="38463" xr:uid="{00000000-0005-0000-0000-0000CA840000}"/>
    <cellStyle name="Komma 2 2 2 2 4 2" xfId="47253" xr:uid="{00000000-0005-0000-0000-0000CB840000}"/>
    <cellStyle name="Komma 2 2 2 2 4 2 2" xfId="47254" xr:uid="{00000000-0005-0000-0000-0000CC840000}"/>
    <cellStyle name="Komma 2 2 2 2 4 3" xfId="47255" xr:uid="{00000000-0005-0000-0000-0000CD840000}"/>
    <cellStyle name="Komma 2 2 2 2 4_7. Other MTM adjustments" xfId="47256" xr:uid="{00000000-0005-0000-0000-0000CE840000}"/>
    <cellStyle name="Komma 2 2 2 2 5" xfId="38459" xr:uid="{00000000-0005-0000-0000-0000CF840000}"/>
    <cellStyle name="Komma 2 2 2 2 5 2" xfId="47257" xr:uid="{00000000-0005-0000-0000-0000D0840000}"/>
    <cellStyle name="Komma 2 2 2 2 5 2 2" xfId="47258" xr:uid="{00000000-0005-0000-0000-0000D1840000}"/>
    <cellStyle name="Komma 2 2 2 2 5 3" xfId="47259" xr:uid="{00000000-0005-0000-0000-0000D2840000}"/>
    <cellStyle name="Komma 2 2 2 2 5_7. Other MTM adjustments" xfId="47260" xr:uid="{00000000-0005-0000-0000-0000D3840000}"/>
    <cellStyle name="Komma 2 2 2 2 6" xfId="47261" xr:uid="{00000000-0005-0000-0000-0000D4840000}"/>
    <cellStyle name="Komma 2 2 2 2 6 2" xfId="47262" xr:uid="{00000000-0005-0000-0000-0000D5840000}"/>
    <cellStyle name="Komma 2 2 2 2 6 2 2" xfId="47263" xr:uid="{00000000-0005-0000-0000-0000D6840000}"/>
    <cellStyle name="Komma 2 2 2 2 6 3" xfId="47264" xr:uid="{00000000-0005-0000-0000-0000D7840000}"/>
    <cellStyle name="Komma 2 2 2 2 6_7. Other MTM adjustments" xfId="47265" xr:uid="{00000000-0005-0000-0000-0000D8840000}"/>
    <cellStyle name="Komma 2 2 2 2 7" xfId="47266" xr:uid="{00000000-0005-0000-0000-0000D9840000}"/>
    <cellStyle name="Komma 2 2 2 2 7 2" xfId="47267" xr:uid="{00000000-0005-0000-0000-0000DA840000}"/>
    <cellStyle name="Komma 2 2 2 2 8" xfId="47268" xr:uid="{00000000-0005-0000-0000-0000DB840000}"/>
    <cellStyle name="Komma 2 2 2 2_7. Other MTM adjustments" xfId="47269" xr:uid="{00000000-0005-0000-0000-0000DC840000}"/>
    <cellStyle name="Komma 2 2 2 3" xfId="34768" xr:uid="{00000000-0005-0000-0000-0000DD840000}"/>
    <cellStyle name="Komma 2 2 2 3 2" xfId="38465" xr:uid="{00000000-0005-0000-0000-0000DE840000}"/>
    <cellStyle name="Komma 2 2 2 3 2 2" xfId="47270" xr:uid="{00000000-0005-0000-0000-0000DF840000}"/>
    <cellStyle name="Komma 2 2 2 3 3" xfId="38464" xr:uid="{00000000-0005-0000-0000-0000E0840000}"/>
    <cellStyle name="Komma 2 2 2 3 3 2" xfId="47271" xr:uid="{00000000-0005-0000-0000-0000E1840000}"/>
    <cellStyle name="Komma 2 2 2 3 4" xfId="47272" xr:uid="{00000000-0005-0000-0000-0000E2840000}"/>
    <cellStyle name="Komma 2 2 2 3_7. Other MTM adjustments" xfId="47273" xr:uid="{00000000-0005-0000-0000-0000E3840000}"/>
    <cellStyle name="Komma 2 2 2 4" xfId="34461" xr:uid="{00000000-0005-0000-0000-0000E4840000}"/>
    <cellStyle name="Komma 2 2 2 4 2" xfId="38466" xr:uid="{00000000-0005-0000-0000-0000E5840000}"/>
    <cellStyle name="Komma 2 2 2 4 2 2" xfId="47274" xr:uid="{00000000-0005-0000-0000-0000E6840000}"/>
    <cellStyle name="Komma 2 2 2 4 2 2 2" xfId="47275" xr:uid="{00000000-0005-0000-0000-0000E7840000}"/>
    <cellStyle name="Komma 2 2 2 4 2 3" xfId="47276" xr:uid="{00000000-0005-0000-0000-0000E8840000}"/>
    <cellStyle name="Komma 2 2 2 4 2_7. Other MTM adjustments" xfId="47277" xr:uid="{00000000-0005-0000-0000-0000E9840000}"/>
    <cellStyle name="Komma 2 2 2 4 3" xfId="47278" xr:uid="{00000000-0005-0000-0000-0000EA840000}"/>
    <cellStyle name="Komma 2 2 2 4 3 2" xfId="47279" xr:uid="{00000000-0005-0000-0000-0000EB840000}"/>
    <cellStyle name="Komma 2 2 2 4 3 2 2" xfId="47280" xr:uid="{00000000-0005-0000-0000-0000EC840000}"/>
    <cellStyle name="Komma 2 2 2 4 3 3" xfId="47281" xr:uid="{00000000-0005-0000-0000-0000ED840000}"/>
    <cellStyle name="Komma 2 2 2 4 3_7. Other MTM adjustments" xfId="47282" xr:uid="{00000000-0005-0000-0000-0000EE840000}"/>
    <cellStyle name="Komma 2 2 2 4 4" xfId="47283" xr:uid="{00000000-0005-0000-0000-0000EF840000}"/>
    <cellStyle name="Komma 2 2 2 4 4 2" xfId="47284" xr:uid="{00000000-0005-0000-0000-0000F0840000}"/>
    <cellStyle name="Komma 2 2 2 4 4 2 2" xfId="47285" xr:uid="{00000000-0005-0000-0000-0000F1840000}"/>
    <cellStyle name="Komma 2 2 2 4 4 3" xfId="47286" xr:uid="{00000000-0005-0000-0000-0000F2840000}"/>
    <cellStyle name="Komma 2 2 2 4 4_7. Other MTM adjustments" xfId="47287" xr:uid="{00000000-0005-0000-0000-0000F3840000}"/>
    <cellStyle name="Komma 2 2 2 4 5" xfId="47288" xr:uid="{00000000-0005-0000-0000-0000F4840000}"/>
    <cellStyle name="Komma 2 2 2 4 5 2" xfId="47289" xr:uid="{00000000-0005-0000-0000-0000F5840000}"/>
    <cellStyle name="Komma 2 2 2 4 6" xfId="47290" xr:uid="{00000000-0005-0000-0000-0000F6840000}"/>
    <cellStyle name="Komma 2 2 2 4_7. Other MTM adjustments" xfId="47291" xr:uid="{00000000-0005-0000-0000-0000F7840000}"/>
    <cellStyle name="Komma 2 2 2 5" xfId="38467" xr:uid="{00000000-0005-0000-0000-0000F8840000}"/>
    <cellStyle name="Komma 2 2 2 5 2" xfId="47292" xr:uid="{00000000-0005-0000-0000-0000F9840000}"/>
    <cellStyle name="Komma 2 2 2 5 2 2" xfId="47293" xr:uid="{00000000-0005-0000-0000-0000FA840000}"/>
    <cellStyle name="Komma 2 2 2 5 3" xfId="47294" xr:uid="{00000000-0005-0000-0000-0000FB840000}"/>
    <cellStyle name="Komma 2 2 2 5_7. Other MTM adjustments" xfId="47295" xr:uid="{00000000-0005-0000-0000-0000FC840000}"/>
    <cellStyle name="Komma 2 2 2 6" xfId="38458" xr:uid="{00000000-0005-0000-0000-0000FD840000}"/>
    <cellStyle name="Komma 2 2 2 6 2" xfId="47296" xr:uid="{00000000-0005-0000-0000-0000FE840000}"/>
    <cellStyle name="Komma 2 2 2 6 2 2" xfId="47297" xr:uid="{00000000-0005-0000-0000-0000FF840000}"/>
    <cellStyle name="Komma 2 2 2 6 3" xfId="47298" xr:uid="{00000000-0005-0000-0000-000000850000}"/>
    <cellStyle name="Komma 2 2 2 6_7. Other MTM adjustments" xfId="47299" xr:uid="{00000000-0005-0000-0000-000001850000}"/>
    <cellStyle name="Komma 2 2 2 7" xfId="47300" xr:uid="{00000000-0005-0000-0000-000002850000}"/>
    <cellStyle name="Komma 2 2 2 7 2" xfId="47301" xr:uid="{00000000-0005-0000-0000-000003850000}"/>
    <cellStyle name="Komma 2 2 2 7 2 2" xfId="47302" xr:uid="{00000000-0005-0000-0000-000004850000}"/>
    <cellStyle name="Komma 2 2 2 7 3" xfId="47303" xr:uid="{00000000-0005-0000-0000-000005850000}"/>
    <cellStyle name="Komma 2 2 2 7_7. Other MTM adjustments" xfId="47304" xr:uid="{00000000-0005-0000-0000-000006850000}"/>
    <cellStyle name="Komma 2 2 2 8" xfId="47305" xr:uid="{00000000-0005-0000-0000-000007850000}"/>
    <cellStyle name="Komma 2 2 2 8 2" xfId="47306" xr:uid="{00000000-0005-0000-0000-000008850000}"/>
    <cellStyle name="Komma 2 2 2 9" xfId="47307" xr:uid="{00000000-0005-0000-0000-000009850000}"/>
    <cellStyle name="Komma 2 2 2_7. Other MTM adjustments" xfId="47308" xr:uid="{00000000-0005-0000-0000-00000A850000}"/>
    <cellStyle name="Komma 2 2 3" xfId="23066" xr:uid="{00000000-0005-0000-0000-00000B850000}"/>
    <cellStyle name="Komma 2 2 3 2" xfId="23067" xr:uid="{00000000-0005-0000-0000-00000C850000}"/>
    <cellStyle name="Komma 2 2 3 2 2" xfId="38470" xr:uid="{00000000-0005-0000-0000-00000D850000}"/>
    <cellStyle name="Komma 2 2 3 2 3" xfId="38469" xr:uid="{00000000-0005-0000-0000-00000E850000}"/>
    <cellStyle name="Komma 2 2 3 3" xfId="23068" xr:uid="{00000000-0005-0000-0000-00000F850000}"/>
    <cellStyle name="Komma 2 2 3 3 2" xfId="38471" xr:uid="{00000000-0005-0000-0000-000010850000}"/>
    <cellStyle name="Komma 2 2 3 4" xfId="34741" xr:uid="{00000000-0005-0000-0000-000011850000}"/>
    <cellStyle name="Komma 2 2 3 4 2" xfId="38472" xr:uid="{00000000-0005-0000-0000-000012850000}"/>
    <cellStyle name="Komma 2 2 3 5" xfId="38468" xr:uid="{00000000-0005-0000-0000-000013850000}"/>
    <cellStyle name="Komma 2 2 3_AVA DVA EL" xfId="23069" xr:uid="{00000000-0005-0000-0000-000014850000}"/>
    <cellStyle name="Komma 2 2 4" xfId="34707" xr:uid="{00000000-0005-0000-0000-000015850000}"/>
    <cellStyle name="Komma 2 2 4 2" xfId="38474" xr:uid="{00000000-0005-0000-0000-000016850000}"/>
    <cellStyle name="Komma 2 2 4 3" xfId="38473" xr:uid="{00000000-0005-0000-0000-000017850000}"/>
    <cellStyle name="Komma 2 2 5" xfId="34396" xr:uid="{00000000-0005-0000-0000-000018850000}"/>
    <cellStyle name="Komma 2 2 5 2" xfId="38475" xr:uid="{00000000-0005-0000-0000-000019850000}"/>
    <cellStyle name="Komma 2 2 6" xfId="38476" xr:uid="{00000000-0005-0000-0000-00001A850000}"/>
    <cellStyle name="Komma 2 2 7" xfId="38457" xr:uid="{00000000-0005-0000-0000-00001B850000}"/>
    <cellStyle name="Komma 2 2_7. Other MTM adjustments" xfId="47309" xr:uid="{00000000-0005-0000-0000-00001C850000}"/>
    <cellStyle name="Komma 2 3" xfId="7468" xr:uid="{00000000-0005-0000-0000-00001D850000}"/>
    <cellStyle name="Komma 2 3 2" xfId="23070" xr:uid="{00000000-0005-0000-0000-00001E850000}"/>
    <cellStyle name="Komma 2 3 2 2" xfId="23071" xr:uid="{00000000-0005-0000-0000-00001F850000}"/>
    <cellStyle name="Komma 2 3 2 2 2" xfId="34753" xr:uid="{00000000-0005-0000-0000-000020850000}"/>
    <cellStyle name="Komma 2 3 2 3" xfId="23072" xr:uid="{00000000-0005-0000-0000-000021850000}"/>
    <cellStyle name="Komma 2 3 2 4" xfId="34560" xr:uid="{00000000-0005-0000-0000-000022850000}"/>
    <cellStyle name="Komma 2 3 2 5" xfId="38478" xr:uid="{00000000-0005-0000-0000-000023850000}"/>
    <cellStyle name="Komma 2 3 2_AVA DVA EL" xfId="23073" xr:uid="{00000000-0005-0000-0000-000024850000}"/>
    <cellStyle name="Komma 2 3 3" xfId="23074" xr:uid="{00000000-0005-0000-0000-000025850000}"/>
    <cellStyle name="Komma 2 3 3 2" xfId="34709" xr:uid="{00000000-0005-0000-0000-000026850000}"/>
    <cellStyle name="Komma 2 3 4" xfId="38477" xr:uid="{00000000-0005-0000-0000-000027850000}"/>
    <cellStyle name="Komma 2 3_7. Other MTM adjustments" xfId="47310" xr:uid="{00000000-0005-0000-0000-000028850000}"/>
    <cellStyle name="Komma 2 4" xfId="7469" xr:uid="{00000000-0005-0000-0000-000029850000}"/>
    <cellStyle name="Komma 2 4 2" xfId="23075" xr:uid="{00000000-0005-0000-0000-00002A850000}"/>
    <cellStyle name="Komma 2 4 2 2" xfId="34716" xr:uid="{00000000-0005-0000-0000-00002B850000}"/>
    <cellStyle name="Komma 2 4 2 2 2" xfId="38481" xr:uid="{00000000-0005-0000-0000-00002C850000}"/>
    <cellStyle name="Komma 2 4 2 2 2 2" xfId="47311" xr:uid="{00000000-0005-0000-0000-00002D850000}"/>
    <cellStyle name="Komma 2 4 2 2 2 2 2" xfId="47312" xr:uid="{00000000-0005-0000-0000-00002E850000}"/>
    <cellStyle name="Komma 2 4 2 2 2 2 2 2" xfId="47313" xr:uid="{00000000-0005-0000-0000-00002F850000}"/>
    <cellStyle name="Komma 2 4 2 2 2 2 3" xfId="47314" xr:uid="{00000000-0005-0000-0000-000030850000}"/>
    <cellStyle name="Komma 2 4 2 2 2 2_7. Other MTM adjustments" xfId="47315" xr:uid="{00000000-0005-0000-0000-000031850000}"/>
    <cellStyle name="Komma 2 4 2 2 2 3" xfId="47316" xr:uid="{00000000-0005-0000-0000-000032850000}"/>
    <cellStyle name="Komma 2 4 2 2 2 3 2" xfId="47317" xr:uid="{00000000-0005-0000-0000-000033850000}"/>
    <cellStyle name="Komma 2 4 2 2 2 3 2 2" xfId="47318" xr:uid="{00000000-0005-0000-0000-000034850000}"/>
    <cellStyle name="Komma 2 4 2 2 2 3 3" xfId="47319" xr:uid="{00000000-0005-0000-0000-000035850000}"/>
    <cellStyle name="Komma 2 4 2 2 2 3_7. Other MTM adjustments" xfId="47320" xr:uid="{00000000-0005-0000-0000-000036850000}"/>
    <cellStyle name="Komma 2 4 2 2 2 4" xfId="47321" xr:uid="{00000000-0005-0000-0000-000037850000}"/>
    <cellStyle name="Komma 2 4 2 2 2 4 2" xfId="47322" xr:uid="{00000000-0005-0000-0000-000038850000}"/>
    <cellStyle name="Komma 2 4 2 2 2 4 2 2" xfId="47323" xr:uid="{00000000-0005-0000-0000-000039850000}"/>
    <cellStyle name="Komma 2 4 2 2 2 4 3" xfId="47324" xr:uid="{00000000-0005-0000-0000-00003A850000}"/>
    <cellStyle name="Komma 2 4 2 2 2 4_7. Other MTM adjustments" xfId="47325" xr:uid="{00000000-0005-0000-0000-00003B850000}"/>
    <cellStyle name="Komma 2 4 2 2 2 5" xfId="47326" xr:uid="{00000000-0005-0000-0000-00003C850000}"/>
    <cellStyle name="Komma 2 4 2 2 2 5 2" xfId="47327" xr:uid="{00000000-0005-0000-0000-00003D850000}"/>
    <cellStyle name="Komma 2 4 2 2 2 6" xfId="47328" xr:uid="{00000000-0005-0000-0000-00003E850000}"/>
    <cellStyle name="Komma 2 4 2 2 2_7. Other MTM adjustments" xfId="47329" xr:uid="{00000000-0005-0000-0000-00003F850000}"/>
    <cellStyle name="Komma 2 4 2 2 3" xfId="47330" xr:uid="{00000000-0005-0000-0000-000040850000}"/>
    <cellStyle name="Komma 2 4 2 2 3 2" xfId="47331" xr:uid="{00000000-0005-0000-0000-000041850000}"/>
    <cellStyle name="Komma 2 4 2 2 3 2 2" xfId="47332" xr:uid="{00000000-0005-0000-0000-000042850000}"/>
    <cellStyle name="Komma 2 4 2 2 3 3" xfId="47333" xr:uid="{00000000-0005-0000-0000-000043850000}"/>
    <cellStyle name="Komma 2 4 2 2 3_7. Other MTM adjustments" xfId="47334" xr:uid="{00000000-0005-0000-0000-000044850000}"/>
    <cellStyle name="Komma 2 4 2 2 4" xfId="47335" xr:uid="{00000000-0005-0000-0000-000045850000}"/>
    <cellStyle name="Komma 2 4 2 2 4 2" xfId="47336" xr:uid="{00000000-0005-0000-0000-000046850000}"/>
    <cellStyle name="Komma 2 4 2 2 4 2 2" xfId="47337" xr:uid="{00000000-0005-0000-0000-000047850000}"/>
    <cellStyle name="Komma 2 4 2 2 4 3" xfId="47338" xr:uid="{00000000-0005-0000-0000-000048850000}"/>
    <cellStyle name="Komma 2 4 2 2 4_7. Other MTM adjustments" xfId="47339" xr:uid="{00000000-0005-0000-0000-000049850000}"/>
    <cellStyle name="Komma 2 4 2 2 5" xfId="47340" xr:uid="{00000000-0005-0000-0000-00004A850000}"/>
    <cellStyle name="Komma 2 4 2 2 5 2" xfId="47341" xr:uid="{00000000-0005-0000-0000-00004B850000}"/>
    <cellStyle name="Komma 2 4 2 2 5 2 2" xfId="47342" xr:uid="{00000000-0005-0000-0000-00004C850000}"/>
    <cellStyle name="Komma 2 4 2 2 5 3" xfId="47343" xr:uid="{00000000-0005-0000-0000-00004D850000}"/>
    <cellStyle name="Komma 2 4 2 2 5_7. Other MTM adjustments" xfId="47344" xr:uid="{00000000-0005-0000-0000-00004E850000}"/>
    <cellStyle name="Komma 2 4 2 2 6" xfId="47345" xr:uid="{00000000-0005-0000-0000-00004F850000}"/>
    <cellStyle name="Komma 2 4 2 2 6 2" xfId="47346" xr:uid="{00000000-0005-0000-0000-000050850000}"/>
    <cellStyle name="Komma 2 4 2 2 7" xfId="47347" xr:uid="{00000000-0005-0000-0000-000051850000}"/>
    <cellStyle name="Komma 2 4 2 2_7. Other MTM adjustments" xfId="47348" xr:uid="{00000000-0005-0000-0000-000052850000}"/>
    <cellStyle name="Komma 2 4 2 3" xfId="38480" xr:uid="{00000000-0005-0000-0000-000053850000}"/>
    <cellStyle name="Komma 2 4 2 3 2" xfId="47349" xr:uid="{00000000-0005-0000-0000-000054850000}"/>
    <cellStyle name="Komma 2 4 2 3 2 2" xfId="47350" xr:uid="{00000000-0005-0000-0000-000055850000}"/>
    <cellStyle name="Komma 2 4 2 3 2 2 2" xfId="47351" xr:uid="{00000000-0005-0000-0000-000056850000}"/>
    <cellStyle name="Komma 2 4 2 3 2 3" xfId="47352" xr:uid="{00000000-0005-0000-0000-000057850000}"/>
    <cellStyle name="Komma 2 4 2 3 2_7. Other MTM adjustments" xfId="47353" xr:uid="{00000000-0005-0000-0000-000058850000}"/>
    <cellStyle name="Komma 2 4 2 3 3" xfId="47354" xr:uid="{00000000-0005-0000-0000-000059850000}"/>
    <cellStyle name="Komma 2 4 2 3 3 2" xfId="47355" xr:uid="{00000000-0005-0000-0000-00005A850000}"/>
    <cellStyle name="Komma 2 4 2 3 3 2 2" xfId="47356" xr:uid="{00000000-0005-0000-0000-00005B850000}"/>
    <cellStyle name="Komma 2 4 2 3 3 3" xfId="47357" xr:uid="{00000000-0005-0000-0000-00005C850000}"/>
    <cellStyle name="Komma 2 4 2 3 3_7. Other MTM adjustments" xfId="47358" xr:uid="{00000000-0005-0000-0000-00005D850000}"/>
    <cellStyle name="Komma 2 4 2 3 4" xfId="47359" xr:uid="{00000000-0005-0000-0000-00005E850000}"/>
    <cellStyle name="Komma 2 4 2 3 4 2" xfId="47360" xr:uid="{00000000-0005-0000-0000-00005F850000}"/>
    <cellStyle name="Komma 2 4 2 3 4 2 2" xfId="47361" xr:uid="{00000000-0005-0000-0000-000060850000}"/>
    <cellStyle name="Komma 2 4 2 3 4 3" xfId="47362" xr:uid="{00000000-0005-0000-0000-000061850000}"/>
    <cellStyle name="Komma 2 4 2 3 4_7. Other MTM adjustments" xfId="47363" xr:uid="{00000000-0005-0000-0000-000062850000}"/>
    <cellStyle name="Komma 2 4 2 3 5" xfId="47364" xr:uid="{00000000-0005-0000-0000-000063850000}"/>
    <cellStyle name="Komma 2 4 2 3 5 2" xfId="47365" xr:uid="{00000000-0005-0000-0000-000064850000}"/>
    <cellStyle name="Komma 2 4 2 3 6" xfId="47366" xr:uid="{00000000-0005-0000-0000-000065850000}"/>
    <cellStyle name="Komma 2 4 2 3_7. Other MTM adjustments" xfId="47367" xr:uid="{00000000-0005-0000-0000-000066850000}"/>
    <cellStyle name="Komma 2 4 2 4" xfId="47368" xr:uid="{00000000-0005-0000-0000-000067850000}"/>
    <cellStyle name="Komma 2 4 2 4 2" xfId="47369" xr:uid="{00000000-0005-0000-0000-000068850000}"/>
    <cellStyle name="Komma 2 4 2 4 2 2" xfId="47370" xr:uid="{00000000-0005-0000-0000-000069850000}"/>
    <cellStyle name="Komma 2 4 2 4 3" xfId="47371" xr:uid="{00000000-0005-0000-0000-00006A850000}"/>
    <cellStyle name="Komma 2 4 2 4_7. Other MTM adjustments" xfId="47372" xr:uid="{00000000-0005-0000-0000-00006B850000}"/>
    <cellStyle name="Komma 2 4 2 5" xfId="47373" xr:uid="{00000000-0005-0000-0000-00006C850000}"/>
    <cellStyle name="Komma 2 4 2 5 2" xfId="47374" xr:uid="{00000000-0005-0000-0000-00006D850000}"/>
    <cellStyle name="Komma 2 4 2 5 2 2" xfId="47375" xr:uid="{00000000-0005-0000-0000-00006E850000}"/>
    <cellStyle name="Komma 2 4 2 5 3" xfId="47376" xr:uid="{00000000-0005-0000-0000-00006F850000}"/>
    <cellStyle name="Komma 2 4 2 5_7. Other MTM adjustments" xfId="47377" xr:uid="{00000000-0005-0000-0000-000070850000}"/>
    <cellStyle name="Komma 2 4 2 6" xfId="47378" xr:uid="{00000000-0005-0000-0000-000071850000}"/>
    <cellStyle name="Komma 2 4 2 6 2" xfId="47379" xr:uid="{00000000-0005-0000-0000-000072850000}"/>
    <cellStyle name="Komma 2 4 2 6 2 2" xfId="47380" xr:uid="{00000000-0005-0000-0000-000073850000}"/>
    <cellStyle name="Komma 2 4 2 6 3" xfId="47381" xr:uid="{00000000-0005-0000-0000-000074850000}"/>
    <cellStyle name="Komma 2 4 2 6_7. Other MTM adjustments" xfId="47382" xr:uid="{00000000-0005-0000-0000-000075850000}"/>
    <cellStyle name="Komma 2 4 2 7" xfId="47383" xr:uid="{00000000-0005-0000-0000-000076850000}"/>
    <cellStyle name="Komma 2 4 2 7 2" xfId="47384" xr:uid="{00000000-0005-0000-0000-000077850000}"/>
    <cellStyle name="Komma 2 4 2 7 2 2" xfId="47385" xr:uid="{00000000-0005-0000-0000-000078850000}"/>
    <cellStyle name="Komma 2 4 2 7 3" xfId="47386" xr:uid="{00000000-0005-0000-0000-000079850000}"/>
    <cellStyle name="Komma 2 4 2 7_7. Other MTM adjustments" xfId="47387" xr:uid="{00000000-0005-0000-0000-00007A850000}"/>
    <cellStyle name="Komma 2 4 2 8" xfId="47388" xr:uid="{00000000-0005-0000-0000-00007B850000}"/>
    <cellStyle name="Komma 2 4 2 8 2" xfId="47389" xr:uid="{00000000-0005-0000-0000-00007C850000}"/>
    <cellStyle name="Komma 2 4 2 9" xfId="47390" xr:uid="{00000000-0005-0000-0000-00007D850000}"/>
    <cellStyle name="Komma 2 4 2_7. Other MTM adjustments" xfId="47391" xr:uid="{00000000-0005-0000-0000-00007E850000}"/>
    <cellStyle name="Komma 2 4 3" xfId="23076" xr:uid="{00000000-0005-0000-0000-00007F850000}"/>
    <cellStyle name="Komma 2 4 3 2" xfId="38482" xr:uid="{00000000-0005-0000-0000-000080850000}"/>
    <cellStyle name="Komma 2 4 3 2 2" xfId="47392" xr:uid="{00000000-0005-0000-0000-000081850000}"/>
    <cellStyle name="Komma 2 4 3 2 2 2" xfId="47393" xr:uid="{00000000-0005-0000-0000-000082850000}"/>
    <cellStyle name="Komma 2 4 3 2 2 2 2" xfId="47394" xr:uid="{00000000-0005-0000-0000-000083850000}"/>
    <cellStyle name="Komma 2 4 3 2 2 3" xfId="47395" xr:uid="{00000000-0005-0000-0000-000084850000}"/>
    <cellStyle name="Komma 2 4 3 2 2_7. Other MTM adjustments" xfId="47396" xr:uid="{00000000-0005-0000-0000-000085850000}"/>
    <cellStyle name="Komma 2 4 3 2 3" xfId="47397" xr:uid="{00000000-0005-0000-0000-000086850000}"/>
    <cellStyle name="Komma 2 4 3 2 3 2" xfId="47398" xr:uid="{00000000-0005-0000-0000-000087850000}"/>
    <cellStyle name="Komma 2 4 3 2 3 2 2" xfId="47399" xr:uid="{00000000-0005-0000-0000-000088850000}"/>
    <cellStyle name="Komma 2 4 3 2 3 3" xfId="47400" xr:uid="{00000000-0005-0000-0000-000089850000}"/>
    <cellStyle name="Komma 2 4 3 2 3_7. Other MTM adjustments" xfId="47401" xr:uid="{00000000-0005-0000-0000-00008A850000}"/>
    <cellStyle name="Komma 2 4 3 2 4" xfId="47402" xr:uid="{00000000-0005-0000-0000-00008B850000}"/>
    <cellStyle name="Komma 2 4 3 2 4 2" xfId="47403" xr:uid="{00000000-0005-0000-0000-00008C850000}"/>
    <cellStyle name="Komma 2 4 3 2 4 2 2" xfId="47404" xr:uid="{00000000-0005-0000-0000-00008D850000}"/>
    <cellStyle name="Komma 2 4 3 2 4 3" xfId="47405" xr:uid="{00000000-0005-0000-0000-00008E850000}"/>
    <cellStyle name="Komma 2 4 3 2 4_7. Other MTM adjustments" xfId="47406" xr:uid="{00000000-0005-0000-0000-00008F850000}"/>
    <cellStyle name="Komma 2 4 3 2 5" xfId="47407" xr:uid="{00000000-0005-0000-0000-000090850000}"/>
    <cellStyle name="Komma 2 4 3 2 5 2" xfId="47408" xr:uid="{00000000-0005-0000-0000-000091850000}"/>
    <cellStyle name="Komma 2 4 3 2 6" xfId="47409" xr:uid="{00000000-0005-0000-0000-000092850000}"/>
    <cellStyle name="Komma 2 4 3 2_7. Other MTM adjustments" xfId="47410" xr:uid="{00000000-0005-0000-0000-000093850000}"/>
    <cellStyle name="Komma 2 4 3 3" xfId="47411" xr:uid="{00000000-0005-0000-0000-000094850000}"/>
    <cellStyle name="Komma 2 4 3 3 2" xfId="47412" xr:uid="{00000000-0005-0000-0000-000095850000}"/>
    <cellStyle name="Komma 2 4 3 3 2 2" xfId="47413" xr:uid="{00000000-0005-0000-0000-000096850000}"/>
    <cellStyle name="Komma 2 4 3 3 3" xfId="47414" xr:uid="{00000000-0005-0000-0000-000097850000}"/>
    <cellStyle name="Komma 2 4 3 3_7. Other MTM adjustments" xfId="47415" xr:uid="{00000000-0005-0000-0000-000098850000}"/>
    <cellStyle name="Komma 2 4 3 4" xfId="47416" xr:uid="{00000000-0005-0000-0000-000099850000}"/>
    <cellStyle name="Komma 2 4 3 4 2" xfId="47417" xr:uid="{00000000-0005-0000-0000-00009A850000}"/>
    <cellStyle name="Komma 2 4 3 4 2 2" xfId="47418" xr:uid="{00000000-0005-0000-0000-00009B850000}"/>
    <cellStyle name="Komma 2 4 3 4 3" xfId="47419" xr:uid="{00000000-0005-0000-0000-00009C850000}"/>
    <cellStyle name="Komma 2 4 3 4_7. Other MTM adjustments" xfId="47420" xr:uid="{00000000-0005-0000-0000-00009D850000}"/>
    <cellStyle name="Komma 2 4 3 5" xfId="47421" xr:uid="{00000000-0005-0000-0000-00009E850000}"/>
    <cellStyle name="Komma 2 4 3 5 2" xfId="47422" xr:uid="{00000000-0005-0000-0000-00009F850000}"/>
    <cellStyle name="Komma 2 4 3 5 2 2" xfId="47423" xr:uid="{00000000-0005-0000-0000-0000A0850000}"/>
    <cellStyle name="Komma 2 4 3 5 3" xfId="47424" xr:uid="{00000000-0005-0000-0000-0000A1850000}"/>
    <cellStyle name="Komma 2 4 3 5_7. Other MTM adjustments" xfId="47425" xr:uid="{00000000-0005-0000-0000-0000A2850000}"/>
    <cellStyle name="Komma 2 4 3 6" xfId="47426" xr:uid="{00000000-0005-0000-0000-0000A3850000}"/>
    <cellStyle name="Komma 2 4 3 6 2" xfId="47427" xr:uid="{00000000-0005-0000-0000-0000A4850000}"/>
    <cellStyle name="Komma 2 4 3 7" xfId="47428" xr:uid="{00000000-0005-0000-0000-0000A5850000}"/>
    <cellStyle name="Komma 2 4 3_7. Other MTM adjustments" xfId="47429" xr:uid="{00000000-0005-0000-0000-0000A6850000}"/>
    <cellStyle name="Komma 2 4 4" xfId="38483" xr:uid="{00000000-0005-0000-0000-0000A7850000}"/>
    <cellStyle name="Komma 2 4 4 2" xfId="47430" xr:uid="{00000000-0005-0000-0000-0000A8850000}"/>
    <cellStyle name="Komma 2 4 4 2 2" xfId="47431" xr:uid="{00000000-0005-0000-0000-0000A9850000}"/>
    <cellStyle name="Komma 2 4 4 2 2 2" xfId="47432" xr:uid="{00000000-0005-0000-0000-0000AA850000}"/>
    <cellStyle name="Komma 2 4 4 2 2 2 2" xfId="47433" xr:uid="{00000000-0005-0000-0000-0000AB850000}"/>
    <cellStyle name="Komma 2 4 4 2 2 3" xfId="47434" xr:uid="{00000000-0005-0000-0000-0000AC850000}"/>
    <cellStyle name="Komma 2 4 4 2 2_7. Other MTM adjustments" xfId="47435" xr:uid="{00000000-0005-0000-0000-0000AD850000}"/>
    <cellStyle name="Komma 2 4 4 2 3" xfId="47436" xr:uid="{00000000-0005-0000-0000-0000AE850000}"/>
    <cellStyle name="Komma 2 4 4 2 3 2" xfId="47437" xr:uid="{00000000-0005-0000-0000-0000AF850000}"/>
    <cellStyle name="Komma 2 4 4 2 3 2 2" xfId="47438" xr:uid="{00000000-0005-0000-0000-0000B0850000}"/>
    <cellStyle name="Komma 2 4 4 2 3 3" xfId="47439" xr:uid="{00000000-0005-0000-0000-0000B1850000}"/>
    <cellStyle name="Komma 2 4 4 2 3_7. Other MTM adjustments" xfId="47440" xr:uid="{00000000-0005-0000-0000-0000B2850000}"/>
    <cellStyle name="Komma 2 4 4 2 4" xfId="47441" xr:uid="{00000000-0005-0000-0000-0000B3850000}"/>
    <cellStyle name="Komma 2 4 4 2 4 2" xfId="47442" xr:uid="{00000000-0005-0000-0000-0000B4850000}"/>
    <cellStyle name="Komma 2 4 4 2 5" xfId="47443" xr:uid="{00000000-0005-0000-0000-0000B5850000}"/>
    <cellStyle name="Komma 2 4 4 2_7. Other MTM adjustments" xfId="47444" xr:uid="{00000000-0005-0000-0000-0000B6850000}"/>
    <cellStyle name="Komma 2 4 4 3" xfId="47445" xr:uid="{00000000-0005-0000-0000-0000B7850000}"/>
    <cellStyle name="Komma 2 4 4 3 2" xfId="47446" xr:uid="{00000000-0005-0000-0000-0000B8850000}"/>
    <cellStyle name="Komma 2 4 4 3 2 2" xfId="47447" xr:uid="{00000000-0005-0000-0000-0000B9850000}"/>
    <cellStyle name="Komma 2 4 4 3 3" xfId="47448" xr:uid="{00000000-0005-0000-0000-0000BA850000}"/>
    <cellStyle name="Komma 2 4 4 3_7. Other MTM adjustments" xfId="47449" xr:uid="{00000000-0005-0000-0000-0000BB850000}"/>
    <cellStyle name="Komma 2 4 4 4" xfId="47450" xr:uid="{00000000-0005-0000-0000-0000BC850000}"/>
    <cellStyle name="Komma 2 4 4 4 2" xfId="47451" xr:uid="{00000000-0005-0000-0000-0000BD850000}"/>
    <cellStyle name="Komma 2 4 4 4 2 2" xfId="47452" xr:uid="{00000000-0005-0000-0000-0000BE850000}"/>
    <cellStyle name="Komma 2 4 4 4 3" xfId="47453" xr:uid="{00000000-0005-0000-0000-0000BF850000}"/>
    <cellStyle name="Komma 2 4 4 4_7. Other MTM adjustments" xfId="47454" xr:uid="{00000000-0005-0000-0000-0000C0850000}"/>
    <cellStyle name="Komma 2 4 4 5" xfId="47455" xr:uid="{00000000-0005-0000-0000-0000C1850000}"/>
    <cellStyle name="Komma 2 4 4 5 2" xfId="47456" xr:uid="{00000000-0005-0000-0000-0000C2850000}"/>
    <cellStyle name="Komma 2 4 4 5 2 2" xfId="47457" xr:uid="{00000000-0005-0000-0000-0000C3850000}"/>
    <cellStyle name="Komma 2 4 4 5 3" xfId="47458" xr:uid="{00000000-0005-0000-0000-0000C4850000}"/>
    <cellStyle name="Komma 2 4 4 5_7. Other MTM adjustments" xfId="47459" xr:uid="{00000000-0005-0000-0000-0000C5850000}"/>
    <cellStyle name="Komma 2 4 4 6" xfId="47460" xr:uid="{00000000-0005-0000-0000-0000C6850000}"/>
    <cellStyle name="Komma 2 4 4 6 2" xfId="47461" xr:uid="{00000000-0005-0000-0000-0000C7850000}"/>
    <cellStyle name="Komma 2 4 4 7" xfId="47462" xr:uid="{00000000-0005-0000-0000-0000C8850000}"/>
    <cellStyle name="Komma 2 4 4_7. Other MTM adjustments" xfId="47463" xr:uid="{00000000-0005-0000-0000-0000C9850000}"/>
    <cellStyle name="Komma 2 4 5" xfId="38479" xr:uid="{00000000-0005-0000-0000-0000CA850000}"/>
    <cellStyle name="Komma 2 4 5 2" xfId="47464" xr:uid="{00000000-0005-0000-0000-0000CB850000}"/>
    <cellStyle name="Komma 2 4 5 2 2" xfId="47465" xr:uid="{00000000-0005-0000-0000-0000CC850000}"/>
    <cellStyle name="Komma 2 4 5 2 2 2" xfId="47466" xr:uid="{00000000-0005-0000-0000-0000CD850000}"/>
    <cellStyle name="Komma 2 4 5 2 3" xfId="47467" xr:uid="{00000000-0005-0000-0000-0000CE850000}"/>
    <cellStyle name="Komma 2 4 5 2_7. Other MTM adjustments" xfId="47468" xr:uid="{00000000-0005-0000-0000-0000CF850000}"/>
    <cellStyle name="Komma 2 4 5 3" xfId="47469" xr:uid="{00000000-0005-0000-0000-0000D0850000}"/>
    <cellStyle name="Komma 2 4 5 3 2" xfId="47470" xr:uid="{00000000-0005-0000-0000-0000D1850000}"/>
    <cellStyle name="Komma 2 4 5 3 2 2" xfId="47471" xr:uid="{00000000-0005-0000-0000-0000D2850000}"/>
    <cellStyle name="Komma 2 4 5 3 3" xfId="47472" xr:uid="{00000000-0005-0000-0000-0000D3850000}"/>
    <cellStyle name="Komma 2 4 5 3_7. Other MTM adjustments" xfId="47473" xr:uid="{00000000-0005-0000-0000-0000D4850000}"/>
    <cellStyle name="Komma 2 4 5 4" xfId="47474" xr:uid="{00000000-0005-0000-0000-0000D5850000}"/>
    <cellStyle name="Komma 2 4 5 4 2" xfId="47475" xr:uid="{00000000-0005-0000-0000-0000D6850000}"/>
    <cellStyle name="Komma 2 4 5 4 2 2" xfId="47476" xr:uid="{00000000-0005-0000-0000-0000D7850000}"/>
    <cellStyle name="Komma 2 4 5 4 3" xfId="47477" xr:uid="{00000000-0005-0000-0000-0000D8850000}"/>
    <cellStyle name="Komma 2 4 5 4_7. Other MTM adjustments" xfId="47478" xr:uid="{00000000-0005-0000-0000-0000D9850000}"/>
    <cellStyle name="Komma 2 4 5 5" xfId="47479" xr:uid="{00000000-0005-0000-0000-0000DA850000}"/>
    <cellStyle name="Komma 2 4 5 5 2" xfId="47480" xr:uid="{00000000-0005-0000-0000-0000DB850000}"/>
    <cellStyle name="Komma 2 4 5 6" xfId="47481" xr:uid="{00000000-0005-0000-0000-0000DC850000}"/>
    <cellStyle name="Komma 2 4 5_7. Other MTM adjustments" xfId="47482" xr:uid="{00000000-0005-0000-0000-0000DD850000}"/>
    <cellStyle name="Komma 2 4 6" xfId="47483" xr:uid="{00000000-0005-0000-0000-0000DE850000}"/>
    <cellStyle name="Komma 2 4 6 2" xfId="47484" xr:uid="{00000000-0005-0000-0000-0000DF850000}"/>
    <cellStyle name="Komma 2 4 6 2 2" xfId="47485" xr:uid="{00000000-0005-0000-0000-0000E0850000}"/>
    <cellStyle name="Komma 2 4 6 3" xfId="47486" xr:uid="{00000000-0005-0000-0000-0000E1850000}"/>
    <cellStyle name="Komma 2 4 6_7. Other MTM adjustments" xfId="47487" xr:uid="{00000000-0005-0000-0000-0000E2850000}"/>
    <cellStyle name="Komma 2 4 7" xfId="47488" xr:uid="{00000000-0005-0000-0000-0000E3850000}"/>
    <cellStyle name="Komma 2 4 7 2" xfId="47489" xr:uid="{00000000-0005-0000-0000-0000E4850000}"/>
    <cellStyle name="Komma 2 4 7 2 2" xfId="47490" xr:uid="{00000000-0005-0000-0000-0000E5850000}"/>
    <cellStyle name="Komma 2 4 7 3" xfId="47491" xr:uid="{00000000-0005-0000-0000-0000E6850000}"/>
    <cellStyle name="Komma 2 4 7_7. Other MTM adjustments" xfId="47492" xr:uid="{00000000-0005-0000-0000-0000E7850000}"/>
    <cellStyle name="Komma 2 4 8" xfId="47493" xr:uid="{00000000-0005-0000-0000-0000E8850000}"/>
    <cellStyle name="Komma 2 4 8 2" xfId="47494" xr:uid="{00000000-0005-0000-0000-0000E9850000}"/>
    <cellStyle name="Komma 2 4 8 2 2" xfId="47495" xr:uid="{00000000-0005-0000-0000-0000EA850000}"/>
    <cellStyle name="Komma 2 4 8 3" xfId="47496" xr:uid="{00000000-0005-0000-0000-0000EB850000}"/>
    <cellStyle name="Komma 2 4 8_7. Other MTM adjustments" xfId="47497" xr:uid="{00000000-0005-0000-0000-0000EC850000}"/>
    <cellStyle name="Komma 2 4 9" xfId="47498" xr:uid="{00000000-0005-0000-0000-0000ED850000}"/>
    <cellStyle name="Komma 2 4_7. Other MTM adjustments" xfId="47499" xr:uid="{00000000-0005-0000-0000-0000EE850000}"/>
    <cellStyle name="Komma 2 5" xfId="7470" xr:uid="{00000000-0005-0000-0000-0000EF850000}"/>
    <cellStyle name="Komma 2 5 10" xfId="47500" xr:uid="{00000000-0005-0000-0000-0000F0850000}"/>
    <cellStyle name="Komma 2 5 2" xfId="38485" xr:uid="{00000000-0005-0000-0000-0000F1850000}"/>
    <cellStyle name="Komma 2 5 2 2" xfId="47501" xr:uid="{00000000-0005-0000-0000-0000F2850000}"/>
    <cellStyle name="Komma 2 5 2 2 2" xfId="47502" xr:uid="{00000000-0005-0000-0000-0000F3850000}"/>
    <cellStyle name="Komma 2 5 2 2 2 2" xfId="47503" xr:uid="{00000000-0005-0000-0000-0000F4850000}"/>
    <cellStyle name="Komma 2 5 2 2 2 2 2" xfId="47504" xr:uid="{00000000-0005-0000-0000-0000F5850000}"/>
    <cellStyle name="Komma 2 5 2 2 2 3" xfId="47505" xr:uid="{00000000-0005-0000-0000-0000F6850000}"/>
    <cellStyle name="Komma 2 5 2 2 2_7. Other MTM adjustments" xfId="47506" xr:uid="{00000000-0005-0000-0000-0000F7850000}"/>
    <cellStyle name="Komma 2 5 2 2 3" xfId="47507" xr:uid="{00000000-0005-0000-0000-0000F8850000}"/>
    <cellStyle name="Komma 2 5 2 2 3 2" xfId="47508" xr:uid="{00000000-0005-0000-0000-0000F9850000}"/>
    <cellStyle name="Komma 2 5 2 2 3 2 2" xfId="47509" xr:uid="{00000000-0005-0000-0000-0000FA850000}"/>
    <cellStyle name="Komma 2 5 2 2 3 3" xfId="47510" xr:uid="{00000000-0005-0000-0000-0000FB850000}"/>
    <cellStyle name="Komma 2 5 2 2 3_7. Other MTM adjustments" xfId="47511" xr:uid="{00000000-0005-0000-0000-0000FC850000}"/>
    <cellStyle name="Komma 2 5 2 2 4" xfId="47512" xr:uid="{00000000-0005-0000-0000-0000FD850000}"/>
    <cellStyle name="Komma 2 5 2 2 4 2" xfId="47513" xr:uid="{00000000-0005-0000-0000-0000FE850000}"/>
    <cellStyle name="Komma 2 5 2 2 4 2 2" xfId="47514" xr:uid="{00000000-0005-0000-0000-0000FF850000}"/>
    <cellStyle name="Komma 2 5 2 2 4 3" xfId="47515" xr:uid="{00000000-0005-0000-0000-000000860000}"/>
    <cellStyle name="Komma 2 5 2 2 4_7. Other MTM adjustments" xfId="47516" xr:uid="{00000000-0005-0000-0000-000001860000}"/>
    <cellStyle name="Komma 2 5 2 2 5" xfId="47517" xr:uid="{00000000-0005-0000-0000-000002860000}"/>
    <cellStyle name="Komma 2 5 2 2 5 2" xfId="47518" xr:uid="{00000000-0005-0000-0000-000003860000}"/>
    <cellStyle name="Komma 2 5 2 2 6" xfId="47519" xr:uid="{00000000-0005-0000-0000-000004860000}"/>
    <cellStyle name="Komma 2 5 2 2_7. Other MTM adjustments" xfId="47520" xr:uid="{00000000-0005-0000-0000-000005860000}"/>
    <cellStyle name="Komma 2 5 2 3" xfId="47521" xr:uid="{00000000-0005-0000-0000-000006860000}"/>
    <cellStyle name="Komma 2 5 2 3 2" xfId="47522" xr:uid="{00000000-0005-0000-0000-000007860000}"/>
    <cellStyle name="Komma 2 5 2 3 2 2" xfId="47523" xr:uid="{00000000-0005-0000-0000-000008860000}"/>
    <cellStyle name="Komma 2 5 2 3 3" xfId="47524" xr:uid="{00000000-0005-0000-0000-000009860000}"/>
    <cellStyle name="Komma 2 5 2 3_7. Other MTM adjustments" xfId="47525" xr:uid="{00000000-0005-0000-0000-00000A860000}"/>
    <cellStyle name="Komma 2 5 2 4" xfId="47526" xr:uid="{00000000-0005-0000-0000-00000B860000}"/>
    <cellStyle name="Komma 2 5 2 4 2" xfId="47527" xr:uid="{00000000-0005-0000-0000-00000C860000}"/>
    <cellStyle name="Komma 2 5 2 4 2 2" xfId="47528" xr:uid="{00000000-0005-0000-0000-00000D860000}"/>
    <cellStyle name="Komma 2 5 2 4 3" xfId="47529" xr:uid="{00000000-0005-0000-0000-00000E860000}"/>
    <cellStyle name="Komma 2 5 2 4_7. Other MTM adjustments" xfId="47530" xr:uid="{00000000-0005-0000-0000-00000F860000}"/>
    <cellStyle name="Komma 2 5 2 5" xfId="47531" xr:uid="{00000000-0005-0000-0000-000010860000}"/>
    <cellStyle name="Komma 2 5 2 5 2" xfId="47532" xr:uid="{00000000-0005-0000-0000-000011860000}"/>
    <cellStyle name="Komma 2 5 2 5 2 2" xfId="47533" xr:uid="{00000000-0005-0000-0000-000012860000}"/>
    <cellStyle name="Komma 2 5 2 5 3" xfId="47534" xr:uid="{00000000-0005-0000-0000-000013860000}"/>
    <cellStyle name="Komma 2 5 2 5_7. Other MTM adjustments" xfId="47535" xr:uid="{00000000-0005-0000-0000-000014860000}"/>
    <cellStyle name="Komma 2 5 2 6" xfId="47536" xr:uid="{00000000-0005-0000-0000-000015860000}"/>
    <cellStyle name="Komma 2 5 2 6 2" xfId="47537" xr:uid="{00000000-0005-0000-0000-000016860000}"/>
    <cellStyle name="Komma 2 5 2 6 2 2" xfId="47538" xr:uid="{00000000-0005-0000-0000-000017860000}"/>
    <cellStyle name="Komma 2 5 2 6 3" xfId="47539" xr:uid="{00000000-0005-0000-0000-000018860000}"/>
    <cellStyle name="Komma 2 5 2 6_7. Other MTM adjustments" xfId="47540" xr:uid="{00000000-0005-0000-0000-000019860000}"/>
    <cellStyle name="Komma 2 5 2 7" xfId="47541" xr:uid="{00000000-0005-0000-0000-00001A860000}"/>
    <cellStyle name="Komma 2 5 2 7 2" xfId="47542" xr:uid="{00000000-0005-0000-0000-00001B860000}"/>
    <cellStyle name="Komma 2 5 2 8" xfId="47543" xr:uid="{00000000-0005-0000-0000-00001C860000}"/>
    <cellStyle name="Komma 2 5 2_7. Other MTM adjustments" xfId="47544" xr:uid="{00000000-0005-0000-0000-00001D860000}"/>
    <cellStyle name="Komma 2 5 3" xfId="38484" xr:uid="{00000000-0005-0000-0000-00001E860000}"/>
    <cellStyle name="Komma 2 5 3 2" xfId="47545" xr:uid="{00000000-0005-0000-0000-00001F860000}"/>
    <cellStyle name="Komma 2 5 3 2 2" xfId="47546" xr:uid="{00000000-0005-0000-0000-000020860000}"/>
    <cellStyle name="Komma 2 5 3 2 2 2" xfId="47547" xr:uid="{00000000-0005-0000-0000-000021860000}"/>
    <cellStyle name="Komma 2 5 3 2 2 2 2" xfId="47548" xr:uid="{00000000-0005-0000-0000-000022860000}"/>
    <cellStyle name="Komma 2 5 3 2 2 3" xfId="47549" xr:uid="{00000000-0005-0000-0000-000023860000}"/>
    <cellStyle name="Komma 2 5 3 2 2_7. Other MTM adjustments" xfId="47550" xr:uid="{00000000-0005-0000-0000-000024860000}"/>
    <cellStyle name="Komma 2 5 3 2 3" xfId="47551" xr:uid="{00000000-0005-0000-0000-000025860000}"/>
    <cellStyle name="Komma 2 5 3 2 3 2" xfId="47552" xr:uid="{00000000-0005-0000-0000-000026860000}"/>
    <cellStyle name="Komma 2 5 3 2 3 2 2" xfId="47553" xr:uid="{00000000-0005-0000-0000-000027860000}"/>
    <cellStyle name="Komma 2 5 3 2 3 3" xfId="47554" xr:uid="{00000000-0005-0000-0000-000028860000}"/>
    <cellStyle name="Komma 2 5 3 2 3_7. Other MTM adjustments" xfId="47555" xr:uid="{00000000-0005-0000-0000-000029860000}"/>
    <cellStyle name="Komma 2 5 3 2 4" xfId="47556" xr:uid="{00000000-0005-0000-0000-00002A860000}"/>
    <cellStyle name="Komma 2 5 3 2 4 2" xfId="47557" xr:uid="{00000000-0005-0000-0000-00002B860000}"/>
    <cellStyle name="Komma 2 5 3 2 4 2 2" xfId="47558" xr:uid="{00000000-0005-0000-0000-00002C860000}"/>
    <cellStyle name="Komma 2 5 3 2 4 3" xfId="47559" xr:uid="{00000000-0005-0000-0000-00002D860000}"/>
    <cellStyle name="Komma 2 5 3 2 4_7. Other MTM adjustments" xfId="47560" xr:uid="{00000000-0005-0000-0000-00002E860000}"/>
    <cellStyle name="Komma 2 5 3 2 5" xfId="47561" xr:uid="{00000000-0005-0000-0000-00002F860000}"/>
    <cellStyle name="Komma 2 5 3 2 5 2" xfId="47562" xr:uid="{00000000-0005-0000-0000-000030860000}"/>
    <cellStyle name="Komma 2 5 3 2 6" xfId="47563" xr:uid="{00000000-0005-0000-0000-000031860000}"/>
    <cellStyle name="Komma 2 5 3 2_7. Other MTM adjustments" xfId="47564" xr:uid="{00000000-0005-0000-0000-000032860000}"/>
    <cellStyle name="Komma 2 5 3 3" xfId="47565" xr:uid="{00000000-0005-0000-0000-000033860000}"/>
    <cellStyle name="Komma 2 5 3 3 2" xfId="47566" xr:uid="{00000000-0005-0000-0000-000034860000}"/>
    <cellStyle name="Komma 2 5 3 3 2 2" xfId="47567" xr:uid="{00000000-0005-0000-0000-000035860000}"/>
    <cellStyle name="Komma 2 5 3 3 3" xfId="47568" xr:uid="{00000000-0005-0000-0000-000036860000}"/>
    <cellStyle name="Komma 2 5 3 3_7. Other MTM adjustments" xfId="47569" xr:uid="{00000000-0005-0000-0000-000037860000}"/>
    <cellStyle name="Komma 2 5 3 4" xfId="47570" xr:uid="{00000000-0005-0000-0000-000038860000}"/>
    <cellStyle name="Komma 2 5 3 4 2" xfId="47571" xr:uid="{00000000-0005-0000-0000-000039860000}"/>
    <cellStyle name="Komma 2 5 3 4 2 2" xfId="47572" xr:uid="{00000000-0005-0000-0000-00003A860000}"/>
    <cellStyle name="Komma 2 5 3 4 3" xfId="47573" xr:uid="{00000000-0005-0000-0000-00003B860000}"/>
    <cellStyle name="Komma 2 5 3 4_7. Other MTM adjustments" xfId="47574" xr:uid="{00000000-0005-0000-0000-00003C860000}"/>
    <cellStyle name="Komma 2 5 3 5" xfId="47575" xr:uid="{00000000-0005-0000-0000-00003D860000}"/>
    <cellStyle name="Komma 2 5 3 5 2" xfId="47576" xr:uid="{00000000-0005-0000-0000-00003E860000}"/>
    <cellStyle name="Komma 2 5 3 5 2 2" xfId="47577" xr:uid="{00000000-0005-0000-0000-00003F860000}"/>
    <cellStyle name="Komma 2 5 3 5 3" xfId="47578" xr:uid="{00000000-0005-0000-0000-000040860000}"/>
    <cellStyle name="Komma 2 5 3 5_7. Other MTM adjustments" xfId="47579" xr:uid="{00000000-0005-0000-0000-000041860000}"/>
    <cellStyle name="Komma 2 5 3 6" xfId="47580" xr:uid="{00000000-0005-0000-0000-000042860000}"/>
    <cellStyle name="Komma 2 5 3 6 2" xfId="47581" xr:uid="{00000000-0005-0000-0000-000043860000}"/>
    <cellStyle name="Komma 2 5 3 7" xfId="47582" xr:uid="{00000000-0005-0000-0000-000044860000}"/>
    <cellStyle name="Komma 2 5 3_7. Other MTM adjustments" xfId="47583" xr:uid="{00000000-0005-0000-0000-000045860000}"/>
    <cellStyle name="Komma 2 5 4" xfId="47584" xr:uid="{00000000-0005-0000-0000-000046860000}"/>
    <cellStyle name="Komma 2 5 4 2" xfId="47585" xr:uid="{00000000-0005-0000-0000-000047860000}"/>
    <cellStyle name="Komma 2 5 4 2 2" xfId="47586" xr:uid="{00000000-0005-0000-0000-000048860000}"/>
    <cellStyle name="Komma 2 5 4 2 2 2" xfId="47587" xr:uid="{00000000-0005-0000-0000-000049860000}"/>
    <cellStyle name="Komma 2 5 4 2 3" xfId="47588" xr:uid="{00000000-0005-0000-0000-00004A860000}"/>
    <cellStyle name="Komma 2 5 4 2_7. Other MTM adjustments" xfId="47589" xr:uid="{00000000-0005-0000-0000-00004B860000}"/>
    <cellStyle name="Komma 2 5 4 3" xfId="47590" xr:uid="{00000000-0005-0000-0000-00004C860000}"/>
    <cellStyle name="Komma 2 5 4 3 2" xfId="47591" xr:uid="{00000000-0005-0000-0000-00004D860000}"/>
    <cellStyle name="Komma 2 5 4 3 2 2" xfId="47592" xr:uid="{00000000-0005-0000-0000-00004E860000}"/>
    <cellStyle name="Komma 2 5 4 3 3" xfId="47593" xr:uid="{00000000-0005-0000-0000-00004F860000}"/>
    <cellStyle name="Komma 2 5 4 3_7. Other MTM adjustments" xfId="47594" xr:uid="{00000000-0005-0000-0000-000050860000}"/>
    <cellStyle name="Komma 2 5 4 4" xfId="47595" xr:uid="{00000000-0005-0000-0000-000051860000}"/>
    <cellStyle name="Komma 2 5 4 4 2" xfId="47596" xr:uid="{00000000-0005-0000-0000-000052860000}"/>
    <cellStyle name="Komma 2 5 4 4 2 2" xfId="47597" xr:uid="{00000000-0005-0000-0000-000053860000}"/>
    <cellStyle name="Komma 2 5 4 4 3" xfId="47598" xr:uid="{00000000-0005-0000-0000-000054860000}"/>
    <cellStyle name="Komma 2 5 4 4_7. Other MTM adjustments" xfId="47599" xr:uid="{00000000-0005-0000-0000-000055860000}"/>
    <cellStyle name="Komma 2 5 4 5" xfId="47600" xr:uid="{00000000-0005-0000-0000-000056860000}"/>
    <cellStyle name="Komma 2 5 4 5 2" xfId="47601" xr:uid="{00000000-0005-0000-0000-000057860000}"/>
    <cellStyle name="Komma 2 5 4 6" xfId="47602" xr:uid="{00000000-0005-0000-0000-000058860000}"/>
    <cellStyle name="Komma 2 5 4_7. Other MTM adjustments" xfId="47603" xr:uid="{00000000-0005-0000-0000-000059860000}"/>
    <cellStyle name="Komma 2 5 5" xfId="47604" xr:uid="{00000000-0005-0000-0000-00005A860000}"/>
    <cellStyle name="Komma 2 5 5 2" xfId="47605" xr:uid="{00000000-0005-0000-0000-00005B860000}"/>
    <cellStyle name="Komma 2 5 5 2 2" xfId="47606" xr:uid="{00000000-0005-0000-0000-00005C860000}"/>
    <cellStyle name="Komma 2 5 5 3" xfId="47607" xr:uid="{00000000-0005-0000-0000-00005D860000}"/>
    <cellStyle name="Komma 2 5 5_7. Other MTM adjustments" xfId="47608" xr:uid="{00000000-0005-0000-0000-00005E860000}"/>
    <cellStyle name="Komma 2 5 6" xfId="47609" xr:uid="{00000000-0005-0000-0000-00005F860000}"/>
    <cellStyle name="Komma 2 5 6 2" xfId="47610" xr:uid="{00000000-0005-0000-0000-000060860000}"/>
    <cellStyle name="Komma 2 5 6 2 2" xfId="47611" xr:uid="{00000000-0005-0000-0000-000061860000}"/>
    <cellStyle name="Komma 2 5 6 3" xfId="47612" xr:uid="{00000000-0005-0000-0000-000062860000}"/>
    <cellStyle name="Komma 2 5 6_7. Other MTM adjustments" xfId="47613" xr:uid="{00000000-0005-0000-0000-000063860000}"/>
    <cellStyle name="Komma 2 5 7" xfId="47614" xr:uid="{00000000-0005-0000-0000-000064860000}"/>
    <cellStyle name="Komma 2 5 7 2" xfId="47615" xr:uid="{00000000-0005-0000-0000-000065860000}"/>
    <cellStyle name="Komma 2 5 7 2 2" xfId="47616" xr:uid="{00000000-0005-0000-0000-000066860000}"/>
    <cellStyle name="Komma 2 5 7 3" xfId="47617" xr:uid="{00000000-0005-0000-0000-000067860000}"/>
    <cellStyle name="Komma 2 5 7_7. Other MTM adjustments" xfId="47618" xr:uid="{00000000-0005-0000-0000-000068860000}"/>
    <cellStyle name="Komma 2 5 8" xfId="47619" xr:uid="{00000000-0005-0000-0000-000069860000}"/>
    <cellStyle name="Komma 2 5 8 2" xfId="47620" xr:uid="{00000000-0005-0000-0000-00006A860000}"/>
    <cellStyle name="Komma 2 5 8 2 2" xfId="47621" xr:uid="{00000000-0005-0000-0000-00006B860000}"/>
    <cellStyle name="Komma 2 5 8 3" xfId="47622" xr:uid="{00000000-0005-0000-0000-00006C860000}"/>
    <cellStyle name="Komma 2 5 8_7. Other MTM adjustments" xfId="47623" xr:uid="{00000000-0005-0000-0000-00006D860000}"/>
    <cellStyle name="Komma 2 5 9" xfId="47624" xr:uid="{00000000-0005-0000-0000-00006E860000}"/>
    <cellStyle name="Komma 2 5 9 2" xfId="47625" xr:uid="{00000000-0005-0000-0000-00006F860000}"/>
    <cellStyle name="Komma 2 5_7. Other MTM adjustments" xfId="47626" xr:uid="{00000000-0005-0000-0000-000070860000}"/>
    <cellStyle name="Komma 2 6" xfId="7471" xr:uid="{00000000-0005-0000-0000-000071860000}"/>
    <cellStyle name="Komma 2 6 2" xfId="23077" xr:uid="{00000000-0005-0000-0000-000072860000}"/>
    <cellStyle name="Komma 2 6 2 2" xfId="47627" xr:uid="{00000000-0005-0000-0000-000073860000}"/>
    <cellStyle name="Komma 2 6 2 2 2" xfId="47628" xr:uid="{00000000-0005-0000-0000-000074860000}"/>
    <cellStyle name="Komma 2 6 2 2 2 2" xfId="47629" xr:uid="{00000000-0005-0000-0000-000075860000}"/>
    <cellStyle name="Komma 2 6 2 2 3" xfId="47630" xr:uid="{00000000-0005-0000-0000-000076860000}"/>
    <cellStyle name="Komma 2 6 2 2_7. Other MTM adjustments" xfId="47631" xr:uid="{00000000-0005-0000-0000-000077860000}"/>
    <cellStyle name="Komma 2 6 2 3" xfId="47632" xr:uid="{00000000-0005-0000-0000-000078860000}"/>
    <cellStyle name="Komma 2 6 2 3 2" xfId="47633" xr:uid="{00000000-0005-0000-0000-000079860000}"/>
    <cellStyle name="Komma 2 6 2 3 2 2" xfId="47634" xr:uid="{00000000-0005-0000-0000-00007A860000}"/>
    <cellStyle name="Komma 2 6 2 3 3" xfId="47635" xr:uid="{00000000-0005-0000-0000-00007B860000}"/>
    <cellStyle name="Komma 2 6 2 3_7. Other MTM adjustments" xfId="47636" xr:uid="{00000000-0005-0000-0000-00007C860000}"/>
    <cellStyle name="Komma 2 6 2 4" xfId="47637" xr:uid="{00000000-0005-0000-0000-00007D860000}"/>
    <cellStyle name="Komma 2 6 2 4 2" xfId="47638" xr:uid="{00000000-0005-0000-0000-00007E860000}"/>
    <cellStyle name="Komma 2 6 2 4 2 2" xfId="47639" xr:uid="{00000000-0005-0000-0000-00007F860000}"/>
    <cellStyle name="Komma 2 6 2 4 3" xfId="47640" xr:uid="{00000000-0005-0000-0000-000080860000}"/>
    <cellStyle name="Komma 2 6 2 4_7. Other MTM adjustments" xfId="47641" xr:uid="{00000000-0005-0000-0000-000081860000}"/>
    <cellStyle name="Komma 2 6 2 5" xfId="47642" xr:uid="{00000000-0005-0000-0000-000082860000}"/>
    <cellStyle name="Komma 2 6 2 5 2" xfId="47643" xr:uid="{00000000-0005-0000-0000-000083860000}"/>
    <cellStyle name="Komma 2 6 2 6" xfId="47644" xr:uid="{00000000-0005-0000-0000-000084860000}"/>
    <cellStyle name="Komma 2 6 2_7. Other MTM adjustments" xfId="47645" xr:uid="{00000000-0005-0000-0000-000085860000}"/>
    <cellStyle name="Komma 2 6 3" xfId="38486" xr:uid="{00000000-0005-0000-0000-000086860000}"/>
    <cellStyle name="Komma 2 6 3 2" xfId="47646" xr:uid="{00000000-0005-0000-0000-000087860000}"/>
    <cellStyle name="Komma 2 6 3 2 2" xfId="47647" xr:uid="{00000000-0005-0000-0000-000088860000}"/>
    <cellStyle name="Komma 2 6 3 3" xfId="47648" xr:uid="{00000000-0005-0000-0000-000089860000}"/>
    <cellStyle name="Komma 2 6 3_7. Other MTM adjustments" xfId="47649" xr:uid="{00000000-0005-0000-0000-00008A860000}"/>
    <cellStyle name="Komma 2 6 4" xfId="47650" xr:uid="{00000000-0005-0000-0000-00008B860000}"/>
    <cellStyle name="Komma 2 6 4 2" xfId="47651" xr:uid="{00000000-0005-0000-0000-00008C860000}"/>
    <cellStyle name="Komma 2 6 4 2 2" xfId="47652" xr:uid="{00000000-0005-0000-0000-00008D860000}"/>
    <cellStyle name="Komma 2 6 4 3" xfId="47653" xr:uid="{00000000-0005-0000-0000-00008E860000}"/>
    <cellStyle name="Komma 2 6 4_7. Other MTM adjustments" xfId="47654" xr:uid="{00000000-0005-0000-0000-00008F860000}"/>
    <cellStyle name="Komma 2 6 5" xfId="47655" xr:uid="{00000000-0005-0000-0000-000090860000}"/>
    <cellStyle name="Komma 2 6 5 2" xfId="47656" xr:uid="{00000000-0005-0000-0000-000091860000}"/>
    <cellStyle name="Komma 2 6 5 2 2" xfId="47657" xr:uid="{00000000-0005-0000-0000-000092860000}"/>
    <cellStyle name="Komma 2 6 5 3" xfId="47658" xr:uid="{00000000-0005-0000-0000-000093860000}"/>
    <cellStyle name="Komma 2 6 5_7. Other MTM adjustments" xfId="47659" xr:uid="{00000000-0005-0000-0000-000094860000}"/>
    <cellStyle name="Komma 2 6 6" xfId="47660" xr:uid="{00000000-0005-0000-0000-000095860000}"/>
    <cellStyle name="Komma 2 6 6 2" xfId="47661" xr:uid="{00000000-0005-0000-0000-000096860000}"/>
    <cellStyle name="Komma 2 6 6 2 2" xfId="47662" xr:uid="{00000000-0005-0000-0000-000097860000}"/>
    <cellStyle name="Komma 2 6 6 3" xfId="47663" xr:uid="{00000000-0005-0000-0000-000098860000}"/>
    <cellStyle name="Komma 2 6 6_7. Other MTM adjustments" xfId="47664" xr:uid="{00000000-0005-0000-0000-000099860000}"/>
    <cellStyle name="Komma 2 6 7" xfId="47665" xr:uid="{00000000-0005-0000-0000-00009A860000}"/>
    <cellStyle name="Komma 2 6_7. Other MTM adjustments" xfId="47666" xr:uid="{00000000-0005-0000-0000-00009B860000}"/>
    <cellStyle name="Komma 2 7" xfId="7472" xr:uid="{00000000-0005-0000-0000-00009C860000}"/>
    <cellStyle name="Komma 2 7 2" xfId="38487" xr:uid="{00000000-0005-0000-0000-00009D860000}"/>
    <cellStyle name="Komma 2 7 2 2" xfId="47667" xr:uid="{00000000-0005-0000-0000-00009E860000}"/>
    <cellStyle name="Komma 2 7 2 2 2" xfId="47668" xr:uid="{00000000-0005-0000-0000-00009F860000}"/>
    <cellStyle name="Komma 2 7 2 2 2 2" xfId="47669" xr:uid="{00000000-0005-0000-0000-0000A0860000}"/>
    <cellStyle name="Komma 2 7 2 2 3" xfId="47670" xr:uid="{00000000-0005-0000-0000-0000A1860000}"/>
    <cellStyle name="Komma 2 7 2 2_7. Other MTM adjustments" xfId="47671" xr:uid="{00000000-0005-0000-0000-0000A2860000}"/>
    <cellStyle name="Komma 2 7 2 3" xfId="47672" xr:uid="{00000000-0005-0000-0000-0000A3860000}"/>
    <cellStyle name="Komma 2 7 2 3 2" xfId="47673" xr:uid="{00000000-0005-0000-0000-0000A4860000}"/>
    <cellStyle name="Komma 2 7 2 3 2 2" xfId="47674" xr:uid="{00000000-0005-0000-0000-0000A5860000}"/>
    <cellStyle name="Komma 2 7 2 3 3" xfId="47675" xr:uid="{00000000-0005-0000-0000-0000A6860000}"/>
    <cellStyle name="Komma 2 7 2 3_7. Other MTM adjustments" xfId="47676" xr:uid="{00000000-0005-0000-0000-0000A7860000}"/>
    <cellStyle name="Komma 2 7 2 4" xfId="47677" xr:uid="{00000000-0005-0000-0000-0000A8860000}"/>
    <cellStyle name="Komma 2 7 2 4 2" xfId="47678" xr:uid="{00000000-0005-0000-0000-0000A9860000}"/>
    <cellStyle name="Komma 2 7 2 4 2 2" xfId="47679" xr:uid="{00000000-0005-0000-0000-0000AA860000}"/>
    <cellStyle name="Komma 2 7 2 4 3" xfId="47680" xr:uid="{00000000-0005-0000-0000-0000AB860000}"/>
    <cellStyle name="Komma 2 7 2 4_7. Other MTM adjustments" xfId="47681" xr:uid="{00000000-0005-0000-0000-0000AC860000}"/>
    <cellStyle name="Komma 2 7 2 5" xfId="47682" xr:uid="{00000000-0005-0000-0000-0000AD860000}"/>
    <cellStyle name="Komma 2 7 2 5 2" xfId="47683" xr:uid="{00000000-0005-0000-0000-0000AE860000}"/>
    <cellStyle name="Komma 2 7 2 6" xfId="47684" xr:uid="{00000000-0005-0000-0000-0000AF860000}"/>
    <cellStyle name="Komma 2 7 2_7. Other MTM adjustments" xfId="47685" xr:uid="{00000000-0005-0000-0000-0000B0860000}"/>
    <cellStyle name="Komma 2 7 3" xfId="47686" xr:uid="{00000000-0005-0000-0000-0000B1860000}"/>
    <cellStyle name="Komma 2 7 3 2" xfId="47687" xr:uid="{00000000-0005-0000-0000-0000B2860000}"/>
    <cellStyle name="Komma 2 7 3 2 2" xfId="47688" xr:uid="{00000000-0005-0000-0000-0000B3860000}"/>
    <cellStyle name="Komma 2 7 3 3" xfId="47689" xr:uid="{00000000-0005-0000-0000-0000B4860000}"/>
    <cellStyle name="Komma 2 7 3_7. Other MTM adjustments" xfId="47690" xr:uid="{00000000-0005-0000-0000-0000B5860000}"/>
    <cellStyle name="Komma 2 7 4" xfId="47691" xr:uid="{00000000-0005-0000-0000-0000B6860000}"/>
    <cellStyle name="Komma 2 7 4 2" xfId="47692" xr:uid="{00000000-0005-0000-0000-0000B7860000}"/>
    <cellStyle name="Komma 2 7 4 2 2" xfId="47693" xr:uid="{00000000-0005-0000-0000-0000B8860000}"/>
    <cellStyle name="Komma 2 7 4 3" xfId="47694" xr:uid="{00000000-0005-0000-0000-0000B9860000}"/>
    <cellStyle name="Komma 2 7 4_7. Other MTM adjustments" xfId="47695" xr:uid="{00000000-0005-0000-0000-0000BA860000}"/>
    <cellStyle name="Komma 2 7 5" xfId="47696" xr:uid="{00000000-0005-0000-0000-0000BB860000}"/>
    <cellStyle name="Komma 2 7 5 2" xfId="47697" xr:uid="{00000000-0005-0000-0000-0000BC860000}"/>
    <cellStyle name="Komma 2 7 5 2 2" xfId="47698" xr:uid="{00000000-0005-0000-0000-0000BD860000}"/>
    <cellStyle name="Komma 2 7 5 3" xfId="47699" xr:uid="{00000000-0005-0000-0000-0000BE860000}"/>
    <cellStyle name="Komma 2 7 5_7. Other MTM adjustments" xfId="47700" xr:uid="{00000000-0005-0000-0000-0000BF860000}"/>
    <cellStyle name="Komma 2 7 6" xfId="47701" xr:uid="{00000000-0005-0000-0000-0000C0860000}"/>
    <cellStyle name="Komma 2 7 6 2" xfId="47702" xr:uid="{00000000-0005-0000-0000-0000C1860000}"/>
    <cellStyle name="Komma 2 7 7" xfId="47703" xr:uid="{00000000-0005-0000-0000-0000C2860000}"/>
    <cellStyle name="Komma 2 7_7. Other MTM adjustments" xfId="47704" xr:uid="{00000000-0005-0000-0000-0000C3860000}"/>
    <cellStyle name="Komma 2 8" xfId="34460" xr:uid="{00000000-0005-0000-0000-0000C4860000}"/>
    <cellStyle name="Komma 2 8 2" xfId="47705" xr:uid="{00000000-0005-0000-0000-0000C5860000}"/>
    <cellStyle name="Komma 2 8 2 2" xfId="47706" xr:uid="{00000000-0005-0000-0000-0000C6860000}"/>
    <cellStyle name="Komma 2 8 2 2 2" xfId="47707" xr:uid="{00000000-0005-0000-0000-0000C7860000}"/>
    <cellStyle name="Komma 2 8 2 2 2 2" xfId="47708" xr:uid="{00000000-0005-0000-0000-0000C8860000}"/>
    <cellStyle name="Komma 2 8 2 2 3" xfId="47709" xr:uid="{00000000-0005-0000-0000-0000C9860000}"/>
    <cellStyle name="Komma 2 8 2 2_7. Other MTM adjustments" xfId="47710" xr:uid="{00000000-0005-0000-0000-0000CA860000}"/>
    <cellStyle name="Komma 2 8 2 3" xfId="47711" xr:uid="{00000000-0005-0000-0000-0000CB860000}"/>
    <cellStyle name="Komma 2 8 2 3 2" xfId="47712" xr:uid="{00000000-0005-0000-0000-0000CC860000}"/>
    <cellStyle name="Komma 2 8 2 3 2 2" xfId="47713" xr:uid="{00000000-0005-0000-0000-0000CD860000}"/>
    <cellStyle name="Komma 2 8 2 3 3" xfId="47714" xr:uid="{00000000-0005-0000-0000-0000CE860000}"/>
    <cellStyle name="Komma 2 8 2 3_7. Other MTM adjustments" xfId="47715" xr:uid="{00000000-0005-0000-0000-0000CF860000}"/>
    <cellStyle name="Komma 2 8 2 4" xfId="47716" xr:uid="{00000000-0005-0000-0000-0000D0860000}"/>
    <cellStyle name="Komma 2 8 2 4 2" xfId="47717" xr:uid="{00000000-0005-0000-0000-0000D1860000}"/>
    <cellStyle name="Komma 2 8 2 5" xfId="47718" xr:uid="{00000000-0005-0000-0000-0000D2860000}"/>
    <cellStyle name="Komma 2 8 2_7. Other MTM adjustments" xfId="47719" xr:uid="{00000000-0005-0000-0000-0000D3860000}"/>
    <cellStyle name="Komma 2 8 3" xfId="47720" xr:uid="{00000000-0005-0000-0000-0000D4860000}"/>
    <cellStyle name="Komma 2 8 3 2" xfId="47721" xr:uid="{00000000-0005-0000-0000-0000D5860000}"/>
    <cellStyle name="Komma 2 8 3 2 2" xfId="47722" xr:uid="{00000000-0005-0000-0000-0000D6860000}"/>
    <cellStyle name="Komma 2 8 3 3" xfId="47723" xr:uid="{00000000-0005-0000-0000-0000D7860000}"/>
    <cellStyle name="Komma 2 8 3_7. Other MTM adjustments" xfId="47724" xr:uid="{00000000-0005-0000-0000-0000D8860000}"/>
    <cellStyle name="Komma 2 8 4" xfId="47725" xr:uid="{00000000-0005-0000-0000-0000D9860000}"/>
    <cellStyle name="Komma 2 8 4 2" xfId="47726" xr:uid="{00000000-0005-0000-0000-0000DA860000}"/>
    <cellStyle name="Komma 2 8 4 2 2" xfId="47727" xr:uid="{00000000-0005-0000-0000-0000DB860000}"/>
    <cellStyle name="Komma 2 8 4 3" xfId="47728" xr:uid="{00000000-0005-0000-0000-0000DC860000}"/>
    <cellStyle name="Komma 2 8 4_7. Other MTM adjustments" xfId="47729" xr:uid="{00000000-0005-0000-0000-0000DD860000}"/>
    <cellStyle name="Komma 2 8 5" xfId="47730" xr:uid="{00000000-0005-0000-0000-0000DE860000}"/>
    <cellStyle name="Komma 2 8 5 2" xfId="47731" xr:uid="{00000000-0005-0000-0000-0000DF860000}"/>
    <cellStyle name="Komma 2 8 6" xfId="47732" xr:uid="{00000000-0005-0000-0000-0000E0860000}"/>
    <cellStyle name="Komma 2 8_7. Other MTM adjustments" xfId="47733" xr:uid="{00000000-0005-0000-0000-0000E1860000}"/>
    <cellStyle name="Komma 2 9" xfId="34690" xr:uid="{00000000-0005-0000-0000-0000E2860000}"/>
    <cellStyle name="Komma 2 9 2" xfId="47734" xr:uid="{00000000-0005-0000-0000-0000E3860000}"/>
    <cellStyle name="Komma 2 9 2 2" xfId="47735" xr:uid="{00000000-0005-0000-0000-0000E4860000}"/>
    <cellStyle name="Komma 2 9 3" xfId="47736" xr:uid="{00000000-0005-0000-0000-0000E5860000}"/>
    <cellStyle name="Komma 2 9 3 2" xfId="47737" xr:uid="{00000000-0005-0000-0000-0000E6860000}"/>
    <cellStyle name="Komma 2 9 4" xfId="47738" xr:uid="{00000000-0005-0000-0000-0000E7860000}"/>
    <cellStyle name="Komma 2 9_7. Other MTM adjustments" xfId="47739" xr:uid="{00000000-0005-0000-0000-0000E8860000}"/>
    <cellStyle name="Komma 2_3. Chng in credit spreads" xfId="47740" xr:uid="{00000000-0005-0000-0000-0000E9860000}"/>
    <cellStyle name="Komma 20" xfId="23078" xr:uid="{00000000-0005-0000-0000-0000EA860000}"/>
    <cellStyle name="Komma 20 2" xfId="23079" xr:uid="{00000000-0005-0000-0000-0000EB860000}"/>
    <cellStyle name="Komma 20 3" xfId="23080" xr:uid="{00000000-0005-0000-0000-0000EC860000}"/>
    <cellStyle name="Komma 20 4" xfId="34595" xr:uid="{00000000-0005-0000-0000-0000ED860000}"/>
    <cellStyle name="Komma 20_AVA DVA EL" xfId="23081" xr:uid="{00000000-0005-0000-0000-0000EE860000}"/>
    <cellStyle name="Komma 21" xfId="23082" xr:uid="{00000000-0005-0000-0000-0000EF860000}"/>
    <cellStyle name="Komma 21 2" xfId="34601" xr:uid="{00000000-0005-0000-0000-0000F0860000}"/>
    <cellStyle name="Komma 22" xfId="23083" xr:uid="{00000000-0005-0000-0000-0000F1860000}"/>
    <cellStyle name="Komma 22 2" xfId="34604" xr:uid="{00000000-0005-0000-0000-0000F2860000}"/>
    <cellStyle name="Komma 23" xfId="23084" xr:uid="{00000000-0005-0000-0000-0000F3860000}"/>
    <cellStyle name="Komma 23 2" xfId="34608" xr:uid="{00000000-0005-0000-0000-0000F4860000}"/>
    <cellStyle name="Komma 24" xfId="23085" xr:uid="{00000000-0005-0000-0000-0000F5860000}"/>
    <cellStyle name="Komma 24 2" xfId="34612" xr:uid="{00000000-0005-0000-0000-0000F6860000}"/>
    <cellStyle name="Komma 25" xfId="34616" xr:uid="{00000000-0005-0000-0000-0000F7860000}"/>
    <cellStyle name="Komma 25 2" xfId="47741" xr:uid="{00000000-0005-0000-0000-0000F8860000}"/>
    <cellStyle name="Komma 26" xfId="34621" xr:uid="{00000000-0005-0000-0000-0000F9860000}"/>
    <cellStyle name="Komma 26 2" xfId="47742" xr:uid="{00000000-0005-0000-0000-0000FA860000}"/>
    <cellStyle name="Komma 27" xfId="34623" xr:uid="{00000000-0005-0000-0000-0000FB860000}"/>
    <cellStyle name="Komma 27 2" xfId="47743" xr:uid="{00000000-0005-0000-0000-0000FC860000}"/>
    <cellStyle name="Komma 28" xfId="34626" xr:uid="{00000000-0005-0000-0000-0000FD860000}"/>
    <cellStyle name="Komma 28 2" xfId="47744" xr:uid="{00000000-0005-0000-0000-0000FE860000}"/>
    <cellStyle name="Komma 29" xfId="34628" xr:uid="{00000000-0005-0000-0000-0000FF860000}"/>
    <cellStyle name="Komma 29 2" xfId="47745" xr:uid="{00000000-0005-0000-0000-000000870000}"/>
    <cellStyle name="Komma 3" xfId="7473" xr:uid="{00000000-0005-0000-0000-000001870000}"/>
    <cellStyle name="Komma 3 10" xfId="34403" xr:uid="{00000000-0005-0000-0000-000002870000}"/>
    <cellStyle name="Komma 3 11" xfId="35247" xr:uid="{00000000-0005-0000-0000-000003870000}"/>
    <cellStyle name="Komma 3 12" xfId="47746" xr:uid="{00000000-0005-0000-0000-000004870000}"/>
    <cellStyle name="Komma 3 13" xfId="47747" xr:uid="{00000000-0005-0000-0000-000005870000}"/>
    <cellStyle name="Komma 3 2" xfId="7474" xr:uid="{00000000-0005-0000-0000-000006870000}"/>
    <cellStyle name="Komma 3 2 10" xfId="47748" xr:uid="{00000000-0005-0000-0000-000007870000}"/>
    <cellStyle name="Komma 3 2 11" xfId="47749" xr:uid="{00000000-0005-0000-0000-000008870000}"/>
    <cellStyle name="Komma 3 2 2" xfId="12484" xr:uid="{00000000-0005-0000-0000-000009870000}"/>
    <cellStyle name="Komma 3 2 2 10" xfId="34422" xr:uid="{00000000-0005-0000-0000-00000A870000}"/>
    <cellStyle name="Komma 3 2 2 11" xfId="38489" xr:uid="{00000000-0005-0000-0000-00000B870000}"/>
    <cellStyle name="Komma 3 2 2 2" xfId="12485" xr:uid="{00000000-0005-0000-0000-00000C870000}"/>
    <cellStyle name="Komma 3 2 2 2 2" xfId="23086" xr:uid="{00000000-0005-0000-0000-00000D870000}"/>
    <cellStyle name="Komma 3 2 2 2 2 2" xfId="23087" xr:uid="{00000000-0005-0000-0000-00000E870000}"/>
    <cellStyle name="Komma 3 2 2 2 2 3" xfId="23088" xr:uid="{00000000-0005-0000-0000-00000F870000}"/>
    <cellStyle name="Komma 3 2 2 2 2 4" xfId="47750" xr:uid="{00000000-0005-0000-0000-000010870000}"/>
    <cellStyle name="Komma 3 2 2 2 2 5" xfId="47751" xr:uid="{00000000-0005-0000-0000-000011870000}"/>
    <cellStyle name="Komma 3 2 2 2 2_AVA DVA EL" xfId="23089" xr:uid="{00000000-0005-0000-0000-000012870000}"/>
    <cellStyle name="Komma 3 2 2 2 3" xfId="23090" xr:uid="{00000000-0005-0000-0000-000013870000}"/>
    <cellStyle name="Komma 3 2 2 2 3 2" xfId="23091" xr:uid="{00000000-0005-0000-0000-000014870000}"/>
    <cellStyle name="Komma 3 2 2 2 3 3" xfId="23092" xr:uid="{00000000-0005-0000-0000-000015870000}"/>
    <cellStyle name="Komma 3 2 2 2 3 4" xfId="47752" xr:uid="{00000000-0005-0000-0000-000016870000}"/>
    <cellStyle name="Komma 3 2 2 2 3 5" xfId="47753" xr:uid="{00000000-0005-0000-0000-000017870000}"/>
    <cellStyle name="Komma 3 2 2 2 3_AVA DVA EL" xfId="23093" xr:uid="{00000000-0005-0000-0000-000018870000}"/>
    <cellStyle name="Komma 3 2 2 2 4" xfId="23094" xr:uid="{00000000-0005-0000-0000-000019870000}"/>
    <cellStyle name="Komma 3 2 2 2 4 2" xfId="23095" xr:uid="{00000000-0005-0000-0000-00001A870000}"/>
    <cellStyle name="Komma 3 2 2 2 4 3" xfId="23096" xr:uid="{00000000-0005-0000-0000-00001B870000}"/>
    <cellStyle name="Komma 3 2 2 2 4 4" xfId="47754" xr:uid="{00000000-0005-0000-0000-00001C870000}"/>
    <cellStyle name="Komma 3 2 2 2 4 5" xfId="47755" xr:uid="{00000000-0005-0000-0000-00001D870000}"/>
    <cellStyle name="Komma 3 2 2 2 4_AVA DVA EL" xfId="23097" xr:uid="{00000000-0005-0000-0000-00001E870000}"/>
    <cellStyle name="Komma 3 2 2 2 5" xfId="23098" xr:uid="{00000000-0005-0000-0000-00001F870000}"/>
    <cellStyle name="Komma 3 2 2 2 5 2" xfId="23099" xr:uid="{00000000-0005-0000-0000-000020870000}"/>
    <cellStyle name="Komma 3 2 2 2 5 3" xfId="23100" xr:uid="{00000000-0005-0000-0000-000021870000}"/>
    <cellStyle name="Komma 3 2 2 2 5 4" xfId="47756" xr:uid="{00000000-0005-0000-0000-000022870000}"/>
    <cellStyle name="Komma 3 2 2 2 5_AVA DVA EL" xfId="23101" xr:uid="{00000000-0005-0000-0000-000023870000}"/>
    <cellStyle name="Komma 3 2 2 2 6" xfId="23102" xr:uid="{00000000-0005-0000-0000-000024870000}"/>
    <cellStyle name="Komma 3 2 2 2 7" xfId="23103" xr:uid="{00000000-0005-0000-0000-000025870000}"/>
    <cellStyle name="Komma 3 2 2 2 8" xfId="47757" xr:uid="{00000000-0005-0000-0000-000026870000}"/>
    <cellStyle name="Komma 3 2 2 2 9" xfId="47758" xr:uid="{00000000-0005-0000-0000-000027870000}"/>
    <cellStyle name="Komma 3 2 2 2_AVA DVA EL" xfId="23104" xr:uid="{00000000-0005-0000-0000-000028870000}"/>
    <cellStyle name="Komma 3 2 2 3" xfId="23105" xr:uid="{00000000-0005-0000-0000-000029870000}"/>
    <cellStyle name="Komma 3 2 2 3 2" xfId="23106" xr:uid="{00000000-0005-0000-0000-00002A870000}"/>
    <cellStyle name="Komma 3 2 2 3 3" xfId="23107" xr:uid="{00000000-0005-0000-0000-00002B870000}"/>
    <cellStyle name="Komma 3 2 2 3 4" xfId="47759" xr:uid="{00000000-0005-0000-0000-00002C870000}"/>
    <cellStyle name="Komma 3 2 2 3 5" xfId="47760" xr:uid="{00000000-0005-0000-0000-00002D870000}"/>
    <cellStyle name="Komma 3 2 2 3_AVA DVA EL" xfId="23108" xr:uid="{00000000-0005-0000-0000-00002E870000}"/>
    <cellStyle name="Komma 3 2 2 4" xfId="23109" xr:uid="{00000000-0005-0000-0000-00002F870000}"/>
    <cellStyle name="Komma 3 2 2 4 2" xfId="23110" xr:uid="{00000000-0005-0000-0000-000030870000}"/>
    <cellStyle name="Komma 3 2 2 4 3" xfId="23111" xr:uid="{00000000-0005-0000-0000-000031870000}"/>
    <cellStyle name="Komma 3 2 2 4 4" xfId="47761" xr:uid="{00000000-0005-0000-0000-000032870000}"/>
    <cellStyle name="Komma 3 2 2 4 5" xfId="47762" xr:uid="{00000000-0005-0000-0000-000033870000}"/>
    <cellStyle name="Komma 3 2 2 4_AVA DVA EL" xfId="23112" xr:uid="{00000000-0005-0000-0000-000034870000}"/>
    <cellStyle name="Komma 3 2 2 5" xfId="23113" xr:uid="{00000000-0005-0000-0000-000035870000}"/>
    <cellStyle name="Komma 3 2 2 5 2" xfId="23114" xr:uid="{00000000-0005-0000-0000-000036870000}"/>
    <cellStyle name="Komma 3 2 2 5 3" xfId="23115" xr:uid="{00000000-0005-0000-0000-000037870000}"/>
    <cellStyle name="Komma 3 2 2 5 4" xfId="47763" xr:uid="{00000000-0005-0000-0000-000038870000}"/>
    <cellStyle name="Komma 3 2 2 5 5" xfId="47764" xr:uid="{00000000-0005-0000-0000-000039870000}"/>
    <cellStyle name="Komma 3 2 2 5_AVA DVA EL" xfId="23116" xr:uid="{00000000-0005-0000-0000-00003A870000}"/>
    <cellStyle name="Komma 3 2 2 6" xfId="23117" xr:uid="{00000000-0005-0000-0000-00003B870000}"/>
    <cellStyle name="Komma 3 2 2 6 2" xfId="23118" xr:uid="{00000000-0005-0000-0000-00003C870000}"/>
    <cellStyle name="Komma 3 2 2 6 3" xfId="23119" xr:uid="{00000000-0005-0000-0000-00003D870000}"/>
    <cellStyle name="Komma 3 2 2 6 4" xfId="47765" xr:uid="{00000000-0005-0000-0000-00003E870000}"/>
    <cellStyle name="Komma 3 2 2 6_AVA DVA EL" xfId="23120" xr:uid="{00000000-0005-0000-0000-00003F870000}"/>
    <cellStyle name="Komma 3 2 2 7" xfId="23121" xr:uid="{00000000-0005-0000-0000-000040870000}"/>
    <cellStyle name="Komma 3 2 2 8" xfId="23122" xr:uid="{00000000-0005-0000-0000-000041870000}"/>
    <cellStyle name="Komma 3 2 2 9" xfId="34533" xr:uid="{00000000-0005-0000-0000-000042870000}"/>
    <cellStyle name="Komma 3 2 2_AVA DVA EL" xfId="23123" xr:uid="{00000000-0005-0000-0000-000043870000}"/>
    <cellStyle name="Komma 3 2 3" xfId="12486" xr:uid="{00000000-0005-0000-0000-000044870000}"/>
    <cellStyle name="Komma 3 2 3 10" xfId="38490" xr:uid="{00000000-0005-0000-0000-000045870000}"/>
    <cellStyle name="Komma 3 2 3 2" xfId="23124" xr:uid="{00000000-0005-0000-0000-000046870000}"/>
    <cellStyle name="Komma 3 2 3 2 2" xfId="23125" xr:uid="{00000000-0005-0000-0000-000047870000}"/>
    <cellStyle name="Komma 3 2 3 2 3" xfId="23126" xr:uid="{00000000-0005-0000-0000-000048870000}"/>
    <cellStyle name="Komma 3 2 3 2 4" xfId="47766" xr:uid="{00000000-0005-0000-0000-000049870000}"/>
    <cellStyle name="Komma 3 2 3 2 5" xfId="47767" xr:uid="{00000000-0005-0000-0000-00004A870000}"/>
    <cellStyle name="Komma 3 2 3 2_AVA DVA EL" xfId="23127" xr:uid="{00000000-0005-0000-0000-00004B870000}"/>
    <cellStyle name="Komma 3 2 3 3" xfId="23128" xr:uid="{00000000-0005-0000-0000-00004C870000}"/>
    <cellStyle name="Komma 3 2 3 3 2" xfId="23129" xr:uid="{00000000-0005-0000-0000-00004D870000}"/>
    <cellStyle name="Komma 3 2 3 3 3" xfId="23130" xr:uid="{00000000-0005-0000-0000-00004E870000}"/>
    <cellStyle name="Komma 3 2 3 3 4" xfId="47768" xr:uid="{00000000-0005-0000-0000-00004F870000}"/>
    <cellStyle name="Komma 3 2 3 3 5" xfId="47769" xr:uid="{00000000-0005-0000-0000-000050870000}"/>
    <cellStyle name="Komma 3 2 3 3_AVA DVA EL" xfId="23131" xr:uid="{00000000-0005-0000-0000-000051870000}"/>
    <cellStyle name="Komma 3 2 3 4" xfId="23132" xr:uid="{00000000-0005-0000-0000-000052870000}"/>
    <cellStyle name="Komma 3 2 3 4 2" xfId="23133" xr:uid="{00000000-0005-0000-0000-000053870000}"/>
    <cellStyle name="Komma 3 2 3 4 3" xfId="23134" xr:uid="{00000000-0005-0000-0000-000054870000}"/>
    <cellStyle name="Komma 3 2 3 4 4" xfId="47770" xr:uid="{00000000-0005-0000-0000-000055870000}"/>
    <cellStyle name="Komma 3 2 3 4 5" xfId="47771" xr:uid="{00000000-0005-0000-0000-000056870000}"/>
    <cellStyle name="Komma 3 2 3 4_AVA DVA EL" xfId="23135" xr:uid="{00000000-0005-0000-0000-000057870000}"/>
    <cellStyle name="Komma 3 2 3 5" xfId="23136" xr:uid="{00000000-0005-0000-0000-000058870000}"/>
    <cellStyle name="Komma 3 2 3 5 2" xfId="23137" xr:uid="{00000000-0005-0000-0000-000059870000}"/>
    <cellStyle name="Komma 3 2 3 5 3" xfId="23138" xr:uid="{00000000-0005-0000-0000-00005A870000}"/>
    <cellStyle name="Komma 3 2 3 5 4" xfId="47772" xr:uid="{00000000-0005-0000-0000-00005B870000}"/>
    <cellStyle name="Komma 3 2 3 5_AVA DVA EL" xfId="23139" xr:uid="{00000000-0005-0000-0000-00005C870000}"/>
    <cellStyle name="Komma 3 2 3 6" xfId="23140" xr:uid="{00000000-0005-0000-0000-00005D870000}"/>
    <cellStyle name="Komma 3 2 3 7" xfId="23141" xr:uid="{00000000-0005-0000-0000-00005E870000}"/>
    <cellStyle name="Komma 3 2 3 8" xfId="34742" xr:uid="{00000000-0005-0000-0000-00005F870000}"/>
    <cellStyle name="Komma 3 2 3 9" xfId="34828" xr:uid="{00000000-0005-0000-0000-000060870000}"/>
    <cellStyle name="Komma 3 2 3_AVA DVA EL" xfId="23142" xr:uid="{00000000-0005-0000-0000-000061870000}"/>
    <cellStyle name="Komma 3 2 4" xfId="23143" xr:uid="{00000000-0005-0000-0000-000062870000}"/>
    <cellStyle name="Komma 3 2 4 2" xfId="23144" xr:uid="{00000000-0005-0000-0000-000063870000}"/>
    <cellStyle name="Komma 3 2 4 2 2" xfId="23145" xr:uid="{00000000-0005-0000-0000-000064870000}"/>
    <cellStyle name="Komma 3 2 4 2_AVA DVA EL" xfId="23146" xr:uid="{00000000-0005-0000-0000-000065870000}"/>
    <cellStyle name="Komma 3 2 4 3" xfId="23147" xr:uid="{00000000-0005-0000-0000-000066870000}"/>
    <cellStyle name="Komma 3 2 4 4" xfId="23148" xr:uid="{00000000-0005-0000-0000-000067870000}"/>
    <cellStyle name="Komma 3 2 4 5" xfId="47773" xr:uid="{00000000-0005-0000-0000-000068870000}"/>
    <cellStyle name="Komma 3 2 4 6" xfId="47774" xr:uid="{00000000-0005-0000-0000-000069870000}"/>
    <cellStyle name="Komma 3 2 4_AVA DVA EL" xfId="23149" xr:uid="{00000000-0005-0000-0000-00006A870000}"/>
    <cellStyle name="Komma 3 2 5" xfId="23150" xr:uid="{00000000-0005-0000-0000-00006B870000}"/>
    <cellStyle name="Komma 3 2 5 2" xfId="23151" xr:uid="{00000000-0005-0000-0000-00006C870000}"/>
    <cellStyle name="Komma 3 2 5 3" xfId="23152" xr:uid="{00000000-0005-0000-0000-00006D870000}"/>
    <cellStyle name="Komma 3 2 5 4" xfId="47775" xr:uid="{00000000-0005-0000-0000-00006E870000}"/>
    <cellStyle name="Komma 3 2 5 5" xfId="47776" xr:uid="{00000000-0005-0000-0000-00006F870000}"/>
    <cellStyle name="Komma 3 2 5_AVA DVA EL" xfId="23153" xr:uid="{00000000-0005-0000-0000-000070870000}"/>
    <cellStyle name="Komma 3 2 6" xfId="23154" xr:uid="{00000000-0005-0000-0000-000071870000}"/>
    <cellStyle name="Komma 3 2 6 2" xfId="23155" xr:uid="{00000000-0005-0000-0000-000072870000}"/>
    <cellStyle name="Komma 3 2 6 3" xfId="23156" xr:uid="{00000000-0005-0000-0000-000073870000}"/>
    <cellStyle name="Komma 3 2 6 4" xfId="47777" xr:uid="{00000000-0005-0000-0000-000074870000}"/>
    <cellStyle name="Komma 3 2 6 5" xfId="47778" xr:uid="{00000000-0005-0000-0000-000075870000}"/>
    <cellStyle name="Komma 3 2 6_AVA DVA EL" xfId="23157" xr:uid="{00000000-0005-0000-0000-000076870000}"/>
    <cellStyle name="Komma 3 2 7" xfId="23158" xr:uid="{00000000-0005-0000-0000-000077870000}"/>
    <cellStyle name="Komma 3 2 7 2" xfId="23159" xr:uid="{00000000-0005-0000-0000-000078870000}"/>
    <cellStyle name="Komma 3 2 7 3" xfId="23160" xr:uid="{00000000-0005-0000-0000-000079870000}"/>
    <cellStyle name="Komma 3 2 7 4" xfId="47779" xr:uid="{00000000-0005-0000-0000-00007A870000}"/>
    <cellStyle name="Komma 3 2 7_AVA DVA EL" xfId="23161" xr:uid="{00000000-0005-0000-0000-00007B870000}"/>
    <cellStyle name="Komma 3 2 8" xfId="23162" xr:uid="{00000000-0005-0000-0000-00007C870000}"/>
    <cellStyle name="Komma 3 2 9" xfId="38488" xr:uid="{00000000-0005-0000-0000-00007D870000}"/>
    <cellStyle name="Komma 3 2_7. Other MTM adjustments" xfId="47780" xr:uid="{00000000-0005-0000-0000-00007E870000}"/>
    <cellStyle name="Komma 3 3" xfId="7475" xr:uid="{00000000-0005-0000-0000-00007F870000}"/>
    <cellStyle name="Komma 3 3 10" xfId="47781" xr:uid="{00000000-0005-0000-0000-000080870000}"/>
    <cellStyle name="Komma 3 3 11" xfId="47782" xr:uid="{00000000-0005-0000-0000-000081870000}"/>
    <cellStyle name="Komma 3 3 2" xfId="7476" xr:uid="{00000000-0005-0000-0000-000082870000}"/>
    <cellStyle name="Komma 3 3 2 10" xfId="38492" xr:uid="{00000000-0005-0000-0000-000083870000}"/>
    <cellStyle name="Komma 3 3 2 2" xfId="23163" xr:uid="{00000000-0005-0000-0000-000084870000}"/>
    <cellStyle name="Komma 3 3 2 2 2" xfId="23164" xr:uid="{00000000-0005-0000-0000-000085870000}"/>
    <cellStyle name="Komma 3 3 2 2 3" xfId="23165" xr:uid="{00000000-0005-0000-0000-000086870000}"/>
    <cellStyle name="Komma 3 3 2 2 4" xfId="47783" xr:uid="{00000000-0005-0000-0000-000087870000}"/>
    <cellStyle name="Komma 3 3 2 2 5" xfId="47784" xr:uid="{00000000-0005-0000-0000-000088870000}"/>
    <cellStyle name="Komma 3 3 2 2_AVA DVA EL" xfId="23166" xr:uid="{00000000-0005-0000-0000-000089870000}"/>
    <cellStyle name="Komma 3 3 2 3" xfId="23167" xr:uid="{00000000-0005-0000-0000-00008A870000}"/>
    <cellStyle name="Komma 3 3 2 3 2" xfId="23168" xr:uid="{00000000-0005-0000-0000-00008B870000}"/>
    <cellStyle name="Komma 3 3 2 3 3" xfId="23169" xr:uid="{00000000-0005-0000-0000-00008C870000}"/>
    <cellStyle name="Komma 3 3 2 3 4" xfId="47785" xr:uid="{00000000-0005-0000-0000-00008D870000}"/>
    <cellStyle name="Komma 3 3 2 3 5" xfId="47786" xr:uid="{00000000-0005-0000-0000-00008E870000}"/>
    <cellStyle name="Komma 3 3 2 3_AVA DVA EL" xfId="23170" xr:uid="{00000000-0005-0000-0000-00008F870000}"/>
    <cellStyle name="Komma 3 3 2 4" xfId="23171" xr:uid="{00000000-0005-0000-0000-000090870000}"/>
    <cellStyle name="Komma 3 3 2 4 2" xfId="23172" xr:uid="{00000000-0005-0000-0000-000091870000}"/>
    <cellStyle name="Komma 3 3 2 4 3" xfId="23173" xr:uid="{00000000-0005-0000-0000-000092870000}"/>
    <cellStyle name="Komma 3 3 2 4 4" xfId="47787" xr:uid="{00000000-0005-0000-0000-000093870000}"/>
    <cellStyle name="Komma 3 3 2 4 5" xfId="47788" xr:uid="{00000000-0005-0000-0000-000094870000}"/>
    <cellStyle name="Komma 3 3 2 4_AVA DVA EL" xfId="23174" xr:uid="{00000000-0005-0000-0000-000095870000}"/>
    <cellStyle name="Komma 3 3 2 5" xfId="23175" xr:uid="{00000000-0005-0000-0000-000096870000}"/>
    <cellStyle name="Komma 3 3 2 5 2" xfId="23176" xr:uid="{00000000-0005-0000-0000-000097870000}"/>
    <cellStyle name="Komma 3 3 2 5 3" xfId="23177" xr:uid="{00000000-0005-0000-0000-000098870000}"/>
    <cellStyle name="Komma 3 3 2 5 4" xfId="47789" xr:uid="{00000000-0005-0000-0000-000099870000}"/>
    <cellStyle name="Komma 3 3 2 5_AVA DVA EL" xfId="23178" xr:uid="{00000000-0005-0000-0000-00009A870000}"/>
    <cellStyle name="Komma 3 3 2 6" xfId="23179" xr:uid="{00000000-0005-0000-0000-00009B870000}"/>
    <cellStyle name="Komma 3 3 2 7" xfId="23180" xr:uid="{00000000-0005-0000-0000-00009C870000}"/>
    <cellStyle name="Komma 3 3 2 8" xfId="34562" xr:uid="{00000000-0005-0000-0000-00009D870000}"/>
    <cellStyle name="Komma 3 3 2 9" xfId="34416" xr:uid="{00000000-0005-0000-0000-00009E870000}"/>
    <cellStyle name="Komma 3 3 2_A01" xfId="34334" xr:uid="{00000000-0005-0000-0000-00009F870000}"/>
    <cellStyle name="Komma 3 3 3" xfId="23181" xr:uid="{00000000-0005-0000-0000-0000A0870000}"/>
    <cellStyle name="Komma 3 3 3 2" xfId="23182" xr:uid="{00000000-0005-0000-0000-0000A1870000}"/>
    <cellStyle name="Komma 3 3 3 3" xfId="23183" xr:uid="{00000000-0005-0000-0000-0000A2870000}"/>
    <cellStyle name="Komma 3 3 3 4" xfId="34754" xr:uid="{00000000-0005-0000-0000-0000A3870000}"/>
    <cellStyle name="Komma 3 3 3 5" xfId="47790" xr:uid="{00000000-0005-0000-0000-0000A4870000}"/>
    <cellStyle name="Komma 3 3 3 6" xfId="47791" xr:uid="{00000000-0005-0000-0000-0000A5870000}"/>
    <cellStyle name="Komma 3 3 3_AVA DVA EL" xfId="23184" xr:uid="{00000000-0005-0000-0000-0000A6870000}"/>
    <cellStyle name="Komma 3 3 4" xfId="23185" xr:uid="{00000000-0005-0000-0000-0000A7870000}"/>
    <cellStyle name="Komma 3 3 4 2" xfId="23186" xr:uid="{00000000-0005-0000-0000-0000A8870000}"/>
    <cellStyle name="Komma 3 3 4 3" xfId="23187" xr:uid="{00000000-0005-0000-0000-0000A9870000}"/>
    <cellStyle name="Komma 3 3 4 4" xfId="47792" xr:uid="{00000000-0005-0000-0000-0000AA870000}"/>
    <cellStyle name="Komma 3 3 4 5" xfId="47793" xr:uid="{00000000-0005-0000-0000-0000AB870000}"/>
    <cellStyle name="Komma 3 3 4_AVA DVA EL" xfId="23188" xr:uid="{00000000-0005-0000-0000-0000AC870000}"/>
    <cellStyle name="Komma 3 3 5" xfId="23189" xr:uid="{00000000-0005-0000-0000-0000AD870000}"/>
    <cellStyle name="Komma 3 3 5 2" xfId="23190" xr:uid="{00000000-0005-0000-0000-0000AE870000}"/>
    <cellStyle name="Komma 3 3 5 3" xfId="23191" xr:uid="{00000000-0005-0000-0000-0000AF870000}"/>
    <cellStyle name="Komma 3 3 5 4" xfId="47794" xr:uid="{00000000-0005-0000-0000-0000B0870000}"/>
    <cellStyle name="Komma 3 3 5 5" xfId="47795" xr:uid="{00000000-0005-0000-0000-0000B1870000}"/>
    <cellStyle name="Komma 3 3 5_AVA DVA EL" xfId="23192" xr:uid="{00000000-0005-0000-0000-0000B2870000}"/>
    <cellStyle name="Komma 3 3 6" xfId="23193" xr:uid="{00000000-0005-0000-0000-0000B3870000}"/>
    <cellStyle name="Komma 3 3 6 2" xfId="23194" xr:uid="{00000000-0005-0000-0000-0000B4870000}"/>
    <cellStyle name="Komma 3 3 6 3" xfId="23195" xr:uid="{00000000-0005-0000-0000-0000B5870000}"/>
    <cellStyle name="Komma 3 3 6 4" xfId="47796" xr:uid="{00000000-0005-0000-0000-0000B6870000}"/>
    <cellStyle name="Komma 3 3 6_AVA DVA EL" xfId="23196" xr:uid="{00000000-0005-0000-0000-0000B7870000}"/>
    <cellStyle name="Komma 3 3 7" xfId="23197" xr:uid="{00000000-0005-0000-0000-0000B8870000}"/>
    <cellStyle name="Komma 3 3 8" xfId="38491" xr:uid="{00000000-0005-0000-0000-0000B9870000}"/>
    <cellStyle name="Komma 3 3 9" xfId="47797" xr:uid="{00000000-0005-0000-0000-0000BA870000}"/>
    <cellStyle name="Komma 3 3_7. Other MTM adjustments" xfId="47798" xr:uid="{00000000-0005-0000-0000-0000BB870000}"/>
    <cellStyle name="Komma 3 4" xfId="7477" xr:uid="{00000000-0005-0000-0000-0000BC870000}"/>
    <cellStyle name="Komma 3 4 10" xfId="47799" xr:uid="{00000000-0005-0000-0000-0000BD870000}"/>
    <cellStyle name="Komma 3 4 2" xfId="7478" xr:uid="{00000000-0005-0000-0000-0000BE870000}"/>
    <cellStyle name="Komma 3 4 2 2" xfId="23198" xr:uid="{00000000-0005-0000-0000-0000BF870000}"/>
    <cellStyle name="Komma 3 4 2 3" xfId="23199" xr:uid="{00000000-0005-0000-0000-0000C0870000}"/>
    <cellStyle name="Komma 3 4 2 4" xfId="34719" xr:uid="{00000000-0005-0000-0000-0000C1870000}"/>
    <cellStyle name="Komma 3 4 2 5" xfId="47800" xr:uid="{00000000-0005-0000-0000-0000C2870000}"/>
    <cellStyle name="Komma 3 4 2_AVA DVA EL" xfId="23200" xr:uid="{00000000-0005-0000-0000-0000C3870000}"/>
    <cellStyle name="Komma 3 4 3" xfId="23201" xr:uid="{00000000-0005-0000-0000-0000C4870000}"/>
    <cellStyle name="Komma 3 4 3 2" xfId="23202" xr:uid="{00000000-0005-0000-0000-0000C5870000}"/>
    <cellStyle name="Komma 3 4 3 3" xfId="23203" xr:uid="{00000000-0005-0000-0000-0000C6870000}"/>
    <cellStyle name="Komma 3 4 3 4" xfId="47801" xr:uid="{00000000-0005-0000-0000-0000C7870000}"/>
    <cellStyle name="Komma 3 4 3 5" xfId="47802" xr:uid="{00000000-0005-0000-0000-0000C8870000}"/>
    <cellStyle name="Komma 3 4 3_AVA DVA EL" xfId="23204" xr:uid="{00000000-0005-0000-0000-0000C9870000}"/>
    <cellStyle name="Komma 3 4 4" xfId="23205" xr:uid="{00000000-0005-0000-0000-0000CA870000}"/>
    <cellStyle name="Komma 3 4 4 2" xfId="23206" xr:uid="{00000000-0005-0000-0000-0000CB870000}"/>
    <cellStyle name="Komma 3 4 4 3" xfId="23207" xr:uid="{00000000-0005-0000-0000-0000CC870000}"/>
    <cellStyle name="Komma 3 4 4 4" xfId="47803" xr:uid="{00000000-0005-0000-0000-0000CD870000}"/>
    <cellStyle name="Komma 3 4 4 5" xfId="47804" xr:uid="{00000000-0005-0000-0000-0000CE870000}"/>
    <cellStyle name="Komma 3 4 4_AVA DVA EL" xfId="23208" xr:uid="{00000000-0005-0000-0000-0000CF870000}"/>
    <cellStyle name="Komma 3 4 5" xfId="23209" xr:uid="{00000000-0005-0000-0000-0000D0870000}"/>
    <cellStyle name="Komma 3 4 5 2" xfId="23210" xr:uid="{00000000-0005-0000-0000-0000D1870000}"/>
    <cellStyle name="Komma 3 4 5 3" xfId="23211" xr:uid="{00000000-0005-0000-0000-0000D2870000}"/>
    <cellStyle name="Komma 3 4 5 4" xfId="47805" xr:uid="{00000000-0005-0000-0000-0000D3870000}"/>
    <cellStyle name="Komma 3 4 5_AVA DVA EL" xfId="23212" xr:uid="{00000000-0005-0000-0000-0000D4870000}"/>
    <cellStyle name="Komma 3 4 6" xfId="23213" xr:uid="{00000000-0005-0000-0000-0000D5870000}"/>
    <cellStyle name="Komma 3 4 6 2" xfId="23214" xr:uid="{00000000-0005-0000-0000-0000D6870000}"/>
    <cellStyle name="Komma 3 4 6_AVA DVA EL" xfId="23215" xr:uid="{00000000-0005-0000-0000-0000D7870000}"/>
    <cellStyle name="Komma 3 4 7" xfId="23216" xr:uid="{00000000-0005-0000-0000-0000D8870000}"/>
    <cellStyle name="Komma 3 4 8" xfId="38493" xr:uid="{00000000-0005-0000-0000-0000D9870000}"/>
    <cellStyle name="Komma 3 4 9" xfId="47806" xr:uid="{00000000-0005-0000-0000-0000DA870000}"/>
    <cellStyle name="Komma 3 4_A01" xfId="12487" xr:uid="{00000000-0005-0000-0000-0000DB870000}"/>
    <cellStyle name="Komma 3 5" xfId="23217" xr:uid="{00000000-0005-0000-0000-0000DC870000}"/>
    <cellStyle name="Komma 3 5 2" xfId="23218" xr:uid="{00000000-0005-0000-0000-0000DD870000}"/>
    <cellStyle name="Komma 3 5 2 2" xfId="47807" xr:uid="{00000000-0005-0000-0000-0000DE870000}"/>
    <cellStyle name="Komma 3 5 2 2 2" xfId="47808" xr:uid="{00000000-0005-0000-0000-0000DF870000}"/>
    <cellStyle name="Komma 3 5 2 3" xfId="47809" xr:uid="{00000000-0005-0000-0000-0000E0870000}"/>
    <cellStyle name="Komma 3 5 2 4" xfId="47810" xr:uid="{00000000-0005-0000-0000-0000E1870000}"/>
    <cellStyle name="Komma 3 5 2_7. Other MTM adjustments" xfId="47811" xr:uid="{00000000-0005-0000-0000-0000E2870000}"/>
    <cellStyle name="Komma 3 5 3" xfId="23219" xr:uid="{00000000-0005-0000-0000-0000E3870000}"/>
    <cellStyle name="Komma 3 5 3 2" xfId="47812" xr:uid="{00000000-0005-0000-0000-0000E4870000}"/>
    <cellStyle name="Komma 3 5 4" xfId="34462" xr:uid="{00000000-0005-0000-0000-0000E5870000}"/>
    <cellStyle name="Komma 3 5 4 2" xfId="47813" xr:uid="{00000000-0005-0000-0000-0000E6870000}"/>
    <cellStyle name="Komma 3 5 5" xfId="38494" xr:uid="{00000000-0005-0000-0000-0000E7870000}"/>
    <cellStyle name="Komma 3 5 6" xfId="47814" xr:uid="{00000000-0005-0000-0000-0000E8870000}"/>
    <cellStyle name="Komma 3 5 7" xfId="47815" xr:uid="{00000000-0005-0000-0000-0000E9870000}"/>
    <cellStyle name="Komma 3 5_7. Other MTM adjustments" xfId="47816" xr:uid="{00000000-0005-0000-0000-0000EA870000}"/>
    <cellStyle name="Komma 3 6" xfId="23220" xr:uid="{00000000-0005-0000-0000-0000EB870000}"/>
    <cellStyle name="Komma 3 6 2" xfId="23221" xr:uid="{00000000-0005-0000-0000-0000EC870000}"/>
    <cellStyle name="Komma 3 6 3" xfId="23222" xr:uid="{00000000-0005-0000-0000-0000ED870000}"/>
    <cellStyle name="Komma 3 6 4" xfId="34506" xr:uid="{00000000-0005-0000-0000-0000EE870000}"/>
    <cellStyle name="Komma 3 6 5" xfId="47817" xr:uid="{00000000-0005-0000-0000-0000EF870000}"/>
    <cellStyle name="Komma 3 6_AVA DVA EL" xfId="23223" xr:uid="{00000000-0005-0000-0000-0000F0870000}"/>
    <cellStyle name="Komma 3 7" xfId="23224" xr:uid="{00000000-0005-0000-0000-0000F1870000}"/>
    <cellStyle name="Komma 3 7 2" xfId="23225" xr:uid="{00000000-0005-0000-0000-0000F2870000}"/>
    <cellStyle name="Komma 3 7 3" xfId="23226" xr:uid="{00000000-0005-0000-0000-0000F3870000}"/>
    <cellStyle name="Komma 3 7 4" xfId="34692" xr:uid="{00000000-0005-0000-0000-0000F4870000}"/>
    <cellStyle name="Komma 3 7 5" xfId="47818" xr:uid="{00000000-0005-0000-0000-0000F5870000}"/>
    <cellStyle name="Komma 3 7_AVA DVA EL" xfId="23227" xr:uid="{00000000-0005-0000-0000-0000F6870000}"/>
    <cellStyle name="Komma 3 8" xfId="23228" xr:uid="{00000000-0005-0000-0000-0000F7870000}"/>
    <cellStyle name="Komma 3 8 2" xfId="23229" xr:uid="{00000000-0005-0000-0000-0000F8870000}"/>
    <cellStyle name="Komma 3 8 3" xfId="23230" xr:uid="{00000000-0005-0000-0000-0000F9870000}"/>
    <cellStyle name="Komma 3 8 4" xfId="34822" xr:uid="{00000000-0005-0000-0000-0000FA870000}"/>
    <cellStyle name="Komma 3 8_AVA DVA EL" xfId="23231" xr:uid="{00000000-0005-0000-0000-0000FB870000}"/>
    <cellStyle name="Komma 3 9" xfId="23232" xr:uid="{00000000-0005-0000-0000-0000FC870000}"/>
    <cellStyle name="Komma 3_3. Chng in credit spreads" xfId="47819" xr:uid="{00000000-0005-0000-0000-0000FD870000}"/>
    <cellStyle name="Komma 30" xfId="34630" xr:uid="{00000000-0005-0000-0000-0000FE870000}"/>
    <cellStyle name="Komma 30 2" xfId="34974" xr:uid="{00000000-0005-0000-0000-0000FF870000}"/>
    <cellStyle name="Komma 31" xfId="38643" xr:uid="{00000000-0005-0000-0000-000000880000}"/>
    <cellStyle name="Komma 31 2" xfId="47820" xr:uid="{00000000-0005-0000-0000-000001880000}"/>
    <cellStyle name="Komma 32" xfId="47821" xr:uid="{00000000-0005-0000-0000-000002880000}"/>
    <cellStyle name="Komma 32 2" xfId="47822" xr:uid="{00000000-0005-0000-0000-000003880000}"/>
    <cellStyle name="Komma 33" xfId="47823" xr:uid="{00000000-0005-0000-0000-000004880000}"/>
    <cellStyle name="Komma 33 2" xfId="47824" xr:uid="{00000000-0005-0000-0000-000005880000}"/>
    <cellStyle name="Komma 34" xfId="47825" xr:uid="{00000000-0005-0000-0000-000006880000}"/>
    <cellStyle name="Komma 34 2" xfId="47826" xr:uid="{00000000-0005-0000-0000-000007880000}"/>
    <cellStyle name="Komma 35" xfId="47827" xr:uid="{00000000-0005-0000-0000-000008880000}"/>
    <cellStyle name="Komma 35 2" xfId="47828" xr:uid="{00000000-0005-0000-0000-000009880000}"/>
    <cellStyle name="Komma 36" xfId="47829" xr:uid="{00000000-0005-0000-0000-00000A880000}"/>
    <cellStyle name="Komma 36 2" xfId="47830" xr:uid="{00000000-0005-0000-0000-00000B880000}"/>
    <cellStyle name="Komma 37" xfId="47831" xr:uid="{00000000-0005-0000-0000-00000C880000}"/>
    <cellStyle name="Komma 37 2" xfId="47832" xr:uid="{00000000-0005-0000-0000-00000D880000}"/>
    <cellStyle name="Komma 38" xfId="47833" xr:uid="{00000000-0005-0000-0000-00000E880000}"/>
    <cellStyle name="Komma 38 2" xfId="47834" xr:uid="{00000000-0005-0000-0000-00000F880000}"/>
    <cellStyle name="Komma 39" xfId="47835" xr:uid="{00000000-0005-0000-0000-000010880000}"/>
    <cellStyle name="Komma 39 2" xfId="47836" xr:uid="{00000000-0005-0000-0000-000011880000}"/>
    <cellStyle name="Komma 4" xfId="7479" xr:uid="{00000000-0005-0000-0000-000012880000}"/>
    <cellStyle name="Komma 4 2" xfId="7480" xr:uid="{00000000-0005-0000-0000-000013880000}"/>
    <cellStyle name="Komma 4 2 2" xfId="23233" xr:uid="{00000000-0005-0000-0000-000014880000}"/>
    <cellStyle name="Komma 4 2 2 2" xfId="23234" xr:uid="{00000000-0005-0000-0000-000015880000}"/>
    <cellStyle name="Komma 4 2 2 3" xfId="23235" xr:uid="{00000000-0005-0000-0000-000016880000}"/>
    <cellStyle name="Komma 4 2 2 4" xfId="34535" xr:uid="{00000000-0005-0000-0000-000017880000}"/>
    <cellStyle name="Komma 4 2 2 5" xfId="38496" xr:uid="{00000000-0005-0000-0000-000018880000}"/>
    <cellStyle name="Komma 4 2 2_AVA DVA EL" xfId="23236" xr:uid="{00000000-0005-0000-0000-000019880000}"/>
    <cellStyle name="Komma 4 2 3" xfId="23237" xr:uid="{00000000-0005-0000-0000-00001A880000}"/>
    <cellStyle name="Komma 4 2 3 2" xfId="34744" xr:uid="{00000000-0005-0000-0000-00001B880000}"/>
    <cellStyle name="Komma 4 2 4" xfId="38495" xr:uid="{00000000-0005-0000-0000-00001C880000}"/>
    <cellStyle name="Komma 4 2_AVA DVA EL" xfId="23238" xr:uid="{00000000-0005-0000-0000-00001D880000}"/>
    <cellStyle name="Komma 4 3" xfId="23239" xr:uid="{00000000-0005-0000-0000-00001E880000}"/>
    <cellStyle name="Komma 4 3 2" xfId="23240" xr:uid="{00000000-0005-0000-0000-00001F880000}"/>
    <cellStyle name="Komma 4 3 2 2" xfId="34755" xr:uid="{00000000-0005-0000-0000-000020880000}"/>
    <cellStyle name="Komma 4 3 2 2 2" xfId="47837" xr:uid="{00000000-0005-0000-0000-000021880000}"/>
    <cellStyle name="Komma 4 3 2 3" xfId="38498" xr:uid="{00000000-0005-0000-0000-000022880000}"/>
    <cellStyle name="Komma 4 3 2 4" xfId="47838" xr:uid="{00000000-0005-0000-0000-000023880000}"/>
    <cellStyle name="Komma 4 3 2_7. Other MTM adjustments" xfId="47839" xr:uid="{00000000-0005-0000-0000-000024880000}"/>
    <cellStyle name="Komma 4 3 3" xfId="23241" xr:uid="{00000000-0005-0000-0000-000025880000}"/>
    <cellStyle name="Komma 4 3 3 2" xfId="47840" xr:uid="{00000000-0005-0000-0000-000026880000}"/>
    <cellStyle name="Komma 4 3 4" xfId="34565" xr:uid="{00000000-0005-0000-0000-000027880000}"/>
    <cellStyle name="Komma 4 3 5" xfId="38497" xr:uid="{00000000-0005-0000-0000-000028880000}"/>
    <cellStyle name="Komma 4 3_7. Other MTM adjustments" xfId="47841" xr:uid="{00000000-0005-0000-0000-000029880000}"/>
    <cellStyle name="Komma 4 4" xfId="23242" xr:uid="{00000000-0005-0000-0000-00002A880000}"/>
    <cellStyle name="Komma 4 4 2" xfId="23243" xr:uid="{00000000-0005-0000-0000-00002B880000}"/>
    <cellStyle name="Komma 4 4 2 2" xfId="34722" xr:uid="{00000000-0005-0000-0000-00002C880000}"/>
    <cellStyle name="Komma 4 4 2 2 2" xfId="47842" xr:uid="{00000000-0005-0000-0000-00002D880000}"/>
    <cellStyle name="Komma 4 4 2 3" xfId="47843" xr:uid="{00000000-0005-0000-0000-00002E880000}"/>
    <cellStyle name="Komma 4 4 2_7. Other MTM adjustments" xfId="47844" xr:uid="{00000000-0005-0000-0000-00002F880000}"/>
    <cellStyle name="Komma 4 4 3" xfId="23244" xr:uid="{00000000-0005-0000-0000-000030880000}"/>
    <cellStyle name="Komma 4 4 3 2" xfId="47845" xr:uid="{00000000-0005-0000-0000-000031880000}"/>
    <cellStyle name="Komma 4 4 3 2 2" xfId="47846" xr:uid="{00000000-0005-0000-0000-000032880000}"/>
    <cellStyle name="Komma 4 4 3 3" xfId="47847" xr:uid="{00000000-0005-0000-0000-000033880000}"/>
    <cellStyle name="Komma 4 4 3_7. Other MTM adjustments" xfId="47848" xr:uid="{00000000-0005-0000-0000-000034880000}"/>
    <cellStyle name="Komma 4 4 4" xfId="34507" xr:uid="{00000000-0005-0000-0000-000035880000}"/>
    <cellStyle name="Komma 4 4 4 2" xfId="47849" xr:uid="{00000000-0005-0000-0000-000036880000}"/>
    <cellStyle name="Komma 4 4 5" xfId="38499" xr:uid="{00000000-0005-0000-0000-000037880000}"/>
    <cellStyle name="Komma 4 4_7. Other MTM adjustments" xfId="47850" xr:uid="{00000000-0005-0000-0000-000038880000}"/>
    <cellStyle name="Komma 4 5" xfId="23245" xr:uid="{00000000-0005-0000-0000-000039880000}"/>
    <cellStyle name="Komma 4 5 2" xfId="23246" xr:uid="{00000000-0005-0000-0000-00003A880000}"/>
    <cellStyle name="Komma 4 5 3" xfId="23247" xr:uid="{00000000-0005-0000-0000-00003B880000}"/>
    <cellStyle name="Komma 4 5 4" xfId="34693" xr:uid="{00000000-0005-0000-0000-00003C880000}"/>
    <cellStyle name="Komma 4 5_AVA DVA EL" xfId="23248" xr:uid="{00000000-0005-0000-0000-00003D880000}"/>
    <cellStyle name="Komma 4 6" xfId="23249" xr:uid="{00000000-0005-0000-0000-00003E880000}"/>
    <cellStyle name="Komma 4 7" xfId="47851" xr:uid="{00000000-0005-0000-0000-00003F880000}"/>
    <cellStyle name="Komma 4_11" xfId="7481" xr:uid="{00000000-0005-0000-0000-000040880000}"/>
    <cellStyle name="Komma 40" xfId="47852" xr:uid="{00000000-0005-0000-0000-000041880000}"/>
    <cellStyle name="Komma 40 2" xfId="47853" xr:uid="{00000000-0005-0000-0000-000042880000}"/>
    <cellStyle name="Komma 41" xfId="47854" xr:uid="{00000000-0005-0000-0000-000043880000}"/>
    <cellStyle name="Komma 41 2" xfId="47855" xr:uid="{00000000-0005-0000-0000-000044880000}"/>
    <cellStyle name="Komma 42" xfId="47856" xr:uid="{00000000-0005-0000-0000-000045880000}"/>
    <cellStyle name="Komma 42 2" xfId="47857" xr:uid="{00000000-0005-0000-0000-000046880000}"/>
    <cellStyle name="Komma 43" xfId="47858" xr:uid="{00000000-0005-0000-0000-000047880000}"/>
    <cellStyle name="Komma 43 2" xfId="47859" xr:uid="{00000000-0005-0000-0000-000048880000}"/>
    <cellStyle name="Komma 44" xfId="47860" xr:uid="{00000000-0005-0000-0000-000049880000}"/>
    <cellStyle name="Komma 44 2" xfId="47861" xr:uid="{00000000-0005-0000-0000-00004A880000}"/>
    <cellStyle name="Komma 45" xfId="47862" xr:uid="{00000000-0005-0000-0000-00004B880000}"/>
    <cellStyle name="Komma 45 2" xfId="47863" xr:uid="{00000000-0005-0000-0000-00004C880000}"/>
    <cellStyle name="Komma 46" xfId="47864" xr:uid="{00000000-0005-0000-0000-00004D880000}"/>
    <cellStyle name="Komma 46 2" xfId="47865" xr:uid="{00000000-0005-0000-0000-00004E880000}"/>
    <cellStyle name="Komma 47" xfId="47866" xr:uid="{00000000-0005-0000-0000-00004F880000}"/>
    <cellStyle name="Komma 47 2" xfId="47867" xr:uid="{00000000-0005-0000-0000-000050880000}"/>
    <cellStyle name="Komma 48" xfId="47868" xr:uid="{00000000-0005-0000-0000-000051880000}"/>
    <cellStyle name="Komma 48 2" xfId="47869" xr:uid="{00000000-0005-0000-0000-000052880000}"/>
    <cellStyle name="Komma 49" xfId="47870" xr:uid="{00000000-0005-0000-0000-000053880000}"/>
    <cellStyle name="Komma 49 2" xfId="47871" xr:uid="{00000000-0005-0000-0000-000054880000}"/>
    <cellStyle name="Komma 5" xfId="7482" xr:uid="{00000000-0005-0000-0000-000055880000}"/>
    <cellStyle name="Komma 5 10" xfId="35248" xr:uid="{00000000-0005-0000-0000-000056880000}"/>
    <cellStyle name="Komma 5 11" xfId="47872" xr:uid="{00000000-0005-0000-0000-000057880000}"/>
    <cellStyle name="Komma 5 12" xfId="47873" xr:uid="{00000000-0005-0000-0000-000058880000}"/>
    <cellStyle name="Komma 5 13" xfId="47874" xr:uid="{00000000-0005-0000-0000-000059880000}"/>
    <cellStyle name="Komma 5 2" xfId="7483" xr:uid="{00000000-0005-0000-0000-00005A880000}"/>
    <cellStyle name="Komma 5 2 10" xfId="47875" xr:uid="{00000000-0005-0000-0000-00005B880000}"/>
    <cellStyle name="Komma 5 2 11" xfId="47876" xr:uid="{00000000-0005-0000-0000-00005C880000}"/>
    <cellStyle name="Komma 5 2 2" xfId="12488" xr:uid="{00000000-0005-0000-0000-00005D880000}"/>
    <cellStyle name="Komma 5 2 2 10" xfId="34420" xr:uid="{00000000-0005-0000-0000-00005E880000}"/>
    <cellStyle name="Komma 5 2 2 2" xfId="12489" xr:uid="{00000000-0005-0000-0000-00005F880000}"/>
    <cellStyle name="Komma 5 2 2 2 2" xfId="23250" xr:uid="{00000000-0005-0000-0000-000060880000}"/>
    <cellStyle name="Komma 5 2 2 2 2 2" xfId="23251" xr:uid="{00000000-0005-0000-0000-000061880000}"/>
    <cellStyle name="Komma 5 2 2 2 2 3" xfId="23252" xr:uid="{00000000-0005-0000-0000-000062880000}"/>
    <cellStyle name="Komma 5 2 2 2 2 4" xfId="47877" xr:uid="{00000000-0005-0000-0000-000063880000}"/>
    <cellStyle name="Komma 5 2 2 2 2 5" xfId="47878" xr:uid="{00000000-0005-0000-0000-000064880000}"/>
    <cellStyle name="Komma 5 2 2 2 2_AVA DVA EL" xfId="23253" xr:uid="{00000000-0005-0000-0000-000065880000}"/>
    <cellStyle name="Komma 5 2 2 2 3" xfId="23254" xr:uid="{00000000-0005-0000-0000-000066880000}"/>
    <cellStyle name="Komma 5 2 2 2 3 2" xfId="23255" xr:uid="{00000000-0005-0000-0000-000067880000}"/>
    <cellStyle name="Komma 5 2 2 2 3 3" xfId="23256" xr:uid="{00000000-0005-0000-0000-000068880000}"/>
    <cellStyle name="Komma 5 2 2 2 3 4" xfId="47879" xr:uid="{00000000-0005-0000-0000-000069880000}"/>
    <cellStyle name="Komma 5 2 2 2 3 5" xfId="47880" xr:uid="{00000000-0005-0000-0000-00006A880000}"/>
    <cellStyle name="Komma 5 2 2 2 3_AVA DVA EL" xfId="23257" xr:uid="{00000000-0005-0000-0000-00006B880000}"/>
    <cellStyle name="Komma 5 2 2 2 4" xfId="23258" xr:uid="{00000000-0005-0000-0000-00006C880000}"/>
    <cellStyle name="Komma 5 2 2 2 4 2" xfId="23259" xr:uid="{00000000-0005-0000-0000-00006D880000}"/>
    <cellStyle name="Komma 5 2 2 2 4 3" xfId="23260" xr:uid="{00000000-0005-0000-0000-00006E880000}"/>
    <cellStyle name="Komma 5 2 2 2 4 4" xfId="47881" xr:uid="{00000000-0005-0000-0000-00006F880000}"/>
    <cellStyle name="Komma 5 2 2 2 4 5" xfId="47882" xr:uid="{00000000-0005-0000-0000-000070880000}"/>
    <cellStyle name="Komma 5 2 2 2 4_AVA DVA EL" xfId="23261" xr:uid="{00000000-0005-0000-0000-000071880000}"/>
    <cellStyle name="Komma 5 2 2 2 5" xfId="23262" xr:uid="{00000000-0005-0000-0000-000072880000}"/>
    <cellStyle name="Komma 5 2 2 2 5 2" xfId="23263" xr:uid="{00000000-0005-0000-0000-000073880000}"/>
    <cellStyle name="Komma 5 2 2 2 5 3" xfId="23264" xr:uid="{00000000-0005-0000-0000-000074880000}"/>
    <cellStyle name="Komma 5 2 2 2 5 4" xfId="47883" xr:uid="{00000000-0005-0000-0000-000075880000}"/>
    <cellStyle name="Komma 5 2 2 2 5_AVA DVA EL" xfId="23265" xr:uid="{00000000-0005-0000-0000-000076880000}"/>
    <cellStyle name="Komma 5 2 2 2 6" xfId="23266" xr:uid="{00000000-0005-0000-0000-000077880000}"/>
    <cellStyle name="Komma 5 2 2 2 7" xfId="23267" xr:uid="{00000000-0005-0000-0000-000078880000}"/>
    <cellStyle name="Komma 5 2 2 2 8" xfId="47884" xr:uid="{00000000-0005-0000-0000-000079880000}"/>
    <cellStyle name="Komma 5 2 2 2 9" xfId="47885" xr:uid="{00000000-0005-0000-0000-00007A880000}"/>
    <cellStyle name="Komma 5 2 2 2_AVA DVA EL" xfId="23268" xr:uid="{00000000-0005-0000-0000-00007B880000}"/>
    <cellStyle name="Komma 5 2 2 3" xfId="23269" xr:uid="{00000000-0005-0000-0000-00007C880000}"/>
    <cellStyle name="Komma 5 2 2 3 2" xfId="23270" xr:uid="{00000000-0005-0000-0000-00007D880000}"/>
    <cellStyle name="Komma 5 2 2 3 3" xfId="23271" xr:uid="{00000000-0005-0000-0000-00007E880000}"/>
    <cellStyle name="Komma 5 2 2 3 4" xfId="47886" xr:uid="{00000000-0005-0000-0000-00007F880000}"/>
    <cellStyle name="Komma 5 2 2 3 5" xfId="47887" xr:uid="{00000000-0005-0000-0000-000080880000}"/>
    <cellStyle name="Komma 5 2 2 3_AVA DVA EL" xfId="23272" xr:uid="{00000000-0005-0000-0000-000081880000}"/>
    <cellStyle name="Komma 5 2 2 4" xfId="23273" xr:uid="{00000000-0005-0000-0000-000082880000}"/>
    <cellStyle name="Komma 5 2 2 4 2" xfId="23274" xr:uid="{00000000-0005-0000-0000-000083880000}"/>
    <cellStyle name="Komma 5 2 2 4 3" xfId="23275" xr:uid="{00000000-0005-0000-0000-000084880000}"/>
    <cellStyle name="Komma 5 2 2 4 4" xfId="47888" xr:uid="{00000000-0005-0000-0000-000085880000}"/>
    <cellStyle name="Komma 5 2 2 4 5" xfId="47889" xr:uid="{00000000-0005-0000-0000-000086880000}"/>
    <cellStyle name="Komma 5 2 2 4_AVA DVA EL" xfId="23276" xr:uid="{00000000-0005-0000-0000-000087880000}"/>
    <cellStyle name="Komma 5 2 2 5" xfId="23277" xr:uid="{00000000-0005-0000-0000-000088880000}"/>
    <cellStyle name="Komma 5 2 2 5 2" xfId="23278" xr:uid="{00000000-0005-0000-0000-000089880000}"/>
    <cellStyle name="Komma 5 2 2 5 3" xfId="23279" xr:uid="{00000000-0005-0000-0000-00008A880000}"/>
    <cellStyle name="Komma 5 2 2 5 4" xfId="47890" xr:uid="{00000000-0005-0000-0000-00008B880000}"/>
    <cellStyle name="Komma 5 2 2 5 5" xfId="47891" xr:uid="{00000000-0005-0000-0000-00008C880000}"/>
    <cellStyle name="Komma 5 2 2 5_AVA DVA EL" xfId="23280" xr:uid="{00000000-0005-0000-0000-00008D880000}"/>
    <cellStyle name="Komma 5 2 2 6" xfId="23281" xr:uid="{00000000-0005-0000-0000-00008E880000}"/>
    <cellStyle name="Komma 5 2 2 6 2" xfId="23282" xr:uid="{00000000-0005-0000-0000-00008F880000}"/>
    <cellStyle name="Komma 5 2 2 6 3" xfId="23283" xr:uid="{00000000-0005-0000-0000-000090880000}"/>
    <cellStyle name="Komma 5 2 2 6 4" xfId="47892" xr:uid="{00000000-0005-0000-0000-000091880000}"/>
    <cellStyle name="Komma 5 2 2 6_AVA DVA EL" xfId="23284" xr:uid="{00000000-0005-0000-0000-000092880000}"/>
    <cellStyle name="Komma 5 2 2 7" xfId="23285" xr:uid="{00000000-0005-0000-0000-000093880000}"/>
    <cellStyle name="Komma 5 2 2 8" xfId="23286" xr:uid="{00000000-0005-0000-0000-000094880000}"/>
    <cellStyle name="Komma 5 2 2 9" xfId="34538" xr:uid="{00000000-0005-0000-0000-000095880000}"/>
    <cellStyle name="Komma 5 2 2_AVA DVA EL" xfId="23287" xr:uid="{00000000-0005-0000-0000-000096880000}"/>
    <cellStyle name="Komma 5 2 3" xfId="12490" xr:uid="{00000000-0005-0000-0000-000097880000}"/>
    <cellStyle name="Komma 5 2 3 2" xfId="23288" xr:uid="{00000000-0005-0000-0000-000098880000}"/>
    <cellStyle name="Komma 5 2 3 2 2" xfId="23289" xr:uid="{00000000-0005-0000-0000-000099880000}"/>
    <cellStyle name="Komma 5 2 3 2 3" xfId="23290" xr:uid="{00000000-0005-0000-0000-00009A880000}"/>
    <cellStyle name="Komma 5 2 3 2 4" xfId="47893" xr:uid="{00000000-0005-0000-0000-00009B880000}"/>
    <cellStyle name="Komma 5 2 3 2 5" xfId="47894" xr:uid="{00000000-0005-0000-0000-00009C880000}"/>
    <cellStyle name="Komma 5 2 3 2_AVA DVA EL" xfId="23291" xr:uid="{00000000-0005-0000-0000-00009D880000}"/>
    <cellStyle name="Komma 5 2 3 3" xfId="23292" xr:uid="{00000000-0005-0000-0000-00009E880000}"/>
    <cellStyle name="Komma 5 2 3 3 2" xfId="23293" xr:uid="{00000000-0005-0000-0000-00009F880000}"/>
    <cellStyle name="Komma 5 2 3 3 3" xfId="23294" xr:uid="{00000000-0005-0000-0000-0000A0880000}"/>
    <cellStyle name="Komma 5 2 3 3 4" xfId="47895" xr:uid="{00000000-0005-0000-0000-0000A1880000}"/>
    <cellStyle name="Komma 5 2 3 3 5" xfId="47896" xr:uid="{00000000-0005-0000-0000-0000A2880000}"/>
    <cellStyle name="Komma 5 2 3 3_AVA DVA EL" xfId="23295" xr:uid="{00000000-0005-0000-0000-0000A3880000}"/>
    <cellStyle name="Komma 5 2 3 4" xfId="23296" xr:uid="{00000000-0005-0000-0000-0000A4880000}"/>
    <cellStyle name="Komma 5 2 3 4 2" xfId="23297" xr:uid="{00000000-0005-0000-0000-0000A5880000}"/>
    <cellStyle name="Komma 5 2 3 4 3" xfId="23298" xr:uid="{00000000-0005-0000-0000-0000A6880000}"/>
    <cellStyle name="Komma 5 2 3 4 4" xfId="47897" xr:uid="{00000000-0005-0000-0000-0000A7880000}"/>
    <cellStyle name="Komma 5 2 3 4 5" xfId="47898" xr:uid="{00000000-0005-0000-0000-0000A8880000}"/>
    <cellStyle name="Komma 5 2 3 4_AVA DVA EL" xfId="23299" xr:uid="{00000000-0005-0000-0000-0000A9880000}"/>
    <cellStyle name="Komma 5 2 3 5" xfId="23300" xr:uid="{00000000-0005-0000-0000-0000AA880000}"/>
    <cellStyle name="Komma 5 2 3 5 2" xfId="23301" xr:uid="{00000000-0005-0000-0000-0000AB880000}"/>
    <cellStyle name="Komma 5 2 3 5 3" xfId="23302" xr:uid="{00000000-0005-0000-0000-0000AC880000}"/>
    <cellStyle name="Komma 5 2 3 5 4" xfId="47899" xr:uid="{00000000-0005-0000-0000-0000AD880000}"/>
    <cellStyle name="Komma 5 2 3 5_AVA DVA EL" xfId="23303" xr:uid="{00000000-0005-0000-0000-0000AE880000}"/>
    <cellStyle name="Komma 5 2 3 6" xfId="23304" xr:uid="{00000000-0005-0000-0000-0000AF880000}"/>
    <cellStyle name="Komma 5 2 3 7" xfId="23305" xr:uid="{00000000-0005-0000-0000-0000B0880000}"/>
    <cellStyle name="Komma 5 2 3 8" xfId="34745" xr:uid="{00000000-0005-0000-0000-0000B1880000}"/>
    <cellStyle name="Komma 5 2 3 9" xfId="34408" xr:uid="{00000000-0005-0000-0000-0000B2880000}"/>
    <cellStyle name="Komma 5 2 3_AVA DVA EL" xfId="23306" xr:uid="{00000000-0005-0000-0000-0000B3880000}"/>
    <cellStyle name="Komma 5 2 4" xfId="23307" xr:uid="{00000000-0005-0000-0000-0000B4880000}"/>
    <cellStyle name="Komma 5 2 4 2" xfId="23308" xr:uid="{00000000-0005-0000-0000-0000B5880000}"/>
    <cellStyle name="Komma 5 2 4 3" xfId="23309" xr:uid="{00000000-0005-0000-0000-0000B6880000}"/>
    <cellStyle name="Komma 5 2 4 4" xfId="47900" xr:uid="{00000000-0005-0000-0000-0000B7880000}"/>
    <cellStyle name="Komma 5 2 4 5" xfId="47901" xr:uid="{00000000-0005-0000-0000-0000B8880000}"/>
    <cellStyle name="Komma 5 2 4_AVA DVA EL" xfId="23310" xr:uid="{00000000-0005-0000-0000-0000B9880000}"/>
    <cellStyle name="Komma 5 2 5" xfId="23311" xr:uid="{00000000-0005-0000-0000-0000BA880000}"/>
    <cellStyle name="Komma 5 2 5 2" xfId="23312" xr:uid="{00000000-0005-0000-0000-0000BB880000}"/>
    <cellStyle name="Komma 5 2 5 3" xfId="23313" xr:uid="{00000000-0005-0000-0000-0000BC880000}"/>
    <cellStyle name="Komma 5 2 5 4" xfId="47902" xr:uid="{00000000-0005-0000-0000-0000BD880000}"/>
    <cellStyle name="Komma 5 2 5 5" xfId="47903" xr:uid="{00000000-0005-0000-0000-0000BE880000}"/>
    <cellStyle name="Komma 5 2 5_AVA DVA EL" xfId="23314" xr:uid="{00000000-0005-0000-0000-0000BF880000}"/>
    <cellStyle name="Komma 5 2 6" xfId="23315" xr:uid="{00000000-0005-0000-0000-0000C0880000}"/>
    <cellStyle name="Komma 5 2 6 2" xfId="23316" xr:uid="{00000000-0005-0000-0000-0000C1880000}"/>
    <cellStyle name="Komma 5 2 6 3" xfId="23317" xr:uid="{00000000-0005-0000-0000-0000C2880000}"/>
    <cellStyle name="Komma 5 2 6 4" xfId="47904" xr:uid="{00000000-0005-0000-0000-0000C3880000}"/>
    <cellStyle name="Komma 5 2 6 5" xfId="47905" xr:uid="{00000000-0005-0000-0000-0000C4880000}"/>
    <cellStyle name="Komma 5 2 6_AVA DVA EL" xfId="23318" xr:uid="{00000000-0005-0000-0000-0000C5880000}"/>
    <cellStyle name="Komma 5 2 7" xfId="23319" xr:uid="{00000000-0005-0000-0000-0000C6880000}"/>
    <cellStyle name="Komma 5 2 7 2" xfId="23320" xr:uid="{00000000-0005-0000-0000-0000C7880000}"/>
    <cellStyle name="Komma 5 2 7 3" xfId="23321" xr:uid="{00000000-0005-0000-0000-0000C8880000}"/>
    <cellStyle name="Komma 5 2 7 4" xfId="47906" xr:uid="{00000000-0005-0000-0000-0000C9880000}"/>
    <cellStyle name="Komma 5 2 7_AVA DVA EL" xfId="23322" xr:uid="{00000000-0005-0000-0000-0000CA880000}"/>
    <cellStyle name="Komma 5 2 8" xfId="23323" xr:uid="{00000000-0005-0000-0000-0000CB880000}"/>
    <cellStyle name="Komma 5 2 9" xfId="35249" xr:uid="{00000000-0005-0000-0000-0000CC880000}"/>
    <cellStyle name="Komma 5 2_AVA DVA EL" xfId="23324" xr:uid="{00000000-0005-0000-0000-0000CD880000}"/>
    <cellStyle name="Komma 5 3" xfId="7484" xr:uid="{00000000-0005-0000-0000-0000CE880000}"/>
    <cellStyle name="Komma 5 3 10" xfId="47907" xr:uid="{00000000-0005-0000-0000-0000CF880000}"/>
    <cellStyle name="Komma 5 3 2" xfId="7485" xr:uid="{00000000-0005-0000-0000-0000D0880000}"/>
    <cellStyle name="Komma 5 3 2 2" xfId="7486" xr:uid="{00000000-0005-0000-0000-0000D1880000}"/>
    <cellStyle name="Komma 5 3 2 2 2" xfId="23325" xr:uid="{00000000-0005-0000-0000-0000D2880000}"/>
    <cellStyle name="Komma 5 3 2 2 3" xfId="23326" xr:uid="{00000000-0005-0000-0000-0000D3880000}"/>
    <cellStyle name="Komma 5 3 2 2 4" xfId="47908" xr:uid="{00000000-0005-0000-0000-0000D4880000}"/>
    <cellStyle name="Komma 5 3 2 2 5" xfId="47909" xr:uid="{00000000-0005-0000-0000-0000D5880000}"/>
    <cellStyle name="Komma 5 3 2 2_AVA DVA EL" xfId="23327" xr:uid="{00000000-0005-0000-0000-0000D6880000}"/>
    <cellStyle name="Komma 5 3 2 3" xfId="23328" xr:uid="{00000000-0005-0000-0000-0000D7880000}"/>
    <cellStyle name="Komma 5 3 2 3 2" xfId="23329" xr:uid="{00000000-0005-0000-0000-0000D8880000}"/>
    <cellStyle name="Komma 5 3 2 3 3" xfId="23330" xr:uid="{00000000-0005-0000-0000-0000D9880000}"/>
    <cellStyle name="Komma 5 3 2 3 4" xfId="47910" xr:uid="{00000000-0005-0000-0000-0000DA880000}"/>
    <cellStyle name="Komma 5 3 2 3 5" xfId="47911" xr:uid="{00000000-0005-0000-0000-0000DB880000}"/>
    <cellStyle name="Komma 5 3 2 3_AVA DVA EL" xfId="23331" xr:uid="{00000000-0005-0000-0000-0000DC880000}"/>
    <cellStyle name="Komma 5 3 2 4" xfId="23332" xr:uid="{00000000-0005-0000-0000-0000DD880000}"/>
    <cellStyle name="Komma 5 3 2 4 2" xfId="23333" xr:uid="{00000000-0005-0000-0000-0000DE880000}"/>
    <cellStyle name="Komma 5 3 2 4 3" xfId="23334" xr:uid="{00000000-0005-0000-0000-0000DF880000}"/>
    <cellStyle name="Komma 5 3 2 4 4" xfId="47912" xr:uid="{00000000-0005-0000-0000-0000E0880000}"/>
    <cellStyle name="Komma 5 3 2 4 5" xfId="47913" xr:uid="{00000000-0005-0000-0000-0000E1880000}"/>
    <cellStyle name="Komma 5 3 2 4_AVA DVA EL" xfId="23335" xr:uid="{00000000-0005-0000-0000-0000E2880000}"/>
    <cellStyle name="Komma 5 3 2 5" xfId="23336" xr:uid="{00000000-0005-0000-0000-0000E3880000}"/>
    <cellStyle name="Komma 5 3 2 5 2" xfId="23337" xr:uid="{00000000-0005-0000-0000-0000E4880000}"/>
    <cellStyle name="Komma 5 3 2 5 3" xfId="23338" xr:uid="{00000000-0005-0000-0000-0000E5880000}"/>
    <cellStyle name="Komma 5 3 2 5 4" xfId="47914" xr:uid="{00000000-0005-0000-0000-0000E6880000}"/>
    <cellStyle name="Komma 5 3 2 5_AVA DVA EL" xfId="23339" xr:uid="{00000000-0005-0000-0000-0000E7880000}"/>
    <cellStyle name="Komma 5 3 2 6" xfId="23340" xr:uid="{00000000-0005-0000-0000-0000E8880000}"/>
    <cellStyle name="Komma 5 3 2 6 2" xfId="23341" xr:uid="{00000000-0005-0000-0000-0000E9880000}"/>
    <cellStyle name="Komma 5 3 2 6_AVA DVA EL" xfId="23342" xr:uid="{00000000-0005-0000-0000-0000EA880000}"/>
    <cellStyle name="Komma 5 3 2 7" xfId="23343" xr:uid="{00000000-0005-0000-0000-0000EB880000}"/>
    <cellStyle name="Komma 5 3 2 8" xfId="47915" xr:uid="{00000000-0005-0000-0000-0000EC880000}"/>
    <cellStyle name="Komma 5 3 2 9" xfId="47916" xr:uid="{00000000-0005-0000-0000-0000ED880000}"/>
    <cellStyle name="Komma 5 3 2_A01" xfId="12492" xr:uid="{00000000-0005-0000-0000-0000EE880000}"/>
    <cellStyle name="Komma 5 3 3" xfId="7487" xr:uid="{00000000-0005-0000-0000-0000EF880000}"/>
    <cellStyle name="Komma 5 3 3 2" xfId="23344" xr:uid="{00000000-0005-0000-0000-0000F0880000}"/>
    <cellStyle name="Komma 5 3 3 2 2" xfId="23345" xr:uid="{00000000-0005-0000-0000-0000F1880000}"/>
    <cellStyle name="Komma 5 3 3 2_AVA DVA EL" xfId="23346" xr:uid="{00000000-0005-0000-0000-0000F2880000}"/>
    <cellStyle name="Komma 5 3 3 3" xfId="23347" xr:uid="{00000000-0005-0000-0000-0000F3880000}"/>
    <cellStyle name="Komma 5 3 3 4" xfId="23348" xr:uid="{00000000-0005-0000-0000-0000F4880000}"/>
    <cellStyle name="Komma 5 3 3 5" xfId="34568" xr:uid="{00000000-0005-0000-0000-0000F5880000}"/>
    <cellStyle name="Komma 5 3 3 6" xfId="34842" xr:uid="{00000000-0005-0000-0000-0000F6880000}"/>
    <cellStyle name="Komma 5 3 3_AVA DVA EL" xfId="23349" xr:uid="{00000000-0005-0000-0000-0000F7880000}"/>
    <cellStyle name="Komma 5 3 4" xfId="23350" xr:uid="{00000000-0005-0000-0000-0000F8880000}"/>
    <cellStyle name="Komma 5 3 4 2" xfId="23351" xr:uid="{00000000-0005-0000-0000-0000F9880000}"/>
    <cellStyle name="Komma 5 3 4 3" xfId="23352" xr:uid="{00000000-0005-0000-0000-0000FA880000}"/>
    <cellStyle name="Komma 5 3 4 4" xfId="34757" xr:uid="{00000000-0005-0000-0000-0000FB880000}"/>
    <cellStyle name="Komma 5 3 4 5" xfId="47917" xr:uid="{00000000-0005-0000-0000-0000FC880000}"/>
    <cellStyle name="Komma 5 3 4_AVA DVA EL" xfId="23353" xr:uid="{00000000-0005-0000-0000-0000FD880000}"/>
    <cellStyle name="Komma 5 3 5" xfId="23354" xr:uid="{00000000-0005-0000-0000-0000FE880000}"/>
    <cellStyle name="Komma 5 3 5 2" xfId="23355" xr:uid="{00000000-0005-0000-0000-0000FF880000}"/>
    <cellStyle name="Komma 5 3 5 3" xfId="23356" xr:uid="{00000000-0005-0000-0000-000000890000}"/>
    <cellStyle name="Komma 5 3 5 4" xfId="47918" xr:uid="{00000000-0005-0000-0000-000001890000}"/>
    <cellStyle name="Komma 5 3 5 5" xfId="47919" xr:uid="{00000000-0005-0000-0000-000002890000}"/>
    <cellStyle name="Komma 5 3 5_AVA DVA EL" xfId="23357" xr:uid="{00000000-0005-0000-0000-000003890000}"/>
    <cellStyle name="Komma 5 3 6" xfId="23358" xr:uid="{00000000-0005-0000-0000-000004890000}"/>
    <cellStyle name="Komma 5 3 6 2" xfId="23359" xr:uid="{00000000-0005-0000-0000-000005890000}"/>
    <cellStyle name="Komma 5 3 6 3" xfId="23360" xr:uid="{00000000-0005-0000-0000-000006890000}"/>
    <cellStyle name="Komma 5 3 6 4" xfId="47920" xr:uid="{00000000-0005-0000-0000-000007890000}"/>
    <cellStyle name="Komma 5 3 6_AVA DVA EL" xfId="23361" xr:uid="{00000000-0005-0000-0000-000008890000}"/>
    <cellStyle name="Komma 5 3 7" xfId="23362" xr:uid="{00000000-0005-0000-0000-000009890000}"/>
    <cellStyle name="Komma 5 3 7 2" xfId="23363" xr:uid="{00000000-0005-0000-0000-00000A890000}"/>
    <cellStyle name="Komma 5 3 7_AVA DVA EL" xfId="23364" xr:uid="{00000000-0005-0000-0000-00000B890000}"/>
    <cellStyle name="Komma 5 3 8" xfId="23365" xr:uid="{00000000-0005-0000-0000-00000C890000}"/>
    <cellStyle name="Komma 5 3 9" xfId="35250" xr:uid="{00000000-0005-0000-0000-00000D890000}"/>
    <cellStyle name="Komma 5 3_A01" xfId="12491" xr:uid="{00000000-0005-0000-0000-00000E890000}"/>
    <cellStyle name="Komma 5 4" xfId="7488" xr:uid="{00000000-0005-0000-0000-00000F890000}"/>
    <cellStyle name="Komma 5 4 2" xfId="7489" xr:uid="{00000000-0005-0000-0000-000010890000}"/>
    <cellStyle name="Komma 5 4 2 2" xfId="23366" xr:uid="{00000000-0005-0000-0000-000011890000}"/>
    <cellStyle name="Komma 5 4 2 2 2" xfId="23367" xr:uid="{00000000-0005-0000-0000-000012890000}"/>
    <cellStyle name="Komma 5 4 2 2_AVA DVA EL" xfId="23368" xr:uid="{00000000-0005-0000-0000-000013890000}"/>
    <cellStyle name="Komma 5 4 2 3" xfId="23369" xr:uid="{00000000-0005-0000-0000-000014890000}"/>
    <cellStyle name="Komma 5 4 2 4" xfId="23370" xr:uid="{00000000-0005-0000-0000-000015890000}"/>
    <cellStyle name="Komma 5 4 2 5" xfId="34725" xr:uid="{00000000-0005-0000-0000-000016890000}"/>
    <cellStyle name="Komma 5 4 2 6" xfId="34410" xr:uid="{00000000-0005-0000-0000-000017890000}"/>
    <cellStyle name="Komma 5 4 2_AVA DVA EL" xfId="23371" xr:uid="{00000000-0005-0000-0000-000018890000}"/>
    <cellStyle name="Komma 5 4 3" xfId="23372" xr:uid="{00000000-0005-0000-0000-000019890000}"/>
    <cellStyle name="Komma 5 4 3 2" xfId="23373" xr:uid="{00000000-0005-0000-0000-00001A890000}"/>
    <cellStyle name="Komma 5 4 3 3" xfId="23374" xr:uid="{00000000-0005-0000-0000-00001B890000}"/>
    <cellStyle name="Komma 5 4 3 4" xfId="47921" xr:uid="{00000000-0005-0000-0000-00001C890000}"/>
    <cellStyle name="Komma 5 4 3 5" xfId="47922" xr:uid="{00000000-0005-0000-0000-00001D890000}"/>
    <cellStyle name="Komma 5 4 3_AVA DVA EL" xfId="23375" xr:uid="{00000000-0005-0000-0000-00001E890000}"/>
    <cellStyle name="Komma 5 4 4" xfId="23376" xr:uid="{00000000-0005-0000-0000-00001F890000}"/>
    <cellStyle name="Komma 5 4 4 2" xfId="23377" xr:uid="{00000000-0005-0000-0000-000020890000}"/>
    <cellStyle name="Komma 5 4 4 3" xfId="23378" xr:uid="{00000000-0005-0000-0000-000021890000}"/>
    <cellStyle name="Komma 5 4 4 4" xfId="47923" xr:uid="{00000000-0005-0000-0000-000022890000}"/>
    <cellStyle name="Komma 5 4 4 5" xfId="47924" xr:uid="{00000000-0005-0000-0000-000023890000}"/>
    <cellStyle name="Komma 5 4 4_AVA DVA EL" xfId="23379" xr:uid="{00000000-0005-0000-0000-000024890000}"/>
    <cellStyle name="Komma 5 4 5" xfId="23380" xr:uid="{00000000-0005-0000-0000-000025890000}"/>
    <cellStyle name="Komma 5 4 5 2" xfId="23381" xr:uid="{00000000-0005-0000-0000-000026890000}"/>
    <cellStyle name="Komma 5 4 5 3" xfId="23382" xr:uid="{00000000-0005-0000-0000-000027890000}"/>
    <cellStyle name="Komma 5 4 5 4" xfId="47925" xr:uid="{00000000-0005-0000-0000-000028890000}"/>
    <cellStyle name="Komma 5 4 5_AVA DVA EL" xfId="23383" xr:uid="{00000000-0005-0000-0000-000029890000}"/>
    <cellStyle name="Komma 5 4 6" xfId="23384" xr:uid="{00000000-0005-0000-0000-00002A890000}"/>
    <cellStyle name="Komma 5 4 6 2" xfId="23385" xr:uid="{00000000-0005-0000-0000-00002B890000}"/>
    <cellStyle name="Komma 5 4 6_AVA DVA EL" xfId="23386" xr:uid="{00000000-0005-0000-0000-00002C890000}"/>
    <cellStyle name="Komma 5 4 7" xfId="23387" xr:uid="{00000000-0005-0000-0000-00002D890000}"/>
    <cellStyle name="Komma 5 4 8" xfId="47926" xr:uid="{00000000-0005-0000-0000-00002E890000}"/>
    <cellStyle name="Komma 5 4 9" xfId="47927" xr:uid="{00000000-0005-0000-0000-00002F890000}"/>
    <cellStyle name="Komma 5 4_A01" xfId="12493" xr:uid="{00000000-0005-0000-0000-000030890000}"/>
    <cellStyle name="Komma 5 5" xfId="7490" xr:uid="{00000000-0005-0000-0000-000031890000}"/>
    <cellStyle name="Komma 5 5 2" xfId="7491" xr:uid="{00000000-0005-0000-0000-000032890000}"/>
    <cellStyle name="Komma 5 5 2 2" xfId="23388" xr:uid="{00000000-0005-0000-0000-000033890000}"/>
    <cellStyle name="Komma 5 5 2_AVA DVA EL" xfId="23389" xr:uid="{00000000-0005-0000-0000-000034890000}"/>
    <cellStyle name="Komma 5 5 3" xfId="23390" xr:uid="{00000000-0005-0000-0000-000035890000}"/>
    <cellStyle name="Komma 5 5 4" xfId="47928" xr:uid="{00000000-0005-0000-0000-000036890000}"/>
    <cellStyle name="Komma 5 5 5" xfId="47929" xr:uid="{00000000-0005-0000-0000-000037890000}"/>
    <cellStyle name="Komma 5 5 6" xfId="47930" xr:uid="{00000000-0005-0000-0000-000038890000}"/>
    <cellStyle name="Komma 5 5_A01" xfId="12494" xr:uid="{00000000-0005-0000-0000-000039890000}"/>
    <cellStyle name="Komma 5 6" xfId="23391" xr:uid="{00000000-0005-0000-0000-00003A890000}"/>
    <cellStyle name="Komma 5 6 2" xfId="23392" xr:uid="{00000000-0005-0000-0000-00003B890000}"/>
    <cellStyle name="Komma 5 6 3" xfId="23393" xr:uid="{00000000-0005-0000-0000-00003C890000}"/>
    <cellStyle name="Komma 5 6 4" xfId="34510" xr:uid="{00000000-0005-0000-0000-00003D890000}"/>
    <cellStyle name="Komma 5 6 5" xfId="47931" xr:uid="{00000000-0005-0000-0000-00003E890000}"/>
    <cellStyle name="Komma 5 6_AVA DVA EL" xfId="23394" xr:uid="{00000000-0005-0000-0000-00003F890000}"/>
    <cellStyle name="Komma 5 7" xfId="23395" xr:uid="{00000000-0005-0000-0000-000040890000}"/>
    <cellStyle name="Komma 5 7 2" xfId="23396" xr:uid="{00000000-0005-0000-0000-000041890000}"/>
    <cellStyle name="Komma 5 7 3" xfId="23397" xr:uid="{00000000-0005-0000-0000-000042890000}"/>
    <cellStyle name="Komma 5 7 4" xfId="34694" xr:uid="{00000000-0005-0000-0000-000043890000}"/>
    <cellStyle name="Komma 5 7 5" xfId="47932" xr:uid="{00000000-0005-0000-0000-000044890000}"/>
    <cellStyle name="Komma 5 7_AVA DVA EL" xfId="23398" xr:uid="{00000000-0005-0000-0000-000045890000}"/>
    <cellStyle name="Komma 5 8" xfId="23399" xr:uid="{00000000-0005-0000-0000-000046890000}"/>
    <cellStyle name="Komma 5 8 2" xfId="23400" xr:uid="{00000000-0005-0000-0000-000047890000}"/>
    <cellStyle name="Komma 5 8 3" xfId="23401" xr:uid="{00000000-0005-0000-0000-000048890000}"/>
    <cellStyle name="Komma 5 8 4" xfId="47933" xr:uid="{00000000-0005-0000-0000-000049890000}"/>
    <cellStyle name="Komma 5 8_AVA DVA EL" xfId="23402" xr:uid="{00000000-0005-0000-0000-00004A890000}"/>
    <cellStyle name="Komma 5 9" xfId="23403" xr:uid="{00000000-0005-0000-0000-00004B890000}"/>
    <cellStyle name="Komma 5_11" xfId="7492" xr:uid="{00000000-0005-0000-0000-00004C890000}"/>
    <cellStyle name="Komma 50" xfId="47934" xr:uid="{00000000-0005-0000-0000-00004D890000}"/>
    <cellStyle name="Komma 50 2" xfId="47935" xr:uid="{00000000-0005-0000-0000-00004E890000}"/>
    <cellStyle name="Komma 51" xfId="47936" xr:uid="{00000000-0005-0000-0000-00004F890000}"/>
    <cellStyle name="Komma 51 2" xfId="47937" xr:uid="{00000000-0005-0000-0000-000050890000}"/>
    <cellStyle name="Komma 52" xfId="47938" xr:uid="{00000000-0005-0000-0000-000051890000}"/>
    <cellStyle name="Komma 52 2" xfId="47939" xr:uid="{00000000-0005-0000-0000-000052890000}"/>
    <cellStyle name="Komma 53" xfId="47940" xr:uid="{00000000-0005-0000-0000-000053890000}"/>
    <cellStyle name="Komma 53 2" xfId="47941" xr:uid="{00000000-0005-0000-0000-000054890000}"/>
    <cellStyle name="Komma 54" xfId="47942" xr:uid="{00000000-0005-0000-0000-000055890000}"/>
    <cellStyle name="Komma 54 2" xfId="47943" xr:uid="{00000000-0005-0000-0000-000056890000}"/>
    <cellStyle name="Komma 54 3" xfId="47944" xr:uid="{00000000-0005-0000-0000-000057890000}"/>
    <cellStyle name="Komma 54 4" xfId="47945" xr:uid="{00000000-0005-0000-0000-000058890000}"/>
    <cellStyle name="Komma 54_Results &amp; key fig." xfId="47946" xr:uid="{00000000-0005-0000-0000-000059890000}"/>
    <cellStyle name="Komma 55" xfId="47947" xr:uid="{00000000-0005-0000-0000-00005A890000}"/>
    <cellStyle name="Komma 55 2" xfId="47948" xr:uid="{00000000-0005-0000-0000-00005B890000}"/>
    <cellStyle name="Komma 56" xfId="47949" xr:uid="{00000000-0005-0000-0000-00005C890000}"/>
    <cellStyle name="Komma 57" xfId="47950" xr:uid="{00000000-0005-0000-0000-00005D890000}"/>
    <cellStyle name="Komma 58" xfId="51583"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496" xr:uid="{00000000-0005-0000-0000-000062890000}"/>
    <cellStyle name="Komma 6 2 3" xfId="7497" xr:uid="{00000000-0005-0000-0000-000063890000}"/>
    <cellStyle name="Komma 6 2 3 2" xfId="34541" xr:uid="{00000000-0005-0000-0000-000064890000}"/>
    <cellStyle name="Komma 6 2 3_EU CC1" xfId="54213" xr:uid="{8D5ACF1F-672D-4835-8ED1-CE575EDC6BAE}"/>
    <cellStyle name="Komma 6 2 4" xfId="34746" xr:uid="{00000000-0005-0000-0000-000065890000}"/>
    <cellStyle name="Komma 6 2 5" xfId="35252" xr:uid="{00000000-0005-0000-0000-000066890000}"/>
    <cellStyle name="Komma 6 2_A01" xfId="12495" xr:uid="{00000000-0005-0000-0000-000067890000}"/>
    <cellStyle name="Komma 6 3" xfId="7498" xr:uid="{00000000-0005-0000-0000-000068890000}"/>
    <cellStyle name="Komma 6 3 2" xfId="7499" xr:uid="{00000000-0005-0000-0000-000069890000}"/>
    <cellStyle name="Komma 6 3 2 2" xfId="34571" xr:uid="{00000000-0005-0000-0000-00006A890000}"/>
    <cellStyle name="Komma 6 3 2_EU CC1" xfId="54214" xr:uid="{C232CA43-7393-4999-A8A8-4811D25D3CA0}"/>
    <cellStyle name="Komma 6 3 3" xfId="34758" xr:uid="{00000000-0005-0000-0000-00006B890000}"/>
    <cellStyle name="Komma 6 3 4" xfId="47951" xr:uid="{00000000-0005-0000-0000-00006C890000}"/>
    <cellStyle name="Komma 6 3_A01" xfId="12497" xr:uid="{00000000-0005-0000-0000-00006D890000}"/>
    <cellStyle name="Komma 6 4" xfId="7500" xr:uid="{00000000-0005-0000-0000-00006E890000}"/>
    <cellStyle name="Komma 6 4 2" xfId="23404" xr:uid="{00000000-0005-0000-0000-00006F890000}"/>
    <cellStyle name="Komma 6 4 2 2" xfId="34728" xr:uid="{00000000-0005-0000-0000-000070890000}"/>
    <cellStyle name="Komma 6 4 3" xfId="23405" xr:uid="{00000000-0005-0000-0000-000071890000}"/>
    <cellStyle name="Komma 6 4 4" xfId="34512" xr:uid="{00000000-0005-0000-0000-000072890000}"/>
    <cellStyle name="Komma 6 4_AVA DVA EL" xfId="23406" xr:uid="{00000000-0005-0000-0000-000073890000}"/>
    <cellStyle name="Komma 6 5" xfId="34695" xr:uid="{00000000-0005-0000-0000-000074890000}"/>
    <cellStyle name="Komma 6 6" xfId="35251" xr:uid="{00000000-0005-0000-0000-000075890000}"/>
    <cellStyle name="Komma 6_11" xfId="7501" xr:uid="{00000000-0005-0000-0000-000076890000}"/>
    <cellStyle name="Komma 7" xfId="7502" xr:uid="{00000000-0005-0000-0000-000077890000}"/>
    <cellStyle name="Komma 7 2" xfId="12498" xr:uid="{00000000-0005-0000-0000-000078890000}"/>
    <cellStyle name="Komma 7 2 2" xfId="23407" xr:uid="{00000000-0005-0000-0000-000079890000}"/>
    <cellStyle name="Komma 7 2 2 2" xfId="34747" xr:uid="{00000000-0005-0000-0000-00007A890000}"/>
    <cellStyle name="Komma 7 2 3" xfId="34544" xr:uid="{00000000-0005-0000-0000-00007B890000}"/>
    <cellStyle name="Komma 7 2 4" xfId="38500" xr:uid="{00000000-0005-0000-0000-00007C890000}"/>
    <cellStyle name="Komma 7 2_AVA DVA EL" xfId="23408" xr:uid="{00000000-0005-0000-0000-00007D890000}"/>
    <cellStyle name="Komma 7 3" xfId="23409" xr:uid="{00000000-0005-0000-0000-00007E890000}"/>
    <cellStyle name="Komma 7 3 2" xfId="23410" xr:uid="{00000000-0005-0000-0000-00007F890000}"/>
    <cellStyle name="Komma 7 3 2 2" xfId="34759" xr:uid="{00000000-0005-0000-0000-000080890000}"/>
    <cellStyle name="Komma 7 3 3" xfId="23411" xr:uid="{00000000-0005-0000-0000-000081890000}"/>
    <cellStyle name="Komma 7 3 3 2" xfId="47952" xr:uid="{00000000-0005-0000-0000-000082890000}"/>
    <cellStyle name="Komma 7 3 4" xfId="34574" xr:uid="{00000000-0005-0000-0000-000083890000}"/>
    <cellStyle name="Komma 7 3 5" xfId="38501" xr:uid="{00000000-0005-0000-0000-000084890000}"/>
    <cellStyle name="Komma 7 3_AVA DVA EL" xfId="23412" xr:uid="{00000000-0005-0000-0000-000085890000}"/>
    <cellStyle name="Komma 7 4" xfId="34515" xr:uid="{00000000-0005-0000-0000-000086890000}"/>
    <cellStyle name="Komma 7 4 2" xfId="34729" xr:uid="{00000000-0005-0000-0000-000087890000}"/>
    <cellStyle name="Komma 7 4 3" xfId="38502" xr:uid="{00000000-0005-0000-0000-000088890000}"/>
    <cellStyle name="Komma 7 5" xfId="34696" xr:uid="{00000000-0005-0000-0000-000089890000}"/>
    <cellStyle name="Komma 7 6" xfId="35253" xr:uid="{00000000-0005-0000-0000-00008A890000}"/>
    <cellStyle name="Komma 7_7. Other MTM adjustments" xfId="47953" xr:uid="{00000000-0005-0000-0000-00008B890000}"/>
    <cellStyle name="Komma 8" xfId="7503" xr:uid="{00000000-0005-0000-0000-00008C890000}"/>
    <cellStyle name="Komma 8 10" xfId="47954" xr:uid="{00000000-0005-0000-0000-00008D890000}"/>
    <cellStyle name="Komma 8 11" xfId="47955" xr:uid="{00000000-0005-0000-0000-00008E890000}"/>
    <cellStyle name="Komma 8 2" xfId="7504" xr:uid="{00000000-0005-0000-0000-00008F890000}"/>
    <cellStyle name="Komma 8 2 10" xfId="47956" xr:uid="{00000000-0005-0000-0000-000090890000}"/>
    <cellStyle name="Komma 8 2 2" xfId="7505" xr:uid="{00000000-0005-0000-0000-000091890000}"/>
    <cellStyle name="Komma 8 2 2 2" xfId="7506" xr:uid="{00000000-0005-0000-0000-000092890000}"/>
    <cellStyle name="Komma 8 2 2 2 2" xfId="23413" xr:uid="{00000000-0005-0000-0000-000093890000}"/>
    <cellStyle name="Komma 8 2 2 2_AVA DVA EL" xfId="23414" xr:uid="{00000000-0005-0000-0000-000094890000}"/>
    <cellStyle name="Komma 8 2 2 3" xfId="23415" xr:uid="{00000000-0005-0000-0000-000095890000}"/>
    <cellStyle name="Komma 8 2 2 4" xfId="47957" xr:uid="{00000000-0005-0000-0000-000096890000}"/>
    <cellStyle name="Komma 8 2 2 5" xfId="47958" xr:uid="{00000000-0005-0000-0000-000097890000}"/>
    <cellStyle name="Komma 8 2 2 6" xfId="47959" xr:uid="{00000000-0005-0000-0000-000098890000}"/>
    <cellStyle name="Komma 8 2 2_A01" xfId="12500" xr:uid="{00000000-0005-0000-0000-000099890000}"/>
    <cellStyle name="Komma 8 2 3" xfId="7507" xr:uid="{00000000-0005-0000-0000-00009A890000}"/>
    <cellStyle name="Komma 8 2 3 2" xfId="23416" xr:uid="{00000000-0005-0000-0000-00009B890000}"/>
    <cellStyle name="Komma 8 2 3 3" xfId="23417" xr:uid="{00000000-0005-0000-0000-00009C890000}"/>
    <cellStyle name="Komma 8 2 3 4" xfId="34547" xr:uid="{00000000-0005-0000-0000-00009D890000}"/>
    <cellStyle name="Komma 8 2 3 5" xfId="47960" xr:uid="{00000000-0005-0000-0000-00009E890000}"/>
    <cellStyle name="Komma 8 2 3_AVA DVA EL" xfId="23418" xr:uid="{00000000-0005-0000-0000-00009F890000}"/>
    <cellStyle name="Komma 8 2 4" xfId="23419" xr:uid="{00000000-0005-0000-0000-0000A0890000}"/>
    <cellStyle name="Komma 8 2 4 2" xfId="23420" xr:uid="{00000000-0005-0000-0000-0000A1890000}"/>
    <cellStyle name="Komma 8 2 4 3" xfId="23421" xr:uid="{00000000-0005-0000-0000-0000A2890000}"/>
    <cellStyle name="Komma 8 2 4 4" xfId="34748" xr:uid="{00000000-0005-0000-0000-0000A3890000}"/>
    <cellStyle name="Komma 8 2 4 5" xfId="47961" xr:uid="{00000000-0005-0000-0000-0000A4890000}"/>
    <cellStyle name="Komma 8 2 4_AVA DVA EL" xfId="23422" xr:uid="{00000000-0005-0000-0000-0000A5890000}"/>
    <cellStyle name="Komma 8 2 5" xfId="23423" xr:uid="{00000000-0005-0000-0000-0000A6890000}"/>
    <cellStyle name="Komma 8 2 5 2" xfId="23424" xr:uid="{00000000-0005-0000-0000-0000A7890000}"/>
    <cellStyle name="Komma 8 2 5 3" xfId="23425" xr:uid="{00000000-0005-0000-0000-0000A8890000}"/>
    <cellStyle name="Komma 8 2 5 4" xfId="47962" xr:uid="{00000000-0005-0000-0000-0000A9890000}"/>
    <cellStyle name="Komma 8 2 5_AVA DVA EL" xfId="23426" xr:uid="{00000000-0005-0000-0000-0000AA890000}"/>
    <cellStyle name="Komma 8 2 6" xfId="23427" xr:uid="{00000000-0005-0000-0000-0000AB890000}"/>
    <cellStyle name="Komma 8 2 6 2" xfId="23428" xr:uid="{00000000-0005-0000-0000-0000AC890000}"/>
    <cellStyle name="Komma 8 2 6_AVA DVA EL" xfId="23429" xr:uid="{00000000-0005-0000-0000-0000AD890000}"/>
    <cellStyle name="Komma 8 2 7" xfId="23430" xr:uid="{00000000-0005-0000-0000-0000AE890000}"/>
    <cellStyle name="Komma 8 2 8" xfId="35255" xr:uid="{00000000-0005-0000-0000-0000AF890000}"/>
    <cellStyle name="Komma 8 2 9" xfId="47963" xr:uid="{00000000-0005-0000-0000-0000B0890000}"/>
    <cellStyle name="Komma 8 2_A01" xfId="12499" xr:uid="{00000000-0005-0000-0000-0000B1890000}"/>
    <cellStyle name="Komma 8 3" xfId="7508" xr:uid="{00000000-0005-0000-0000-0000B2890000}"/>
    <cellStyle name="Komma 8 3 2" xfId="7509" xr:uid="{00000000-0005-0000-0000-0000B3890000}"/>
    <cellStyle name="Komma 8 3 2 2" xfId="23431" xr:uid="{00000000-0005-0000-0000-0000B4890000}"/>
    <cellStyle name="Komma 8 3 2 3" xfId="34577" xr:uid="{00000000-0005-0000-0000-0000B5890000}"/>
    <cellStyle name="Komma 8 3 2_AVA DVA EL" xfId="23432" xr:uid="{00000000-0005-0000-0000-0000B6890000}"/>
    <cellStyle name="Komma 8 3 3" xfId="23433" xr:uid="{00000000-0005-0000-0000-0000B7890000}"/>
    <cellStyle name="Komma 8 3 3 2" xfId="34760" xr:uid="{00000000-0005-0000-0000-0000B8890000}"/>
    <cellStyle name="Komma 8 3 4" xfId="47964" xr:uid="{00000000-0005-0000-0000-0000B9890000}"/>
    <cellStyle name="Komma 8 3 5" xfId="47965" xr:uid="{00000000-0005-0000-0000-0000BA890000}"/>
    <cellStyle name="Komma 8 3 6" xfId="47966" xr:uid="{00000000-0005-0000-0000-0000BB890000}"/>
    <cellStyle name="Komma 8 3 7" xfId="47967" xr:uid="{00000000-0005-0000-0000-0000BC890000}"/>
    <cellStyle name="Komma 8 3_A01" xfId="12501" xr:uid="{00000000-0005-0000-0000-0000BD890000}"/>
    <cellStyle name="Komma 8 4" xfId="7510" xr:uid="{00000000-0005-0000-0000-0000BE890000}"/>
    <cellStyle name="Komma 8 4 2" xfId="23434" xr:uid="{00000000-0005-0000-0000-0000BF890000}"/>
    <cellStyle name="Komma 8 4 2 2" xfId="23435" xr:uid="{00000000-0005-0000-0000-0000C0890000}"/>
    <cellStyle name="Komma 8 4 2 3" xfId="34731" xr:uid="{00000000-0005-0000-0000-0000C1890000}"/>
    <cellStyle name="Komma 8 4 2_AVA DVA EL" xfId="23436" xr:uid="{00000000-0005-0000-0000-0000C2890000}"/>
    <cellStyle name="Komma 8 4 3" xfId="23437" xr:uid="{00000000-0005-0000-0000-0000C3890000}"/>
    <cellStyle name="Komma 8 4 4" xfId="23438" xr:uid="{00000000-0005-0000-0000-0000C4890000}"/>
    <cellStyle name="Komma 8 4 5" xfId="34518" xr:uid="{00000000-0005-0000-0000-0000C5890000}"/>
    <cellStyle name="Komma 8 4 6" xfId="34424" xr:uid="{00000000-0005-0000-0000-0000C6890000}"/>
    <cellStyle name="Komma 8 4_AVA DVA EL" xfId="23439" xr:uid="{00000000-0005-0000-0000-0000C7890000}"/>
    <cellStyle name="Komma 8 5" xfId="23440" xr:uid="{00000000-0005-0000-0000-0000C8890000}"/>
    <cellStyle name="Komma 8 5 2" xfId="23441" xr:uid="{00000000-0005-0000-0000-0000C9890000}"/>
    <cellStyle name="Komma 8 5 3" xfId="23442" xr:uid="{00000000-0005-0000-0000-0000CA890000}"/>
    <cellStyle name="Komma 8 5 4" xfId="34697" xr:uid="{00000000-0005-0000-0000-0000CB890000}"/>
    <cellStyle name="Komma 8 5 5" xfId="47968" xr:uid="{00000000-0005-0000-0000-0000CC890000}"/>
    <cellStyle name="Komma 8 5_AVA DVA EL" xfId="23443" xr:uid="{00000000-0005-0000-0000-0000CD890000}"/>
    <cellStyle name="Komma 8 6" xfId="23444" xr:uid="{00000000-0005-0000-0000-0000CE890000}"/>
    <cellStyle name="Komma 8 6 2" xfId="23445" xr:uid="{00000000-0005-0000-0000-0000CF890000}"/>
    <cellStyle name="Komma 8 6 3" xfId="23446" xr:uid="{00000000-0005-0000-0000-0000D0890000}"/>
    <cellStyle name="Komma 8 6 4" xfId="47969" xr:uid="{00000000-0005-0000-0000-0000D1890000}"/>
    <cellStyle name="Komma 8 6 5" xfId="47970" xr:uid="{00000000-0005-0000-0000-0000D2890000}"/>
    <cellStyle name="Komma 8 6_AVA DVA EL" xfId="23447" xr:uid="{00000000-0005-0000-0000-0000D3890000}"/>
    <cellStyle name="Komma 8 7" xfId="23448" xr:uid="{00000000-0005-0000-0000-0000D4890000}"/>
    <cellStyle name="Komma 8 8" xfId="35254" xr:uid="{00000000-0005-0000-0000-0000D5890000}"/>
    <cellStyle name="Komma 8 9" xfId="47971" xr:uid="{00000000-0005-0000-0000-0000D6890000}"/>
    <cellStyle name="Komma 8_7. Other MTM adjustments" xfId="4797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4550" xr:uid="{00000000-0005-0000-0000-0000DE890000}"/>
    <cellStyle name="Komma 9 2 4" xfId="34749" xr:uid="{00000000-0005-0000-0000-0000DF890000}"/>
    <cellStyle name="Komma 9 2 5" xfId="38503" xr:uid="{00000000-0005-0000-0000-0000E0890000}"/>
    <cellStyle name="Komma 9 2_A01" xfId="12503" xr:uid="{00000000-0005-0000-0000-0000E1890000}"/>
    <cellStyle name="Komma 9 3" xfId="7517" xr:uid="{00000000-0005-0000-0000-0000E2890000}"/>
    <cellStyle name="Komma 9 3 2" xfId="7518" xr:uid="{00000000-0005-0000-0000-0000E3890000}"/>
    <cellStyle name="Komma 9 3 2 2" xfId="34580" xr:uid="{00000000-0005-0000-0000-0000E4890000}"/>
    <cellStyle name="Komma 9 3 2_EU CC1" xfId="54215" xr:uid="{AEFC8EE9-A50E-45D0-9733-CD214013C679}"/>
    <cellStyle name="Komma 9 3 3" xfId="23449" xr:uid="{00000000-0005-0000-0000-0000E5890000}"/>
    <cellStyle name="Komma 9 3 3 2" xfId="34761" xr:uid="{00000000-0005-0000-0000-0000E6890000}"/>
    <cellStyle name="Komma 9 3 4" xfId="34906" xr:uid="{00000000-0005-0000-0000-0000E7890000}"/>
    <cellStyle name="Komma 9 3 5" xfId="38504" xr:uid="{00000000-0005-0000-0000-0000E8890000}"/>
    <cellStyle name="Komma 9 3_AVA DVA EL" xfId="23450" xr:uid="{00000000-0005-0000-0000-0000E9890000}"/>
    <cellStyle name="Komma 9 4" xfId="7519" xr:uid="{00000000-0005-0000-0000-0000EA890000}"/>
    <cellStyle name="Komma 9 4 2" xfId="34733" xr:uid="{00000000-0005-0000-0000-0000EB890000}"/>
    <cellStyle name="Komma 9 4 3" xfId="34521" xr:uid="{00000000-0005-0000-0000-0000EC890000}"/>
    <cellStyle name="Komma 9 5" xfId="34698" xr:uid="{00000000-0005-0000-0000-0000ED890000}"/>
    <cellStyle name="Komma 9 6" xfId="35256" xr:uid="{00000000-0005-0000-0000-0000EE890000}"/>
    <cellStyle name="Komma 9_A01" xfId="12502" xr:uid="{00000000-0005-0000-0000-0000EF890000}"/>
    <cellStyle name="Kommentarer" xfId="23451" xr:uid="{00000000-0005-0000-0000-0000F0890000}"/>
    <cellStyle name="Kommentarer 2" xfId="23452" xr:uid="{00000000-0005-0000-0000-0000F1890000}"/>
    <cellStyle name="Kommentarer 3" xfId="23453" xr:uid="{00000000-0005-0000-0000-0000F2890000}"/>
    <cellStyle name="Kommentarer 4" xfId="47973" xr:uid="{00000000-0005-0000-0000-0000F3890000}"/>
    <cellStyle name="Kommentarer_AVA DVA EL" xfId="23454" xr:uid="{00000000-0005-0000-0000-0000F4890000}"/>
    <cellStyle name="Komórka połączona" xfId="23455" xr:uid="{00000000-0005-0000-0000-0000F5890000}"/>
    <cellStyle name="Komórka połączona 2" xfId="23456" xr:uid="{00000000-0005-0000-0000-0000F6890000}"/>
    <cellStyle name="Komórka połączona 3" xfId="23457" xr:uid="{00000000-0005-0000-0000-0000F7890000}"/>
    <cellStyle name="Komórka połączona_AVA DVA EL" xfId="23458" xr:uid="{00000000-0005-0000-0000-0000F8890000}"/>
    <cellStyle name="Komórka zaznaczona" xfId="23459" xr:uid="{00000000-0005-0000-0000-0000F9890000}"/>
    <cellStyle name="Komórka zaznaczona 2" xfId="23460" xr:uid="{00000000-0005-0000-0000-0000FA890000}"/>
    <cellStyle name="Komórka zaznaczona 3" xfId="23461" xr:uid="{00000000-0005-0000-0000-0000FB890000}"/>
    <cellStyle name="Komórka zaznaczona_AVA DVA EL" xfId="23462" xr:uid="{00000000-0005-0000-0000-0000FC890000}"/>
    <cellStyle name="Kontrollcelle" xfId="34668" xr:uid="{00000000-0005-0000-0000-0000FD890000}"/>
    <cellStyle name="Kontrollcelle 2" xfId="7520" xr:uid="{00000000-0005-0000-0000-0000FE890000}"/>
    <cellStyle name="Kontrollcelle 2 2" xfId="23463" xr:uid="{00000000-0005-0000-0000-0000FF890000}"/>
    <cellStyle name="Kontrollcelle 2 2 2" xfId="23464" xr:uid="{00000000-0005-0000-0000-0000008A0000}"/>
    <cellStyle name="Kontrollcelle 2 2 3" xfId="23465" xr:uid="{00000000-0005-0000-0000-0000018A0000}"/>
    <cellStyle name="Kontrollcelle 2 2 4" xfId="38505" xr:uid="{00000000-0005-0000-0000-0000028A0000}"/>
    <cellStyle name="Kontrollcelle 2 2_AVA DVA EL" xfId="23466" xr:uid="{00000000-0005-0000-0000-0000038A0000}"/>
    <cellStyle name="Kontrollcelle 2 3" xfId="23467" xr:uid="{00000000-0005-0000-0000-0000048A0000}"/>
    <cellStyle name="Kontrollcelle 2 3 2" xfId="38506" xr:uid="{00000000-0005-0000-0000-0000058A0000}"/>
    <cellStyle name="Kontrollcelle 2 4" xfId="47974" xr:uid="{00000000-0005-0000-0000-0000068A0000}"/>
    <cellStyle name="Kontrollcelle 2 5" xfId="47975" xr:uid="{00000000-0005-0000-0000-0000078A0000}"/>
    <cellStyle name="Kontrollcelle 2 6" xfId="47976" xr:uid="{00000000-0005-0000-0000-0000088A0000}"/>
    <cellStyle name="Kontrollcelle 2_A01" xfId="34335" xr:uid="{00000000-0005-0000-0000-0000098A0000}"/>
    <cellStyle name="Kontrollcelle 3" xfId="23468" xr:uid="{00000000-0005-0000-0000-00000A8A0000}"/>
    <cellStyle name="Kontrollcelle 3 2" xfId="23469" xr:uid="{00000000-0005-0000-0000-00000B8A0000}"/>
    <cellStyle name="Kontrollcelle 3 3" xfId="23470" xr:uid="{00000000-0005-0000-0000-00000C8A0000}"/>
    <cellStyle name="Kontrollcelle 3 4" xfId="38507" xr:uid="{00000000-0005-0000-0000-00000D8A0000}"/>
    <cellStyle name="Kontrollcelle 3_AVA DVA EL" xfId="23471" xr:uid="{00000000-0005-0000-0000-00000E8A0000}"/>
    <cellStyle name="Kontrollcelle 4" xfId="23472" xr:uid="{00000000-0005-0000-0000-00000F8A0000}"/>
    <cellStyle name="Kontrollcelle 4 2" xfId="38508" xr:uid="{00000000-0005-0000-0000-0000108A0000}"/>
    <cellStyle name="Kontrollcelle 5" xfId="23473" xr:uid="{00000000-0005-0000-0000-0000118A0000}"/>
    <cellStyle name="Kontrollcelle 6" xfId="47977" xr:uid="{00000000-0005-0000-0000-0000128A0000}"/>
    <cellStyle name="Kontrollcelle_4 manuell" xfId="54216" xr:uid="{89272DF6-FB0B-4BC5-865B-FF60F99EBFED}"/>
    <cellStyle name="Kontroller celle" xfId="23474" xr:uid="{00000000-0005-0000-0000-0000148A0000}"/>
    <cellStyle name="Kontroller celle 2" xfId="23475" xr:uid="{00000000-0005-0000-0000-0000158A0000}"/>
    <cellStyle name="Kontroller celle 3" xfId="23476" xr:uid="{00000000-0005-0000-0000-0000168A0000}"/>
    <cellStyle name="Kontroller celle_AVA DVA EL" xfId="23477" xr:uid="{00000000-0005-0000-0000-0000178A0000}"/>
    <cellStyle name="KRADSFI" xfId="7521" xr:uid="{00000000-0005-0000-0000-0000188A0000}"/>
    <cellStyle name="KRADSFI 2" xfId="23478" xr:uid="{00000000-0005-0000-0000-0000198A0000}"/>
    <cellStyle name="KRADSFI 2 2" xfId="34907" xr:uid="{00000000-0005-0000-0000-00001A8A0000}"/>
    <cellStyle name="KRADSFI 2 3" xfId="35130" xr:uid="{00000000-0005-0000-0000-00001B8A0000}"/>
    <cellStyle name="KRADSFI 3" xfId="34856" xr:uid="{00000000-0005-0000-0000-00001C8A0000}"/>
    <cellStyle name="KRADSFI 3 2" xfId="34405" xr:uid="{00000000-0005-0000-0000-00001D8A0000}"/>
    <cellStyle name="KRADSFI_A01" xfId="34336" xr:uid="{00000000-0005-0000-0000-00001E8A0000}"/>
    <cellStyle name="LedeTekst4a" xfId="23479" xr:uid="{00000000-0005-0000-0000-00001F8A0000}"/>
    <cellStyle name="LedeTekst4a 2" xfId="23480" xr:uid="{00000000-0005-0000-0000-0000208A0000}"/>
    <cellStyle name="LedeTekst4a 3" xfId="23481" xr:uid="{00000000-0005-0000-0000-0000218A0000}"/>
    <cellStyle name="LedeTekst4a_AVA DVA EL" xfId="23482" xr:uid="{00000000-0005-0000-0000-0000228A0000}"/>
    <cellStyle name="Lien hypertexte 2" xfId="7522" xr:uid="{00000000-0005-0000-0000-0000238A0000}"/>
    <cellStyle name="Lien hypertexte 2 2" xfId="7523" xr:uid="{00000000-0005-0000-0000-0000248A0000}"/>
    <cellStyle name="Lien hypertexte 2 2 2" xfId="23483" xr:uid="{00000000-0005-0000-0000-0000258A0000}"/>
    <cellStyle name="Lien hypertexte 2 2 3" xfId="47978" xr:uid="{00000000-0005-0000-0000-0000268A0000}"/>
    <cellStyle name="Lien hypertexte 2 2_4 manuell" xfId="54217" xr:uid="{D25B3318-A45B-4DA5-83A9-46145AE6DA8C}"/>
    <cellStyle name="Lien hypertexte 2 3" xfId="23484" xr:uid="{00000000-0005-0000-0000-0000288A0000}"/>
    <cellStyle name="Lien hypertexte 2 4" xfId="47979" xr:uid="{00000000-0005-0000-0000-0000298A0000}"/>
    <cellStyle name="Lien hypertexte 2_4 manuell" xfId="54218" xr:uid="{D23EC0C6-3426-417B-974A-442D37C573F2}"/>
    <cellStyle name="Lien hypertexte 3" xfId="7524" xr:uid="{00000000-0005-0000-0000-00002B8A0000}"/>
    <cellStyle name="Lien hypertexte 3 2" xfId="23485" xr:uid="{00000000-0005-0000-0000-00002C8A0000}"/>
    <cellStyle name="Lien hypertexte 3 3" xfId="47980" xr:uid="{00000000-0005-0000-0000-00002D8A0000}"/>
    <cellStyle name="Lien hypertexte 3_4 manuell" xfId="54219" xr:uid="{9C78EA9F-3143-408B-81F0-889AA4D03664}"/>
    <cellStyle name="Link Currency (0)" xfId="7525" xr:uid="{00000000-0005-0000-0000-00002F8A0000}"/>
    <cellStyle name="Link Currency (0) 2" xfId="47981" xr:uid="{00000000-0005-0000-0000-0000308A0000}"/>
    <cellStyle name="Link Currency (2)" xfId="7526" xr:uid="{00000000-0005-0000-0000-0000318A0000}"/>
    <cellStyle name="Link Currency (2) 2" xfId="47982" xr:uid="{00000000-0005-0000-0000-0000328A0000}"/>
    <cellStyle name="Link Units (0)" xfId="7527" xr:uid="{00000000-0005-0000-0000-0000338A0000}"/>
    <cellStyle name="Link Units (0) 2" xfId="47983" xr:uid="{00000000-0005-0000-0000-0000348A0000}"/>
    <cellStyle name="Link Units (1)" xfId="7528" xr:uid="{00000000-0005-0000-0000-0000358A0000}"/>
    <cellStyle name="Link Units (1) 2" xfId="47984" xr:uid="{00000000-0005-0000-0000-0000368A0000}"/>
    <cellStyle name="Link Units (2)" xfId="7529" xr:uid="{00000000-0005-0000-0000-0000378A0000}"/>
    <cellStyle name="Link Units (2) 2" xfId="47985" xr:uid="{00000000-0005-0000-0000-0000388A0000}"/>
    <cellStyle name="Linked Cell" xfId="7530" xr:uid="{00000000-0005-0000-0000-0000398A0000}"/>
    <cellStyle name="Linked Cell 10" xfId="7531" xr:uid="{00000000-0005-0000-0000-00003A8A0000}"/>
    <cellStyle name="Linked Cell 11" xfId="47986" xr:uid="{00000000-0005-0000-0000-00003B8A0000}"/>
    <cellStyle name="Linked Cell 2" xfId="7532" xr:uid="{00000000-0005-0000-0000-00003C8A0000}"/>
    <cellStyle name="Linked Cell 2 2" xfId="7533" xr:uid="{00000000-0005-0000-0000-00003D8A0000}"/>
    <cellStyle name="Linked Cell 2 2 2" xfId="23486" xr:uid="{00000000-0005-0000-0000-00003E8A0000}"/>
    <cellStyle name="Linked Cell 2 2 2 2" xfId="23487" xr:uid="{00000000-0005-0000-0000-00003F8A0000}"/>
    <cellStyle name="Linked Cell 2 2 2 3" xfId="23488" xr:uid="{00000000-0005-0000-0000-0000408A0000}"/>
    <cellStyle name="Linked Cell 2 2 2_AVA DVA EL" xfId="23489" xr:uid="{00000000-0005-0000-0000-0000418A0000}"/>
    <cellStyle name="Linked Cell 2 2 3" xfId="23490" xr:uid="{00000000-0005-0000-0000-0000428A0000}"/>
    <cellStyle name="Linked Cell 2 2 3 2" xfId="23491" xr:uid="{00000000-0005-0000-0000-0000438A0000}"/>
    <cellStyle name="Linked Cell 2 2 3 3" xfId="23492" xr:uid="{00000000-0005-0000-0000-0000448A0000}"/>
    <cellStyle name="Linked Cell 2 2 3_AVA DVA EL" xfId="23493" xr:uid="{00000000-0005-0000-0000-0000458A0000}"/>
    <cellStyle name="Linked Cell 2 2 4" xfId="23494" xr:uid="{00000000-0005-0000-0000-0000468A0000}"/>
    <cellStyle name="Linked Cell 2 2 4 2" xfId="23495" xr:uid="{00000000-0005-0000-0000-0000478A0000}"/>
    <cellStyle name="Linked Cell 2 2 4 3" xfId="23496" xr:uid="{00000000-0005-0000-0000-0000488A0000}"/>
    <cellStyle name="Linked Cell 2 2 4_AVA DVA EL" xfId="23497" xr:uid="{00000000-0005-0000-0000-0000498A0000}"/>
    <cellStyle name="Linked Cell 2 2 5" xfId="23498" xr:uid="{00000000-0005-0000-0000-00004A8A0000}"/>
    <cellStyle name="Linked Cell 2 2 5 2" xfId="23499" xr:uid="{00000000-0005-0000-0000-00004B8A0000}"/>
    <cellStyle name="Linked Cell 2 2 5 3" xfId="23500" xr:uid="{00000000-0005-0000-0000-00004C8A0000}"/>
    <cellStyle name="Linked Cell 2 2 5_AVA DVA EL" xfId="23501" xr:uid="{00000000-0005-0000-0000-00004D8A0000}"/>
    <cellStyle name="Linked Cell 2 2 6" xfId="23502" xr:uid="{00000000-0005-0000-0000-00004E8A0000}"/>
    <cellStyle name="Linked Cell 2 2 6 2" xfId="23503" xr:uid="{00000000-0005-0000-0000-00004F8A0000}"/>
    <cellStyle name="Linked Cell 2 2 6 3" xfId="23504" xr:uid="{00000000-0005-0000-0000-0000508A0000}"/>
    <cellStyle name="Linked Cell 2 2 6_AVA DVA EL" xfId="23505" xr:uid="{00000000-0005-0000-0000-0000518A0000}"/>
    <cellStyle name="Linked Cell 2 2 7" xfId="23506" xr:uid="{00000000-0005-0000-0000-0000528A0000}"/>
    <cellStyle name="Linked Cell 2 2_A01" xfId="34337" xr:uid="{00000000-0005-0000-0000-0000538A0000}"/>
    <cellStyle name="Linked Cell 2 3" xfId="23507" xr:uid="{00000000-0005-0000-0000-0000548A0000}"/>
    <cellStyle name="Linked Cell 2 3 2" xfId="23508" xr:uid="{00000000-0005-0000-0000-0000558A0000}"/>
    <cellStyle name="Linked Cell 2 3 3" xfId="23509" xr:uid="{00000000-0005-0000-0000-0000568A0000}"/>
    <cellStyle name="Linked Cell 2 3_AVA DVA EL" xfId="23510" xr:uid="{00000000-0005-0000-0000-0000578A0000}"/>
    <cellStyle name="Linked Cell 2 4" xfId="23511" xr:uid="{00000000-0005-0000-0000-0000588A0000}"/>
    <cellStyle name="Linked Cell 2 4 2" xfId="23512" xr:uid="{00000000-0005-0000-0000-0000598A0000}"/>
    <cellStyle name="Linked Cell 2 4 3" xfId="23513" xr:uid="{00000000-0005-0000-0000-00005A8A0000}"/>
    <cellStyle name="Linked Cell 2 4_AVA DVA EL" xfId="23514" xr:uid="{00000000-0005-0000-0000-00005B8A0000}"/>
    <cellStyle name="Linked Cell 2 5" xfId="23515" xr:uid="{00000000-0005-0000-0000-00005C8A0000}"/>
    <cellStyle name="Linked Cell 2 5 2" xfId="23516" xr:uid="{00000000-0005-0000-0000-00005D8A0000}"/>
    <cellStyle name="Linked Cell 2 5 3" xfId="23517" xr:uid="{00000000-0005-0000-0000-00005E8A0000}"/>
    <cellStyle name="Linked Cell 2 5_AVA DVA EL" xfId="23518" xr:uid="{00000000-0005-0000-0000-00005F8A0000}"/>
    <cellStyle name="Linked Cell 2 6" xfId="23519" xr:uid="{00000000-0005-0000-0000-0000608A0000}"/>
    <cellStyle name="Linked Cell 2 6 2" xfId="23520" xr:uid="{00000000-0005-0000-0000-0000618A0000}"/>
    <cellStyle name="Linked Cell 2 6 3" xfId="23521" xr:uid="{00000000-0005-0000-0000-0000628A0000}"/>
    <cellStyle name="Linked Cell 2 6_AVA DVA EL" xfId="23522" xr:uid="{00000000-0005-0000-0000-0000638A0000}"/>
    <cellStyle name="Linked Cell 2 7" xfId="23523" xr:uid="{00000000-0005-0000-0000-0000648A0000}"/>
    <cellStyle name="Linked Cell 2 7 2" xfId="23524" xr:uid="{00000000-0005-0000-0000-0000658A0000}"/>
    <cellStyle name="Linked Cell 2 7 3" xfId="23525" xr:uid="{00000000-0005-0000-0000-0000668A0000}"/>
    <cellStyle name="Linked Cell 2 7_AVA DVA EL" xfId="23526" xr:uid="{00000000-0005-0000-0000-0000678A0000}"/>
    <cellStyle name="Linked Cell 2 8" xfId="23527" xr:uid="{00000000-0005-0000-0000-0000688A0000}"/>
    <cellStyle name="Linked Cell 2 9" xfId="47987" xr:uid="{00000000-0005-0000-0000-0000698A0000}"/>
    <cellStyle name="Linked Cell 2_4 manuell" xfId="54220" xr:uid="{8EF1B184-63EB-4F1B-A3FD-47EA492AA04B}"/>
    <cellStyle name="Linked Cell 3" xfId="7534" xr:uid="{00000000-0005-0000-0000-00006B8A0000}"/>
    <cellStyle name="Linked Cell 3 2" xfId="23528" xr:uid="{00000000-0005-0000-0000-00006C8A0000}"/>
    <cellStyle name="Linked Cell 3 3" xfId="23529" xr:uid="{00000000-0005-0000-0000-00006D8A0000}"/>
    <cellStyle name="Linked Cell 3_4 manuell" xfId="54221" xr:uid="{DA36B11F-6311-491E-A77A-F7D67D4B3084}"/>
    <cellStyle name="Linked Cell 4" xfId="7535" xr:uid="{00000000-0005-0000-0000-00006F8A0000}"/>
    <cellStyle name="Linked Cell 4 2" xfId="23530" xr:uid="{00000000-0005-0000-0000-0000708A0000}"/>
    <cellStyle name="Linked Cell 4 2 2" xfId="23531" xr:uid="{00000000-0005-0000-0000-0000718A0000}"/>
    <cellStyle name="Linked Cell 4 2 3" xfId="23532" xr:uid="{00000000-0005-0000-0000-0000728A0000}"/>
    <cellStyle name="Linked Cell 4 2_AVA DVA EL" xfId="23533" xr:uid="{00000000-0005-0000-0000-0000738A0000}"/>
    <cellStyle name="Linked Cell 4 3" xfId="23534" xr:uid="{00000000-0005-0000-0000-0000748A0000}"/>
    <cellStyle name="Linked Cell 4 3 2" xfId="23535" xr:uid="{00000000-0005-0000-0000-0000758A0000}"/>
    <cellStyle name="Linked Cell 4 3 3" xfId="23536" xr:uid="{00000000-0005-0000-0000-0000768A0000}"/>
    <cellStyle name="Linked Cell 4 3_AVA DVA EL" xfId="23537" xr:uid="{00000000-0005-0000-0000-0000778A0000}"/>
    <cellStyle name="Linked Cell 4 4" xfId="23538" xr:uid="{00000000-0005-0000-0000-0000788A0000}"/>
    <cellStyle name="Linked Cell 4 5" xfId="23539" xr:uid="{00000000-0005-0000-0000-0000798A0000}"/>
    <cellStyle name="Linked Cell 4_AVA DVA EL" xfId="23540" xr:uid="{00000000-0005-0000-0000-00007A8A0000}"/>
    <cellStyle name="Linked Cell 5" xfId="7536" xr:uid="{00000000-0005-0000-0000-00007B8A0000}"/>
    <cellStyle name="Linked Cell 5 2" xfId="23541" xr:uid="{00000000-0005-0000-0000-00007C8A0000}"/>
    <cellStyle name="Linked Cell 5 3" xfId="23542" xr:uid="{00000000-0005-0000-0000-00007D8A0000}"/>
    <cellStyle name="Linked Cell 5_AVA DVA EL" xfId="23543" xr:uid="{00000000-0005-0000-0000-00007E8A0000}"/>
    <cellStyle name="Linked Cell 6" xfId="7537" xr:uid="{00000000-0005-0000-0000-00007F8A0000}"/>
    <cellStyle name="Linked Cell 6 2" xfId="23544" xr:uid="{00000000-0005-0000-0000-0000808A0000}"/>
    <cellStyle name="Linked Cell 6 3" xfId="23545" xr:uid="{00000000-0005-0000-0000-0000818A0000}"/>
    <cellStyle name="Linked Cell 6_AVA DVA EL" xfId="23546"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3547" xr:uid="{00000000-0005-0000-0000-0000868A0000}"/>
    <cellStyle name="Magyarázó szöveg" xfId="7541" xr:uid="{00000000-0005-0000-0000-0000878A0000}"/>
    <cellStyle name="Magyarázó szöveg 2" xfId="23548" xr:uid="{00000000-0005-0000-0000-0000888A0000}"/>
    <cellStyle name="Magyarázó szöveg_4 manuell" xfId="54222" xr:uid="{D1268FD5-2D60-452C-BACB-59021D0A576E}"/>
    <cellStyle name="Mainhead" xfId="7542" xr:uid="{00000000-0005-0000-0000-00008A8A0000}"/>
    <cellStyle name="Mainhead 2" xfId="23549" xr:uid="{00000000-0005-0000-0000-00008B8A0000}"/>
    <cellStyle name="Mainhead_AVA DVA EL" xfId="23550" xr:uid="{00000000-0005-0000-0000-00008C8A0000}"/>
    <cellStyle name="Margin" xfId="23551" xr:uid="{00000000-0005-0000-0000-00008D8A0000}"/>
    <cellStyle name="Margin 2" xfId="23552" xr:uid="{00000000-0005-0000-0000-00008E8A0000}"/>
    <cellStyle name="Margin 2 2" xfId="23553" xr:uid="{00000000-0005-0000-0000-00008F8A0000}"/>
    <cellStyle name="Margin 2 3" xfId="23554" xr:uid="{00000000-0005-0000-0000-0000908A0000}"/>
    <cellStyle name="Margin 2 4" xfId="47988" xr:uid="{00000000-0005-0000-0000-0000918A0000}"/>
    <cellStyle name="Margin 2_AVA DVA EL" xfId="23555" xr:uid="{00000000-0005-0000-0000-0000928A0000}"/>
    <cellStyle name="Margin 3" xfId="23556" xr:uid="{00000000-0005-0000-0000-0000938A0000}"/>
    <cellStyle name="Margin 4" xfId="23557" xr:uid="{00000000-0005-0000-0000-0000948A0000}"/>
    <cellStyle name="Margin_AVA DVA EL" xfId="23558" xr:uid="{00000000-0005-0000-0000-0000958A0000}"/>
    <cellStyle name="Markeringsfarve1" xfId="23559" xr:uid="{00000000-0005-0000-0000-0000968A0000}"/>
    <cellStyle name="Markeringsfarve1 2" xfId="23560" xr:uid="{00000000-0005-0000-0000-0000978A0000}"/>
    <cellStyle name="Markeringsfarve1 3" xfId="23561" xr:uid="{00000000-0005-0000-0000-0000988A0000}"/>
    <cellStyle name="Markeringsfarve1_AVA DVA EL" xfId="23562" xr:uid="{00000000-0005-0000-0000-0000998A0000}"/>
    <cellStyle name="Markeringsfarve2" xfId="23563" xr:uid="{00000000-0005-0000-0000-00009A8A0000}"/>
    <cellStyle name="Markeringsfarve2 2" xfId="23564" xr:uid="{00000000-0005-0000-0000-00009B8A0000}"/>
    <cellStyle name="Markeringsfarve2 3" xfId="23565" xr:uid="{00000000-0005-0000-0000-00009C8A0000}"/>
    <cellStyle name="Markeringsfarve2_AVA DVA EL" xfId="23566" xr:uid="{00000000-0005-0000-0000-00009D8A0000}"/>
    <cellStyle name="Markeringsfarve3" xfId="23567" xr:uid="{00000000-0005-0000-0000-00009E8A0000}"/>
    <cellStyle name="Markeringsfarve3 2" xfId="23568" xr:uid="{00000000-0005-0000-0000-00009F8A0000}"/>
    <cellStyle name="Markeringsfarve3 3" xfId="23569" xr:uid="{00000000-0005-0000-0000-0000A08A0000}"/>
    <cellStyle name="Markeringsfarve3_AVA DVA EL" xfId="23570" xr:uid="{00000000-0005-0000-0000-0000A18A0000}"/>
    <cellStyle name="Markeringsfarve4" xfId="23571" xr:uid="{00000000-0005-0000-0000-0000A28A0000}"/>
    <cellStyle name="Markeringsfarve4 2" xfId="23572" xr:uid="{00000000-0005-0000-0000-0000A38A0000}"/>
    <cellStyle name="Markeringsfarve4 3" xfId="23573" xr:uid="{00000000-0005-0000-0000-0000A48A0000}"/>
    <cellStyle name="Markeringsfarve4_AVA DVA EL" xfId="23574" xr:uid="{00000000-0005-0000-0000-0000A58A0000}"/>
    <cellStyle name="Markeringsfarve5" xfId="23575" xr:uid="{00000000-0005-0000-0000-0000A68A0000}"/>
    <cellStyle name="Markeringsfarve5 2" xfId="23576" xr:uid="{00000000-0005-0000-0000-0000A78A0000}"/>
    <cellStyle name="Markeringsfarve5 3" xfId="23577" xr:uid="{00000000-0005-0000-0000-0000A88A0000}"/>
    <cellStyle name="Markeringsfarve5_AVA DVA EL" xfId="23578" xr:uid="{00000000-0005-0000-0000-0000A98A0000}"/>
    <cellStyle name="Markeringsfarve6" xfId="23579" xr:uid="{00000000-0005-0000-0000-0000AA8A0000}"/>
    <cellStyle name="Markeringsfarve6 2" xfId="23580" xr:uid="{00000000-0005-0000-0000-0000AB8A0000}"/>
    <cellStyle name="Markeringsfarve6 3" xfId="23581" xr:uid="{00000000-0005-0000-0000-0000AC8A0000}"/>
    <cellStyle name="Markeringsfarve6_AVA DVA EL" xfId="23582" xr:uid="{00000000-0005-0000-0000-0000AD8A0000}"/>
    <cellStyle name="Merknad" xfId="34669" xr:uid="{00000000-0005-0000-0000-0000AE8A0000}"/>
    <cellStyle name="Merknad 10" xfId="34995" xr:uid="{00000000-0005-0000-0000-0000AF8A0000}"/>
    <cellStyle name="Merknad 2" xfId="7543" xr:uid="{00000000-0005-0000-0000-0000B08A0000}"/>
    <cellStyle name="Merknad 2 10" xfId="7544" xr:uid="{00000000-0005-0000-0000-0000B18A0000}"/>
    <cellStyle name="Merknad 2 10 2" xfId="23583" xr:uid="{00000000-0005-0000-0000-0000B28A0000}"/>
    <cellStyle name="Merknad 2 10 2 2" xfId="47989" xr:uid="{00000000-0005-0000-0000-0000B38A0000}"/>
    <cellStyle name="Merknad 2 10 3" xfId="47990" xr:uid="{00000000-0005-0000-0000-0000B48A0000}"/>
    <cellStyle name="Merknad 2 10 4" xfId="47991" xr:uid="{00000000-0005-0000-0000-0000B58A0000}"/>
    <cellStyle name="Merknad 2 10_3. Chng in credit spreads" xfId="47992" xr:uid="{00000000-0005-0000-0000-0000B68A0000}"/>
    <cellStyle name="Merknad 2 11" xfId="7545" xr:uid="{00000000-0005-0000-0000-0000B78A0000}"/>
    <cellStyle name="Merknad 2 11 2" xfId="23584" xr:uid="{00000000-0005-0000-0000-0000B88A0000}"/>
    <cellStyle name="Merknad 2 11 3" xfId="47993" xr:uid="{00000000-0005-0000-0000-0000B98A0000}"/>
    <cellStyle name="Merknad 2 11_4 manuell" xfId="54223" xr:uid="{42F4A7B3-7798-4090-9BC9-3534D5DFA3A1}"/>
    <cellStyle name="Merknad 2 12" xfId="7546" xr:uid="{00000000-0005-0000-0000-0000BB8A0000}"/>
    <cellStyle name="Merknad 2 12 2" xfId="23585" xr:uid="{00000000-0005-0000-0000-0000BC8A0000}"/>
    <cellStyle name="Merknad 2 12 3" xfId="47994" xr:uid="{00000000-0005-0000-0000-0000BD8A0000}"/>
    <cellStyle name="Merknad 2 12_4 manuell" xfId="54224" xr:uid="{AC0C97E3-CC45-4EA9-88F8-F9F4A6F7ADB6}"/>
    <cellStyle name="Merknad 2 13" xfId="7547" xr:uid="{00000000-0005-0000-0000-0000BF8A0000}"/>
    <cellStyle name="Merknad 2 13 2" xfId="23586" xr:uid="{00000000-0005-0000-0000-0000C08A0000}"/>
    <cellStyle name="Merknad 2 13 3" xfId="47995" xr:uid="{00000000-0005-0000-0000-0000C18A0000}"/>
    <cellStyle name="Merknad 2 13_4 manuell" xfId="54225" xr:uid="{1E4A41DC-8ABB-4A13-950A-6E77AEF33491}"/>
    <cellStyle name="Merknad 2 14" xfId="7548" xr:uid="{00000000-0005-0000-0000-0000C38A0000}"/>
    <cellStyle name="Merknad 2 14 2" xfId="23587" xr:uid="{00000000-0005-0000-0000-0000C48A0000}"/>
    <cellStyle name="Merknad 2 14 3" xfId="47996" xr:uid="{00000000-0005-0000-0000-0000C58A0000}"/>
    <cellStyle name="Merknad 2 14_4 manuell" xfId="54226" xr:uid="{043D0E9C-856D-4CB5-B827-F8331E6CE815}"/>
    <cellStyle name="Merknad 2 15" xfId="7549" xr:uid="{00000000-0005-0000-0000-0000C78A0000}"/>
    <cellStyle name="Merknad 2 15 2" xfId="23588" xr:uid="{00000000-0005-0000-0000-0000C88A0000}"/>
    <cellStyle name="Merknad 2 15 3" xfId="47997" xr:uid="{00000000-0005-0000-0000-0000C98A0000}"/>
    <cellStyle name="Merknad 2 15_4 manuell" xfId="54227" xr:uid="{01285375-F4C9-411B-9B8A-52CDC512E496}"/>
    <cellStyle name="Merknad 2 16" xfId="7550" xr:uid="{00000000-0005-0000-0000-0000CB8A0000}"/>
    <cellStyle name="Merknad 2 16 2" xfId="23589" xr:uid="{00000000-0005-0000-0000-0000CC8A0000}"/>
    <cellStyle name="Merknad 2 16 3" xfId="47998" xr:uid="{00000000-0005-0000-0000-0000CD8A0000}"/>
    <cellStyle name="Merknad 2 16_4 manuell" xfId="54228" xr:uid="{D9B6E2D3-11D3-4023-836A-DC5732F6E95A}"/>
    <cellStyle name="Merknad 2 17" xfId="7551" xr:uid="{00000000-0005-0000-0000-0000CF8A0000}"/>
    <cellStyle name="Merknad 2 17 2" xfId="23590" xr:uid="{00000000-0005-0000-0000-0000D08A0000}"/>
    <cellStyle name="Merknad 2 17 3" xfId="47999" xr:uid="{00000000-0005-0000-0000-0000D18A0000}"/>
    <cellStyle name="Merknad 2 17_4 manuell" xfId="54229" xr:uid="{E68CB03B-E727-4505-AD62-128A11414F43}"/>
    <cellStyle name="Merknad 2 18" xfId="7552" xr:uid="{00000000-0005-0000-0000-0000D38A0000}"/>
    <cellStyle name="Merknad 2 18 2" xfId="23591" xr:uid="{00000000-0005-0000-0000-0000D48A0000}"/>
    <cellStyle name="Merknad 2 18 3" xfId="48000" xr:uid="{00000000-0005-0000-0000-0000D58A0000}"/>
    <cellStyle name="Merknad 2 18_4 manuell" xfId="54230" xr:uid="{754683B6-F2FD-45FA-8336-556A362F91AE}"/>
    <cellStyle name="Merknad 2 19" xfId="7553" xr:uid="{00000000-0005-0000-0000-0000D78A0000}"/>
    <cellStyle name="Merknad 2 19 2" xfId="23592" xr:uid="{00000000-0005-0000-0000-0000D88A0000}"/>
    <cellStyle name="Merknad 2 19 3" xfId="48001" xr:uid="{00000000-0005-0000-0000-0000D98A0000}"/>
    <cellStyle name="Merknad 2 19_4 manuell" xfId="54231" xr:uid="{07A97F0E-572A-411D-B4AE-65F5777EC9F2}"/>
    <cellStyle name="Merknad 2 2" xfId="7554" xr:uid="{00000000-0005-0000-0000-0000DB8A0000}"/>
    <cellStyle name="Merknad 2 2 10" xfId="48002" xr:uid="{00000000-0005-0000-0000-0000DC8A0000}"/>
    <cellStyle name="Merknad 2 2 11" xfId="48003" xr:uid="{00000000-0005-0000-0000-0000DD8A0000}"/>
    <cellStyle name="Merknad 2 2 12" xfId="48004" xr:uid="{00000000-0005-0000-0000-0000DE8A0000}"/>
    <cellStyle name="Merknad 2 2 2" xfId="12504" xr:uid="{00000000-0005-0000-0000-0000DF8A0000}"/>
    <cellStyle name="Merknad 2 2 2 10" xfId="48005" xr:uid="{00000000-0005-0000-0000-0000E08A0000}"/>
    <cellStyle name="Merknad 2 2 2 11" xfId="48006" xr:uid="{00000000-0005-0000-0000-0000E18A0000}"/>
    <cellStyle name="Merknad 2 2 2 2" xfId="12505" xr:uid="{00000000-0005-0000-0000-0000E28A0000}"/>
    <cellStyle name="Merknad 2 2 2 2 10" xfId="48007" xr:uid="{00000000-0005-0000-0000-0000E38A0000}"/>
    <cellStyle name="Merknad 2 2 2 2 2" xfId="23593" xr:uid="{00000000-0005-0000-0000-0000E48A0000}"/>
    <cellStyle name="Merknad 2 2 2 2 2 2" xfId="23594" xr:uid="{00000000-0005-0000-0000-0000E58A0000}"/>
    <cellStyle name="Merknad 2 2 2 2 2 3" xfId="23595" xr:uid="{00000000-0005-0000-0000-0000E68A0000}"/>
    <cellStyle name="Merknad 2 2 2 2 2 4" xfId="48008" xr:uid="{00000000-0005-0000-0000-0000E78A0000}"/>
    <cellStyle name="Merknad 2 2 2 2 2 5" xfId="48009" xr:uid="{00000000-0005-0000-0000-0000E88A0000}"/>
    <cellStyle name="Merknad 2 2 2 2 2 6" xfId="48010" xr:uid="{00000000-0005-0000-0000-0000E98A0000}"/>
    <cellStyle name="Merknad 2 2 2 2 2_AVA DVA EL" xfId="23596" xr:uid="{00000000-0005-0000-0000-0000EA8A0000}"/>
    <cellStyle name="Merknad 2 2 2 2 3" xfId="23597" xr:uid="{00000000-0005-0000-0000-0000EB8A0000}"/>
    <cellStyle name="Merknad 2 2 2 2 3 2" xfId="23598" xr:uid="{00000000-0005-0000-0000-0000EC8A0000}"/>
    <cellStyle name="Merknad 2 2 2 2 3 3" xfId="23599" xr:uid="{00000000-0005-0000-0000-0000ED8A0000}"/>
    <cellStyle name="Merknad 2 2 2 2 3 4" xfId="48011" xr:uid="{00000000-0005-0000-0000-0000EE8A0000}"/>
    <cellStyle name="Merknad 2 2 2 2 3 5" xfId="48012" xr:uid="{00000000-0005-0000-0000-0000EF8A0000}"/>
    <cellStyle name="Merknad 2 2 2 2 3 6" xfId="48013" xr:uid="{00000000-0005-0000-0000-0000F08A0000}"/>
    <cellStyle name="Merknad 2 2 2 2 3_AVA DVA EL" xfId="23600" xr:uid="{00000000-0005-0000-0000-0000F18A0000}"/>
    <cellStyle name="Merknad 2 2 2 2 4" xfId="23601" xr:uid="{00000000-0005-0000-0000-0000F28A0000}"/>
    <cellStyle name="Merknad 2 2 2 2 4 2" xfId="23602" xr:uid="{00000000-0005-0000-0000-0000F38A0000}"/>
    <cellStyle name="Merknad 2 2 2 2 4 3" xfId="23603" xr:uid="{00000000-0005-0000-0000-0000F48A0000}"/>
    <cellStyle name="Merknad 2 2 2 2 4 4" xfId="48014" xr:uid="{00000000-0005-0000-0000-0000F58A0000}"/>
    <cellStyle name="Merknad 2 2 2 2 4 5" xfId="48015" xr:uid="{00000000-0005-0000-0000-0000F68A0000}"/>
    <cellStyle name="Merknad 2 2 2 2 4 6" xfId="48016" xr:uid="{00000000-0005-0000-0000-0000F78A0000}"/>
    <cellStyle name="Merknad 2 2 2 2 4_AVA DVA EL" xfId="23604" xr:uid="{00000000-0005-0000-0000-0000F88A0000}"/>
    <cellStyle name="Merknad 2 2 2 2 5" xfId="23605" xr:uid="{00000000-0005-0000-0000-0000F98A0000}"/>
    <cellStyle name="Merknad 2 2 2 2 5 2" xfId="23606" xr:uid="{00000000-0005-0000-0000-0000FA8A0000}"/>
    <cellStyle name="Merknad 2 2 2 2 5 3" xfId="23607" xr:uid="{00000000-0005-0000-0000-0000FB8A0000}"/>
    <cellStyle name="Merknad 2 2 2 2 5 4" xfId="48017" xr:uid="{00000000-0005-0000-0000-0000FC8A0000}"/>
    <cellStyle name="Merknad 2 2 2 2 5 5" xfId="48018" xr:uid="{00000000-0005-0000-0000-0000FD8A0000}"/>
    <cellStyle name="Merknad 2 2 2 2 5_AVA DVA EL" xfId="23608" xr:uid="{00000000-0005-0000-0000-0000FE8A0000}"/>
    <cellStyle name="Merknad 2 2 2 2 6" xfId="23609" xr:uid="{00000000-0005-0000-0000-0000FF8A0000}"/>
    <cellStyle name="Merknad 2 2 2 2 7" xfId="23610" xr:uid="{00000000-0005-0000-0000-0000008B0000}"/>
    <cellStyle name="Merknad 2 2 2 2 8" xfId="48019" xr:uid="{00000000-0005-0000-0000-0000018B0000}"/>
    <cellStyle name="Merknad 2 2 2 2 9" xfId="48020" xr:uid="{00000000-0005-0000-0000-0000028B0000}"/>
    <cellStyle name="Merknad 2 2 2 2_3. Chng in credit spreads" xfId="48021" xr:uid="{00000000-0005-0000-0000-0000038B0000}"/>
    <cellStyle name="Merknad 2 2 2 3" xfId="23611" xr:uid="{00000000-0005-0000-0000-0000048B0000}"/>
    <cellStyle name="Merknad 2 2 2 3 2" xfId="23612" xr:uid="{00000000-0005-0000-0000-0000058B0000}"/>
    <cellStyle name="Merknad 2 2 2 3 2 2" xfId="48022" xr:uid="{00000000-0005-0000-0000-0000068B0000}"/>
    <cellStyle name="Merknad 2 2 2 3 3" xfId="23613" xr:uid="{00000000-0005-0000-0000-0000078B0000}"/>
    <cellStyle name="Merknad 2 2 2 3 3 2" xfId="48023" xr:uid="{00000000-0005-0000-0000-0000088B0000}"/>
    <cellStyle name="Merknad 2 2 2 3 4" xfId="48024" xr:uid="{00000000-0005-0000-0000-0000098B0000}"/>
    <cellStyle name="Merknad 2 2 2 3 5" xfId="48025" xr:uid="{00000000-0005-0000-0000-00000A8B0000}"/>
    <cellStyle name="Merknad 2 2 2 3 6" xfId="48026" xr:uid="{00000000-0005-0000-0000-00000B8B0000}"/>
    <cellStyle name="Merknad 2 2 2 3_3. Chng in credit spreads" xfId="48027" xr:uid="{00000000-0005-0000-0000-00000C8B0000}"/>
    <cellStyle name="Merknad 2 2 2 4" xfId="23614" xr:uid="{00000000-0005-0000-0000-00000D8B0000}"/>
    <cellStyle name="Merknad 2 2 2 4 2" xfId="23615" xr:uid="{00000000-0005-0000-0000-00000E8B0000}"/>
    <cellStyle name="Merknad 2 2 2 4 3" xfId="23616" xr:uid="{00000000-0005-0000-0000-00000F8B0000}"/>
    <cellStyle name="Merknad 2 2 2 4 4" xfId="48028" xr:uid="{00000000-0005-0000-0000-0000108B0000}"/>
    <cellStyle name="Merknad 2 2 2 4 5" xfId="48029" xr:uid="{00000000-0005-0000-0000-0000118B0000}"/>
    <cellStyle name="Merknad 2 2 2 4 6" xfId="48030" xr:uid="{00000000-0005-0000-0000-0000128B0000}"/>
    <cellStyle name="Merknad 2 2 2 4_AVA DVA EL" xfId="23617" xr:uid="{00000000-0005-0000-0000-0000138B0000}"/>
    <cellStyle name="Merknad 2 2 2 5" xfId="23618" xr:uid="{00000000-0005-0000-0000-0000148B0000}"/>
    <cellStyle name="Merknad 2 2 2 5 2" xfId="23619" xr:uid="{00000000-0005-0000-0000-0000158B0000}"/>
    <cellStyle name="Merknad 2 2 2 5 3" xfId="23620" xr:uid="{00000000-0005-0000-0000-0000168B0000}"/>
    <cellStyle name="Merknad 2 2 2 5 4" xfId="48031" xr:uid="{00000000-0005-0000-0000-0000178B0000}"/>
    <cellStyle name="Merknad 2 2 2 5 5" xfId="48032" xr:uid="{00000000-0005-0000-0000-0000188B0000}"/>
    <cellStyle name="Merknad 2 2 2 5 6" xfId="48033" xr:uid="{00000000-0005-0000-0000-0000198B0000}"/>
    <cellStyle name="Merknad 2 2 2 5_AVA DVA EL" xfId="23621" xr:uid="{00000000-0005-0000-0000-00001A8B0000}"/>
    <cellStyle name="Merknad 2 2 2 6" xfId="23622" xr:uid="{00000000-0005-0000-0000-00001B8B0000}"/>
    <cellStyle name="Merknad 2 2 2 6 2" xfId="23623" xr:uid="{00000000-0005-0000-0000-00001C8B0000}"/>
    <cellStyle name="Merknad 2 2 2 6 2 2" xfId="48034" xr:uid="{00000000-0005-0000-0000-00001D8B0000}"/>
    <cellStyle name="Merknad 2 2 2 6 3" xfId="23624" xr:uid="{00000000-0005-0000-0000-00001E8B0000}"/>
    <cellStyle name="Merknad 2 2 2 6 4" xfId="48035" xr:uid="{00000000-0005-0000-0000-00001F8B0000}"/>
    <cellStyle name="Merknad 2 2 2 6 5" xfId="48036" xr:uid="{00000000-0005-0000-0000-0000208B0000}"/>
    <cellStyle name="Merknad 2 2 2 6_3. Chng in credit spreads" xfId="48037" xr:uid="{00000000-0005-0000-0000-0000218B0000}"/>
    <cellStyle name="Merknad 2 2 2 7" xfId="23625" xr:uid="{00000000-0005-0000-0000-0000228B0000}"/>
    <cellStyle name="Merknad 2 2 2 7 2" xfId="48038" xr:uid="{00000000-0005-0000-0000-0000238B0000}"/>
    <cellStyle name="Merknad 2 2 2 8" xfId="23626" xr:uid="{00000000-0005-0000-0000-0000248B0000}"/>
    <cellStyle name="Merknad 2 2 2 9" xfId="38510" xr:uid="{00000000-0005-0000-0000-0000258B0000}"/>
    <cellStyle name="Merknad 2 2 2_3. Chng in credit spreads" xfId="48039" xr:uid="{00000000-0005-0000-0000-0000268B0000}"/>
    <cellStyle name="Merknad 2 2 3" xfId="12506" xr:uid="{00000000-0005-0000-0000-0000278B0000}"/>
    <cellStyle name="Merknad 2 2 3 10" xfId="48040" xr:uid="{00000000-0005-0000-0000-0000288B0000}"/>
    <cellStyle name="Merknad 2 2 3 2" xfId="23627" xr:uid="{00000000-0005-0000-0000-0000298B0000}"/>
    <cellStyle name="Merknad 2 2 3 2 2" xfId="23628" xr:uid="{00000000-0005-0000-0000-00002A8B0000}"/>
    <cellStyle name="Merknad 2 2 3 2 2 2" xfId="48041" xr:uid="{00000000-0005-0000-0000-00002B8B0000}"/>
    <cellStyle name="Merknad 2 2 3 2 3" xfId="23629" xr:uid="{00000000-0005-0000-0000-00002C8B0000}"/>
    <cellStyle name="Merknad 2 2 3 2 3 2" xfId="48042" xr:uid="{00000000-0005-0000-0000-00002D8B0000}"/>
    <cellStyle name="Merknad 2 2 3 2 4" xfId="48043" xr:uid="{00000000-0005-0000-0000-00002E8B0000}"/>
    <cellStyle name="Merknad 2 2 3 2 5" xfId="48044" xr:uid="{00000000-0005-0000-0000-00002F8B0000}"/>
    <cellStyle name="Merknad 2 2 3 2 6" xfId="48045" xr:uid="{00000000-0005-0000-0000-0000308B0000}"/>
    <cellStyle name="Merknad 2 2 3 2_3. Chng in credit spreads" xfId="48046" xr:uid="{00000000-0005-0000-0000-0000318B0000}"/>
    <cellStyle name="Merknad 2 2 3 3" xfId="23630" xr:uid="{00000000-0005-0000-0000-0000328B0000}"/>
    <cellStyle name="Merknad 2 2 3 3 2" xfId="23631" xr:uid="{00000000-0005-0000-0000-0000338B0000}"/>
    <cellStyle name="Merknad 2 2 3 3 3" xfId="23632" xr:uid="{00000000-0005-0000-0000-0000348B0000}"/>
    <cellStyle name="Merknad 2 2 3 3 4" xfId="48047" xr:uid="{00000000-0005-0000-0000-0000358B0000}"/>
    <cellStyle name="Merknad 2 2 3 3 5" xfId="48048" xr:uid="{00000000-0005-0000-0000-0000368B0000}"/>
    <cellStyle name="Merknad 2 2 3 3 6" xfId="48049" xr:uid="{00000000-0005-0000-0000-0000378B0000}"/>
    <cellStyle name="Merknad 2 2 3 3_AVA DVA EL" xfId="23633" xr:uid="{00000000-0005-0000-0000-0000388B0000}"/>
    <cellStyle name="Merknad 2 2 3 4" xfId="23634" xr:uid="{00000000-0005-0000-0000-0000398B0000}"/>
    <cellStyle name="Merknad 2 2 3 4 2" xfId="23635" xr:uid="{00000000-0005-0000-0000-00003A8B0000}"/>
    <cellStyle name="Merknad 2 2 3 4 3" xfId="23636" xr:uid="{00000000-0005-0000-0000-00003B8B0000}"/>
    <cellStyle name="Merknad 2 2 3 4 4" xfId="48050" xr:uid="{00000000-0005-0000-0000-00003C8B0000}"/>
    <cellStyle name="Merknad 2 2 3 4 5" xfId="48051" xr:uid="{00000000-0005-0000-0000-00003D8B0000}"/>
    <cellStyle name="Merknad 2 2 3 4 6" xfId="48052" xr:uid="{00000000-0005-0000-0000-00003E8B0000}"/>
    <cellStyle name="Merknad 2 2 3 4_AVA DVA EL" xfId="23637" xr:uid="{00000000-0005-0000-0000-00003F8B0000}"/>
    <cellStyle name="Merknad 2 2 3 5" xfId="23638" xr:uid="{00000000-0005-0000-0000-0000408B0000}"/>
    <cellStyle name="Merknad 2 2 3 5 2" xfId="23639" xr:uid="{00000000-0005-0000-0000-0000418B0000}"/>
    <cellStyle name="Merknad 2 2 3 5 3" xfId="23640" xr:uid="{00000000-0005-0000-0000-0000428B0000}"/>
    <cellStyle name="Merknad 2 2 3 5 4" xfId="48053" xr:uid="{00000000-0005-0000-0000-0000438B0000}"/>
    <cellStyle name="Merknad 2 2 3 5 5" xfId="48054" xr:uid="{00000000-0005-0000-0000-0000448B0000}"/>
    <cellStyle name="Merknad 2 2 3 5_AVA DVA EL" xfId="23641" xr:uid="{00000000-0005-0000-0000-0000458B0000}"/>
    <cellStyle name="Merknad 2 2 3 6" xfId="23642" xr:uid="{00000000-0005-0000-0000-0000468B0000}"/>
    <cellStyle name="Merknad 2 2 3 6 2" xfId="48055" xr:uid="{00000000-0005-0000-0000-0000478B0000}"/>
    <cellStyle name="Merknad 2 2 3 7" xfId="23643" xr:uid="{00000000-0005-0000-0000-0000488B0000}"/>
    <cellStyle name="Merknad 2 2 3 8" xfId="48056" xr:uid="{00000000-0005-0000-0000-0000498B0000}"/>
    <cellStyle name="Merknad 2 2 3 9" xfId="48057" xr:uid="{00000000-0005-0000-0000-00004A8B0000}"/>
    <cellStyle name="Merknad 2 2 3_3. Chng in credit spreads" xfId="48058" xr:uid="{00000000-0005-0000-0000-00004B8B0000}"/>
    <cellStyle name="Merknad 2 2 4" xfId="23644" xr:uid="{00000000-0005-0000-0000-00004C8B0000}"/>
    <cellStyle name="Merknad 2 2 4 2" xfId="23645" xr:uid="{00000000-0005-0000-0000-00004D8B0000}"/>
    <cellStyle name="Merknad 2 2 4 2 2" xfId="48059" xr:uid="{00000000-0005-0000-0000-00004E8B0000}"/>
    <cellStyle name="Merknad 2 2 4 3" xfId="23646" xr:uid="{00000000-0005-0000-0000-00004F8B0000}"/>
    <cellStyle name="Merknad 2 2 4 3 2" xfId="48060" xr:uid="{00000000-0005-0000-0000-0000508B0000}"/>
    <cellStyle name="Merknad 2 2 4 4" xfId="48061" xr:uid="{00000000-0005-0000-0000-0000518B0000}"/>
    <cellStyle name="Merknad 2 2 4 4 2" xfId="48062" xr:uid="{00000000-0005-0000-0000-0000528B0000}"/>
    <cellStyle name="Merknad 2 2 4 5" xfId="48063" xr:uid="{00000000-0005-0000-0000-0000538B0000}"/>
    <cellStyle name="Merknad 2 2 4 5 2" xfId="48064" xr:uid="{00000000-0005-0000-0000-0000548B0000}"/>
    <cellStyle name="Merknad 2 2 4 6" xfId="48065" xr:uid="{00000000-0005-0000-0000-0000558B0000}"/>
    <cellStyle name="Merknad 2 2 4_3. Chng in credit spreads" xfId="48066" xr:uid="{00000000-0005-0000-0000-0000568B0000}"/>
    <cellStyle name="Merknad 2 2 5" xfId="23647" xr:uid="{00000000-0005-0000-0000-0000578B0000}"/>
    <cellStyle name="Merknad 2 2 5 2" xfId="23648" xr:uid="{00000000-0005-0000-0000-0000588B0000}"/>
    <cellStyle name="Merknad 2 2 5 2 2" xfId="48067" xr:uid="{00000000-0005-0000-0000-0000598B0000}"/>
    <cellStyle name="Merknad 2 2 5 3" xfId="23649" xr:uid="{00000000-0005-0000-0000-00005A8B0000}"/>
    <cellStyle name="Merknad 2 2 5 3 2" xfId="48068" xr:uid="{00000000-0005-0000-0000-00005B8B0000}"/>
    <cellStyle name="Merknad 2 2 5 4" xfId="48069" xr:uid="{00000000-0005-0000-0000-00005C8B0000}"/>
    <cellStyle name="Merknad 2 2 5 5" xfId="48070" xr:uid="{00000000-0005-0000-0000-00005D8B0000}"/>
    <cellStyle name="Merknad 2 2 5 6" xfId="48071" xr:uid="{00000000-0005-0000-0000-00005E8B0000}"/>
    <cellStyle name="Merknad 2 2 5_3. Chng in credit spreads" xfId="48072" xr:uid="{00000000-0005-0000-0000-00005F8B0000}"/>
    <cellStyle name="Merknad 2 2 6" xfId="23650" xr:uid="{00000000-0005-0000-0000-0000608B0000}"/>
    <cellStyle name="Merknad 2 2 6 2" xfId="23651" xr:uid="{00000000-0005-0000-0000-0000618B0000}"/>
    <cellStyle name="Merknad 2 2 6 3" xfId="23652" xr:uid="{00000000-0005-0000-0000-0000628B0000}"/>
    <cellStyle name="Merknad 2 2 6 4" xfId="48073" xr:uid="{00000000-0005-0000-0000-0000638B0000}"/>
    <cellStyle name="Merknad 2 2 6 5" xfId="48074" xr:uid="{00000000-0005-0000-0000-0000648B0000}"/>
    <cellStyle name="Merknad 2 2 6 6" xfId="48075" xr:uid="{00000000-0005-0000-0000-0000658B0000}"/>
    <cellStyle name="Merknad 2 2 6_AVA DVA EL" xfId="23653" xr:uid="{00000000-0005-0000-0000-0000668B0000}"/>
    <cellStyle name="Merknad 2 2 7" xfId="23654" xr:uid="{00000000-0005-0000-0000-0000678B0000}"/>
    <cellStyle name="Merknad 2 2 7 2" xfId="23655" xr:uid="{00000000-0005-0000-0000-0000688B0000}"/>
    <cellStyle name="Merknad 2 2 7 3" xfId="23656" xr:uid="{00000000-0005-0000-0000-0000698B0000}"/>
    <cellStyle name="Merknad 2 2 7 4" xfId="48076" xr:uid="{00000000-0005-0000-0000-00006A8B0000}"/>
    <cellStyle name="Merknad 2 2 7 5" xfId="48077" xr:uid="{00000000-0005-0000-0000-00006B8B0000}"/>
    <cellStyle name="Merknad 2 2 7 6" xfId="48078" xr:uid="{00000000-0005-0000-0000-00006C8B0000}"/>
    <cellStyle name="Merknad 2 2 7_AVA DVA EL" xfId="23657" xr:uid="{00000000-0005-0000-0000-00006D8B0000}"/>
    <cellStyle name="Merknad 2 2 8" xfId="23658" xr:uid="{00000000-0005-0000-0000-00006E8B0000}"/>
    <cellStyle name="Merknad 2 2 8 2" xfId="48079" xr:uid="{00000000-0005-0000-0000-00006F8B0000}"/>
    <cellStyle name="Merknad 2 2 8 2 2" xfId="48080" xr:uid="{00000000-0005-0000-0000-0000708B0000}"/>
    <cellStyle name="Merknad 2 2 8 3" xfId="48081" xr:uid="{00000000-0005-0000-0000-0000718B0000}"/>
    <cellStyle name="Merknad 2 2 8_3. Chng in credit spreads" xfId="48082" xr:uid="{00000000-0005-0000-0000-0000728B0000}"/>
    <cellStyle name="Merknad 2 2 9" xfId="38509" xr:uid="{00000000-0005-0000-0000-0000738B0000}"/>
    <cellStyle name="Merknad 2 2 9 2" xfId="48083" xr:uid="{00000000-0005-0000-0000-0000748B0000}"/>
    <cellStyle name="Merknad 2 2_3. Chng in credit spreads" xfId="48084" xr:uid="{00000000-0005-0000-0000-0000758B0000}"/>
    <cellStyle name="Merknad 2 20" xfId="7555" xr:uid="{00000000-0005-0000-0000-0000768B0000}"/>
    <cellStyle name="Merknad 2 20 2" xfId="23659" xr:uid="{00000000-0005-0000-0000-0000778B0000}"/>
    <cellStyle name="Merknad 2 20 3" xfId="48085" xr:uid="{00000000-0005-0000-0000-0000788B0000}"/>
    <cellStyle name="Merknad 2 20_4 manuell" xfId="54232" xr:uid="{42A8F6D2-F26B-4480-BEF2-1BE52504A515}"/>
    <cellStyle name="Merknad 2 21" xfId="7556" xr:uid="{00000000-0005-0000-0000-00007A8B0000}"/>
    <cellStyle name="Merknad 2 21 10" xfId="7557" xr:uid="{00000000-0005-0000-0000-00007B8B0000}"/>
    <cellStyle name="Merknad 2 21 11" xfId="7558" xr:uid="{00000000-0005-0000-0000-00007C8B0000}"/>
    <cellStyle name="Merknad 2 21 12" xfId="35131"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3660"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4901" xr:uid="{00000000-0005-0000-0000-00008A8B0000}"/>
    <cellStyle name="Merknad 2 22 13" xfId="35117"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3661"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3662"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3663"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3664"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3665" xr:uid="{00000000-0005-0000-0000-0000C38B0000}"/>
    <cellStyle name="Merknad 2 27" xfId="23666" xr:uid="{00000000-0005-0000-0000-0000C48B0000}"/>
    <cellStyle name="Merknad 2 27 2" xfId="23667" xr:uid="{00000000-0005-0000-0000-0000C58B0000}"/>
    <cellStyle name="Merknad 2 27 3" xfId="23668" xr:uid="{00000000-0005-0000-0000-0000C68B0000}"/>
    <cellStyle name="Merknad 2 27_AVA DVA EL" xfId="23669" xr:uid="{00000000-0005-0000-0000-0000C78B0000}"/>
    <cellStyle name="Merknad 2 28" xfId="23670" xr:uid="{00000000-0005-0000-0000-0000C88B0000}"/>
    <cellStyle name="Merknad 2 28 2" xfId="23671" xr:uid="{00000000-0005-0000-0000-0000C98B0000}"/>
    <cellStyle name="Merknad 2 28 3" xfId="23672" xr:uid="{00000000-0005-0000-0000-0000CA8B0000}"/>
    <cellStyle name="Merknad 2 28_AVA DVA EL" xfId="23673" xr:uid="{00000000-0005-0000-0000-0000CB8B0000}"/>
    <cellStyle name="Merknad 2 29" xfId="23674" xr:uid="{00000000-0005-0000-0000-0000CC8B0000}"/>
    <cellStyle name="Merknad 2 29 2" xfId="23675" xr:uid="{00000000-0005-0000-0000-0000CD8B0000}"/>
    <cellStyle name="Merknad 2 29 3" xfId="23676" xr:uid="{00000000-0005-0000-0000-0000CE8B0000}"/>
    <cellStyle name="Merknad 2 29_AVA DVA EL" xfId="23677" xr:uid="{00000000-0005-0000-0000-0000CF8B0000}"/>
    <cellStyle name="Merknad 2 3" xfId="7621" xr:uid="{00000000-0005-0000-0000-0000D08B0000}"/>
    <cellStyle name="Merknad 2 3 10" xfId="48086" xr:uid="{00000000-0005-0000-0000-0000D18B0000}"/>
    <cellStyle name="Merknad 2 3 11" xfId="48087" xr:uid="{00000000-0005-0000-0000-0000D28B0000}"/>
    <cellStyle name="Merknad 2 3 2" xfId="12507" xr:uid="{00000000-0005-0000-0000-0000D38B0000}"/>
    <cellStyle name="Merknad 2 3 2 10" xfId="48088" xr:uid="{00000000-0005-0000-0000-0000D48B0000}"/>
    <cellStyle name="Merknad 2 3 2 2" xfId="23678" xr:uid="{00000000-0005-0000-0000-0000D58B0000}"/>
    <cellStyle name="Merknad 2 3 2 2 2" xfId="23679" xr:uid="{00000000-0005-0000-0000-0000D68B0000}"/>
    <cellStyle name="Merknad 2 3 2 2 2 2" xfId="48089" xr:uid="{00000000-0005-0000-0000-0000D78B0000}"/>
    <cellStyle name="Merknad 2 3 2 2 3" xfId="23680" xr:uid="{00000000-0005-0000-0000-0000D88B0000}"/>
    <cellStyle name="Merknad 2 3 2 2 3 2" xfId="48090" xr:uid="{00000000-0005-0000-0000-0000D98B0000}"/>
    <cellStyle name="Merknad 2 3 2 2 4" xfId="48091" xr:uid="{00000000-0005-0000-0000-0000DA8B0000}"/>
    <cellStyle name="Merknad 2 3 2 2 5" xfId="48092" xr:uid="{00000000-0005-0000-0000-0000DB8B0000}"/>
    <cellStyle name="Merknad 2 3 2 2 6" xfId="48093" xr:uid="{00000000-0005-0000-0000-0000DC8B0000}"/>
    <cellStyle name="Merknad 2 3 2 2_3. Chng in credit spreads" xfId="48094" xr:uid="{00000000-0005-0000-0000-0000DD8B0000}"/>
    <cellStyle name="Merknad 2 3 2 3" xfId="23681" xr:uid="{00000000-0005-0000-0000-0000DE8B0000}"/>
    <cellStyle name="Merknad 2 3 2 3 2" xfId="23682" xr:uid="{00000000-0005-0000-0000-0000DF8B0000}"/>
    <cellStyle name="Merknad 2 3 2 3 3" xfId="23683" xr:uid="{00000000-0005-0000-0000-0000E08B0000}"/>
    <cellStyle name="Merknad 2 3 2 3 4" xfId="48095" xr:uid="{00000000-0005-0000-0000-0000E18B0000}"/>
    <cellStyle name="Merknad 2 3 2 3 5" xfId="48096" xr:uid="{00000000-0005-0000-0000-0000E28B0000}"/>
    <cellStyle name="Merknad 2 3 2 3 6" xfId="48097" xr:uid="{00000000-0005-0000-0000-0000E38B0000}"/>
    <cellStyle name="Merknad 2 3 2 3_AVA DVA EL" xfId="23684" xr:uid="{00000000-0005-0000-0000-0000E48B0000}"/>
    <cellStyle name="Merknad 2 3 2 4" xfId="23685" xr:uid="{00000000-0005-0000-0000-0000E58B0000}"/>
    <cellStyle name="Merknad 2 3 2 4 2" xfId="23686" xr:uid="{00000000-0005-0000-0000-0000E68B0000}"/>
    <cellStyle name="Merknad 2 3 2 4 3" xfId="23687" xr:uid="{00000000-0005-0000-0000-0000E78B0000}"/>
    <cellStyle name="Merknad 2 3 2 4 4" xfId="48098" xr:uid="{00000000-0005-0000-0000-0000E88B0000}"/>
    <cellStyle name="Merknad 2 3 2 4 5" xfId="48099" xr:uid="{00000000-0005-0000-0000-0000E98B0000}"/>
    <cellStyle name="Merknad 2 3 2 4 6" xfId="48100" xr:uid="{00000000-0005-0000-0000-0000EA8B0000}"/>
    <cellStyle name="Merknad 2 3 2 4_AVA DVA EL" xfId="23688" xr:uid="{00000000-0005-0000-0000-0000EB8B0000}"/>
    <cellStyle name="Merknad 2 3 2 5" xfId="23689" xr:uid="{00000000-0005-0000-0000-0000EC8B0000}"/>
    <cellStyle name="Merknad 2 3 2 5 2" xfId="23690" xr:uid="{00000000-0005-0000-0000-0000ED8B0000}"/>
    <cellStyle name="Merknad 2 3 2 5 3" xfId="23691" xr:uid="{00000000-0005-0000-0000-0000EE8B0000}"/>
    <cellStyle name="Merknad 2 3 2 5 4" xfId="48101" xr:uid="{00000000-0005-0000-0000-0000EF8B0000}"/>
    <cellStyle name="Merknad 2 3 2 5 5" xfId="48102" xr:uid="{00000000-0005-0000-0000-0000F08B0000}"/>
    <cellStyle name="Merknad 2 3 2 5_AVA DVA EL" xfId="23692" xr:uid="{00000000-0005-0000-0000-0000F18B0000}"/>
    <cellStyle name="Merknad 2 3 2 6" xfId="23693" xr:uid="{00000000-0005-0000-0000-0000F28B0000}"/>
    <cellStyle name="Merknad 2 3 2 6 2" xfId="48103" xr:uid="{00000000-0005-0000-0000-0000F38B0000}"/>
    <cellStyle name="Merknad 2 3 2 7" xfId="23694" xr:uid="{00000000-0005-0000-0000-0000F48B0000}"/>
    <cellStyle name="Merknad 2 3 2 8" xfId="48104" xr:uid="{00000000-0005-0000-0000-0000F58B0000}"/>
    <cellStyle name="Merknad 2 3 2 9" xfId="48105" xr:uid="{00000000-0005-0000-0000-0000F68B0000}"/>
    <cellStyle name="Merknad 2 3 2_3. Chng in credit spreads" xfId="48106" xr:uid="{00000000-0005-0000-0000-0000F78B0000}"/>
    <cellStyle name="Merknad 2 3 3" xfId="23695" xr:uid="{00000000-0005-0000-0000-0000F88B0000}"/>
    <cellStyle name="Merknad 2 3 3 2" xfId="23696" xr:uid="{00000000-0005-0000-0000-0000F98B0000}"/>
    <cellStyle name="Merknad 2 3 3 2 2" xfId="48107" xr:uid="{00000000-0005-0000-0000-0000FA8B0000}"/>
    <cellStyle name="Merknad 2 3 3 2 2 2" xfId="48108" xr:uid="{00000000-0005-0000-0000-0000FB8B0000}"/>
    <cellStyle name="Merknad 2 3 3 2 3" xfId="48109" xr:uid="{00000000-0005-0000-0000-0000FC8B0000}"/>
    <cellStyle name="Merknad 2 3 3 2 3 2" xfId="48110" xr:uid="{00000000-0005-0000-0000-0000FD8B0000}"/>
    <cellStyle name="Merknad 2 3 3 2 4" xfId="48111" xr:uid="{00000000-0005-0000-0000-0000FE8B0000}"/>
    <cellStyle name="Merknad 2 3 3 2_3. Chng in credit spreads" xfId="48112" xr:uid="{00000000-0005-0000-0000-0000FF8B0000}"/>
    <cellStyle name="Merknad 2 3 3 3" xfId="23697" xr:uid="{00000000-0005-0000-0000-0000008C0000}"/>
    <cellStyle name="Merknad 2 3 3 3 2" xfId="48113" xr:uid="{00000000-0005-0000-0000-0000018C0000}"/>
    <cellStyle name="Merknad 2 3 3 4" xfId="48114" xr:uid="{00000000-0005-0000-0000-0000028C0000}"/>
    <cellStyle name="Merknad 2 3 3 4 2" xfId="48115" xr:uid="{00000000-0005-0000-0000-0000038C0000}"/>
    <cellStyle name="Merknad 2 3 3 5" xfId="48116" xr:uid="{00000000-0005-0000-0000-0000048C0000}"/>
    <cellStyle name="Merknad 2 3 3 5 2" xfId="48117" xr:uid="{00000000-0005-0000-0000-0000058C0000}"/>
    <cellStyle name="Merknad 2 3 3 6" xfId="48118" xr:uid="{00000000-0005-0000-0000-0000068C0000}"/>
    <cellStyle name="Merknad 2 3 3 6 2" xfId="48119" xr:uid="{00000000-0005-0000-0000-0000078C0000}"/>
    <cellStyle name="Merknad 2 3 3 7" xfId="48120" xr:uid="{00000000-0005-0000-0000-0000088C0000}"/>
    <cellStyle name="Merknad 2 3 3_3. Chng in credit spreads" xfId="48121" xr:uid="{00000000-0005-0000-0000-0000098C0000}"/>
    <cellStyle name="Merknad 2 3 4" xfId="23698" xr:uid="{00000000-0005-0000-0000-00000A8C0000}"/>
    <cellStyle name="Merknad 2 3 4 2" xfId="23699" xr:uid="{00000000-0005-0000-0000-00000B8C0000}"/>
    <cellStyle name="Merknad 2 3 4 2 2" xfId="48122" xr:uid="{00000000-0005-0000-0000-00000C8C0000}"/>
    <cellStyle name="Merknad 2 3 4 3" xfId="23700" xr:uid="{00000000-0005-0000-0000-00000D8C0000}"/>
    <cellStyle name="Merknad 2 3 4 3 2" xfId="48123" xr:uid="{00000000-0005-0000-0000-00000E8C0000}"/>
    <cellStyle name="Merknad 2 3 4 4" xfId="48124" xr:uid="{00000000-0005-0000-0000-00000F8C0000}"/>
    <cellStyle name="Merknad 2 3 4 5" xfId="48125" xr:uid="{00000000-0005-0000-0000-0000108C0000}"/>
    <cellStyle name="Merknad 2 3 4 6" xfId="48126" xr:uid="{00000000-0005-0000-0000-0000118C0000}"/>
    <cellStyle name="Merknad 2 3 4_3. Chng in credit spreads" xfId="48127" xr:uid="{00000000-0005-0000-0000-0000128C0000}"/>
    <cellStyle name="Merknad 2 3 5" xfId="23701" xr:uid="{00000000-0005-0000-0000-0000138C0000}"/>
    <cellStyle name="Merknad 2 3 5 2" xfId="23702" xr:uid="{00000000-0005-0000-0000-0000148C0000}"/>
    <cellStyle name="Merknad 2 3 5 3" xfId="23703" xr:uid="{00000000-0005-0000-0000-0000158C0000}"/>
    <cellStyle name="Merknad 2 3 5 4" xfId="48128" xr:uid="{00000000-0005-0000-0000-0000168C0000}"/>
    <cellStyle name="Merknad 2 3 5 5" xfId="48129" xr:uid="{00000000-0005-0000-0000-0000178C0000}"/>
    <cellStyle name="Merknad 2 3 5 6" xfId="48130" xr:uid="{00000000-0005-0000-0000-0000188C0000}"/>
    <cellStyle name="Merknad 2 3 5_AVA DVA EL" xfId="23704" xr:uid="{00000000-0005-0000-0000-0000198C0000}"/>
    <cellStyle name="Merknad 2 3 6" xfId="23705" xr:uid="{00000000-0005-0000-0000-00001A8C0000}"/>
    <cellStyle name="Merknad 2 3 6 2" xfId="23706" xr:uid="{00000000-0005-0000-0000-00001B8C0000}"/>
    <cellStyle name="Merknad 2 3 6 3" xfId="23707" xr:uid="{00000000-0005-0000-0000-00001C8C0000}"/>
    <cellStyle name="Merknad 2 3 6 4" xfId="48131" xr:uid="{00000000-0005-0000-0000-00001D8C0000}"/>
    <cellStyle name="Merknad 2 3 6 5" xfId="48132" xr:uid="{00000000-0005-0000-0000-00001E8C0000}"/>
    <cellStyle name="Merknad 2 3 6 6" xfId="48133" xr:uid="{00000000-0005-0000-0000-00001F8C0000}"/>
    <cellStyle name="Merknad 2 3 6_AVA DVA EL" xfId="23708" xr:uid="{00000000-0005-0000-0000-0000208C0000}"/>
    <cellStyle name="Merknad 2 3 7" xfId="23709" xr:uid="{00000000-0005-0000-0000-0000218C0000}"/>
    <cellStyle name="Merknad 2 3 7 2" xfId="48134" xr:uid="{00000000-0005-0000-0000-0000228C0000}"/>
    <cellStyle name="Merknad 2 3 8" xfId="38511" xr:uid="{00000000-0005-0000-0000-0000238C0000}"/>
    <cellStyle name="Merknad 2 3 8 2" xfId="48135" xr:uid="{00000000-0005-0000-0000-0000248C0000}"/>
    <cellStyle name="Merknad 2 3 8 2 2" xfId="48136" xr:uid="{00000000-0005-0000-0000-0000258C0000}"/>
    <cellStyle name="Merknad 2 3 8 3" xfId="48137" xr:uid="{00000000-0005-0000-0000-0000268C0000}"/>
    <cellStyle name="Merknad 2 3 8_3. Chng in credit spreads" xfId="48138" xr:uid="{00000000-0005-0000-0000-0000278C0000}"/>
    <cellStyle name="Merknad 2 3 9" xfId="48139" xr:uid="{00000000-0005-0000-0000-0000288C0000}"/>
    <cellStyle name="Merknad 2 3 9 2" xfId="48140" xr:uid="{00000000-0005-0000-0000-0000298C0000}"/>
    <cellStyle name="Merknad 2 3_3. Chng in credit spreads" xfId="48141" xr:uid="{00000000-0005-0000-0000-00002A8C0000}"/>
    <cellStyle name="Merknad 2 30" xfId="23710" xr:uid="{00000000-0005-0000-0000-00002B8C0000}"/>
    <cellStyle name="Merknad 2 31" xfId="23711" xr:uid="{00000000-0005-0000-0000-00002C8C0000}"/>
    <cellStyle name="Merknad 2 32" xfId="34865" xr:uid="{00000000-0005-0000-0000-00002D8C0000}"/>
    <cellStyle name="Merknad 2 33" xfId="35257" xr:uid="{00000000-0005-0000-0000-00002E8C0000}"/>
    <cellStyle name="Merknad 2 34" xfId="48142" xr:uid="{00000000-0005-0000-0000-00002F8C0000}"/>
    <cellStyle name="Merknad 2 4" xfId="7622" xr:uid="{00000000-0005-0000-0000-0000308C0000}"/>
    <cellStyle name="Merknad 2 4 10" xfId="48143" xr:uid="{00000000-0005-0000-0000-0000318C0000}"/>
    <cellStyle name="Merknad 2 4 2" xfId="23712" xr:uid="{00000000-0005-0000-0000-0000328C0000}"/>
    <cellStyle name="Merknad 2 4 2 2" xfId="23713" xr:uid="{00000000-0005-0000-0000-0000338C0000}"/>
    <cellStyle name="Merknad 2 4 2 2 2" xfId="48144" xr:uid="{00000000-0005-0000-0000-0000348C0000}"/>
    <cellStyle name="Merknad 2 4 2 3" xfId="23714" xr:uid="{00000000-0005-0000-0000-0000358C0000}"/>
    <cellStyle name="Merknad 2 4 2 3 2" xfId="48145" xr:uid="{00000000-0005-0000-0000-0000368C0000}"/>
    <cellStyle name="Merknad 2 4 2 4" xfId="48146" xr:uid="{00000000-0005-0000-0000-0000378C0000}"/>
    <cellStyle name="Merknad 2 4 2 5" xfId="48147" xr:uid="{00000000-0005-0000-0000-0000388C0000}"/>
    <cellStyle name="Merknad 2 4 2 6" xfId="48148" xr:uid="{00000000-0005-0000-0000-0000398C0000}"/>
    <cellStyle name="Merknad 2 4 2_3. Chng in credit spreads" xfId="48149" xr:uid="{00000000-0005-0000-0000-00003A8C0000}"/>
    <cellStyle name="Merknad 2 4 3" xfId="23715" xr:uid="{00000000-0005-0000-0000-00003B8C0000}"/>
    <cellStyle name="Merknad 2 4 3 2" xfId="23716" xr:uid="{00000000-0005-0000-0000-00003C8C0000}"/>
    <cellStyle name="Merknad 2 4 3 3" xfId="23717" xr:uid="{00000000-0005-0000-0000-00003D8C0000}"/>
    <cellStyle name="Merknad 2 4 3 4" xfId="48150" xr:uid="{00000000-0005-0000-0000-00003E8C0000}"/>
    <cellStyle name="Merknad 2 4 3 5" xfId="48151" xr:uid="{00000000-0005-0000-0000-00003F8C0000}"/>
    <cellStyle name="Merknad 2 4 3 6" xfId="48152" xr:uid="{00000000-0005-0000-0000-0000408C0000}"/>
    <cellStyle name="Merknad 2 4 3_AVA DVA EL" xfId="23718" xr:uid="{00000000-0005-0000-0000-0000418C0000}"/>
    <cellStyle name="Merknad 2 4 4" xfId="23719" xr:uid="{00000000-0005-0000-0000-0000428C0000}"/>
    <cellStyle name="Merknad 2 4 4 2" xfId="23720" xr:uid="{00000000-0005-0000-0000-0000438C0000}"/>
    <cellStyle name="Merknad 2 4 4 3" xfId="23721" xr:uid="{00000000-0005-0000-0000-0000448C0000}"/>
    <cellStyle name="Merknad 2 4 4 4" xfId="48153" xr:uid="{00000000-0005-0000-0000-0000458C0000}"/>
    <cellStyle name="Merknad 2 4 4 5" xfId="48154" xr:uid="{00000000-0005-0000-0000-0000468C0000}"/>
    <cellStyle name="Merknad 2 4 4 6" xfId="48155" xr:uid="{00000000-0005-0000-0000-0000478C0000}"/>
    <cellStyle name="Merknad 2 4 4_AVA DVA EL" xfId="23722" xr:uid="{00000000-0005-0000-0000-0000488C0000}"/>
    <cellStyle name="Merknad 2 4 5" xfId="23723" xr:uid="{00000000-0005-0000-0000-0000498C0000}"/>
    <cellStyle name="Merknad 2 4 5 2" xfId="23724" xr:uid="{00000000-0005-0000-0000-00004A8C0000}"/>
    <cellStyle name="Merknad 2 4 5 3" xfId="23725" xr:uid="{00000000-0005-0000-0000-00004B8C0000}"/>
    <cellStyle name="Merknad 2 4 5 4" xfId="48156" xr:uid="{00000000-0005-0000-0000-00004C8C0000}"/>
    <cellStyle name="Merknad 2 4 5 5" xfId="48157" xr:uid="{00000000-0005-0000-0000-00004D8C0000}"/>
    <cellStyle name="Merknad 2 4 5 6" xfId="48158" xr:uid="{00000000-0005-0000-0000-00004E8C0000}"/>
    <cellStyle name="Merknad 2 4 5_AVA DVA EL" xfId="23726" xr:uid="{00000000-0005-0000-0000-00004F8C0000}"/>
    <cellStyle name="Merknad 2 4 6" xfId="23727" xr:uid="{00000000-0005-0000-0000-0000508C0000}"/>
    <cellStyle name="Merknad 2 4 6 2" xfId="23728" xr:uid="{00000000-0005-0000-0000-0000518C0000}"/>
    <cellStyle name="Merknad 2 4 6 3" xfId="48159" xr:uid="{00000000-0005-0000-0000-0000528C0000}"/>
    <cellStyle name="Merknad 2 4 6_AVA DVA EL" xfId="23729" xr:uid="{00000000-0005-0000-0000-0000538C0000}"/>
    <cellStyle name="Merknad 2 4 7" xfId="23730" xr:uid="{00000000-0005-0000-0000-0000548C0000}"/>
    <cellStyle name="Merknad 2 4 8" xfId="48160" xr:uid="{00000000-0005-0000-0000-0000558C0000}"/>
    <cellStyle name="Merknad 2 4 9" xfId="48161" xr:uid="{00000000-0005-0000-0000-0000568C0000}"/>
    <cellStyle name="Merknad 2 4_3. Chng in credit spreads" xfId="48162" xr:uid="{00000000-0005-0000-0000-0000578C0000}"/>
    <cellStyle name="Merknad 2 5" xfId="7623" xr:uid="{00000000-0005-0000-0000-0000588C0000}"/>
    <cellStyle name="Merknad 2 5 2" xfId="23731" xr:uid="{00000000-0005-0000-0000-0000598C0000}"/>
    <cellStyle name="Merknad 2 5 2 2" xfId="23732" xr:uid="{00000000-0005-0000-0000-00005A8C0000}"/>
    <cellStyle name="Merknad 2 5 2 2 2" xfId="48163" xr:uid="{00000000-0005-0000-0000-00005B8C0000}"/>
    <cellStyle name="Merknad 2 5 2 3" xfId="48164" xr:uid="{00000000-0005-0000-0000-00005C8C0000}"/>
    <cellStyle name="Merknad 2 5 2 3 2" xfId="48165" xr:uid="{00000000-0005-0000-0000-00005D8C0000}"/>
    <cellStyle name="Merknad 2 5 2 4" xfId="48166" xr:uid="{00000000-0005-0000-0000-00005E8C0000}"/>
    <cellStyle name="Merknad 2 5 2_3. Chng in credit spreads" xfId="48167" xr:uid="{00000000-0005-0000-0000-00005F8C0000}"/>
    <cellStyle name="Merknad 2 5 3" xfId="23733" xr:uid="{00000000-0005-0000-0000-0000608C0000}"/>
    <cellStyle name="Merknad 2 5 3 2" xfId="48168" xr:uid="{00000000-0005-0000-0000-0000618C0000}"/>
    <cellStyle name="Merknad 2 5 4" xfId="48169" xr:uid="{00000000-0005-0000-0000-0000628C0000}"/>
    <cellStyle name="Merknad 2 5 4 2" xfId="48170" xr:uid="{00000000-0005-0000-0000-0000638C0000}"/>
    <cellStyle name="Merknad 2 5 5" xfId="48171" xr:uid="{00000000-0005-0000-0000-0000648C0000}"/>
    <cellStyle name="Merknad 2 5 5 2" xfId="48172" xr:uid="{00000000-0005-0000-0000-0000658C0000}"/>
    <cellStyle name="Merknad 2 5 6" xfId="48173" xr:uid="{00000000-0005-0000-0000-0000668C0000}"/>
    <cellStyle name="Merknad 2 5 6 2" xfId="48174" xr:uid="{00000000-0005-0000-0000-0000678C0000}"/>
    <cellStyle name="Merknad 2 5 7" xfId="48175" xr:uid="{00000000-0005-0000-0000-0000688C0000}"/>
    <cellStyle name="Merknad 2 5 8" xfId="48176" xr:uid="{00000000-0005-0000-0000-0000698C0000}"/>
    <cellStyle name="Merknad 2 5_3. Chng in credit spreads" xfId="48177" xr:uid="{00000000-0005-0000-0000-00006A8C0000}"/>
    <cellStyle name="Merknad 2 6" xfId="7624" xr:uid="{00000000-0005-0000-0000-00006B8C0000}"/>
    <cellStyle name="Merknad 2 6 2" xfId="23734" xr:uid="{00000000-0005-0000-0000-00006C8C0000}"/>
    <cellStyle name="Merknad 2 6 2 2" xfId="23735" xr:uid="{00000000-0005-0000-0000-00006D8C0000}"/>
    <cellStyle name="Merknad 2 6 2 3" xfId="48178" xr:uid="{00000000-0005-0000-0000-00006E8C0000}"/>
    <cellStyle name="Merknad 2 6 2_AVA DVA EL" xfId="23736" xr:uid="{00000000-0005-0000-0000-00006F8C0000}"/>
    <cellStyle name="Merknad 2 6 3" xfId="23737" xr:uid="{00000000-0005-0000-0000-0000708C0000}"/>
    <cellStyle name="Merknad 2 6 3 2" xfId="48179" xr:uid="{00000000-0005-0000-0000-0000718C0000}"/>
    <cellStyle name="Merknad 2 6 4" xfId="48180" xr:uid="{00000000-0005-0000-0000-0000728C0000}"/>
    <cellStyle name="Merknad 2 6 4 2" xfId="48181" xr:uid="{00000000-0005-0000-0000-0000738C0000}"/>
    <cellStyle name="Merknad 2 6 5" xfId="48182" xr:uid="{00000000-0005-0000-0000-0000748C0000}"/>
    <cellStyle name="Merknad 2 6 5 2" xfId="48183" xr:uid="{00000000-0005-0000-0000-0000758C0000}"/>
    <cellStyle name="Merknad 2 6 6" xfId="48184" xr:uid="{00000000-0005-0000-0000-0000768C0000}"/>
    <cellStyle name="Merknad 2 6 7" xfId="48185" xr:uid="{00000000-0005-0000-0000-0000778C0000}"/>
    <cellStyle name="Merknad 2 6 8" xfId="48186" xr:uid="{00000000-0005-0000-0000-0000788C0000}"/>
    <cellStyle name="Merknad 2 6_3. Chng in credit spreads" xfId="48187" xr:uid="{00000000-0005-0000-0000-0000798C0000}"/>
    <cellStyle name="Merknad 2 7" xfId="7625" xr:uid="{00000000-0005-0000-0000-00007A8C0000}"/>
    <cellStyle name="Merknad 2 7 2" xfId="23738" xr:uid="{00000000-0005-0000-0000-00007B8C0000}"/>
    <cellStyle name="Merknad 2 7 2 2" xfId="23739" xr:uid="{00000000-0005-0000-0000-00007C8C0000}"/>
    <cellStyle name="Merknad 2 7 2_AVA DVA EL" xfId="23740" xr:uid="{00000000-0005-0000-0000-00007D8C0000}"/>
    <cellStyle name="Merknad 2 7 3" xfId="23741" xr:uid="{00000000-0005-0000-0000-00007E8C0000}"/>
    <cellStyle name="Merknad 2 7 4" xfId="48188" xr:uid="{00000000-0005-0000-0000-00007F8C0000}"/>
    <cellStyle name="Merknad 2 7 5" xfId="48189" xr:uid="{00000000-0005-0000-0000-0000808C0000}"/>
    <cellStyle name="Merknad 2 7 6" xfId="48190" xr:uid="{00000000-0005-0000-0000-0000818C0000}"/>
    <cellStyle name="Merknad 2 7 7" xfId="48191" xr:uid="{00000000-0005-0000-0000-0000828C0000}"/>
    <cellStyle name="Merknad 2 7_4 manuell" xfId="54233" xr:uid="{5F22F2EC-4708-4F34-8735-9361998B381A}"/>
    <cellStyle name="Merknad 2 8" xfId="7626" xr:uid="{00000000-0005-0000-0000-0000848C0000}"/>
    <cellStyle name="Merknad 2 8 2" xfId="23742" xr:uid="{00000000-0005-0000-0000-0000858C0000}"/>
    <cellStyle name="Merknad 2 8 2 2" xfId="23743" xr:uid="{00000000-0005-0000-0000-0000868C0000}"/>
    <cellStyle name="Merknad 2 8 2_AVA DVA EL" xfId="23744" xr:uid="{00000000-0005-0000-0000-0000878C0000}"/>
    <cellStyle name="Merknad 2 8 3" xfId="23745" xr:uid="{00000000-0005-0000-0000-0000888C0000}"/>
    <cellStyle name="Merknad 2 8 4" xfId="48192" xr:uid="{00000000-0005-0000-0000-0000898C0000}"/>
    <cellStyle name="Merknad 2 8 5" xfId="48193" xr:uid="{00000000-0005-0000-0000-00008A8C0000}"/>
    <cellStyle name="Merknad 2 8 6" xfId="48194" xr:uid="{00000000-0005-0000-0000-00008B8C0000}"/>
    <cellStyle name="Merknad 2 8 7" xfId="48195" xr:uid="{00000000-0005-0000-0000-00008C8C0000}"/>
    <cellStyle name="Merknad 2 8_4 manuell" xfId="54234" xr:uid="{AE97C5F9-6294-43ED-B7A7-2F3196778CDC}"/>
    <cellStyle name="Merknad 2 9" xfId="7627" xr:uid="{00000000-0005-0000-0000-00008E8C0000}"/>
    <cellStyle name="Merknad 2 9 2" xfId="23746" xr:uid="{00000000-0005-0000-0000-00008F8C0000}"/>
    <cellStyle name="Merknad 2 9 3" xfId="48196" xr:uid="{00000000-0005-0000-0000-0000908C0000}"/>
    <cellStyle name="Merknad 2 9 4" xfId="48197" xr:uid="{00000000-0005-0000-0000-0000918C0000}"/>
    <cellStyle name="Merknad 2 9_4 manuell" xfId="54235" xr:uid="{A0150C71-49CA-4094-ACAD-2C7C2BAAEA31}"/>
    <cellStyle name="Merknad 2_11" xfId="7628" xr:uid="{00000000-0005-0000-0000-0000938C0000}"/>
    <cellStyle name="Merknad 3" xfId="12508" xr:uid="{00000000-0005-0000-0000-0000948C0000}"/>
    <cellStyle name="Merknad 3 2" xfId="23747" xr:uid="{00000000-0005-0000-0000-0000958C0000}"/>
    <cellStyle name="Merknad 3 2 2" xfId="23748" xr:uid="{00000000-0005-0000-0000-0000968C0000}"/>
    <cellStyle name="Merknad 3 2 3" xfId="23749" xr:uid="{00000000-0005-0000-0000-0000978C0000}"/>
    <cellStyle name="Merknad 3 2 4" xfId="35018" xr:uid="{00000000-0005-0000-0000-0000988C0000}"/>
    <cellStyle name="Merknad 3 2_AVA DVA EL" xfId="23750" xr:uid="{00000000-0005-0000-0000-0000998C0000}"/>
    <cellStyle name="Merknad 3 3" xfId="23751" xr:uid="{00000000-0005-0000-0000-00009A8C0000}"/>
    <cellStyle name="Merknad 3 4" xfId="34782" xr:uid="{00000000-0005-0000-0000-00009B8C0000}"/>
    <cellStyle name="Merknad 3 5" xfId="38512" xr:uid="{00000000-0005-0000-0000-00009C8C0000}"/>
    <cellStyle name="Merknad 3_7. Other MTM adjustments" xfId="48198" xr:uid="{00000000-0005-0000-0000-00009D8C0000}"/>
    <cellStyle name="Merknad 4" xfId="12509" xr:uid="{00000000-0005-0000-0000-00009E8C0000}"/>
    <cellStyle name="Merknad 4 2" xfId="23752" xr:uid="{00000000-0005-0000-0000-00009F8C0000}"/>
    <cellStyle name="Merknad 4 2 2" xfId="35040" xr:uid="{00000000-0005-0000-0000-0000A08C0000}"/>
    <cellStyle name="Merknad 4 3" xfId="34809" xr:uid="{00000000-0005-0000-0000-0000A18C0000}"/>
    <cellStyle name="Merknad 4 4" xfId="38513" xr:uid="{00000000-0005-0000-0000-0000A28C0000}"/>
    <cellStyle name="Merknad 4_A02" xfId="53986" xr:uid="{EFF537D6-CFE9-4C90-81A8-2B251D609A22}"/>
    <cellStyle name="Merknad 5" xfId="23753" xr:uid="{00000000-0005-0000-0000-0000A48C0000}"/>
    <cellStyle name="Merknad 5 2" xfId="23754" xr:uid="{00000000-0005-0000-0000-0000A58C0000}"/>
    <cellStyle name="Merknad 5 2 2" xfId="35039" xr:uid="{00000000-0005-0000-0000-0000A68C0000}"/>
    <cellStyle name="Merknad 5 3" xfId="23755" xr:uid="{00000000-0005-0000-0000-0000A78C0000}"/>
    <cellStyle name="Merknad 5 4" xfId="34808" xr:uid="{00000000-0005-0000-0000-0000A88C0000}"/>
    <cellStyle name="Merknad 5 5" xfId="38514" xr:uid="{00000000-0005-0000-0000-0000A98C0000}"/>
    <cellStyle name="Merknad 5_AVA DVA EL" xfId="23756" xr:uid="{00000000-0005-0000-0000-0000AA8C0000}"/>
    <cellStyle name="Merknad 6" xfId="23757" xr:uid="{00000000-0005-0000-0000-0000AB8C0000}"/>
    <cellStyle name="Merknad 6 2" xfId="23758" xr:uid="{00000000-0005-0000-0000-0000AC8C0000}"/>
    <cellStyle name="Merknad 6 3" xfId="23759" xr:uid="{00000000-0005-0000-0000-0000AD8C0000}"/>
    <cellStyle name="Merknad 6 4" xfId="34994" xr:uid="{00000000-0005-0000-0000-0000AE8C0000}"/>
    <cellStyle name="Merknad 6 5" xfId="38515" xr:uid="{00000000-0005-0000-0000-0000AF8C0000}"/>
    <cellStyle name="Merknad 6_AVA DVA EL" xfId="23760" xr:uid="{00000000-0005-0000-0000-0000B08C0000}"/>
    <cellStyle name="Merknad 7" xfId="23761" xr:uid="{00000000-0005-0000-0000-0000B18C0000}"/>
    <cellStyle name="Merknad 7 2" xfId="35071" xr:uid="{00000000-0005-0000-0000-0000B28C0000}"/>
    <cellStyle name="Merknad 8" xfId="23762" xr:uid="{00000000-0005-0000-0000-0000B38C0000}"/>
    <cellStyle name="Merknad 8 2" xfId="34962" xr:uid="{00000000-0005-0000-0000-0000B48C0000}"/>
    <cellStyle name="Merknad 9" xfId="35057" xr:uid="{00000000-0005-0000-0000-0000B58C0000}"/>
    <cellStyle name="Merknad_6 manuell" xfId="54236" xr:uid="{96F04A06-4D26-41BE-A620-0D8930578C90}"/>
    <cellStyle name="Migliaia (0)_Costi" xfId="23763" xr:uid="{00000000-0005-0000-0000-0000B78C0000}"/>
    <cellStyle name="Migliaia [0]_INV2" xfId="23764"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3765" xr:uid="{00000000-0005-0000-0000-0000BC8C0000}"/>
    <cellStyle name="Millares 2 2_4 manuell" xfId="54237" xr:uid="{B153EF22-68A4-4D77-BC86-E3C44624FE43}"/>
    <cellStyle name="Millares 2 3" xfId="23766" xr:uid="{00000000-0005-0000-0000-0000BE8C0000}"/>
    <cellStyle name="Millares 2_4 manuell" xfId="54238" xr:uid="{D228CA59-2A0B-45EE-BA51-7F8AF05EA1F8}"/>
    <cellStyle name="Millares 3" xfId="7632" xr:uid="{00000000-0005-0000-0000-0000C08C0000}"/>
    <cellStyle name="Millares 3 2" xfId="7633" xr:uid="{00000000-0005-0000-0000-0000C18C0000}"/>
    <cellStyle name="Millares 3 2 2" xfId="23767" xr:uid="{00000000-0005-0000-0000-0000C28C0000}"/>
    <cellStyle name="Millares 3 2_4 manuell" xfId="54239" xr:uid="{F5586419-E4A6-4661-94E4-061C4B2CEBBE}"/>
    <cellStyle name="Millares 3 3" xfId="23768" xr:uid="{00000000-0005-0000-0000-0000C48C0000}"/>
    <cellStyle name="Millares 3_4 manuell" xfId="54240" xr:uid="{42DCA1DB-4672-4C7C-8402-B581DD6B7655}"/>
    <cellStyle name="Milliers [0]_3A_NumeratorReport_Option1_040611" xfId="7634" xr:uid="{00000000-0005-0000-0000-0000C68C0000}"/>
    <cellStyle name="Milliers_3A_NumeratorReport_Option1_040611" xfId="7635" xr:uid="{00000000-0005-0000-0000-0000C78C0000}"/>
    <cellStyle name="MLComma0" xfId="23769" xr:uid="{00000000-0005-0000-0000-0000C88C0000}"/>
    <cellStyle name="MLComma0 2" xfId="23770" xr:uid="{00000000-0005-0000-0000-0000C98C0000}"/>
    <cellStyle name="MLComma0 2 2" xfId="23771" xr:uid="{00000000-0005-0000-0000-0000CA8C0000}"/>
    <cellStyle name="MLComma0 2 3" xfId="23772" xr:uid="{00000000-0005-0000-0000-0000CB8C0000}"/>
    <cellStyle name="MLComma0 2_AVA DVA EL" xfId="23773" xr:uid="{00000000-0005-0000-0000-0000CC8C0000}"/>
    <cellStyle name="MLComma0 3" xfId="23774" xr:uid="{00000000-0005-0000-0000-0000CD8C0000}"/>
    <cellStyle name="MLComma0 4" xfId="23775" xr:uid="{00000000-0005-0000-0000-0000CE8C0000}"/>
    <cellStyle name="MLComma0_7. Other MTM adjustments" xfId="48199" xr:uid="{00000000-0005-0000-0000-0000CF8C0000}"/>
    <cellStyle name="MLPercent0" xfId="23776" xr:uid="{00000000-0005-0000-0000-0000D08C0000}"/>
    <cellStyle name="MLPercent0 2" xfId="23777" xr:uid="{00000000-0005-0000-0000-0000D18C0000}"/>
    <cellStyle name="MLPercent0 2 2" xfId="23778" xr:uid="{00000000-0005-0000-0000-0000D28C0000}"/>
    <cellStyle name="MLPercent0 2 3" xfId="23779" xr:uid="{00000000-0005-0000-0000-0000D38C0000}"/>
    <cellStyle name="MLPercent0 2_AVA DVA EL" xfId="23780" xr:uid="{00000000-0005-0000-0000-0000D48C0000}"/>
    <cellStyle name="MLPercent0 3" xfId="23781" xr:uid="{00000000-0005-0000-0000-0000D58C0000}"/>
    <cellStyle name="MLPercent0 4" xfId="23782" xr:uid="{00000000-0005-0000-0000-0000D68C0000}"/>
    <cellStyle name="MLPercent0_7. Other MTM adjustments" xfId="48200"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3783" xr:uid="{00000000-0005-0000-0000-0000DB8C0000}"/>
    <cellStyle name="Multiple [1] 2" xfId="23784" xr:uid="{00000000-0005-0000-0000-0000DC8C0000}"/>
    <cellStyle name="Multiple [1] 3" xfId="23785" xr:uid="{00000000-0005-0000-0000-0000DD8C0000}"/>
    <cellStyle name="Multiple [1]_AVA DVA EL" xfId="23786" xr:uid="{00000000-0005-0000-0000-0000DE8C0000}"/>
    <cellStyle name="multiple 10" xfId="23787" xr:uid="{00000000-0005-0000-0000-0000DF8C0000}"/>
    <cellStyle name="multiple 10 2" xfId="23788" xr:uid="{00000000-0005-0000-0000-0000E08C0000}"/>
    <cellStyle name="multiple 10 2 2" xfId="48201" xr:uid="{00000000-0005-0000-0000-0000E18C0000}"/>
    <cellStyle name="multiple 10 3" xfId="23789" xr:uid="{00000000-0005-0000-0000-0000E28C0000}"/>
    <cellStyle name="multiple 10 3 2" xfId="48202" xr:uid="{00000000-0005-0000-0000-0000E38C0000}"/>
    <cellStyle name="multiple 10_7. Other MTM adjustments" xfId="48203" xr:uid="{00000000-0005-0000-0000-0000E48C0000}"/>
    <cellStyle name="multiple 11" xfId="23790" xr:uid="{00000000-0005-0000-0000-0000E58C0000}"/>
    <cellStyle name="multiple 11 2" xfId="23791" xr:uid="{00000000-0005-0000-0000-0000E68C0000}"/>
    <cellStyle name="multiple 11 2 2" xfId="48204" xr:uid="{00000000-0005-0000-0000-0000E78C0000}"/>
    <cellStyle name="multiple 11 3" xfId="23792" xr:uid="{00000000-0005-0000-0000-0000E88C0000}"/>
    <cellStyle name="multiple 11 3 2" xfId="48205" xr:uid="{00000000-0005-0000-0000-0000E98C0000}"/>
    <cellStyle name="multiple 11_7. Other MTM adjustments" xfId="48206" xr:uid="{00000000-0005-0000-0000-0000EA8C0000}"/>
    <cellStyle name="multiple 12" xfId="23793" xr:uid="{00000000-0005-0000-0000-0000EB8C0000}"/>
    <cellStyle name="multiple 12 2" xfId="23794" xr:uid="{00000000-0005-0000-0000-0000EC8C0000}"/>
    <cellStyle name="multiple 12 2 2" xfId="48207" xr:uid="{00000000-0005-0000-0000-0000ED8C0000}"/>
    <cellStyle name="multiple 12 3" xfId="23795" xr:uid="{00000000-0005-0000-0000-0000EE8C0000}"/>
    <cellStyle name="multiple 12 3 2" xfId="48208" xr:uid="{00000000-0005-0000-0000-0000EF8C0000}"/>
    <cellStyle name="multiple 12_7. Other MTM adjustments" xfId="48209" xr:uid="{00000000-0005-0000-0000-0000F08C0000}"/>
    <cellStyle name="multiple 13" xfId="23796" xr:uid="{00000000-0005-0000-0000-0000F18C0000}"/>
    <cellStyle name="multiple 13 2" xfId="23797" xr:uid="{00000000-0005-0000-0000-0000F28C0000}"/>
    <cellStyle name="multiple 13 2 2" xfId="48210" xr:uid="{00000000-0005-0000-0000-0000F38C0000}"/>
    <cellStyle name="multiple 13 3" xfId="23798" xr:uid="{00000000-0005-0000-0000-0000F48C0000}"/>
    <cellStyle name="multiple 13 3 2" xfId="48211" xr:uid="{00000000-0005-0000-0000-0000F58C0000}"/>
    <cellStyle name="multiple 13_7. Other MTM adjustments" xfId="48212" xr:uid="{00000000-0005-0000-0000-0000F68C0000}"/>
    <cellStyle name="multiple 14" xfId="23799" xr:uid="{00000000-0005-0000-0000-0000F78C0000}"/>
    <cellStyle name="multiple 14 2" xfId="23800" xr:uid="{00000000-0005-0000-0000-0000F88C0000}"/>
    <cellStyle name="multiple 14 2 2" xfId="48213" xr:uid="{00000000-0005-0000-0000-0000F98C0000}"/>
    <cellStyle name="multiple 14 3" xfId="23801" xr:uid="{00000000-0005-0000-0000-0000FA8C0000}"/>
    <cellStyle name="multiple 14 3 2" xfId="48214" xr:uid="{00000000-0005-0000-0000-0000FB8C0000}"/>
    <cellStyle name="multiple 14_7. Other MTM adjustments" xfId="48215" xr:uid="{00000000-0005-0000-0000-0000FC8C0000}"/>
    <cellStyle name="multiple 15" xfId="23802" xr:uid="{00000000-0005-0000-0000-0000FD8C0000}"/>
    <cellStyle name="multiple 15 2" xfId="23803" xr:uid="{00000000-0005-0000-0000-0000FE8C0000}"/>
    <cellStyle name="multiple 15 2 2" xfId="48216" xr:uid="{00000000-0005-0000-0000-0000FF8C0000}"/>
    <cellStyle name="multiple 15 3" xfId="23804" xr:uid="{00000000-0005-0000-0000-0000008D0000}"/>
    <cellStyle name="multiple 15 3 2" xfId="48217" xr:uid="{00000000-0005-0000-0000-0000018D0000}"/>
    <cellStyle name="multiple 15_7. Other MTM adjustments" xfId="48218" xr:uid="{00000000-0005-0000-0000-0000028D0000}"/>
    <cellStyle name="multiple 16" xfId="23805" xr:uid="{00000000-0005-0000-0000-0000038D0000}"/>
    <cellStyle name="multiple 16 2" xfId="48219" xr:uid="{00000000-0005-0000-0000-0000048D0000}"/>
    <cellStyle name="multiple 17" xfId="23806" xr:uid="{00000000-0005-0000-0000-0000058D0000}"/>
    <cellStyle name="multiple 17 2" xfId="48220" xr:uid="{00000000-0005-0000-0000-0000068D0000}"/>
    <cellStyle name="multiple 18" xfId="23807" xr:uid="{00000000-0005-0000-0000-0000078D0000}"/>
    <cellStyle name="Multiple 19" xfId="48221" xr:uid="{00000000-0005-0000-0000-0000088D0000}"/>
    <cellStyle name="multiple 2" xfId="7639" xr:uid="{00000000-0005-0000-0000-0000098D0000}"/>
    <cellStyle name="multiple 2 2" xfId="23808" xr:uid="{00000000-0005-0000-0000-00000A8D0000}"/>
    <cellStyle name="multiple 2 2 2" xfId="48222" xr:uid="{00000000-0005-0000-0000-00000B8D0000}"/>
    <cellStyle name="multiple 2 2 2 2" xfId="48223" xr:uid="{00000000-0005-0000-0000-00000C8D0000}"/>
    <cellStyle name="multiple 2 2 3" xfId="48224" xr:uid="{00000000-0005-0000-0000-00000D8D0000}"/>
    <cellStyle name="multiple 2 2_7. Other MTM adjustments" xfId="48225" xr:uid="{00000000-0005-0000-0000-00000E8D0000}"/>
    <cellStyle name="multiple 2 3" xfId="48226" xr:uid="{00000000-0005-0000-0000-00000F8D0000}"/>
    <cellStyle name="multiple 2 3 2" xfId="48227" xr:uid="{00000000-0005-0000-0000-0000108D0000}"/>
    <cellStyle name="multiple 2_7. Other MTM adjustments" xfId="48228" xr:uid="{00000000-0005-0000-0000-0000118D0000}"/>
    <cellStyle name="Multiple 20" xfId="48229" xr:uid="{00000000-0005-0000-0000-0000128D0000}"/>
    <cellStyle name="multiple 21" xfId="48230" xr:uid="{00000000-0005-0000-0000-0000138D0000}"/>
    <cellStyle name="multiple 3" xfId="23809" xr:uid="{00000000-0005-0000-0000-0000148D0000}"/>
    <cellStyle name="multiple 3 2" xfId="23810" xr:uid="{00000000-0005-0000-0000-0000158D0000}"/>
    <cellStyle name="multiple 3 2 2" xfId="23811" xr:uid="{00000000-0005-0000-0000-0000168D0000}"/>
    <cellStyle name="multiple 3 2 2 2" xfId="48231" xr:uid="{00000000-0005-0000-0000-0000178D0000}"/>
    <cellStyle name="multiple 3 2 3" xfId="23812" xr:uid="{00000000-0005-0000-0000-0000188D0000}"/>
    <cellStyle name="multiple 3 2 3 2" xfId="48232" xr:uid="{00000000-0005-0000-0000-0000198D0000}"/>
    <cellStyle name="multiple 3 2_7. Other MTM adjustments" xfId="48233" xr:uid="{00000000-0005-0000-0000-00001A8D0000}"/>
    <cellStyle name="multiple 3 3" xfId="23813" xr:uid="{00000000-0005-0000-0000-00001B8D0000}"/>
    <cellStyle name="multiple 3 3 2" xfId="48234" xr:uid="{00000000-0005-0000-0000-00001C8D0000}"/>
    <cellStyle name="multiple 3 3 2 2" xfId="48235" xr:uid="{00000000-0005-0000-0000-00001D8D0000}"/>
    <cellStyle name="multiple 3 3 3" xfId="48236" xr:uid="{00000000-0005-0000-0000-00001E8D0000}"/>
    <cellStyle name="multiple 3 3 3 2" xfId="48237" xr:uid="{00000000-0005-0000-0000-00001F8D0000}"/>
    <cellStyle name="multiple 3 3 4" xfId="48238" xr:uid="{00000000-0005-0000-0000-0000208D0000}"/>
    <cellStyle name="multiple 3 3 4 2" xfId="48239" xr:uid="{00000000-0005-0000-0000-0000218D0000}"/>
    <cellStyle name="multiple 3 3 5" xfId="48240" xr:uid="{00000000-0005-0000-0000-0000228D0000}"/>
    <cellStyle name="multiple 3 3_7. Other MTM adjustments" xfId="48241" xr:uid="{00000000-0005-0000-0000-0000238D0000}"/>
    <cellStyle name="multiple 3 4" xfId="23814" xr:uid="{00000000-0005-0000-0000-0000248D0000}"/>
    <cellStyle name="multiple 3 4 2" xfId="48242" xr:uid="{00000000-0005-0000-0000-0000258D0000}"/>
    <cellStyle name="multiple 3_7. Other MTM adjustments" xfId="48243" xr:uid="{00000000-0005-0000-0000-0000268D0000}"/>
    <cellStyle name="multiple 4" xfId="23815" xr:uid="{00000000-0005-0000-0000-0000278D0000}"/>
    <cellStyle name="multiple 4 2" xfId="23816" xr:uid="{00000000-0005-0000-0000-0000288D0000}"/>
    <cellStyle name="multiple 4 2 2" xfId="48244" xr:uid="{00000000-0005-0000-0000-0000298D0000}"/>
    <cellStyle name="multiple 4 2 2 2" xfId="48245" xr:uid="{00000000-0005-0000-0000-00002A8D0000}"/>
    <cellStyle name="multiple 4 2 3" xfId="48246" xr:uid="{00000000-0005-0000-0000-00002B8D0000}"/>
    <cellStyle name="multiple 4 2_7. Other MTM adjustments" xfId="48247" xr:uid="{00000000-0005-0000-0000-00002C8D0000}"/>
    <cellStyle name="multiple 4 3" xfId="23817" xr:uid="{00000000-0005-0000-0000-00002D8D0000}"/>
    <cellStyle name="multiple 4 3 2" xfId="48248" xr:uid="{00000000-0005-0000-0000-00002E8D0000}"/>
    <cellStyle name="multiple 4_7. Other MTM adjustments" xfId="48249" xr:uid="{00000000-0005-0000-0000-00002F8D0000}"/>
    <cellStyle name="multiple 5" xfId="23818" xr:uid="{00000000-0005-0000-0000-0000308D0000}"/>
    <cellStyle name="multiple 5 2" xfId="23819" xr:uid="{00000000-0005-0000-0000-0000318D0000}"/>
    <cellStyle name="multiple 5 2 2" xfId="48250" xr:uid="{00000000-0005-0000-0000-0000328D0000}"/>
    <cellStyle name="multiple 5 2 2 2" xfId="48251" xr:uid="{00000000-0005-0000-0000-0000338D0000}"/>
    <cellStyle name="multiple 5 2 3" xfId="48252" xr:uid="{00000000-0005-0000-0000-0000348D0000}"/>
    <cellStyle name="multiple 5 2_7. Other MTM adjustments" xfId="48253" xr:uid="{00000000-0005-0000-0000-0000358D0000}"/>
    <cellStyle name="multiple 5 3" xfId="23820" xr:uid="{00000000-0005-0000-0000-0000368D0000}"/>
    <cellStyle name="multiple 5 3 2" xfId="48254" xr:uid="{00000000-0005-0000-0000-0000378D0000}"/>
    <cellStyle name="multiple 5 4" xfId="48255" xr:uid="{00000000-0005-0000-0000-0000388D0000}"/>
    <cellStyle name="multiple 5 4 2" xfId="48256" xr:uid="{00000000-0005-0000-0000-0000398D0000}"/>
    <cellStyle name="multiple 5 5" xfId="48257" xr:uid="{00000000-0005-0000-0000-00003A8D0000}"/>
    <cellStyle name="multiple 5 5 2" xfId="48258" xr:uid="{00000000-0005-0000-0000-00003B8D0000}"/>
    <cellStyle name="multiple 5_7. Other MTM adjustments" xfId="48259" xr:uid="{00000000-0005-0000-0000-00003C8D0000}"/>
    <cellStyle name="multiple 6" xfId="23821" xr:uid="{00000000-0005-0000-0000-00003D8D0000}"/>
    <cellStyle name="multiple 6 2" xfId="23822" xr:uid="{00000000-0005-0000-0000-00003E8D0000}"/>
    <cellStyle name="multiple 6 2 2" xfId="48260" xr:uid="{00000000-0005-0000-0000-00003F8D0000}"/>
    <cellStyle name="multiple 6 2 2 2" xfId="48261" xr:uid="{00000000-0005-0000-0000-0000408D0000}"/>
    <cellStyle name="multiple 6 2 3" xfId="48262" xr:uid="{00000000-0005-0000-0000-0000418D0000}"/>
    <cellStyle name="multiple 6 2_7. Other MTM adjustments" xfId="48263" xr:uid="{00000000-0005-0000-0000-0000428D0000}"/>
    <cellStyle name="multiple 6 3" xfId="23823" xr:uid="{00000000-0005-0000-0000-0000438D0000}"/>
    <cellStyle name="multiple 6 3 2" xfId="48264" xr:uid="{00000000-0005-0000-0000-0000448D0000}"/>
    <cellStyle name="multiple 6_7. Other MTM adjustments" xfId="48265" xr:uid="{00000000-0005-0000-0000-0000458D0000}"/>
    <cellStyle name="multiple 7" xfId="23824" xr:uid="{00000000-0005-0000-0000-0000468D0000}"/>
    <cellStyle name="multiple 7 2" xfId="23825" xr:uid="{00000000-0005-0000-0000-0000478D0000}"/>
    <cellStyle name="multiple 7 2 2" xfId="48266" xr:uid="{00000000-0005-0000-0000-0000488D0000}"/>
    <cellStyle name="multiple 7 3" xfId="23826" xr:uid="{00000000-0005-0000-0000-0000498D0000}"/>
    <cellStyle name="multiple 7 3 2" xfId="48267" xr:uid="{00000000-0005-0000-0000-00004A8D0000}"/>
    <cellStyle name="multiple 7_7. Other MTM adjustments" xfId="48268" xr:uid="{00000000-0005-0000-0000-00004B8D0000}"/>
    <cellStyle name="multiple 8" xfId="23827" xr:uid="{00000000-0005-0000-0000-00004C8D0000}"/>
    <cellStyle name="multiple 8 2" xfId="23828" xr:uid="{00000000-0005-0000-0000-00004D8D0000}"/>
    <cellStyle name="multiple 8 2 2" xfId="48269" xr:uid="{00000000-0005-0000-0000-00004E8D0000}"/>
    <cellStyle name="multiple 8 3" xfId="23829" xr:uid="{00000000-0005-0000-0000-00004F8D0000}"/>
    <cellStyle name="multiple 8 3 2" xfId="48270" xr:uid="{00000000-0005-0000-0000-0000508D0000}"/>
    <cellStyle name="multiple 8_7. Other MTM adjustments" xfId="48271" xr:uid="{00000000-0005-0000-0000-0000518D0000}"/>
    <cellStyle name="multiple 9" xfId="23830" xr:uid="{00000000-0005-0000-0000-0000528D0000}"/>
    <cellStyle name="multiple 9 2" xfId="23831" xr:uid="{00000000-0005-0000-0000-0000538D0000}"/>
    <cellStyle name="multiple 9 2 2" xfId="48272" xr:uid="{00000000-0005-0000-0000-0000548D0000}"/>
    <cellStyle name="multiple 9 3" xfId="23832" xr:uid="{00000000-0005-0000-0000-0000558D0000}"/>
    <cellStyle name="multiple 9 3 2" xfId="48273" xr:uid="{00000000-0005-0000-0000-0000568D0000}"/>
    <cellStyle name="multiple 9_7. Other MTM adjustments" xfId="48274" xr:uid="{00000000-0005-0000-0000-0000578D0000}"/>
    <cellStyle name="Multiple_03-Egne aksjer 1002" xfId="23833" xr:uid="{00000000-0005-0000-0000-0000588D0000}"/>
    <cellStyle name="MultipleBelow" xfId="23834" xr:uid="{00000000-0005-0000-0000-0000598D0000}"/>
    <cellStyle name="MultipleBelow 2" xfId="23835" xr:uid="{00000000-0005-0000-0000-00005A8D0000}"/>
    <cellStyle name="MultipleBelow 3" xfId="23836" xr:uid="{00000000-0005-0000-0000-00005B8D0000}"/>
    <cellStyle name="MultipleBelow_AVA DVA EL" xfId="23837" xr:uid="{00000000-0005-0000-0000-00005C8D0000}"/>
    <cellStyle name="Nagłówek 1" xfId="23838" xr:uid="{00000000-0005-0000-0000-00005D8D0000}"/>
    <cellStyle name="Nagłówek 1 2" xfId="23839" xr:uid="{00000000-0005-0000-0000-00005E8D0000}"/>
    <cellStyle name="Nagłówek 1 3" xfId="23840" xr:uid="{00000000-0005-0000-0000-00005F8D0000}"/>
    <cellStyle name="Nagłówek 1_AVA DVA EL" xfId="23841" xr:uid="{00000000-0005-0000-0000-0000608D0000}"/>
    <cellStyle name="Nagłówek 2" xfId="23842" xr:uid="{00000000-0005-0000-0000-0000618D0000}"/>
    <cellStyle name="Nagłówek 2 2" xfId="23843" xr:uid="{00000000-0005-0000-0000-0000628D0000}"/>
    <cellStyle name="Nagłówek 2 3" xfId="23844" xr:uid="{00000000-0005-0000-0000-0000638D0000}"/>
    <cellStyle name="Nagłówek 2_AVA DVA EL" xfId="23845" xr:uid="{00000000-0005-0000-0000-0000648D0000}"/>
    <cellStyle name="Nagłówek 3" xfId="23846" xr:uid="{00000000-0005-0000-0000-0000658D0000}"/>
    <cellStyle name="Nagłówek 3 2" xfId="23847" xr:uid="{00000000-0005-0000-0000-0000668D0000}"/>
    <cellStyle name="Nagłówek 3 3" xfId="23848" xr:uid="{00000000-0005-0000-0000-0000678D0000}"/>
    <cellStyle name="Nagłówek 3_AVA DVA EL" xfId="23849" xr:uid="{00000000-0005-0000-0000-0000688D0000}"/>
    <cellStyle name="Nagłówek 4" xfId="23850" xr:uid="{00000000-0005-0000-0000-0000698D0000}"/>
    <cellStyle name="Nagłówek 4 2" xfId="23851" xr:uid="{00000000-0005-0000-0000-00006A8D0000}"/>
    <cellStyle name="Nagłówek 4 3" xfId="23852" xr:uid="{00000000-0005-0000-0000-00006B8D0000}"/>
    <cellStyle name="Nagłówek 4_AVA DVA EL" xfId="23853"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3854" xr:uid="{00000000-0005-0000-0000-0000708D0000}"/>
    <cellStyle name="Neutral 10 3" xfId="23855" xr:uid="{00000000-0005-0000-0000-0000718D0000}"/>
    <cellStyle name="Neutral 10_AVA DVA EL" xfId="23856" xr:uid="{00000000-0005-0000-0000-0000728D0000}"/>
    <cellStyle name="Neutral 11" xfId="7643" xr:uid="{00000000-0005-0000-0000-0000738D0000}"/>
    <cellStyle name="Neutral 11 2" xfId="23857" xr:uid="{00000000-0005-0000-0000-0000748D0000}"/>
    <cellStyle name="Neutral 11 3" xfId="23858" xr:uid="{00000000-0005-0000-0000-0000758D0000}"/>
    <cellStyle name="Neutral 11_AVA DVA EL" xfId="23859" xr:uid="{00000000-0005-0000-0000-0000768D0000}"/>
    <cellStyle name="Neutral 12" xfId="23860" xr:uid="{00000000-0005-0000-0000-0000778D0000}"/>
    <cellStyle name="Neutral 12 2" xfId="23861" xr:uid="{00000000-0005-0000-0000-0000788D0000}"/>
    <cellStyle name="Neutral 12 3" xfId="23862" xr:uid="{00000000-0005-0000-0000-0000798D0000}"/>
    <cellStyle name="Neutral 12_AVA DVA EL" xfId="23863" xr:uid="{00000000-0005-0000-0000-00007A8D0000}"/>
    <cellStyle name="Neutral 13" xfId="23864" xr:uid="{00000000-0005-0000-0000-00007B8D0000}"/>
    <cellStyle name="Neutral 13 2" xfId="23865" xr:uid="{00000000-0005-0000-0000-00007C8D0000}"/>
    <cellStyle name="Neutral 13 3" xfId="23866" xr:uid="{00000000-0005-0000-0000-00007D8D0000}"/>
    <cellStyle name="Neutral 13_AVA DVA EL" xfId="23867" xr:uid="{00000000-0005-0000-0000-00007E8D0000}"/>
    <cellStyle name="Neutral 14" xfId="48275" xr:uid="{00000000-0005-0000-0000-00007F8D0000}"/>
    <cellStyle name="Neutral 15" xfId="48276" xr:uid="{00000000-0005-0000-0000-0000808D0000}"/>
    <cellStyle name="Neutral 16" xfId="48277" xr:uid="{00000000-0005-0000-0000-0000818D0000}"/>
    <cellStyle name="Neutral 2" xfId="7644" xr:uid="{00000000-0005-0000-0000-0000828D0000}"/>
    <cellStyle name="Neutral 2 2" xfId="7645" xr:uid="{00000000-0005-0000-0000-0000838D0000}"/>
    <cellStyle name="Neutral 2 2 2" xfId="23868" xr:uid="{00000000-0005-0000-0000-0000848D0000}"/>
    <cellStyle name="Neutral 2 2 2 2" xfId="23869" xr:uid="{00000000-0005-0000-0000-0000858D0000}"/>
    <cellStyle name="Neutral 2 2 2 3" xfId="23870" xr:uid="{00000000-0005-0000-0000-0000868D0000}"/>
    <cellStyle name="Neutral 2 2 2_AVA DVA EL" xfId="23871" xr:uid="{00000000-0005-0000-0000-0000878D0000}"/>
    <cellStyle name="Neutral 2 2 3" xfId="23872" xr:uid="{00000000-0005-0000-0000-0000888D0000}"/>
    <cellStyle name="Neutral 2 2 3 2" xfId="23873" xr:uid="{00000000-0005-0000-0000-0000898D0000}"/>
    <cellStyle name="Neutral 2 2 3 3" xfId="23874" xr:uid="{00000000-0005-0000-0000-00008A8D0000}"/>
    <cellStyle name="Neutral 2 2 3_AVA DVA EL" xfId="23875" xr:uid="{00000000-0005-0000-0000-00008B8D0000}"/>
    <cellStyle name="Neutral 2 2 4" xfId="23876" xr:uid="{00000000-0005-0000-0000-00008C8D0000}"/>
    <cellStyle name="Neutral 2 2 4 2" xfId="23877" xr:uid="{00000000-0005-0000-0000-00008D8D0000}"/>
    <cellStyle name="Neutral 2 2 4 3" xfId="23878" xr:uid="{00000000-0005-0000-0000-00008E8D0000}"/>
    <cellStyle name="Neutral 2 2 4_AVA DVA EL" xfId="23879" xr:uid="{00000000-0005-0000-0000-00008F8D0000}"/>
    <cellStyle name="Neutral 2 2 5" xfId="23880" xr:uid="{00000000-0005-0000-0000-0000908D0000}"/>
    <cellStyle name="Neutral 2 2 5 2" xfId="23881" xr:uid="{00000000-0005-0000-0000-0000918D0000}"/>
    <cellStyle name="Neutral 2 2 5 3" xfId="23882" xr:uid="{00000000-0005-0000-0000-0000928D0000}"/>
    <cellStyle name="Neutral 2 2 5_AVA DVA EL" xfId="23883" xr:uid="{00000000-0005-0000-0000-0000938D0000}"/>
    <cellStyle name="Neutral 2 2 6" xfId="23884" xr:uid="{00000000-0005-0000-0000-0000948D0000}"/>
    <cellStyle name="Neutral 2 2 6 2" xfId="23885" xr:uid="{00000000-0005-0000-0000-0000958D0000}"/>
    <cellStyle name="Neutral 2 2 6 3" xfId="23886" xr:uid="{00000000-0005-0000-0000-0000968D0000}"/>
    <cellStyle name="Neutral 2 2 6_AVA DVA EL" xfId="23887" xr:uid="{00000000-0005-0000-0000-0000978D0000}"/>
    <cellStyle name="Neutral 2 2 7" xfId="23888" xr:uid="{00000000-0005-0000-0000-0000988D0000}"/>
    <cellStyle name="Neutral 2 2_A01" xfId="34338" xr:uid="{00000000-0005-0000-0000-0000998D0000}"/>
    <cellStyle name="Neutral 2 3" xfId="23889" xr:uid="{00000000-0005-0000-0000-00009A8D0000}"/>
    <cellStyle name="Neutral 2 3 2" xfId="23890" xr:uid="{00000000-0005-0000-0000-00009B8D0000}"/>
    <cellStyle name="Neutral 2 3 3" xfId="23891" xr:uid="{00000000-0005-0000-0000-00009C8D0000}"/>
    <cellStyle name="Neutral 2 3_AVA DVA EL" xfId="23892" xr:uid="{00000000-0005-0000-0000-00009D8D0000}"/>
    <cellStyle name="Neutral 2 4" xfId="23893" xr:uid="{00000000-0005-0000-0000-00009E8D0000}"/>
    <cellStyle name="Neutral 2 4 2" xfId="23894" xr:uid="{00000000-0005-0000-0000-00009F8D0000}"/>
    <cellStyle name="Neutral 2 4 3" xfId="23895" xr:uid="{00000000-0005-0000-0000-0000A08D0000}"/>
    <cellStyle name="Neutral 2 4_AVA DVA EL" xfId="23896" xr:uid="{00000000-0005-0000-0000-0000A18D0000}"/>
    <cellStyle name="Neutral 2 5" xfId="23897" xr:uid="{00000000-0005-0000-0000-0000A28D0000}"/>
    <cellStyle name="Neutral 2 5 2" xfId="23898" xr:uid="{00000000-0005-0000-0000-0000A38D0000}"/>
    <cellStyle name="Neutral 2 5 3" xfId="23899" xr:uid="{00000000-0005-0000-0000-0000A48D0000}"/>
    <cellStyle name="Neutral 2 5_AVA DVA EL" xfId="23900" xr:uid="{00000000-0005-0000-0000-0000A58D0000}"/>
    <cellStyle name="Neutral 2 6" xfId="23901" xr:uid="{00000000-0005-0000-0000-0000A68D0000}"/>
    <cellStyle name="Neutral 2 6 2" xfId="23902" xr:uid="{00000000-0005-0000-0000-0000A78D0000}"/>
    <cellStyle name="Neutral 2 6 3" xfId="23903" xr:uid="{00000000-0005-0000-0000-0000A88D0000}"/>
    <cellStyle name="Neutral 2 6_AVA DVA EL" xfId="23904" xr:uid="{00000000-0005-0000-0000-0000A98D0000}"/>
    <cellStyle name="Neutral 2 7" xfId="23905" xr:uid="{00000000-0005-0000-0000-0000AA8D0000}"/>
    <cellStyle name="Neutral 2 7 2" xfId="23906" xr:uid="{00000000-0005-0000-0000-0000AB8D0000}"/>
    <cellStyle name="Neutral 2 7 3" xfId="23907" xr:uid="{00000000-0005-0000-0000-0000AC8D0000}"/>
    <cellStyle name="Neutral 2 7_AVA DVA EL" xfId="23908" xr:uid="{00000000-0005-0000-0000-0000AD8D0000}"/>
    <cellStyle name="Neutral 2 8" xfId="23909" xr:uid="{00000000-0005-0000-0000-0000AE8D0000}"/>
    <cellStyle name="Neutral 2 9" xfId="48278" xr:uid="{00000000-0005-0000-0000-0000AF8D0000}"/>
    <cellStyle name="Neutral 2_4 manuell" xfId="54241" xr:uid="{835FE671-908F-4817-A5A6-514F39549238}"/>
    <cellStyle name="Neutral 3" xfId="7646" xr:uid="{00000000-0005-0000-0000-0000B18D0000}"/>
    <cellStyle name="Neutral 3 2" xfId="23910" xr:uid="{00000000-0005-0000-0000-0000B28D0000}"/>
    <cellStyle name="Neutral 3 2 2" xfId="23911" xr:uid="{00000000-0005-0000-0000-0000B38D0000}"/>
    <cellStyle name="Neutral 3 2 3" xfId="23912" xr:uid="{00000000-0005-0000-0000-0000B48D0000}"/>
    <cellStyle name="Neutral 3 2_AVA DVA EL" xfId="23913" xr:uid="{00000000-0005-0000-0000-0000B58D0000}"/>
    <cellStyle name="Neutral 3 3" xfId="23914" xr:uid="{00000000-0005-0000-0000-0000B68D0000}"/>
    <cellStyle name="Neutral 3_4 manuell" xfId="54242" xr:uid="{192AB993-ECA6-46BE-8166-8C25312F5FCF}"/>
    <cellStyle name="Neutral 4" xfId="7647" xr:uid="{00000000-0005-0000-0000-0000B88D0000}"/>
    <cellStyle name="Neutral 4 2" xfId="23915" xr:uid="{00000000-0005-0000-0000-0000B98D0000}"/>
    <cellStyle name="Neutral 4 2 2" xfId="23916" xr:uid="{00000000-0005-0000-0000-0000BA8D0000}"/>
    <cellStyle name="Neutral 4 2 3" xfId="23917" xr:uid="{00000000-0005-0000-0000-0000BB8D0000}"/>
    <cellStyle name="Neutral 4 2_AVA DVA EL" xfId="23918" xr:uid="{00000000-0005-0000-0000-0000BC8D0000}"/>
    <cellStyle name="Neutral 4 3" xfId="23919" xr:uid="{00000000-0005-0000-0000-0000BD8D0000}"/>
    <cellStyle name="Neutral 4 3 2" xfId="23920" xr:uid="{00000000-0005-0000-0000-0000BE8D0000}"/>
    <cellStyle name="Neutral 4 3 3" xfId="23921" xr:uid="{00000000-0005-0000-0000-0000BF8D0000}"/>
    <cellStyle name="Neutral 4 3_AVA DVA EL" xfId="23922" xr:uid="{00000000-0005-0000-0000-0000C08D0000}"/>
    <cellStyle name="Neutral 4 4" xfId="23923" xr:uid="{00000000-0005-0000-0000-0000C18D0000}"/>
    <cellStyle name="Neutral 4 4 2" xfId="23924" xr:uid="{00000000-0005-0000-0000-0000C28D0000}"/>
    <cellStyle name="Neutral 4 4 3" xfId="23925" xr:uid="{00000000-0005-0000-0000-0000C38D0000}"/>
    <cellStyle name="Neutral 4 4_AVA DVA EL" xfId="23926" xr:uid="{00000000-0005-0000-0000-0000C48D0000}"/>
    <cellStyle name="Neutral 4 5" xfId="23927" xr:uid="{00000000-0005-0000-0000-0000C58D0000}"/>
    <cellStyle name="Neutral 4_A01" xfId="34339" xr:uid="{00000000-0005-0000-0000-0000C68D0000}"/>
    <cellStyle name="Neutral 5" xfId="7648" xr:uid="{00000000-0005-0000-0000-0000C78D0000}"/>
    <cellStyle name="Neutral 5 2" xfId="23928" xr:uid="{00000000-0005-0000-0000-0000C88D0000}"/>
    <cellStyle name="Neutral 5 2 2" xfId="23929" xr:uid="{00000000-0005-0000-0000-0000C98D0000}"/>
    <cellStyle name="Neutral 5 2 3" xfId="23930" xr:uid="{00000000-0005-0000-0000-0000CA8D0000}"/>
    <cellStyle name="Neutral 5 2_AVA DVA EL" xfId="23931" xr:uid="{00000000-0005-0000-0000-0000CB8D0000}"/>
    <cellStyle name="Neutral 5 3" xfId="23932" xr:uid="{00000000-0005-0000-0000-0000CC8D0000}"/>
    <cellStyle name="Neutral 5_A01" xfId="34340" xr:uid="{00000000-0005-0000-0000-0000CD8D0000}"/>
    <cellStyle name="Neutral 6" xfId="7649" xr:uid="{00000000-0005-0000-0000-0000CE8D0000}"/>
    <cellStyle name="Neutral 6 2" xfId="23933" xr:uid="{00000000-0005-0000-0000-0000CF8D0000}"/>
    <cellStyle name="Neutral 6 2 2" xfId="23934" xr:uid="{00000000-0005-0000-0000-0000D08D0000}"/>
    <cellStyle name="Neutral 6 2 3" xfId="23935" xr:uid="{00000000-0005-0000-0000-0000D18D0000}"/>
    <cellStyle name="Neutral 6 2_AVA DVA EL" xfId="23936" xr:uid="{00000000-0005-0000-0000-0000D28D0000}"/>
    <cellStyle name="Neutral 6 3" xfId="23937" xr:uid="{00000000-0005-0000-0000-0000D38D0000}"/>
    <cellStyle name="Neutral 6_A01" xfId="34341" xr:uid="{00000000-0005-0000-0000-0000D48D0000}"/>
    <cellStyle name="Neutral 7" xfId="7650" xr:uid="{00000000-0005-0000-0000-0000D58D0000}"/>
    <cellStyle name="Neutral 7 2" xfId="23938" xr:uid="{00000000-0005-0000-0000-0000D68D0000}"/>
    <cellStyle name="Neutral 7 2 2" xfId="23939" xr:uid="{00000000-0005-0000-0000-0000D78D0000}"/>
    <cellStyle name="Neutral 7 2 3" xfId="23940" xr:uid="{00000000-0005-0000-0000-0000D88D0000}"/>
    <cellStyle name="Neutral 7 2_AVA DVA EL" xfId="23941" xr:uid="{00000000-0005-0000-0000-0000D98D0000}"/>
    <cellStyle name="Neutral 7 3" xfId="23942" xr:uid="{00000000-0005-0000-0000-0000DA8D0000}"/>
    <cellStyle name="Neutral 7_A01" xfId="34342" xr:uid="{00000000-0005-0000-0000-0000DB8D0000}"/>
    <cellStyle name="Neutral 8" xfId="7651" xr:uid="{00000000-0005-0000-0000-0000DC8D0000}"/>
    <cellStyle name="Neutral 8 2" xfId="23943" xr:uid="{00000000-0005-0000-0000-0000DD8D0000}"/>
    <cellStyle name="Neutral 8 2 2" xfId="23944" xr:uid="{00000000-0005-0000-0000-0000DE8D0000}"/>
    <cellStyle name="Neutral 8 2 3" xfId="23945" xr:uid="{00000000-0005-0000-0000-0000DF8D0000}"/>
    <cellStyle name="Neutral 8 2_AVA DVA EL" xfId="23946" xr:uid="{00000000-0005-0000-0000-0000E08D0000}"/>
    <cellStyle name="Neutral 8 3" xfId="23947" xr:uid="{00000000-0005-0000-0000-0000E18D0000}"/>
    <cellStyle name="Neutral 8_A01" xfId="34343" xr:uid="{00000000-0005-0000-0000-0000E28D0000}"/>
    <cellStyle name="Neutral 9" xfId="7652" xr:uid="{00000000-0005-0000-0000-0000E38D0000}"/>
    <cellStyle name="Neutral 9 2" xfId="23948" xr:uid="{00000000-0005-0000-0000-0000E48D0000}"/>
    <cellStyle name="Neutral 9 2 2" xfId="23949" xr:uid="{00000000-0005-0000-0000-0000E58D0000}"/>
    <cellStyle name="Neutral 9 2 3" xfId="23950" xr:uid="{00000000-0005-0000-0000-0000E68D0000}"/>
    <cellStyle name="Neutral 9 2_AVA DVA EL" xfId="23951" xr:uid="{00000000-0005-0000-0000-0000E78D0000}"/>
    <cellStyle name="Neutral 9 3" xfId="23952" xr:uid="{00000000-0005-0000-0000-0000E88D0000}"/>
    <cellStyle name="Neutral 9_A01" xfId="34344" xr:uid="{00000000-0005-0000-0000-0000E98D0000}"/>
    <cellStyle name="Neutral_4Q16" xfId="23953" xr:uid="{00000000-0005-0000-0000-0000EA8D0000}"/>
    <cellStyle name="Neutralne" xfId="23954" xr:uid="{00000000-0005-0000-0000-0000EB8D0000}"/>
    <cellStyle name="Neutralne 2" xfId="23955" xr:uid="{00000000-0005-0000-0000-0000EC8D0000}"/>
    <cellStyle name="Neutralne 3" xfId="23956" xr:uid="{00000000-0005-0000-0000-0000ED8D0000}"/>
    <cellStyle name="Neutralne_AVA DVA EL" xfId="23957" xr:uid="{00000000-0005-0000-0000-0000EE8D0000}"/>
    <cellStyle name="Neutralus" xfId="7653" xr:uid="{00000000-0005-0000-0000-0000EF8D0000}"/>
    <cellStyle name="Neutralus 2" xfId="23958" xr:uid="{00000000-0005-0000-0000-0000F08D0000}"/>
    <cellStyle name="Neutralus_A01" xfId="34345"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5132"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4903" xr:uid="{00000000-0005-0000-0000-0000038E0000}"/>
    <cellStyle name="New 3 9" xfId="35120"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4444" xr:uid="{00000000-0005-0000-0000-0000258E0000}"/>
    <cellStyle name="New_4 manuell" xfId="54243" xr:uid="{6DC57425-F1F8-465B-B570-A07DF4D43DCE}"/>
    <cellStyle name="Nil" xfId="23959" xr:uid="{00000000-0005-0000-0000-0000278E0000}"/>
    <cellStyle name="Nil 2" xfId="23960" xr:uid="{00000000-0005-0000-0000-0000288E0000}"/>
    <cellStyle name="Nil 3" xfId="23961" xr:uid="{00000000-0005-0000-0000-0000298E0000}"/>
    <cellStyle name="Nil_AVA DVA EL" xfId="23962" xr:uid="{00000000-0005-0000-0000-00002A8E0000}"/>
    <cellStyle name="Non_definito" xfId="23963" xr:uid="{00000000-0005-0000-0000-00002B8E0000}"/>
    <cellStyle name="nonmultiple" xfId="7702" xr:uid="{00000000-0005-0000-0000-00002C8E0000}"/>
    <cellStyle name="nonmultiple 10" xfId="48279" xr:uid="{00000000-0005-0000-0000-00002D8E0000}"/>
    <cellStyle name="nonmultiple 10 2" xfId="48280" xr:uid="{00000000-0005-0000-0000-00002E8E0000}"/>
    <cellStyle name="nonmultiple 11" xfId="48281" xr:uid="{00000000-0005-0000-0000-00002F8E0000}"/>
    <cellStyle name="nonmultiple 11 2" xfId="48282" xr:uid="{00000000-0005-0000-0000-0000308E0000}"/>
    <cellStyle name="nonmultiple 12" xfId="48283" xr:uid="{00000000-0005-0000-0000-0000318E0000}"/>
    <cellStyle name="nonmultiple 12 2" xfId="48284" xr:uid="{00000000-0005-0000-0000-0000328E0000}"/>
    <cellStyle name="nonmultiple 13" xfId="48285" xr:uid="{00000000-0005-0000-0000-0000338E0000}"/>
    <cellStyle name="nonmultiple 13 2" xfId="48286" xr:uid="{00000000-0005-0000-0000-0000348E0000}"/>
    <cellStyle name="nonmultiple 2" xfId="7703" xr:uid="{00000000-0005-0000-0000-0000358E0000}"/>
    <cellStyle name="nonmultiple 2 2" xfId="23964" xr:uid="{00000000-0005-0000-0000-0000368E0000}"/>
    <cellStyle name="nonmultiple 2 2 2" xfId="48287" xr:uid="{00000000-0005-0000-0000-0000378E0000}"/>
    <cellStyle name="nonmultiple 2 2 2 2" xfId="48288" xr:uid="{00000000-0005-0000-0000-0000388E0000}"/>
    <cellStyle name="nonmultiple 2 2 3" xfId="48289" xr:uid="{00000000-0005-0000-0000-0000398E0000}"/>
    <cellStyle name="nonmultiple 2 2_7. Other MTM adjustments" xfId="48290" xr:uid="{00000000-0005-0000-0000-00003A8E0000}"/>
    <cellStyle name="nonmultiple 2 3" xfId="48291" xr:uid="{00000000-0005-0000-0000-00003B8E0000}"/>
    <cellStyle name="nonmultiple 2 3 2" xfId="48292" xr:uid="{00000000-0005-0000-0000-00003C8E0000}"/>
    <cellStyle name="nonmultiple 2_7. Other MTM adjustments" xfId="48293" xr:uid="{00000000-0005-0000-0000-00003D8E0000}"/>
    <cellStyle name="nonmultiple 3" xfId="23965" xr:uid="{00000000-0005-0000-0000-00003E8E0000}"/>
    <cellStyle name="nonmultiple 3 2" xfId="23966" xr:uid="{00000000-0005-0000-0000-00003F8E0000}"/>
    <cellStyle name="nonmultiple 3 2 2" xfId="23967" xr:uid="{00000000-0005-0000-0000-0000408E0000}"/>
    <cellStyle name="nonmultiple 3 2 2 2" xfId="48294" xr:uid="{00000000-0005-0000-0000-0000418E0000}"/>
    <cellStyle name="nonmultiple 3 2 3" xfId="23968" xr:uid="{00000000-0005-0000-0000-0000428E0000}"/>
    <cellStyle name="nonmultiple 3 2 3 2" xfId="48295" xr:uid="{00000000-0005-0000-0000-0000438E0000}"/>
    <cellStyle name="nonmultiple 3 2_7. Other MTM adjustments" xfId="48296" xr:uid="{00000000-0005-0000-0000-0000448E0000}"/>
    <cellStyle name="nonmultiple 3 3" xfId="23969" xr:uid="{00000000-0005-0000-0000-0000458E0000}"/>
    <cellStyle name="nonmultiple 3 3 2" xfId="48297" xr:uid="{00000000-0005-0000-0000-0000468E0000}"/>
    <cellStyle name="nonmultiple 3 3 2 2" xfId="48298" xr:uid="{00000000-0005-0000-0000-0000478E0000}"/>
    <cellStyle name="nonmultiple 3 3 3" xfId="48299" xr:uid="{00000000-0005-0000-0000-0000488E0000}"/>
    <cellStyle name="nonmultiple 3 3 3 2" xfId="48300" xr:uid="{00000000-0005-0000-0000-0000498E0000}"/>
    <cellStyle name="nonmultiple 3 3 4" xfId="48301" xr:uid="{00000000-0005-0000-0000-00004A8E0000}"/>
    <cellStyle name="nonmultiple 3 3 4 2" xfId="48302" xr:uid="{00000000-0005-0000-0000-00004B8E0000}"/>
    <cellStyle name="nonmultiple 3 3 5" xfId="48303" xr:uid="{00000000-0005-0000-0000-00004C8E0000}"/>
    <cellStyle name="nonmultiple 3 3_7. Other MTM adjustments" xfId="48304" xr:uid="{00000000-0005-0000-0000-00004D8E0000}"/>
    <cellStyle name="nonmultiple 3 4" xfId="23970" xr:uid="{00000000-0005-0000-0000-00004E8E0000}"/>
    <cellStyle name="nonmultiple 3 4 2" xfId="48305" xr:uid="{00000000-0005-0000-0000-00004F8E0000}"/>
    <cellStyle name="nonmultiple 3_7. Other MTM adjustments" xfId="48306" xr:uid="{00000000-0005-0000-0000-0000508E0000}"/>
    <cellStyle name="nonmultiple 4" xfId="23971" xr:uid="{00000000-0005-0000-0000-0000518E0000}"/>
    <cellStyle name="nonmultiple 4 2" xfId="23972" xr:uid="{00000000-0005-0000-0000-0000528E0000}"/>
    <cellStyle name="nonmultiple 4 2 2" xfId="48307" xr:uid="{00000000-0005-0000-0000-0000538E0000}"/>
    <cellStyle name="nonmultiple 4 2 2 2" xfId="48308" xr:uid="{00000000-0005-0000-0000-0000548E0000}"/>
    <cellStyle name="nonmultiple 4 2 3" xfId="48309" xr:uid="{00000000-0005-0000-0000-0000558E0000}"/>
    <cellStyle name="nonmultiple 4 2_7. Other MTM adjustments" xfId="48310" xr:uid="{00000000-0005-0000-0000-0000568E0000}"/>
    <cellStyle name="nonmultiple 4 3" xfId="23973" xr:uid="{00000000-0005-0000-0000-0000578E0000}"/>
    <cellStyle name="nonmultiple 4 3 2" xfId="48311" xr:uid="{00000000-0005-0000-0000-0000588E0000}"/>
    <cellStyle name="nonmultiple 4_7. Other MTM adjustments" xfId="48312" xr:uid="{00000000-0005-0000-0000-0000598E0000}"/>
    <cellStyle name="nonmultiple 5" xfId="23974" xr:uid="{00000000-0005-0000-0000-00005A8E0000}"/>
    <cellStyle name="nonmultiple 5 2" xfId="48313" xr:uid="{00000000-0005-0000-0000-00005B8E0000}"/>
    <cellStyle name="nonmultiple 5 2 2" xfId="48314" xr:uid="{00000000-0005-0000-0000-00005C8E0000}"/>
    <cellStyle name="nonmultiple 5 2 2 2" xfId="48315" xr:uid="{00000000-0005-0000-0000-00005D8E0000}"/>
    <cellStyle name="nonmultiple 5 2 3" xfId="48316" xr:uid="{00000000-0005-0000-0000-00005E8E0000}"/>
    <cellStyle name="nonmultiple 5 2_7. Other MTM adjustments" xfId="48317" xr:uid="{00000000-0005-0000-0000-00005F8E0000}"/>
    <cellStyle name="nonmultiple 5 3" xfId="48318" xr:uid="{00000000-0005-0000-0000-0000608E0000}"/>
    <cellStyle name="nonmultiple 5 3 2" xfId="48319" xr:uid="{00000000-0005-0000-0000-0000618E0000}"/>
    <cellStyle name="nonmultiple 5 4" xfId="48320" xr:uid="{00000000-0005-0000-0000-0000628E0000}"/>
    <cellStyle name="nonmultiple 5 4 2" xfId="48321" xr:uid="{00000000-0005-0000-0000-0000638E0000}"/>
    <cellStyle name="nonmultiple 5 5" xfId="48322" xr:uid="{00000000-0005-0000-0000-0000648E0000}"/>
    <cellStyle name="nonmultiple 5 5 2" xfId="48323" xr:uid="{00000000-0005-0000-0000-0000658E0000}"/>
    <cellStyle name="nonmultiple 5 6" xfId="48324" xr:uid="{00000000-0005-0000-0000-0000668E0000}"/>
    <cellStyle name="nonmultiple 5_7. Other MTM adjustments" xfId="48325" xr:uid="{00000000-0005-0000-0000-0000678E0000}"/>
    <cellStyle name="nonmultiple 6" xfId="48326" xr:uid="{00000000-0005-0000-0000-0000688E0000}"/>
    <cellStyle name="nonmultiple 6 2" xfId="48327" xr:uid="{00000000-0005-0000-0000-0000698E0000}"/>
    <cellStyle name="nonmultiple 6 2 2" xfId="48328" xr:uid="{00000000-0005-0000-0000-00006A8E0000}"/>
    <cellStyle name="nonmultiple 6 2 2 2" xfId="48329" xr:uid="{00000000-0005-0000-0000-00006B8E0000}"/>
    <cellStyle name="nonmultiple 6 2 3" xfId="48330" xr:uid="{00000000-0005-0000-0000-00006C8E0000}"/>
    <cellStyle name="nonmultiple 6 2_7. Other MTM adjustments" xfId="48331" xr:uid="{00000000-0005-0000-0000-00006D8E0000}"/>
    <cellStyle name="nonmultiple 6 3" xfId="48332" xr:uid="{00000000-0005-0000-0000-00006E8E0000}"/>
    <cellStyle name="nonmultiple 6 3 2" xfId="48333" xr:uid="{00000000-0005-0000-0000-00006F8E0000}"/>
    <cellStyle name="nonmultiple 6 4" xfId="48334" xr:uid="{00000000-0005-0000-0000-0000708E0000}"/>
    <cellStyle name="nonmultiple 6_7. Other MTM adjustments" xfId="48335" xr:uid="{00000000-0005-0000-0000-0000718E0000}"/>
    <cellStyle name="nonmultiple 7" xfId="48336" xr:uid="{00000000-0005-0000-0000-0000728E0000}"/>
    <cellStyle name="nonmultiple 7 2" xfId="48337" xr:uid="{00000000-0005-0000-0000-0000738E0000}"/>
    <cellStyle name="nonmultiple 7 2 2" xfId="48338" xr:uid="{00000000-0005-0000-0000-0000748E0000}"/>
    <cellStyle name="nonmultiple 7 3" xfId="48339" xr:uid="{00000000-0005-0000-0000-0000758E0000}"/>
    <cellStyle name="nonmultiple 7 3 2" xfId="48340" xr:uid="{00000000-0005-0000-0000-0000768E0000}"/>
    <cellStyle name="nonmultiple 7 4" xfId="48341" xr:uid="{00000000-0005-0000-0000-0000778E0000}"/>
    <cellStyle name="nonmultiple 7_7. Other MTM adjustments" xfId="48342" xr:uid="{00000000-0005-0000-0000-0000788E0000}"/>
    <cellStyle name="nonmultiple 8" xfId="48343" xr:uid="{00000000-0005-0000-0000-0000798E0000}"/>
    <cellStyle name="nonmultiple 8 2" xfId="48344" xr:uid="{00000000-0005-0000-0000-00007A8E0000}"/>
    <cellStyle name="nonmultiple 9" xfId="48345" xr:uid="{00000000-0005-0000-0000-00007B8E0000}"/>
    <cellStyle name="nonmultiple 9 2" xfId="48346" xr:uid="{00000000-0005-0000-0000-00007C8E0000}"/>
    <cellStyle name="nonmultiple_1" xfId="48347" xr:uid="{00000000-0005-0000-0000-00007D8E0000}"/>
    <cellStyle name="NonPrintingArea" xfId="23975" xr:uid="{00000000-0005-0000-0000-00007E8E0000}"/>
    <cellStyle name="NonPrintingArea 2" xfId="23976" xr:uid="{00000000-0005-0000-0000-00007F8E0000}"/>
    <cellStyle name="NonPrintingArea 3" xfId="23977" xr:uid="{00000000-0005-0000-0000-0000808E0000}"/>
    <cellStyle name="NonPrintingArea_AVA DVA EL" xfId="23978" xr:uid="{00000000-0005-0000-0000-0000818E0000}"/>
    <cellStyle name="Normal" xfId="0" builtinId="0" customBuiltin="1"/>
    <cellStyle name="Normal 10" xfId="7704" xr:uid="{00000000-0005-0000-0000-0000838E0000}"/>
    <cellStyle name="Normal 10 10" xfId="23979" xr:uid="{00000000-0005-0000-0000-0000848E0000}"/>
    <cellStyle name="Normal 10 10 2" xfId="23980" xr:uid="{00000000-0005-0000-0000-0000858E0000}"/>
    <cellStyle name="Normal 10 10 3" xfId="23981" xr:uid="{00000000-0005-0000-0000-0000868E0000}"/>
    <cellStyle name="Normal 10 10 4" xfId="34814" xr:uid="{00000000-0005-0000-0000-0000878E0000}"/>
    <cellStyle name="Normal 10 10_AVA DVA EL" xfId="23982" xr:uid="{00000000-0005-0000-0000-0000888E0000}"/>
    <cellStyle name="Normal 10 11" xfId="23983" xr:uid="{00000000-0005-0000-0000-0000898E0000}"/>
    <cellStyle name="Normal 10 12" xfId="23984" xr:uid="{00000000-0005-0000-0000-00008A8E0000}"/>
    <cellStyle name="Normal 10 13" xfId="23985" xr:uid="{00000000-0005-0000-0000-00008B8E0000}"/>
    <cellStyle name="Normal 10 14" xfId="34385" xr:uid="{00000000-0005-0000-0000-00008C8E0000}"/>
    <cellStyle name="Normal 10 2" xfId="7705" xr:uid="{00000000-0005-0000-0000-00008D8E0000}"/>
    <cellStyle name="Normal 10 2 10" xfId="23986" xr:uid="{00000000-0005-0000-0000-00008E8E0000}"/>
    <cellStyle name="Normal 10 2 10 2" xfId="23987" xr:uid="{00000000-0005-0000-0000-00008F8E0000}"/>
    <cellStyle name="Normal 10 2 10 3" xfId="23988" xr:uid="{00000000-0005-0000-0000-0000908E0000}"/>
    <cellStyle name="Normal 10 2 10_AVA DVA EL" xfId="23989" xr:uid="{00000000-0005-0000-0000-0000918E0000}"/>
    <cellStyle name="Normal 10 2 11" xfId="23990" xr:uid="{00000000-0005-0000-0000-0000928E0000}"/>
    <cellStyle name="Normal 10 2 12" xfId="23991" xr:uid="{00000000-0005-0000-0000-0000938E0000}"/>
    <cellStyle name="Normal 10 2 13" xfId="35258" xr:uid="{00000000-0005-0000-0000-0000948E0000}"/>
    <cellStyle name="Normal 10 2 14" xfId="48348" xr:uid="{00000000-0005-0000-0000-0000958E0000}"/>
    <cellStyle name="Normal 10 2 15" xfId="48349" xr:uid="{00000000-0005-0000-0000-0000968E0000}"/>
    <cellStyle name="Normal 10 2 2" xfId="7706" xr:uid="{00000000-0005-0000-0000-0000978E0000}"/>
    <cellStyle name="Normal 10 2 2 10" xfId="48350" xr:uid="{00000000-0005-0000-0000-0000988E0000}"/>
    <cellStyle name="Normal 10 2 2 11" xfId="48351" xr:uid="{00000000-0005-0000-0000-0000998E0000}"/>
    <cellStyle name="Normal 10 2 2 2" xfId="12510" xr:uid="{00000000-0005-0000-0000-00009A8E0000}"/>
    <cellStyle name="Normal 10 2 2 2 10" xfId="48352" xr:uid="{00000000-0005-0000-0000-00009B8E0000}"/>
    <cellStyle name="Normal 10 2 2 2 2" xfId="23992" xr:uid="{00000000-0005-0000-0000-00009C8E0000}"/>
    <cellStyle name="Normal 10 2 2 2 2 2" xfId="23993" xr:uid="{00000000-0005-0000-0000-00009D8E0000}"/>
    <cellStyle name="Normal 10 2 2 2 2 3" xfId="23994" xr:uid="{00000000-0005-0000-0000-00009E8E0000}"/>
    <cellStyle name="Normal 10 2 2 2 2 4" xfId="48353" xr:uid="{00000000-0005-0000-0000-00009F8E0000}"/>
    <cellStyle name="Normal 10 2 2 2 2 5" xfId="48354" xr:uid="{00000000-0005-0000-0000-0000A08E0000}"/>
    <cellStyle name="Normal 10 2 2 2 2_AVA DVA EL" xfId="23995" xr:uid="{00000000-0005-0000-0000-0000A18E0000}"/>
    <cellStyle name="Normal 10 2 2 2 3" xfId="23996" xr:uid="{00000000-0005-0000-0000-0000A28E0000}"/>
    <cellStyle name="Normal 10 2 2 2 3 2" xfId="23997" xr:uid="{00000000-0005-0000-0000-0000A38E0000}"/>
    <cellStyle name="Normal 10 2 2 2 3 3" xfId="23998" xr:uid="{00000000-0005-0000-0000-0000A48E0000}"/>
    <cellStyle name="Normal 10 2 2 2 3 4" xfId="48355" xr:uid="{00000000-0005-0000-0000-0000A58E0000}"/>
    <cellStyle name="Normal 10 2 2 2 3 5" xfId="48356" xr:uid="{00000000-0005-0000-0000-0000A68E0000}"/>
    <cellStyle name="Normal 10 2 2 2 3_AVA DVA EL" xfId="23999" xr:uid="{00000000-0005-0000-0000-0000A78E0000}"/>
    <cellStyle name="Normal 10 2 2 2 4" xfId="24000" xr:uid="{00000000-0005-0000-0000-0000A88E0000}"/>
    <cellStyle name="Normal 10 2 2 2 4 2" xfId="24001" xr:uid="{00000000-0005-0000-0000-0000A98E0000}"/>
    <cellStyle name="Normal 10 2 2 2 4 3" xfId="24002" xr:uid="{00000000-0005-0000-0000-0000AA8E0000}"/>
    <cellStyle name="Normal 10 2 2 2 4 4" xfId="48357" xr:uid="{00000000-0005-0000-0000-0000AB8E0000}"/>
    <cellStyle name="Normal 10 2 2 2 4 5" xfId="48358" xr:uid="{00000000-0005-0000-0000-0000AC8E0000}"/>
    <cellStyle name="Normal 10 2 2 2 4_AVA DVA EL" xfId="24003" xr:uid="{00000000-0005-0000-0000-0000AD8E0000}"/>
    <cellStyle name="Normal 10 2 2 2 5" xfId="24004" xr:uid="{00000000-0005-0000-0000-0000AE8E0000}"/>
    <cellStyle name="Normal 10 2 2 2 5 2" xfId="24005" xr:uid="{00000000-0005-0000-0000-0000AF8E0000}"/>
    <cellStyle name="Normal 10 2 2 2 5 3" xfId="24006" xr:uid="{00000000-0005-0000-0000-0000B08E0000}"/>
    <cellStyle name="Normal 10 2 2 2 5 4" xfId="48359" xr:uid="{00000000-0005-0000-0000-0000B18E0000}"/>
    <cellStyle name="Normal 10 2 2 2 5 5" xfId="48360" xr:uid="{00000000-0005-0000-0000-0000B28E0000}"/>
    <cellStyle name="Normal 10 2 2 2 5_AVA DVA EL" xfId="24007" xr:uid="{00000000-0005-0000-0000-0000B38E0000}"/>
    <cellStyle name="Normal 10 2 2 2 6" xfId="24008" xr:uid="{00000000-0005-0000-0000-0000B48E0000}"/>
    <cellStyle name="Normal 10 2 2 2 7" xfId="24009" xr:uid="{00000000-0005-0000-0000-0000B58E0000}"/>
    <cellStyle name="Normal 10 2 2 2 8" xfId="48361" xr:uid="{00000000-0005-0000-0000-0000B68E0000}"/>
    <cellStyle name="Normal 10 2 2 2 9" xfId="48362" xr:uid="{00000000-0005-0000-0000-0000B78E0000}"/>
    <cellStyle name="Normal 10 2 2 2_A02" xfId="53987" xr:uid="{7B9521CD-DBA4-4605-9AFA-BB2947D5A3C3}"/>
    <cellStyle name="Normal 10 2 2 3" xfId="24010" xr:uid="{00000000-0005-0000-0000-0000B98E0000}"/>
    <cellStyle name="Normal 10 2 2 3 2" xfId="24011" xr:uid="{00000000-0005-0000-0000-0000BA8E0000}"/>
    <cellStyle name="Normal 10 2 2 3 2 2" xfId="24012" xr:uid="{00000000-0005-0000-0000-0000BB8E0000}"/>
    <cellStyle name="Normal 10 2 2 3 2_AVA DVA EL" xfId="24013" xr:uid="{00000000-0005-0000-0000-0000BC8E0000}"/>
    <cellStyle name="Normal 10 2 2 3 3" xfId="24014" xr:uid="{00000000-0005-0000-0000-0000BD8E0000}"/>
    <cellStyle name="Normal 10 2 2 3 4" xfId="24015" xr:uid="{00000000-0005-0000-0000-0000BE8E0000}"/>
    <cellStyle name="Normal 10 2 2 3 5" xfId="48363" xr:uid="{00000000-0005-0000-0000-0000BF8E0000}"/>
    <cellStyle name="Normal 10 2 2 3 6" xfId="48364" xr:uid="{00000000-0005-0000-0000-0000C08E0000}"/>
    <cellStyle name="Normal 10 2 2 3_AVA DVA EL" xfId="24016" xr:uid="{00000000-0005-0000-0000-0000C18E0000}"/>
    <cellStyle name="Normal 10 2 2 4" xfId="24017" xr:uid="{00000000-0005-0000-0000-0000C28E0000}"/>
    <cellStyle name="Normal 10 2 2 4 2" xfId="24018" xr:uid="{00000000-0005-0000-0000-0000C38E0000}"/>
    <cellStyle name="Normal 10 2 2 4 2 2" xfId="24019" xr:uid="{00000000-0005-0000-0000-0000C48E0000}"/>
    <cellStyle name="Normal 10 2 2 4 2_AVA DVA EL" xfId="24020" xr:uid="{00000000-0005-0000-0000-0000C58E0000}"/>
    <cellStyle name="Normal 10 2 2 4 3" xfId="24021" xr:uid="{00000000-0005-0000-0000-0000C68E0000}"/>
    <cellStyle name="Normal 10 2 2 4 4" xfId="24022" xr:uid="{00000000-0005-0000-0000-0000C78E0000}"/>
    <cellStyle name="Normal 10 2 2 4 5" xfId="48365" xr:uid="{00000000-0005-0000-0000-0000C88E0000}"/>
    <cellStyle name="Normal 10 2 2 4_AVA DVA EL" xfId="24023" xr:uid="{00000000-0005-0000-0000-0000C98E0000}"/>
    <cellStyle name="Normal 10 2 2 5" xfId="24024" xr:uid="{00000000-0005-0000-0000-0000CA8E0000}"/>
    <cellStyle name="Normal 10 2 2 5 2" xfId="24025" xr:uid="{00000000-0005-0000-0000-0000CB8E0000}"/>
    <cellStyle name="Normal 10 2 2 5 3" xfId="24026" xr:uid="{00000000-0005-0000-0000-0000CC8E0000}"/>
    <cellStyle name="Normal 10 2 2 5 4" xfId="48366" xr:uid="{00000000-0005-0000-0000-0000CD8E0000}"/>
    <cellStyle name="Normal 10 2 2 5 5" xfId="48367" xr:uid="{00000000-0005-0000-0000-0000CE8E0000}"/>
    <cellStyle name="Normal 10 2 2 5_AVA DVA EL" xfId="24027" xr:uid="{00000000-0005-0000-0000-0000CF8E0000}"/>
    <cellStyle name="Normal 10 2 2 6" xfId="24028" xr:uid="{00000000-0005-0000-0000-0000D08E0000}"/>
    <cellStyle name="Normal 10 2 2 6 2" xfId="24029" xr:uid="{00000000-0005-0000-0000-0000D18E0000}"/>
    <cellStyle name="Normal 10 2 2 6 3" xfId="24030" xr:uid="{00000000-0005-0000-0000-0000D28E0000}"/>
    <cellStyle name="Normal 10 2 2 6 4" xfId="48368" xr:uid="{00000000-0005-0000-0000-0000D38E0000}"/>
    <cellStyle name="Normal 10 2 2 6_AVA DVA EL" xfId="24031" xr:uid="{00000000-0005-0000-0000-0000D48E0000}"/>
    <cellStyle name="Normal 10 2 2 7" xfId="24032" xr:uid="{00000000-0005-0000-0000-0000D58E0000}"/>
    <cellStyle name="Normal 10 2 2 8" xfId="48369" xr:uid="{00000000-0005-0000-0000-0000D68E0000}"/>
    <cellStyle name="Normal 10 2 2 9" xfId="48370" xr:uid="{00000000-0005-0000-0000-0000D78E0000}"/>
    <cellStyle name="Normal 10 2 2_3. Chng in credit spreads" xfId="48371" xr:uid="{00000000-0005-0000-0000-0000D88E0000}"/>
    <cellStyle name="Normal 10 2 3" xfId="7707" xr:uid="{00000000-0005-0000-0000-0000D98E0000}"/>
    <cellStyle name="Normal 10 2 3 10" xfId="48372" xr:uid="{00000000-0005-0000-0000-0000DA8E0000}"/>
    <cellStyle name="Normal 10 2 3 2" xfId="24033" xr:uid="{00000000-0005-0000-0000-0000DB8E0000}"/>
    <cellStyle name="Normal 10 2 3 2 2" xfId="24034" xr:uid="{00000000-0005-0000-0000-0000DC8E0000}"/>
    <cellStyle name="Normal 10 2 3 2 2 2" xfId="24035" xr:uid="{00000000-0005-0000-0000-0000DD8E0000}"/>
    <cellStyle name="Normal 10 2 3 2 2_AVA DVA EL" xfId="24036" xr:uid="{00000000-0005-0000-0000-0000DE8E0000}"/>
    <cellStyle name="Normal 10 2 3 2 3" xfId="24037" xr:uid="{00000000-0005-0000-0000-0000DF8E0000}"/>
    <cellStyle name="Normal 10 2 3 2 4" xfId="24038" xr:uid="{00000000-0005-0000-0000-0000E08E0000}"/>
    <cellStyle name="Normal 10 2 3 2 5" xfId="48373" xr:uid="{00000000-0005-0000-0000-0000E18E0000}"/>
    <cellStyle name="Normal 10 2 3 2 6" xfId="48374" xr:uid="{00000000-0005-0000-0000-0000E28E0000}"/>
    <cellStyle name="Normal 10 2 3 2_AVA DVA EL" xfId="24039" xr:uid="{00000000-0005-0000-0000-0000E38E0000}"/>
    <cellStyle name="Normal 10 2 3 3" xfId="24040" xr:uid="{00000000-0005-0000-0000-0000E48E0000}"/>
    <cellStyle name="Normal 10 2 3 3 2" xfId="24041" xr:uid="{00000000-0005-0000-0000-0000E58E0000}"/>
    <cellStyle name="Normal 10 2 3 3 3" xfId="24042" xr:uid="{00000000-0005-0000-0000-0000E68E0000}"/>
    <cellStyle name="Normal 10 2 3 3 4" xfId="48375" xr:uid="{00000000-0005-0000-0000-0000E78E0000}"/>
    <cellStyle name="Normal 10 2 3 3 5" xfId="48376" xr:uid="{00000000-0005-0000-0000-0000E88E0000}"/>
    <cellStyle name="Normal 10 2 3 3_AVA DVA EL" xfId="24043" xr:uid="{00000000-0005-0000-0000-0000E98E0000}"/>
    <cellStyle name="Normal 10 2 3 4" xfId="24044" xr:uid="{00000000-0005-0000-0000-0000EA8E0000}"/>
    <cellStyle name="Normal 10 2 3 4 2" xfId="24045" xr:uid="{00000000-0005-0000-0000-0000EB8E0000}"/>
    <cellStyle name="Normal 10 2 3 4 3" xfId="24046" xr:uid="{00000000-0005-0000-0000-0000EC8E0000}"/>
    <cellStyle name="Normal 10 2 3 4 4" xfId="48377" xr:uid="{00000000-0005-0000-0000-0000ED8E0000}"/>
    <cellStyle name="Normal 10 2 3 4 5" xfId="48378" xr:uid="{00000000-0005-0000-0000-0000EE8E0000}"/>
    <cellStyle name="Normal 10 2 3 4_AVA DVA EL" xfId="24047" xr:uid="{00000000-0005-0000-0000-0000EF8E0000}"/>
    <cellStyle name="Normal 10 2 3 5" xfId="24048" xr:uid="{00000000-0005-0000-0000-0000F08E0000}"/>
    <cellStyle name="Normal 10 2 3 5 2" xfId="24049" xr:uid="{00000000-0005-0000-0000-0000F18E0000}"/>
    <cellStyle name="Normal 10 2 3 5 3" xfId="24050" xr:uid="{00000000-0005-0000-0000-0000F28E0000}"/>
    <cellStyle name="Normal 10 2 3 5 4" xfId="48379" xr:uid="{00000000-0005-0000-0000-0000F38E0000}"/>
    <cellStyle name="Normal 10 2 3 5_AVA DVA EL" xfId="24051" xr:uid="{00000000-0005-0000-0000-0000F48E0000}"/>
    <cellStyle name="Normal 10 2 3 6" xfId="24052" xr:uid="{00000000-0005-0000-0000-0000F58E0000}"/>
    <cellStyle name="Normal 10 2 3 6 2" xfId="24053" xr:uid="{00000000-0005-0000-0000-0000F68E0000}"/>
    <cellStyle name="Normal 10 2 3 6_AVA DVA EL" xfId="24054" xr:uid="{00000000-0005-0000-0000-0000F78E0000}"/>
    <cellStyle name="Normal 10 2 3 7" xfId="24055" xr:uid="{00000000-0005-0000-0000-0000F88E0000}"/>
    <cellStyle name="Normal 10 2 3 8" xfId="48380" xr:uid="{00000000-0005-0000-0000-0000F98E0000}"/>
    <cellStyle name="Normal 10 2 3 9" xfId="48381" xr:uid="{00000000-0005-0000-0000-0000FA8E0000}"/>
    <cellStyle name="Normal 10 2 3_3. Chng in credit spreads" xfId="48382" xr:uid="{00000000-0005-0000-0000-0000FB8E0000}"/>
    <cellStyle name="Normal 10 2 4" xfId="7708" xr:uid="{00000000-0005-0000-0000-0000FC8E0000}"/>
    <cellStyle name="Normal 10 2 4 2" xfId="24056" xr:uid="{00000000-0005-0000-0000-0000FD8E0000}"/>
    <cellStyle name="Normal 10 2 4 2 2" xfId="24057" xr:uid="{00000000-0005-0000-0000-0000FE8E0000}"/>
    <cellStyle name="Normal 10 2 4 2 3" xfId="24058" xr:uid="{00000000-0005-0000-0000-0000FF8E0000}"/>
    <cellStyle name="Normal 10 2 4 2_AVA DVA EL" xfId="24059" xr:uid="{00000000-0005-0000-0000-0000008F0000}"/>
    <cellStyle name="Normal 10 2 4 3" xfId="24060" xr:uid="{00000000-0005-0000-0000-0000018F0000}"/>
    <cellStyle name="Normal 10 2 4 3 2" xfId="24061" xr:uid="{00000000-0005-0000-0000-0000028F0000}"/>
    <cellStyle name="Normal 10 2 4 3_AVA DVA EL" xfId="24062" xr:uid="{00000000-0005-0000-0000-0000038F0000}"/>
    <cellStyle name="Normal 10 2 4 4" xfId="24063" xr:uid="{00000000-0005-0000-0000-0000048F0000}"/>
    <cellStyle name="Normal 10 2 4 5" xfId="24064" xr:uid="{00000000-0005-0000-0000-0000058F0000}"/>
    <cellStyle name="Normal 10 2 4 6" xfId="48383" xr:uid="{00000000-0005-0000-0000-0000068F0000}"/>
    <cellStyle name="Normal 10 2 4_AVA DVA EL" xfId="24065" xr:uid="{00000000-0005-0000-0000-0000078F0000}"/>
    <cellStyle name="Normal 10 2 5" xfId="7709" xr:uid="{00000000-0005-0000-0000-0000088F0000}"/>
    <cellStyle name="Normal 10 2 5 2" xfId="24066" xr:uid="{00000000-0005-0000-0000-0000098F0000}"/>
    <cellStyle name="Normal 10 2 5 2 2" xfId="24067" xr:uid="{00000000-0005-0000-0000-00000A8F0000}"/>
    <cellStyle name="Normal 10 2 5 2 3" xfId="24068" xr:uid="{00000000-0005-0000-0000-00000B8F0000}"/>
    <cellStyle name="Normal 10 2 5 2_AVA DVA EL" xfId="24069" xr:uid="{00000000-0005-0000-0000-00000C8F0000}"/>
    <cellStyle name="Normal 10 2 5 3" xfId="24070" xr:uid="{00000000-0005-0000-0000-00000D8F0000}"/>
    <cellStyle name="Normal 10 2 5 3 2" xfId="24071" xr:uid="{00000000-0005-0000-0000-00000E8F0000}"/>
    <cellStyle name="Normal 10 2 5 3_AVA DVA EL" xfId="24072" xr:uid="{00000000-0005-0000-0000-00000F8F0000}"/>
    <cellStyle name="Normal 10 2 5 4" xfId="24073" xr:uid="{00000000-0005-0000-0000-0000108F0000}"/>
    <cellStyle name="Normal 10 2 5 5" xfId="24074" xr:uid="{00000000-0005-0000-0000-0000118F0000}"/>
    <cellStyle name="Normal 10 2 5 6" xfId="48384" xr:uid="{00000000-0005-0000-0000-0000128F0000}"/>
    <cellStyle name="Normal 10 2 5_AVA DVA EL" xfId="24075" xr:uid="{00000000-0005-0000-0000-0000138F0000}"/>
    <cellStyle name="Normal 10 2 6" xfId="7710" xr:uid="{00000000-0005-0000-0000-0000148F0000}"/>
    <cellStyle name="Normal 10 2 6 2" xfId="24076" xr:uid="{00000000-0005-0000-0000-0000158F0000}"/>
    <cellStyle name="Normal 10 2 6 2 2" xfId="24077" xr:uid="{00000000-0005-0000-0000-0000168F0000}"/>
    <cellStyle name="Normal 10 2 6 2 3" xfId="24078" xr:uid="{00000000-0005-0000-0000-0000178F0000}"/>
    <cellStyle name="Normal 10 2 6 2_AVA DVA EL" xfId="24079" xr:uid="{00000000-0005-0000-0000-0000188F0000}"/>
    <cellStyle name="Normal 10 2 6 3" xfId="24080" xr:uid="{00000000-0005-0000-0000-0000198F0000}"/>
    <cellStyle name="Normal 10 2 6 3 2" xfId="24081" xr:uid="{00000000-0005-0000-0000-00001A8F0000}"/>
    <cellStyle name="Normal 10 2 6 3_AVA DVA EL" xfId="24082" xr:uid="{00000000-0005-0000-0000-00001B8F0000}"/>
    <cellStyle name="Normal 10 2 6 4" xfId="24083" xr:uid="{00000000-0005-0000-0000-00001C8F0000}"/>
    <cellStyle name="Normal 10 2 6 5" xfId="24084" xr:uid="{00000000-0005-0000-0000-00001D8F0000}"/>
    <cellStyle name="Normal 10 2 6 6" xfId="48385" xr:uid="{00000000-0005-0000-0000-00001E8F0000}"/>
    <cellStyle name="Normal 10 2 6_AVA DVA EL" xfId="24085" xr:uid="{00000000-0005-0000-0000-00001F8F0000}"/>
    <cellStyle name="Normal 10 2 7" xfId="7711" xr:uid="{00000000-0005-0000-0000-0000208F0000}"/>
    <cellStyle name="Normal 10 2 7 2" xfId="24086" xr:uid="{00000000-0005-0000-0000-0000218F0000}"/>
    <cellStyle name="Normal 10 2 7 2 2" xfId="24087" xr:uid="{00000000-0005-0000-0000-0000228F0000}"/>
    <cellStyle name="Normal 10 2 7 2 3" xfId="24088" xr:uid="{00000000-0005-0000-0000-0000238F0000}"/>
    <cellStyle name="Normal 10 2 7 2_AVA DVA EL" xfId="24089" xr:uid="{00000000-0005-0000-0000-0000248F0000}"/>
    <cellStyle name="Normal 10 2 7 3" xfId="24090" xr:uid="{00000000-0005-0000-0000-0000258F0000}"/>
    <cellStyle name="Normal 10 2 7 3 2" xfId="24091" xr:uid="{00000000-0005-0000-0000-0000268F0000}"/>
    <cellStyle name="Normal 10 2 7 3_AVA DVA EL" xfId="24092" xr:uid="{00000000-0005-0000-0000-0000278F0000}"/>
    <cellStyle name="Normal 10 2 7 4" xfId="24093" xr:uid="{00000000-0005-0000-0000-0000288F0000}"/>
    <cellStyle name="Normal 10 2 7 5" xfId="24094" xr:uid="{00000000-0005-0000-0000-0000298F0000}"/>
    <cellStyle name="Normal 10 2 7 6" xfId="48386" xr:uid="{00000000-0005-0000-0000-00002A8F0000}"/>
    <cellStyle name="Normal 10 2 7_AVA DVA EL" xfId="24095" xr:uid="{00000000-0005-0000-0000-00002B8F0000}"/>
    <cellStyle name="Normal 10 2 8" xfId="24096" xr:uid="{00000000-0005-0000-0000-00002C8F0000}"/>
    <cellStyle name="Normal 10 2 8 2" xfId="24097" xr:uid="{00000000-0005-0000-0000-00002D8F0000}"/>
    <cellStyle name="Normal 10 2 8 2 2" xfId="24098" xr:uid="{00000000-0005-0000-0000-00002E8F0000}"/>
    <cellStyle name="Normal 10 2 8 2 3" xfId="24099" xr:uid="{00000000-0005-0000-0000-00002F8F0000}"/>
    <cellStyle name="Normal 10 2 8 2_AVA DVA EL" xfId="24100" xr:uid="{00000000-0005-0000-0000-0000308F0000}"/>
    <cellStyle name="Normal 10 2 8 3" xfId="24101" xr:uid="{00000000-0005-0000-0000-0000318F0000}"/>
    <cellStyle name="Normal 10 2 8 4" xfId="24102" xr:uid="{00000000-0005-0000-0000-0000328F0000}"/>
    <cellStyle name="Normal 10 2 8 5" xfId="34548" xr:uid="{00000000-0005-0000-0000-0000338F0000}"/>
    <cellStyle name="Normal 10 2 8 6" xfId="34844" xr:uid="{00000000-0005-0000-0000-0000348F0000}"/>
    <cellStyle name="Normal 10 2 8_AVA DVA EL" xfId="24103" xr:uid="{00000000-0005-0000-0000-0000358F0000}"/>
    <cellStyle name="Normal 10 2 9" xfId="24104" xr:uid="{00000000-0005-0000-0000-0000368F0000}"/>
    <cellStyle name="Normal 10 2 9 2" xfId="24105" xr:uid="{00000000-0005-0000-0000-0000378F0000}"/>
    <cellStyle name="Normal 10 2 9 2 2" xfId="24106" xr:uid="{00000000-0005-0000-0000-0000388F0000}"/>
    <cellStyle name="Normal 10 2 9 2 3" xfId="24107" xr:uid="{00000000-0005-0000-0000-0000398F0000}"/>
    <cellStyle name="Normal 10 2 9 2_AVA DVA EL" xfId="24108" xr:uid="{00000000-0005-0000-0000-00003A8F0000}"/>
    <cellStyle name="Normal 10 2 9 3" xfId="24109" xr:uid="{00000000-0005-0000-0000-00003B8F0000}"/>
    <cellStyle name="Normal 10 2 9 4" xfId="24110" xr:uid="{00000000-0005-0000-0000-00003C8F0000}"/>
    <cellStyle name="Normal 10 2 9_AVA DVA EL" xfId="24111" xr:uid="{00000000-0005-0000-0000-00003D8F0000}"/>
    <cellStyle name="Normal 10 2_7. Other MTM adjustments" xfId="48387" xr:uid="{00000000-0005-0000-0000-00003E8F0000}"/>
    <cellStyle name="Normal 10 3" xfId="7712" xr:uid="{00000000-0005-0000-0000-00003F8F0000}"/>
    <cellStyle name="Normal 10 3 10" xfId="48388" xr:uid="{00000000-0005-0000-0000-0000408F0000}"/>
    <cellStyle name="Normal 10 3 11" xfId="48389" xr:uid="{00000000-0005-0000-0000-0000418F0000}"/>
    <cellStyle name="Normal 10 3 2" xfId="12511" xr:uid="{00000000-0005-0000-0000-0000428F0000}"/>
    <cellStyle name="Normal 10 3 2 2" xfId="24112" xr:uid="{00000000-0005-0000-0000-0000438F0000}"/>
    <cellStyle name="Normal 10 3 2 2 2" xfId="24113" xr:uid="{00000000-0005-0000-0000-0000448F0000}"/>
    <cellStyle name="Normal 10 3 2 2 3" xfId="24114" xr:uid="{00000000-0005-0000-0000-0000458F0000}"/>
    <cellStyle name="Normal 10 3 2 2 4" xfId="48390" xr:uid="{00000000-0005-0000-0000-0000468F0000}"/>
    <cellStyle name="Normal 10 3 2 2 5" xfId="48391" xr:uid="{00000000-0005-0000-0000-0000478F0000}"/>
    <cellStyle name="Normal 10 3 2 2_AVA DVA EL" xfId="24115" xr:uid="{00000000-0005-0000-0000-0000488F0000}"/>
    <cellStyle name="Normal 10 3 2 3" xfId="24116" xr:uid="{00000000-0005-0000-0000-0000498F0000}"/>
    <cellStyle name="Normal 10 3 2 3 2" xfId="24117" xr:uid="{00000000-0005-0000-0000-00004A8F0000}"/>
    <cellStyle name="Normal 10 3 2 3 3" xfId="24118" xr:uid="{00000000-0005-0000-0000-00004B8F0000}"/>
    <cellStyle name="Normal 10 3 2 3 4" xfId="48392" xr:uid="{00000000-0005-0000-0000-00004C8F0000}"/>
    <cellStyle name="Normal 10 3 2 3 5" xfId="48393" xr:uid="{00000000-0005-0000-0000-00004D8F0000}"/>
    <cellStyle name="Normal 10 3 2 3_AVA DVA EL" xfId="24119" xr:uid="{00000000-0005-0000-0000-00004E8F0000}"/>
    <cellStyle name="Normal 10 3 2 4" xfId="24120" xr:uid="{00000000-0005-0000-0000-00004F8F0000}"/>
    <cellStyle name="Normal 10 3 2 4 2" xfId="24121" xr:uid="{00000000-0005-0000-0000-0000508F0000}"/>
    <cellStyle name="Normal 10 3 2 4 3" xfId="24122" xr:uid="{00000000-0005-0000-0000-0000518F0000}"/>
    <cellStyle name="Normal 10 3 2 4 4" xfId="48394" xr:uid="{00000000-0005-0000-0000-0000528F0000}"/>
    <cellStyle name="Normal 10 3 2 4 5" xfId="48395" xr:uid="{00000000-0005-0000-0000-0000538F0000}"/>
    <cellStyle name="Normal 10 3 2 4_AVA DVA EL" xfId="24123" xr:uid="{00000000-0005-0000-0000-0000548F0000}"/>
    <cellStyle name="Normal 10 3 2 5" xfId="24124" xr:uid="{00000000-0005-0000-0000-0000558F0000}"/>
    <cellStyle name="Normal 10 3 2 5 2" xfId="24125" xr:uid="{00000000-0005-0000-0000-0000568F0000}"/>
    <cellStyle name="Normal 10 3 2 5 3" xfId="24126" xr:uid="{00000000-0005-0000-0000-0000578F0000}"/>
    <cellStyle name="Normal 10 3 2 5 4" xfId="48396" xr:uid="{00000000-0005-0000-0000-0000588F0000}"/>
    <cellStyle name="Normal 10 3 2 5 5" xfId="48397" xr:uid="{00000000-0005-0000-0000-0000598F0000}"/>
    <cellStyle name="Normal 10 3 2 5_AVA DVA EL" xfId="24127" xr:uid="{00000000-0005-0000-0000-00005A8F0000}"/>
    <cellStyle name="Normal 10 3 2 6" xfId="24128" xr:uid="{00000000-0005-0000-0000-00005B8F0000}"/>
    <cellStyle name="Normal 10 3 2 7" xfId="24129" xr:uid="{00000000-0005-0000-0000-00005C8F0000}"/>
    <cellStyle name="Normal 10 3 2 8" xfId="34578" xr:uid="{00000000-0005-0000-0000-00005D8F0000}"/>
    <cellStyle name="Normal 10 3 2 9" xfId="34414" xr:uid="{00000000-0005-0000-0000-00005E8F0000}"/>
    <cellStyle name="Normal 10 3 2_A02" xfId="53988" xr:uid="{C1DBEED2-4C6C-4F23-B811-918E873E2E84}"/>
    <cellStyle name="Normal 10 3 3" xfId="24130" xr:uid="{00000000-0005-0000-0000-0000608F0000}"/>
    <cellStyle name="Normal 10 3 3 2" xfId="24131" xr:uid="{00000000-0005-0000-0000-0000618F0000}"/>
    <cellStyle name="Normal 10 3 3 2 2" xfId="24132" xr:uid="{00000000-0005-0000-0000-0000628F0000}"/>
    <cellStyle name="Normal 10 3 3 2_AVA DVA EL" xfId="24133" xr:uid="{00000000-0005-0000-0000-0000638F0000}"/>
    <cellStyle name="Normal 10 3 3 3" xfId="24134" xr:uid="{00000000-0005-0000-0000-0000648F0000}"/>
    <cellStyle name="Normal 10 3 3 4" xfId="24135" xr:uid="{00000000-0005-0000-0000-0000658F0000}"/>
    <cellStyle name="Normal 10 3 3 5" xfId="48398" xr:uid="{00000000-0005-0000-0000-0000668F0000}"/>
    <cellStyle name="Normal 10 3 3 6" xfId="48399" xr:uid="{00000000-0005-0000-0000-0000678F0000}"/>
    <cellStyle name="Normal 10 3 3_AVA DVA EL" xfId="24136" xr:uid="{00000000-0005-0000-0000-0000688F0000}"/>
    <cellStyle name="Normal 10 3 4" xfId="24137" xr:uid="{00000000-0005-0000-0000-0000698F0000}"/>
    <cellStyle name="Normal 10 3 4 2" xfId="24138" xr:uid="{00000000-0005-0000-0000-00006A8F0000}"/>
    <cellStyle name="Normal 10 3 4 2 2" xfId="24139" xr:uid="{00000000-0005-0000-0000-00006B8F0000}"/>
    <cellStyle name="Normal 10 3 4 2_AVA DVA EL" xfId="24140" xr:uid="{00000000-0005-0000-0000-00006C8F0000}"/>
    <cellStyle name="Normal 10 3 4 3" xfId="24141" xr:uid="{00000000-0005-0000-0000-00006D8F0000}"/>
    <cellStyle name="Normal 10 3 4 4" xfId="24142" xr:uid="{00000000-0005-0000-0000-00006E8F0000}"/>
    <cellStyle name="Normal 10 3 4 5" xfId="48400" xr:uid="{00000000-0005-0000-0000-00006F8F0000}"/>
    <cellStyle name="Normal 10 3 4_AVA DVA EL" xfId="24143" xr:uid="{00000000-0005-0000-0000-0000708F0000}"/>
    <cellStyle name="Normal 10 3 5" xfId="24144" xr:uid="{00000000-0005-0000-0000-0000718F0000}"/>
    <cellStyle name="Normal 10 3 5 2" xfId="24145" xr:uid="{00000000-0005-0000-0000-0000728F0000}"/>
    <cellStyle name="Normal 10 3 5 3" xfId="24146" xr:uid="{00000000-0005-0000-0000-0000738F0000}"/>
    <cellStyle name="Normal 10 3 5 4" xfId="48401" xr:uid="{00000000-0005-0000-0000-0000748F0000}"/>
    <cellStyle name="Normal 10 3 5 5" xfId="48402" xr:uid="{00000000-0005-0000-0000-0000758F0000}"/>
    <cellStyle name="Normal 10 3 5_AVA DVA EL" xfId="24147" xr:uid="{00000000-0005-0000-0000-0000768F0000}"/>
    <cellStyle name="Normal 10 3 6" xfId="24148" xr:uid="{00000000-0005-0000-0000-0000778F0000}"/>
    <cellStyle name="Normal 10 3 6 2" xfId="24149" xr:uid="{00000000-0005-0000-0000-0000788F0000}"/>
    <cellStyle name="Normal 10 3 6 3" xfId="24150" xr:uid="{00000000-0005-0000-0000-0000798F0000}"/>
    <cellStyle name="Normal 10 3 6 4" xfId="48403" xr:uid="{00000000-0005-0000-0000-00007A8F0000}"/>
    <cellStyle name="Normal 10 3 6_AVA DVA EL" xfId="24151" xr:uid="{00000000-0005-0000-0000-00007B8F0000}"/>
    <cellStyle name="Normal 10 3 7" xfId="24152" xr:uid="{00000000-0005-0000-0000-00007C8F0000}"/>
    <cellStyle name="Normal 10 3 8" xfId="48404" xr:uid="{00000000-0005-0000-0000-00007D8F0000}"/>
    <cellStyle name="Normal 10 3 9" xfId="48405" xr:uid="{00000000-0005-0000-0000-00007E8F0000}"/>
    <cellStyle name="Normal 10 3_Ark1" xfId="48406" xr:uid="{00000000-0005-0000-0000-00007F8F0000}"/>
    <cellStyle name="Normal 10 4" xfId="7713" xr:uid="{00000000-0005-0000-0000-0000808F0000}"/>
    <cellStyle name="Normal 10 4 10" xfId="48407" xr:uid="{00000000-0005-0000-0000-0000818F0000}"/>
    <cellStyle name="Normal 10 4 2" xfId="24153" xr:uid="{00000000-0005-0000-0000-0000828F0000}"/>
    <cellStyle name="Normal 10 4 2 2" xfId="24154" xr:uid="{00000000-0005-0000-0000-0000838F0000}"/>
    <cellStyle name="Normal 10 4 2 2 2" xfId="24155" xr:uid="{00000000-0005-0000-0000-0000848F0000}"/>
    <cellStyle name="Normal 10 4 2 2_AVA DVA EL" xfId="24156" xr:uid="{00000000-0005-0000-0000-0000858F0000}"/>
    <cellStyle name="Normal 10 4 2 3" xfId="24157" xr:uid="{00000000-0005-0000-0000-0000868F0000}"/>
    <cellStyle name="Normal 10 4 2 4" xfId="24158" xr:uid="{00000000-0005-0000-0000-0000878F0000}"/>
    <cellStyle name="Normal 10 4 2 5" xfId="34732" xr:uid="{00000000-0005-0000-0000-0000888F0000}"/>
    <cellStyle name="Normal 10 4 2 6" xfId="34409" xr:uid="{00000000-0005-0000-0000-0000898F0000}"/>
    <cellStyle name="Normal 10 4 2_AVA DVA EL" xfId="24159" xr:uid="{00000000-0005-0000-0000-00008A8F0000}"/>
    <cellStyle name="Normal 10 4 3" xfId="24160" xr:uid="{00000000-0005-0000-0000-00008B8F0000}"/>
    <cellStyle name="Normal 10 4 3 2" xfId="24161" xr:uid="{00000000-0005-0000-0000-00008C8F0000}"/>
    <cellStyle name="Normal 10 4 3 3" xfId="24162" xr:uid="{00000000-0005-0000-0000-00008D8F0000}"/>
    <cellStyle name="Normal 10 4 3 4" xfId="48408" xr:uid="{00000000-0005-0000-0000-00008E8F0000}"/>
    <cellStyle name="Normal 10 4 3 5" xfId="48409" xr:uid="{00000000-0005-0000-0000-00008F8F0000}"/>
    <cellStyle name="Normal 10 4 3_AVA DVA EL" xfId="24163" xr:uid="{00000000-0005-0000-0000-0000908F0000}"/>
    <cellStyle name="Normal 10 4 4" xfId="24164" xr:uid="{00000000-0005-0000-0000-0000918F0000}"/>
    <cellStyle name="Normal 10 4 4 2" xfId="24165" xr:uid="{00000000-0005-0000-0000-0000928F0000}"/>
    <cellStyle name="Normal 10 4 4 3" xfId="24166" xr:uid="{00000000-0005-0000-0000-0000938F0000}"/>
    <cellStyle name="Normal 10 4 4 4" xfId="48410" xr:uid="{00000000-0005-0000-0000-0000948F0000}"/>
    <cellStyle name="Normal 10 4 4 5" xfId="48411" xr:uid="{00000000-0005-0000-0000-0000958F0000}"/>
    <cellStyle name="Normal 10 4 4_AVA DVA EL" xfId="24167" xr:uid="{00000000-0005-0000-0000-0000968F0000}"/>
    <cellStyle name="Normal 10 4 5" xfId="24168" xr:uid="{00000000-0005-0000-0000-0000978F0000}"/>
    <cellStyle name="Normal 10 4 5 2" xfId="24169" xr:uid="{00000000-0005-0000-0000-0000988F0000}"/>
    <cellStyle name="Normal 10 4 5 3" xfId="24170" xr:uid="{00000000-0005-0000-0000-0000998F0000}"/>
    <cellStyle name="Normal 10 4 5 4" xfId="48412" xr:uid="{00000000-0005-0000-0000-00009A8F0000}"/>
    <cellStyle name="Normal 10 4 5_AVA DVA EL" xfId="24171" xr:uid="{00000000-0005-0000-0000-00009B8F0000}"/>
    <cellStyle name="Normal 10 4 6" xfId="24172" xr:uid="{00000000-0005-0000-0000-00009C8F0000}"/>
    <cellStyle name="Normal 10 4 6 2" xfId="24173" xr:uid="{00000000-0005-0000-0000-00009D8F0000}"/>
    <cellStyle name="Normal 10 4 6_AVA DVA EL" xfId="24174" xr:uid="{00000000-0005-0000-0000-00009E8F0000}"/>
    <cellStyle name="Normal 10 4 7" xfId="24175" xr:uid="{00000000-0005-0000-0000-00009F8F0000}"/>
    <cellStyle name="Normal 10 4 8" xfId="48413" xr:uid="{00000000-0005-0000-0000-0000A08F0000}"/>
    <cellStyle name="Normal 10 4 9" xfId="48414" xr:uid="{00000000-0005-0000-0000-0000A18F0000}"/>
    <cellStyle name="Normal 10 4_3. Chng in credit spreads" xfId="48415" xr:uid="{00000000-0005-0000-0000-0000A28F0000}"/>
    <cellStyle name="Normal 10 5" xfId="7714" xr:uid="{00000000-0005-0000-0000-0000A38F0000}"/>
    <cellStyle name="Normal 10 5 2" xfId="24176" xr:uid="{00000000-0005-0000-0000-0000A48F0000}"/>
    <cellStyle name="Normal 10 5 2 2" xfId="24177" xr:uid="{00000000-0005-0000-0000-0000A58F0000}"/>
    <cellStyle name="Normal 10 5 2 3" xfId="24178" xr:uid="{00000000-0005-0000-0000-0000A68F0000}"/>
    <cellStyle name="Normal 10 5 2 4" xfId="48416" xr:uid="{00000000-0005-0000-0000-0000A78F0000}"/>
    <cellStyle name="Normal 10 5 2_AVA DVA EL" xfId="24179" xr:uid="{00000000-0005-0000-0000-0000A88F0000}"/>
    <cellStyle name="Normal 10 5 3" xfId="24180" xr:uid="{00000000-0005-0000-0000-0000A98F0000}"/>
    <cellStyle name="Normal 10 5 3 2" xfId="24181" xr:uid="{00000000-0005-0000-0000-0000AA8F0000}"/>
    <cellStyle name="Normal 10 5 3_AVA DVA EL" xfId="24182" xr:uid="{00000000-0005-0000-0000-0000AB8F0000}"/>
    <cellStyle name="Normal 10 5 4" xfId="24183" xr:uid="{00000000-0005-0000-0000-0000AC8F0000}"/>
    <cellStyle name="Normal 10 5 5" xfId="24184" xr:uid="{00000000-0005-0000-0000-0000AD8F0000}"/>
    <cellStyle name="Normal 10 5 6" xfId="48417" xr:uid="{00000000-0005-0000-0000-0000AE8F0000}"/>
    <cellStyle name="Normal 10 5 7" xfId="48418" xr:uid="{00000000-0005-0000-0000-0000AF8F0000}"/>
    <cellStyle name="Normal 10 5_3. Chng in credit spreads" xfId="48419" xr:uid="{00000000-0005-0000-0000-0000B08F0000}"/>
    <cellStyle name="Normal 10 6" xfId="7715" xr:uid="{00000000-0005-0000-0000-0000B18F0000}"/>
    <cellStyle name="Normal 10 6 2" xfId="24185" xr:uid="{00000000-0005-0000-0000-0000B28F0000}"/>
    <cellStyle name="Normal 10 6 2 2" xfId="24186" xr:uid="{00000000-0005-0000-0000-0000B38F0000}"/>
    <cellStyle name="Normal 10 6 2 3" xfId="24187" xr:uid="{00000000-0005-0000-0000-0000B48F0000}"/>
    <cellStyle name="Normal 10 6 2_AVA DVA EL" xfId="24188" xr:uid="{00000000-0005-0000-0000-0000B58F0000}"/>
    <cellStyle name="Normal 10 6 3" xfId="24189" xr:uid="{00000000-0005-0000-0000-0000B68F0000}"/>
    <cellStyle name="Normal 10 6 3 2" xfId="24190" xr:uid="{00000000-0005-0000-0000-0000B78F0000}"/>
    <cellStyle name="Normal 10 6 3_AVA DVA EL" xfId="24191" xr:uid="{00000000-0005-0000-0000-0000B88F0000}"/>
    <cellStyle name="Normal 10 6 4" xfId="24192" xr:uid="{00000000-0005-0000-0000-0000B98F0000}"/>
    <cellStyle name="Normal 10 6 5" xfId="24193" xr:uid="{00000000-0005-0000-0000-0000BA8F0000}"/>
    <cellStyle name="Normal 10 6 6" xfId="48420" xr:uid="{00000000-0005-0000-0000-0000BB8F0000}"/>
    <cellStyle name="Normal 10 6_AVA DVA EL" xfId="48421" xr:uid="{00000000-0005-0000-0000-0000BC8F0000}"/>
    <cellStyle name="Normal 10 7" xfId="7716" xr:uid="{00000000-0005-0000-0000-0000BD8F0000}"/>
    <cellStyle name="Normal 10 7 2" xfId="24194" xr:uid="{00000000-0005-0000-0000-0000BE8F0000}"/>
    <cellStyle name="Normal 10 7 2 2" xfId="24195" xr:uid="{00000000-0005-0000-0000-0000BF8F0000}"/>
    <cellStyle name="Normal 10 7 2 3" xfId="24196" xr:uid="{00000000-0005-0000-0000-0000C08F0000}"/>
    <cellStyle name="Normal 10 7 2_AVA DVA EL" xfId="24197" xr:uid="{00000000-0005-0000-0000-0000C18F0000}"/>
    <cellStyle name="Normal 10 7 3" xfId="24198" xr:uid="{00000000-0005-0000-0000-0000C28F0000}"/>
    <cellStyle name="Normal 10 7 3 2" xfId="24199" xr:uid="{00000000-0005-0000-0000-0000C38F0000}"/>
    <cellStyle name="Normal 10 7 3_AVA DVA EL" xfId="24200" xr:uid="{00000000-0005-0000-0000-0000C48F0000}"/>
    <cellStyle name="Normal 10 7 4" xfId="24201" xr:uid="{00000000-0005-0000-0000-0000C58F0000}"/>
    <cellStyle name="Normal 10 7 5" xfId="24202" xr:uid="{00000000-0005-0000-0000-0000C68F0000}"/>
    <cellStyle name="Normal 10 7 6" xfId="48422" xr:uid="{00000000-0005-0000-0000-0000C78F0000}"/>
    <cellStyle name="Normal 10 7_AVA DVA EL" xfId="24203" xr:uid="{00000000-0005-0000-0000-0000C88F0000}"/>
    <cellStyle name="Normal 10 8" xfId="24204" xr:uid="{00000000-0005-0000-0000-0000C98F0000}"/>
    <cellStyle name="Normal 10 8 2" xfId="24205" xr:uid="{00000000-0005-0000-0000-0000CA8F0000}"/>
    <cellStyle name="Normal 10 8 2 2" xfId="24206" xr:uid="{00000000-0005-0000-0000-0000CB8F0000}"/>
    <cellStyle name="Normal 10 8 2_AVA DVA EL" xfId="24207" xr:uid="{00000000-0005-0000-0000-0000CC8F0000}"/>
    <cellStyle name="Normal 10 8 3" xfId="24208" xr:uid="{00000000-0005-0000-0000-0000CD8F0000}"/>
    <cellStyle name="Normal 10 8 4" xfId="24209" xr:uid="{00000000-0005-0000-0000-0000CE8F0000}"/>
    <cellStyle name="Normal 10 8 5" xfId="34463" xr:uid="{00000000-0005-0000-0000-0000CF8F0000}"/>
    <cellStyle name="Normal 10 8 6" xfId="34443" xr:uid="{00000000-0005-0000-0000-0000D08F0000}"/>
    <cellStyle name="Normal 10 8_AVA DVA EL" xfId="24210" xr:uid="{00000000-0005-0000-0000-0000D18F0000}"/>
    <cellStyle name="Normal 10 9" xfId="24211" xr:uid="{00000000-0005-0000-0000-0000D28F0000}"/>
    <cellStyle name="Normal 10 9 2" xfId="24212" xr:uid="{00000000-0005-0000-0000-0000D38F0000}"/>
    <cellStyle name="Normal 10 9 2 2" xfId="24213" xr:uid="{00000000-0005-0000-0000-0000D48F0000}"/>
    <cellStyle name="Normal 10 9 2 3" xfId="24214" xr:uid="{00000000-0005-0000-0000-0000D58F0000}"/>
    <cellStyle name="Normal 10 9 2_AVA DVA EL" xfId="24215" xr:uid="{00000000-0005-0000-0000-0000D68F0000}"/>
    <cellStyle name="Normal 10 9 3" xfId="24216" xr:uid="{00000000-0005-0000-0000-0000D78F0000}"/>
    <cellStyle name="Normal 10 9 4" xfId="24217" xr:uid="{00000000-0005-0000-0000-0000D88F0000}"/>
    <cellStyle name="Normal 10 9 5" xfId="34519" xr:uid="{00000000-0005-0000-0000-0000D98F0000}"/>
    <cellStyle name="Normal 10 9 6" xfId="34845" xr:uid="{00000000-0005-0000-0000-0000DA8F0000}"/>
    <cellStyle name="Normal 10 9_AVA DVA EL" xfId="24218" xr:uid="{00000000-0005-0000-0000-0000DB8F0000}"/>
    <cellStyle name="Normal 10_11" xfId="7717" xr:uid="{00000000-0005-0000-0000-0000DC8F0000}"/>
    <cellStyle name="Normal 100" xfId="7718" xr:uid="{00000000-0005-0000-0000-0000DD8F0000}"/>
    <cellStyle name="Normal 100 2" xfId="24219" xr:uid="{00000000-0005-0000-0000-0000DE8F0000}"/>
    <cellStyle name="Normal 100 2 2" xfId="24220" xr:uid="{00000000-0005-0000-0000-0000DF8F0000}"/>
    <cellStyle name="Normal 100 2 3" xfId="24221" xr:uid="{00000000-0005-0000-0000-0000E08F0000}"/>
    <cellStyle name="Normal 100 2_AVA DVA EL" xfId="24222" xr:uid="{00000000-0005-0000-0000-0000E18F0000}"/>
    <cellStyle name="Normal 100 3" xfId="24223" xr:uid="{00000000-0005-0000-0000-0000E28F0000}"/>
    <cellStyle name="Normal 100 4" xfId="24224" xr:uid="{00000000-0005-0000-0000-0000E38F0000}"/>
    <cellStyle name="Normal 100 5" xfId="34811" xr:uid="{00000000-0005-0000-0000-0000E48F0000}"/>
    <cellStyle name="Normal 100 6" xfId="34825" xr:uid="{00000000-0005-0000-0000-0000E58F0000}"/>
    <cellStyle name="Normal 100_AVA DVA EL" xfId="24225" xr:uid="{00000000-0005-0000-0000-0000E68F0000}"/>
    <cellStyle name="Normal 101" xfId="7719" xr:uid="{00000000-0005-0000-0000-0000E78F0000}"/>
    <cellStyle name="Normal 101 2" xfId="24226" xr:uid="{00000000-0005-0000-0000-0000E88F0000}"/>
    <cellStyle name="Normal 101 2 2" xfId="24227" xr:uid="{00000000-0005-0000-0000-0000E98F0000}"/>
    <cellStyle name="Normal 101 2 3" xfId="24228" xr:uid="{00000000-0005-0000-0000-0000EA8F0000}"/>
    <cellStyle name="Normal 101 2_AVA DVA EL" xfId="24229" xr:uid="{00000000-0005-0000-0000-0000EB8F0000}"/>
    <cellStyle name="Normal 101 3" xfId="24230" xr:uid="{00000000-0005-0000-0000-0000EC8F0000}"/>
    <cellStyle name="Normal 101 4" xfId="24231" xr:uid="{00000000-0005-0000-0000-0000ED8F0000}"/>
    <cellStyle name="Normal 101_AVA DVA EL" xfId="24232" xr:uid="{00000000-0005-0000-0000-0000EE8F0000}"/>
    <cellStyle name="Normal 102" xfId="7720" xr:uid="{00000000-0005-0000-0000-0000EF8F0000}"/>
    <cellStyle name="Normal 102 2" xfId="24233" xr:uid="{00000000-0005-0000-0000-0000F08F0000}"/>
    <cellStyle name="Normal 102 3" xfId="24234" xr:uid="{00000000-0005-0000-0000-0000F18F0000}"/>
    <cellStyle name="Normal 102 4" xfId="34687" xr:uid="{00000000-0005-0000-0000-0000F28F0000}"/>
    <cellStyle name="Normal 102_AVA DVA EL" xfId="24235" xr:uid="{00000000-0005-0000-0000-0000F38F0000}"/>
    <cellStyle name="Normal 103" xfId="7721" xr:uid="{00000000-0005-0000-0000-0000F48F0000}"/>
    <cellStyle name="Normal 103 2" xfId="24236" xr:uid="{00000000-0005-0000-0000-0000F58F0000}"/>
    <cellStyle name="Normal 103 3" xfId="24237" xr:uid="{00000000-0005-0000-0000-0000F68F0000}"/>
    <cellStyle name="Normal 103_AVA DVA EL" xfId="24238" xr:uid="{00000000-0005-0000-0000-0000F78F0000}"/>
    <cellStyle name="Normal 104" xfId="7722" xr:uid="{00000000-0005-0000-0000-0000F88F0000}"/>
    <cellStyle name="Normal 104 2" xfId="24239" xr:uid="{00000000-0005-0000-0000-0000F98F0000}"/>
    <cellStyle name="Normal 104 3" xfId="24240" xr:uid="{00000000-0005-0000-0000-0000FA8F0000}"/>
    <cellStyle name="Normal 104_AVA DVA EL" xfId="24241" xr:uid="{00000000-0005-0000-0000-0000FB8F0000}"/>
    <cellStyle name="Normal 105" xfId="7723" xr:uid="{00000000-0005-0000-0000-0000FC8F0000}"/>
    <cellStyle name="Normal 105 2" xfId="24242" xr:uid="{00000000-0005-0000-0000-0000FD8F0000}"/>
    <cellStyle name="Normal 105 3" xfId="24243" xr:uid="{00000000-0005-0000-0000-0000FE8F0000}"/>
    <cellStyle name="Normal 105_AVA DVA EL" xfId="24244" xr:uid="{00000000-0005-0000-0000-0000FF8F0000}"/>
    <cellStyle name="Normal 106" xfId="7724" xr:uid="{00000000-0005-0000-0000-000000900000}"/>
    <cellStyle name="Normal 106 2" xfId="24245" xr:uid="{00000000-0005-0000-0000-000001900000}"/>
    <cellStyle name="Normal 106 3" xfId="24246" xr:uid="{00000000-0005-0000-0000-000002900000}"/>
    <cellStyle name="Normal 106_AVA DVA EL" xfId="24247" xr:uid="{00000000-0005-0000-0000-000003900000}"/>
    <cellStyle name="Normal 107" xfId="24248" xr:uid="{00000000-0005-0000-0000-000004900000}"/>
    <cellStyle name="Normal 107 2" xfId="24249" xr:uid="{00000000-0005-0000-0000-000005900000}"/>
    <cellStyle name="Normal 107 3" xfId="24250" xr:uid="{00000000-0005-0000-0000-000006900000}"/>
    <cellStyle name="Normal 107_AVA DVA EL" xfId="24251" xr:uid="{00000000-0005-0000-0000-000007900000}"/>
    <cellStyle name="Normal 108" xfId="24252" xr:uid="{00000000-0005-0000-0000-000008900000}"/>
    <cellStyle name="Normal 108 2" xfId="24253" xr:uid="{00000000-0005-0000-0000-000009900000}"/>
    <cellStyle name="Normal 108 3" xfId="24254" xr:uid="{00000000-0005-0000-0000-00000A900000}"/>
    <cellStyle name="Normal 108_AVA DVA EL" xfId="24255" xr:uid="{00000000-0005-0000-0000-00000B900000}"/>
    <cellStyle name="Normal 109" xfId="24256" xr:uid="{00000000-0005-0000-0000-00000C900000}"/>
    <cellStyle name="Normal 109 2" xfId="24257" xr:uid="{00000000-0005-0000-0000-00000D900000}"/>
    <cellStyle name="Normal 109 3" xfId="24258" xr:uid="{00000000-0005-0000-0000-00000E900000}"/>
    <cellStyle name="Normal 109_AVA DVA EL" xfId="24259" xr:uid="{00000000-0005-0000-0000-00000F900000}"/>
    <cellStyle name="Normal 11" xfId="7725" xr:uid="{00000000-0005-0000-0000-000010900000}"/>
    <cellStyle name="Normal 11 10" xfId="7726" xr:uid="{00000000-0005-0000-0000-000011900000}"/>
    <cellStyle name="Normal 11 10 2" xfId="24260" xr:uid="{00000000-0005-0000-0000-000012900000}"/>
    <cellStyle name="Normal 11 10_AVA DVA EL" xfId="24261" xr:uid="{00000000-0005-0000-0000-000013900000}"/>
    <cellStyle name="Normal 11 11" xfId="7727" xr:uid="{00000000-0005-0000-0000-000014900000}"/>
    <cellStyle name="Normal 11 11 2" xfId="24262" xr:uid="{00000000-0005-0000-0000-000015900000}"/>
    <cellStyle name="Normal 11 11_AVA DVA EL" xfId="24263" xr:uid="{00000000-0005-0000-0000-000016900000}"/>
    <cellStyle name="Normal 11 12" xfId="7728" xr:uid="{00000000-0005-0000-0000-000017900000}"/>
    <cellStyle name="Normal 11 12 2" xfId="7729" xr:uid="{00000000-0005-0000-0000-000018900000}"/>
    <cellStyle name="Normal 11 12 2 2" xfId="24264" xr:uid="{00000000-0005-0000-0000-000019900000}"/>
    <cellStyle name="Normal 11 12 2_A01" xfId="34347" xr:uid="{00000000-0005-0000-0000-00001A900000}"/>
    <cellStyle name="Normal 11 12 3" xfId="7730" xr:uid="{00000000-0005-0000-0000-00001B900000}"/>
    <cellStyle name="Normal 11 12 4" xfId="35260" xr:uid="{00000000-0005-0000-0000-00001C900000}"/>
    <cellStyle name="Normal 11 12_4Q16" xfId="24265" xr:uid="{00000000-0005-0000-0000-00001D900000}"/>
    <cellStyle name="Normal 11 13" xfId="7731" xr:uid="{00000000-0005-0000-0000-00001E900000}"/>
    <cellStyle name="Normal 11 13 2" xfId="7732" xr:uid="{00000000-0005-0000-0000-00001F900000}"/>
    <cellStyle name="Normal 11 13 2 2" xfId="24266" xr:uid="{00000000-0005-0000-0000-000020900000}"/>
    <cellStyle name="Normal 11 13 2_A01" xfId="34348" xr:uid="{00000000-0005-0000-0000-000021900000}"/>
    <cellStyle name="Normal 11 13 3" xfId="24267" xr:uid="{00000000-0005-0000-0000-000022900000}"/>
    <cellStyle name="Normal 11 13 4" xfId="35261" xr:uid="{00000000-0005-0000-0000-000023900000}"/>
    <cellStyle name="Normal 11 13_4Q16" xfId="24268" xr:uid="{00000000-0005-0000-0000-000024900000}"/>
    <cellStyle name="Normal 11 14" xfId="7733" xr:uid="{00000000-0005-0000-0000-000025900000}"/>
    <cellStyle name="Normal 11 14 2" xfId="7734" xr:uid="{00000000-0005-0000-0000-000026900000}"/>
    <cellStyle name="Normal 11 14 2 2" xfId="24269" xr:uid="{00000000-0005-0000-0000-000027900000}"/>
    <cellStyle name="Normal 11 14 2_A01" xfId="34349" xr:uid="{00000000-0005-0000-0000-000028900000}"/>
    <cellStyle name="Normal 11 14 3" xfId="24270" xr:uid="{00000000-0005-0000-0000-000029900000}"/>
    <cellStyle name="Normal 11 14 4" xfId="35262" xr:uid="{00000000-0005-0000-0000-00002A900000}"/>
    <cellStyle name="Normal 11 14_4Q16" xfId="24271" xr:uid="{00000000-0005-0000-0000-00002B900000}"/>
    <cellStyle name="Normal 11 15" xfId="7735" xr:uid="{00000000-0005-0000-0000-00002C900000}"/>
    <cellStyle name="Normal 11 15 2" xfId="24272" xr:uid="{00000000-0005-0000-0000-00002D900000}"/>
    <cellStyle name="Normal 11 15_A01" xfId="34350" xr:uid="{00000000-0005-0000-0000-00002E900000}"/>
    <cellStyle name="Normal 11 16" xfId="7736" xr:uid="{00000000-0005-0000-0000-00002F900000}"/>
    <cellStyle name="Normal 11 16 2" xfId="24273" xr:uid="{00000000-0005-0000-0000-000030900000}"/>
    <cellStyle name="Normal 11 16_A01" xfId="34351" xr:uid="{00000000-0005-0000-0000-000031900000}"/>
    <cellStyle name="Normal 11 17" xfId="7737" xr:uid="{00000000-0005-0000-0000-000032900000}"/>
    <cellStyle name="Normal 11 17 2" xfId="7738" xr:uid="{00000000-0005-0000-0000-000033900000}"/>
    <cellStyle name="Normal 11 17 2 2" xfId="7739" xr:uid="{00000000-0005-0000-0000-000034900000}"/>
    <cellStyle name="Normal 11 17 2_CR4_19" xfId="7740" xr:uid="{00000000-0005-0000-0000-000035900000}"/>
    <cellStyle name="Normal 11 17 3" xfId="7741" xr:uid="{00000000-0005-0000-0000-000036900000}"/>
    <cellStyle name="Normal 11 17_AVA DVA EL" xfId="24274" xr:uid="{00000000-0005-0000-0000-000037900000}"/>
    <cellStyle name="Normal 11 18" xfId="24275" xr:uid="{00000000-0005-0000-0000-000038900000}"/>
    <cellStyle name="Normal 11 18 2" xfId="24276" xr:uid="{00000000-0005-0000-0000-000039900000}"/>
    <cellStyle name="Normal 11 18 3" xfId="24277" xr:uid="{00000000-0005-0000-0000-00003A900000}"/>
    <cellStyle name="Normal 11 18 4" xfId="34464" xr:uid="{00000000-0005-0000-0000-00003B900000}"/>
    <cellStyle name="Normal 11 18_AVA DVA EL" xfId="24278" xr:uid="{00000000-0005-0000-0000-00003C900000}"/>
    <cellStyle name="Normal 11 19" xfId="24279" xr:uid="{00000000-0005-0000-0000-00003D900000}"/>
    <cellStyle name="Normal 11 19 2" xfId="24280" xr:uid="{00000000-0005-0000-0000-00003E900000}"/>
    <cellStyle name="Normal 11 19 2 2" xfId="34975" xr:uid="{00000000-0005-0000-0000-00003F900000}"/>
    <cellStyle name="Normal 11 19 3" xfId="34634" xr:uid="{00000000-0005-0000-0000-000040900000}"/>
    <cellStyle name="Normal 11 19_AVA DVA EL" xfId="24281" xr:uid="{00000000-0005-0000-0000-000041900000}"/>
    <cellStyle name="Normal 11 2" xfId="7742" xr:uid="{00000000-0005-0000-0000-000042900000}"/>
    <cellStyle name="Normal 11 2 10" xfId="24282" xr:uid="{00000000-0005-0000-0000-000043900000}"/>
    <cellStyle name="Normal 11 2 2" xfId="24283" xr:uid="{00000000-0005-0000-0000-000044900000}"/>
    <cellStyle name="Normal 11 2 2 2" xfId="24284" xr:uid="{00000000-0005-0000-0000-000045900000}"/>
    <cellStyle name="Normal 11 2 2 3" xfId="24285" xr:uid="{00000000-0005-0000-0000-000046900000}"/>
    <cellStyle name="Normal 11 2 2_AVA DVA EL" xfId="24286" xr:uid="{00000000-0005-0000-0000-000047900000}"/>
    <cellStyle name="Normal 11 2 3" xfId="24287" xr:uid="{00000000-0005-0000-0000-000048900000}"/>
    <cellStyle name="Normal 11 2 3 2" xfId="24288" xr:uid="{00000000-0005-0000-0000-000049900000}"/>
    <cellStyle name="Normal 11 2 3 3" xfId="24289" xr:uid="{00000000-0005-0000-0000-00004A900000}"/>
    <cellStyle name="Normal 11 2 3_AVA DVA EL" xfId="24290" xr:uid="{00000000-0005-0000-0000-00004B900000}"/>
    <cellStyle name="Normal 11 2 4" xfId="24291" xr:uid="{00000000-0005-0000-0000-00004C900000}"/>
    <cellStyle name="Normal 11 2 4 2" xfId="24292" xr:uid="{00000000-0005-0000-0000-00004D900000}"/>
    <cellStyle name="Normal 11 2 4 3" xfId="24293" xr:uid="{00000000-0005-0000-0000-00004E900000}"/>
    <cellStyle name="Normal 11 2 4_AVA DVA EL" xfId="24294" xr:uid="{00000000-0005-0000-0000-00004F900000}"/>
    <cellStyle name="Normal 11 2 5" xfId="24295" xr:uid="{00000000-0005-0000-0000-000050900000}"/>
    <cellStyle name="Normal 11 2 5 2" xfId="24296" xr:uid="{00000000-0005-0000-0000-000051900000}"/>
    <cellStyle name="Normal 11 2 5 3" xfId="24297" xr:uid="{00000000-0005-0000-0000-000052900000}"/>
    <cellStyle name="Normal 11 2 5_AVA DVA EL" xfId="24298" xr:uid="{00000000-0005-0000-0000-000053900000}"/>
    <cellStyle name="Normal 11 2 6" xfId="24299" xr:uid="{00000000-0005-0000-0000-000054900000}"/>
    <cellStyle name="Normal 11 2 6 2" xfId="24300" xr:uid="{00000000-0005-0000-0000-000055900000}"/>
    <cellStyle name="Normal 11 2 6 3" xfId="24301" xr:uid="{00000000-0005-0000-0000-000056900000}"/>
    <cellStyle name="Normal 11 2 6_AVA DVA EL" xfId="24302" xr:uid="{00000000-0005-0000-0000-000057900000}"/>
    <cellStyle name="Normal 11 2 7" xfId="24303" xr:uid="{00000000-0005-0000-0000-000058900000}"/>
    <cellStyle name="Normal 11 2 7 2" xfId="24304" xr:uid="{00000000-0005-0000-0000-000059900000}"/>
    <cellStyle name="Normal 11 2 7 3" xfId="24305" xr:uid="{00000000-0005-0000-0000-00005A900000}"/>
    <cellStyle name="Normal 11 2 7_AVA DVA EL" xfId="24306" xr:uid="{00000000-0005-0000-0000-00005B900000}"/>
    <cellStyle name="Normal 11 2 8" xfId="24307" xr:uid="{00000000-0005-0000-0000-00005C900000}"/>
    <cellStyle name="Normal 11 2 8 2" xfId="24308" xr:uid="{00000000-0005-0000-0000-00005D900000}"/>
    <cellStyle name="Normal 11 2 8 3" xfId="24309" xr:uid="{00000000-0005-0000-0000-00005E900000}"/>
    <cellStyle name="Normal 11 2 8_AVA DVA EL" xfId="24310" xr:uid="{00000000-0005-0000-0000-00005F900000}"/>
    <cellStyle name="Normal 11 2 9" xfId="24311" xr:uid="{00000000-0005-0000-0000-000060900000}"/>
    <cellStyle name="Normal 11 2 9 2" xfId="24312" xr:uid="{00000000-0005-0000-0000-000061900000}"/>
    <cellStyle name="Normal 11 2 9 3" xfId="24313" xr:uid="{00000000-0005-0000-0000-000062900000}"/>
    <cellStyle name="Normal 11 2 9_AVA DVA EL" xfId="24314" xr:uid="{00000000-0005-0000-0000-000063900000}"/>
    <cellStyle name="Normal 11 2_AVA DVA EL" xfId="24315" xr:uid="{00000000-0005-0000-0000-000064900000}"/>
    <cellStyle name="Normal 11 20" xfId="24316" xr:uid="{00000000-0005-0000-0000-000065900000}"/>
    <cellStyle name="Normal 11 20 2" xfId="34998" xr:uid="{00000000-0005-0000-0000-000066900000}"/>
    <cellStyle name="Normal 11 20 3" xfId="34699" xr:uid="{00000000-0005-0000-0000-000067900000}"/>
    <cellStyle name="Normal 11 21" xfId="24317" xr:uid="{00000000-0005-0000-0000-000068900000}"/>
    <cellStyle name="Normal 11 21 2" xfId="34821" xr:uid="{00000000-0005-0000-0000-000069900000}"/>
    <cellStyle name="Normal 11 22" xfId="34402" xr:uid="{00000000-0005-0000-0000-00006A900000}"/>
    <cellStyle name="Normal 11 23" xfId="34484" xr:uid="{00000000-0005-0000-0000-00006B900000}"/>
    <cellStyle name="Normal 11 24" xfId="35259" xr:uid="{00000000-0005-0000-0000-00006C900000}"/>
    <cellStyle name="Normal 11 3" xfId="7743" xr:uid="{00000000-0005-0000-0000-00006D900000}"/>
    <cellStyle name="Normal 11 3 2" xfId="24318" xr:uid="{00000000-0005-0000-0000-00006E900000}"/>
    <cellStyle name="Normal 11 3 2 2" xfId="24319" xr:uid="{00000000-0005-0000-0000-00006F900000}"/>
    <cellStyle name="Normal 11 3 2 3" xfId="24320" xr:uid="{00000000-0005-0000-0000-000070900000}"/>
    <cellStyle name="Normal 11 3 2_AVA DVA EL" xfId="24321" xr:uid="{00000000-0005-0000-0000-000071900000}"/>
    <cellStyle name="Normal 11 3 3" xfId="24322" xr:uid="{00000000-0005-0000-0000-000072900000}"/>
    <cellStyle name="Normal 11 3 4" xfId="48423" xr:uid="{00000000-0005-0000-0000-000073900000}"/>
    <cellStyle name="Normal 11 3_AVA DVA EL" xfId="24323" xr:uid="{00000000-0005-0000-0000-000074900000}"/>
    <cellStyle name="Normal 11 4" xfId="7744" xr:uid="{00000000-0005-0000-0000-000075900000}"/>
    <cellStyle name="Normal 11 4 2" xfId="24324" xr:uid="{00000000-0005-0000-0000-000076900000}"/>
    <cellStyle name="Normal 11 4 2 2" xfId="24325" xr:uid="{00000000-0005-0000-0000-000077900000}"/>
    <cellStyle name="Normal 11 4 2 3" xfId="24326" xr:uid="{00000000-0005-0000-0000-000078900000}"/>
    <cellStyle name="Normal 11 4 2_AVA DVA EL" xfId="24327" xr:uid="{00000000-0005-0000-0000-000079900000}"/>
    <cellStyle name="Normal 11 4 3" xfId="24328" xr:uid="{00000000-0005-0000-0000-00007A900000}"/>
    <cellStyle name="Normal 11 4 4" xfId="48424" xr:uid="{00000000-0005-0000-0000-00007B900000}"/>
    <cellStyle name="Normal 11 4_AVA DVA EL" xfId="24329" xr:uid="{00000000-0005-0000-0000-00007C900000}"/>
    <cellStyle name="Normal 11 5" xfId="7745" xr:uid="{00000000-0005-0000-0000-00007D900000}"/>
    <cellStyle name="Normal 11 5 2" xfId="24330" xr:uid="{00000000-0005-0000-0000-00007E900000}"/>
    <cellStyle name="Normal 11 5 2 2" xfId="24331" xr:uid="{00000000-0005-0000-0000-00007F900000}"/>
    <cellStyle name="Normal 11 5 2 3" xfId="24332" xr:uid="{00000000-0005-0000-0000-000080900000}"/>
    <cellStyle name="Normal 11 5 2_AVA DVA EL" xfId="24333" xr:uid="{00000000-0005-0000-0000-000081900000}"/>
    <cellStyle name="Normal 11 5 3" xfId="24334" xr:uid="{00000000-0005-0000-0000-000082900000}"/>
    <cellStyle name="Normal 11 5_AVA DVA EL" xfId="24335" xr:uid="{00000000-0005-0000-0000-000083900000}"/>
    <cellStyle name="Normal 11 6" xfId="7746" xr:uid="{00000000-0005-0000-0000-000084900000}"/>
    <cellStyle name="Normal 11 6 2" xfId="24336" xr:uid="{00000000-0005-0000-0000-000085900000}"/>
    <cellStyle name="Normal 11 6 2 2" xfId="24337" xr:uid="{00000000-0005-0000-0000-000086900000}"/>
    <cellStyle name="Normal 11 6 2 3" xfId="24338" xr:uid="{00000000-0005-0000-0000-000087900000}"/>
    <cellStyle name="Normal 11 6 2_AVA DVA EL" xfId="24339" xr:uid="{00000000-0005-0000-0000-000088900000}"/>
    <cellStyle name="Normal 11 6 3" xfId="24340" xr:uid="{00000000-0005-0000-0000-000089900000}"/>
    <cellStyle name="Normal 11 6_AVA DVA EL" xfId="24341" xr:uid="{00000000-0005-0000-0000-00008A900000}"/>
    <cellStyle name="Normal 11 7" xfId="7747" xr:uid="{00000000-0005-0000-0000-00008B900000}"/>
    <cellStyle name="Normal 11 7 2" xfId="24342" xr:uid="{00000000-0005-0000-0000-00008C900000}"/>
    <cellStyle name="Normal 11 7 2 2" xfId="24343" xr:uid="{00000000-0005-0000-0000-00008D900000}"/>
    <cellStyle name="Normal 11 7 2 3" xfId="24344" xr:uid="{00000000-0005-0000-0000-00008E900000}"/>
    <cellStyle name="Normal 11 7 2_AVA DVA EL" xfId="24345" xr:uid="{00000000-0005-0000-0000-00008F900000}"/>
    <cellStyle name="Normal 11 7 3" xfId="24346" xr:uid="{00000000-0005-0000-0000-000090900000}"/>
    <cellStyle name="Normal 11 7_AVA DVA EL" xfId="24347" xr:uid="{00000000-0005-0000-0000-000091900000}"/>
    <cellStyle name="Normal 11 8" xfId="7748" xr:uid="{00000000-0005-0000-0000-000092900000}"/>
    <cellStyle name="Normal 11 8 2" xfId="24348" xr:uid="{00000000-0005-0000-0000-000093900000}"/>
    <cellStyle name="Normal 11 8 2 2" xfId="24349" xr:uid="{00000000-0005-0000-0000-000094900000}"/>
    <cellStyle name="Normal 11 8 2 3" xfId="24350" xr:uid="{00000000-0005-0000-0000-000095900000}"/>
    <cellStyle name="Normal 11 8 2_AVA DVA EL" xfId="24351" xr:uid="{00000000-0005-0000-0000-000096900000}"/>
    <cellStyle name="Normal 11 8 3" xfId="24352" xr:uid="{00000000-0005-0000-0000-000097900000}"/>
    <cellStyle name="Normal 11 8_AVA DVA EL" xfId="24353" xr:uid="{00000000-0005-0000-0000-000098900000}"/>
    <cellStyle name="Normal 11 9" xfId="7749" xr:uid="{00000000-0005-0000-0000-000099900000}"/>
    <cellStyle name="Normal 11 9 2" xfId="24354" xr:uid="{00000000-0005-0000-0000-00009A900000}"/>
    <cellStyle name="Normal 11 9 2 2" xfId="24355" xr:uid="{00000000-0005-0000-0000-00009B900000}"/>
    <cellStyle name="Normal 11 9 2 3" xfId="24356" xr:uid="{00000000-0005-0000-0000-00009C900000}"/>
    <cellStyle name="Normal 11 9 2_AVA DVA EL" xfId="24357" xr:uid="{00000000-0005-0000-0000-00009D900000}"/>
    <cellStyle name="Normal 11 9 3" xfId="24358" xr:uid="{00000000-0005-0000-0000-00009E900000}"/>
    <cellStyle name="Normal 11 9 3 2" xfId="24359" xr:uid="{00000000-0005-0000-0000-00009F900000}"/>
    <cellStyle name="Normal 11 9 3 3" xfId="24360" xr:uid="{00000000-0005-0000-0000-0000A0900000}"/>
    <cellStyle name="Normal 11 9 3_AVA DVA EL" xfId="24361" xr:uid="{00000000-0005-0000-0000-0000A1900000}"/>
    <cellStyle name="Normal 11 9 4" xfId="24362" xr:uid="{00000000-0005-0000-0000-0000A2900000}"/>
    <cellStyle name="Normal 11 9_AVA DVA EL" xfId="24363" xr:uid="{00000000-0005-0000-0000-0000A3900000}"/>
    <cellStyle name="Normal 11_7. Other MTM adjustments" xfId="48425" xr:uid="{00000000-0005-0000-0000-0000A4900000}"/>
    <cellStyle name="Normal 110" xfId="24364" xr:uid="{00000000-0005-0000-0000-0000A5900000}"/>
    <cellStyle name="Normal 111" xfId="24365" xr:uid="{00000000-0005-0000-0000-0000A6900000}"/>
    <cellStyle name="Normal 112" xfId="24366" xr:uid="{00000000-0005-0000-0000-0000A7900000}"/>
    <cellStyle name="Normal 113" xfId="24367" xr:uid="{00000000-0005-0000-0000-0000A8900000}"/>
    <cellStyle name="Normal 114" xfId="24368" xr:uid="{00000000-0005-0000-0000-0000A9900000}"/>
    <cellStyle name="Normal 115" xfId="24369" xr:uid="{00000000-0005-0000-0000-0000AA900000}"/>
    <cellStyle name="Normal 116" xfId="34378" xr:uid="{00000000-0005-0000-0000-0000AB900000}"/>
    <cellStyle name="Normal 117" xfId="34969" xr:uid="{00000000-0005-0000-0000-0000AC900000}"/>
    <cellStyle name="Normal 118" xfId="35201" xr:uid="{00000000-0005-0000-0000-0000AD900000}"/>
    <cellStyle name="Normal 119" xfId="7750" xr:uid="{00000000-0005-0000-0000-0000AE900000}"/>
    <cellStyle name="Normal 12" xfId="7751" xr:uid="{00000000-0005-0000-0000-0000AF900000}"/>
    <cellStyle name="Normal 12 10" xfId="48426" xr:uid="{00000000-0005-0000-0000-0000B0900000}"/>
    <cellStyle name="Normal 12 2" xfId="7752" xr:uid="{00000000-0005-0000-0000-0000B1900000}"/>
    <cellStyle name="Normal 12 2 2" xfId="24370" xr:uid="{00000000-0005-0000-0000-0000B2900000}"/>
    <cellStyle name="Normal 12 2 2 2" xfId="24371" xr:uid="{00000000-0005-0000-0000-0000B3900000}"/>
    <cellStyle name="Normal 12 2 2 2 2" xfId="24372" xr:uid="{00000000-0005-0000-0000-0000B4900000}"/>
    <cellStyle name="Normal 12 2 2 2 3" xfId="24373" xr:uid="{00000000-0005-0000-0000-0000B5900000}"/>
    <cellStyle name="Normal 12 2 2 2_AVA DVA EL" xfId="24374" xr:uid="{00000000-0005-0000-0000-0000B6900000}"/>
    <cellStyle name="Normal 12 2 2 3" xfId="24375" xr:uid="{00000000-0005-0000-0000-0000B7900000}"/>
    <cellStyle name="Normal 12 2 2 4" xfId="24376" xr:uid="{00000000-0005-0000-0000-0000B8900000}"/>
    <cellStyle name="Normal 12 2 2 5" xfId="34551" xr:uid="{00000000-0005-0000-0000-0000B9900000}"/>
    <cellStyle name="Normal 12 2 2 6" xfId="34843" xr:uid="{00000000-0005-0000-0000-0000BA900000}"/>
    <cellStyle name="Normal 12 2 2_AVA DVA EL" xfId="24377" xr:uid="{00000000-0005-0000-0000-0000BB900000}"/>
    <cellStyle name="Normal 12 2 3" xfId="24378" xr:uid="{00000000-0005-0000-0000-0000BC900000}"/>
    <cellStyle name="Normal 12 2 3 2" xfId="24379" xr:uid="{00000000-0005-0000-0000-0000BD900000}"/>
    <cellStyle name="Normal 12 2 3 3" xfId="24380" xr:uid="{00000000-0005-0000-0000-0000BE900000}"/>
    <cellStyle name="Normal 12 2 3_AVA DVA EL" xfId="24381" xr:uid="{00000000-0005-0000-0000-0000BF900000}"/>
    <cellStyle name="Normal 12 2 4" xfId="24382" xr:uid="{00000000-0005-0000-0000-0000C0900000}"/>
    <cellStyle name="Normal 12 2 4 2" xfId="24383" xr:uid="{00000000-0005-0000-0000-0000C1900000}"/>
    <cellStyle name="Normal 12 2 4_AVA DVA EL" xfId="24384" xr:uid="{00000000-0005-0000-0000-0000C2900000}"/>
    <cellStyle name="Normal 12 2 5" xfId="48427" xr:uid="{00000000-0005-0000-0000-0000C3900000}"/>
    <cellStyle name="Normal 12 2_AVA DVA EL" xfId="24385" xr:uid="{00000000-0005-0000-0000-0000C4900000}"/>
    <cellStyle name="Normal 12 3" xfId="7753" xr:uid="{00000000-0005-0000-0000-0000C5900000}"/>
    <cellStyle name="Normal 12 3 2" xfId="24386" xr:uid="{00000000-0005-0000-0000-0000C6900000}"/>
    <cellStyle name="Normal 12 3 2 2" xfId="24387" xr:uid="{00000000-0005-0000-0000-0000C7900000}"/>
    <cellStyle name="Normal 12 3 2 3" xfId="24388" xr:uid="{00000000-0005-0000-0000-0000C8900000}"/>
    <cellStyle name="Normal 12 3 2 4" xfId="34581" xr:uid="{00000000-0005-0000-0000-0000C9900000}"/>
    <cellStyle name="Normal 12 3 2_AVA DVA EL" xfId="24389" xr:uid="{00000000-0005-0000-0000-0000CA900000}"/>
    <cellStyle name="Normal 12 3 3" xfId="24390" xr:uid="{00000000-0005-0000-0000-0000CB900000}"/>
    <cellStyle name="Normal 12 3 3 2" xfId="24391" xr:uid="{00000000-0005-0000-0000-0000CC900000}"/>
    <cellStyle name="Normal 12 3 3 3" xfId="24392" xr:uid="{00000000-0005-0000-0000-0000CD900000}"/>
    <cellStyle name="Normal 12 3 3_AVA DVA EL" xfId="24393" xr:uid="{00000000-0005-0000-0000-0000CE900000}"/>
    <cellStyle name="Normal 12 3 4" xfId="24394" xr:uid="{00000000-0005-0000-0000-0000CF900000}"/>
    <cellStyle name="Normal 12 3 5" xfId="48428" xr:uid="{00000000-0005-0000-0000-0000D0900000}"/>
    <cellStyle name="Normal 12 3_AVA DVA EL" xfId="24395" xr:uid="{00000000-0005-0000-0000-0000D1900000}"/>
    <cellStyle name="Normal 12 4" xfId="7754" xr:uid="{00000000-0005-0000-0000-0000D2900000}"/>
    <cellStyle name="Normal 12 4 2" xfId="24396" xr:uid="{00000000-0005-0000-0000-0000D3900000}"/>
    <cellStyle name="Normal 12 4 2 2" xfId="24397" xr:uid="{00000000-0005-0000-0000-0000D4900000}"/>
    <cellStyle name="Normal 12 4 2 3" xfId="24398" xr:uid="{00000000-0005-0000-0000-0000D5900000}"/>
    <cellStyle name="Normal 12 4 2 4" xfId="34734" xr:uid="{00000000-0005-0000-0000-0000D6900000}"/>
    <cellStyle name="Normal 12 4 2_AVA DVA EL" xfId="24399" xr:uid="{00000000-0005-0000-0000-0000D7900000}"/>
    <cellStyle name="Normal 12 4 3" xfId="24400" xr:uid="{00000000-0005-0000-0000-0000D8900000}"/>
    <cellStyle name="Normal 12 4 3 2" xfId="24401" xr:uid="{00000000-0005-0000-0000-0000D9900000}"/>
    <cellStyle name="Normal 12 4 3 3" xfId="24402" xr:uid="{00000000-0005-0000-0000-0000DA900000}"/>
    <cellStyle name="Normal 12 4 3_AVA DVA EL" xfId="24403" xr:uid="{00000000-0005-0000-0000-0000DB900000}"/>
    <cellStyle name="Normal 12 4 4" xfId="24404" xr:uid="{00000000-0005-0000-0000-0000DC900000}"/>
    <cellStyle name="Normal 12 4 5" xfId="48429" xr:uid="{00000000-0005-0000-0000-0000DD900000}"/>
    <cellStyle name="Normal 12 4_AVA DVA EL" xfId="24405" xr:uid="{00000000-0005-0000-0000-0000DE900000}"/>
    <cellStyle name="Normal 12 5" xfId="7755" xr:uid="{00000000-0005-0000-0000-0000DF900000}"/>
    <cellStyle name="Normal 12 5 2" xfId="24406" xr:uid="{00000000-0005-0000-0000-0000E0900000}"/>
    <cellStyle name="Normal 12 5 2 2" xfId="24407" xr:uid="{00000000-0005-0000-0000-0000E1900000}"/>
    <cellStyle name="Normal 12 5 2 3" xfId="24408" xr:uid="{00000000-0005-0000-0000-0000E2900000}"/>
    <cellStyle name="Normal 12 5 2_AVA DVA EL" xfId="24409" xr:uid="{00000000-0005-0000-0000-0000E3900000}"/>
    <cellStyle name="Normal 12 5 3" xfId="24410" xr:uid="{00000000-0005-0000-0000-0000E4900000}"/>
    <cellStyle name="Normal 12 5 3 2" xfId="24411" xr:uid="{00000000-0005-0000-0000-0000E5900000}"/>
    <cellStyle name="Normal 12 5 3 3" xfId="24412" xr:uid="{00000000-0005-0000-0000-0000E6900000}"/>
    <cellStyle name="Normal 12 5 3_AVA DVA EL" xfId="24413" xr:uid="{00000000-0005-0000-0000-0000E7900000}"/>
    <cellStyle name="Normal 12 5 4" xfId="24414" xr:uid="{00000000-0005-0000-0000-0000E8900000}"/>
    <cellStyle name="Normal 12 5_AVA DVA EL" xfId="24415" xr:uid="{00000000-0005-0000-0000-0000E9900000}"/>
    <cellStyle name="Normal 12 6" xfId="7756" xr:uid="{00000000-0005-0000-0000-0000EA900000}"/>
    <cellStyle name="Normal 12 6 2" xfId="24416" xr:uid="{00000000-0005-0000-0000-0000EB900000}"/>
    <cellStyle name="Normal 12 6 2 2" xfId="24417" xr:uid="{00000000-0005-0000-0000-0000EC900000}"/>
    <cellStyle name="Normal 12 6 2 3" xfId="24418" xr:uid="{00000000-0005-0000-0000-0000ED900000}"/>
    <cellStyle name="Normal 12 6 2_AVA DVA EL" xfId="24419" xr:uid="{00000000-0005-0000-0000-0000EE900000}"/>
    <cellStyle name="Normal 12 6 3" xfId="24420" xr:uid="{00000000-0005-0000-0000-0000EF900000}"/>
    <cellStyle name="Normal 12 6_AVA DVA EL" xfId="24421" xr:uid="{00000000-0005-0000-0000-0000F0900000}"/>
    <cellStyle name="Normal 12 7" xfId="24422" xr:uid="{00000000-0005-0000-0000-0000F1900000}"/>
    <cellStyle name="Normal 12 7 2" xfId="24423" xr:uid="{00000000-0005-0000-0000-0000F2900000}"/>
    <cellStyle name="Normal 12 7 3" xfId="24424" xr:uid="{00000000-0005-0000-0000-0000F3900000}"/>
    <cellStyle name="Normal 12 7 4" xfId="34523" xr:uid="{00000000-0005-0000-0000-0000F4900000}"/>
    <cellStyle name="Normal 12 7_AVA DVA EL" xfId="24425" xr:uid="{00000000-0005-0000-0000-0000F5900000}"/>
    <cellStyle name="Normal 12 8" xfId="24426" xr:uid="{00000000-0005-0000-0000-0000F6900000}"/>
    <cellStyle name="Normal 12 8 2" xfId="24427" xr:uid="{00000000-0005-0000-0000-0000F7900000}"/>
    <cellStyle name="Normal 12 8 3" xfId="24428" xr:uid="{00000000-0005-0000-0000-0000F8900000}"/>
    <cellStyle name="Normal 12 8_AVA DVA EL" xfId="24429" xr:uid="{00000000-0005-0000-0000-0000F9900000}"/>
    <cellStyle name="Normal 12 9" xfId="48430" xr:uid="{00000000-0005-0000-0000-0000FA900000}"/>
    <cellStyle name="Normal 12_7. Other MTM adjustments" xfId="48431" xr:uid="{00000000-0005-0000-0000-0000FB900000}"/>
    <cellStyle name="Normal 120" xfId="7757" xr:uid="{00000000-0005-0000-0000-0000FC900000}"/>
    <cellStyle name="Normal 121" xfId="7758" xr:uid="{00000000-0005-0000-0000-0000FD900000}"/>
    <cellStyle name="Normal 122" xfId="35202" xr:uid="{00000000-0005-0000-0000-0000FE900000}"/>
    <cellStyle name="Normal 123" xfId="48432" xr:uid="{00000000-0005-0000-0000-0000FF900000}"/>
    <cellStyle name="Normal 124" xfId="48433" xr:uid="{00000000-0005-0000-0000-000000910000}"/>
    <cellStyle name="Normal 125" xfId="48434" xr:uid="{00000000-0005-0000-0000-000001910000}"/>
    <cellStyle name="Normal 126" xfId="48435" xr:uid="{00000000-0005-0000-0000-000002910000}"/>
    <cellStyle name="Normal 127" xfId="48436" xr:uid="{00000000-0005-0000-0000-000003910000}"/>
    <cellStyle name="Normal 128" xfId="48437" xr:uid="{00000000-0005-0000-0000-000004910000}"/>
    <cellStyle name="Normal 129" xfId="48438" xr:uid="{00000000-0005-0000-0000-000005910000}"/>
    <cellStyle name="Normal 13" xfId="7759" xr:uid="{00000000-0005-0000-0000-000006910000}"/>
    <cellStyle name="Normal 13 10" xfId="24430" xr:uid="{00000000-0005-0000-0000-000007910000}"/>
    <cellStyle name="Normal 13 10 2" xfId="24431" xr:uid="{00000000-0005-0000-0000-000008910000}"/>
    <cellStyle name="Normal 13 10_AVA DVA EL" xfId="24432" xr:uid="{00000000-0005-0000-0000-000009910000}"/>
    <cellStyle name="Normal 13 11" xfId="24433" xr:uid="{00000000-0005-0000-0000-00000A910000}"/>
    <cellStyle name="Normal 13 12" xfId="48439" xr:uid="{00000000-0005-0000-0000-00000B910000}"/>
    <cellStyle name="Normal 13 13" xfId="48440" xr:uid="{00000000-0005-0000-0000-00000C910000}"/>
    <cellStyle name="Normal 13 2" xfId="7760" xr:uid="{00000000-0005-0000-0000-00000D910000}"/>
    <cellStyle name="Normal 13 2 10" xfId="48441" xr:uid="{00000000-0005-0000-0000-00000E910000}"/>
    <cellStyle name="Normal 13 2 2" xfId="7761" xr:uid="{00000000-0005-0000-0000-00000F910000}"/>
    <cellStyle name="Normal 13 2 2 2" xfId="24434" xr:uid="{00000000-0005-0000-0000-000010910000}"/>
    <cellStyle name="Normal 13 2 2 2 2" xfId="24435" xr:uid="{00000000-0005-0000-0000-000011910000}"/>
    <cellStyle name="Normal 13 2 2 2 3" xfId="24436" xr:uid="{00000000-0005-0000-0000-000012910000}"/>
    <cellStyle name="Normal 13 2 2 2 4" xfId="34751" xr:uid="{00000000-0005-0000-0000-000013910000}"/>
    <cellStyle name="Normal 13 2 2 2_AVA DVA EL" xfId="24437" xr:uid="{00000000-0005-0000-0000-000014910000}"/>
    <cellStyle name="Normal 13 2 2 3" xfId="24438" xr:uid="{00000000-0005-0000-0000-000015910000}"/>
    <cellStyle name="Normal 13 2 2 3 2" xfId="24439" xr:uid="{00000000-0005-0000-0000-000016910000}"/>
    <cellStyle name="Normal 13 2 2 3_AVA DVA EL" xfId="24440" xr:uid="{00000000-0005-0000-0000-000017910000}"/>
    <cellStyle name="Normal 13 2 2 4" xfId="24441" xr:uid="{00000000-0005-0000-0000-000018910000}"/>
    <cellStyle name="Normal 13 2 2 5" xfId="24442" xr:uid="{00000000-0005-0000-0000-000019910000}"/>
    <cellStyle name="Normal 13 2 2 6" xfId="48442" xr:uid="{00000000-0005-0000-0000-00001A910000}"/>
    <cellStyle name="Normal 13 2 2_AVA DVA EL" xfId="24443" xr:uid="{00000000-0005-0000-0000-00001B910000}"/>
    <cellStyle name="Normal 13 2 3" xfId="24444" xr:uid="{00000000-0005-0000-0000-00001C910000}"/>
    <cellStyle name="Normal 13 2 3 2" xfId="24445" xr:uid="{00000000-0005-0000-0000-00001D910000}"/>
    <cellStyle name="Normal 13 2 3 2 2" xfId="24446" xr:uid="{00000000-0005-0000-0000-00001E910000}"/>
    <cellStyle name="Normal 13 2 3 2_AVA DVA EL" xfId="24447" xr:uid="{00000000-0005-0000-0000-00001F910000}"/>
    <cellStyle name="Normal 13 2 3 3" xfId="24448" xr:uid="{00000000-0005-0000-0000-000020910000}"/>
    <cellStyle name="Normal 13 2 3 4" xfId="24449" xr:uid="{00000000-0005-0000-0000-000021910000}"/>
    <cellStyle name="Normal 13 2 3 5" xfId="34554" xr:uid="{00000000-0005-0000-0000-000022910000}"/>
    <cellStyle name="Normal 13 2 3 6" xfId="34417" xr:uid="{00000000-0005-0000-0000-000023910000}"/>
    <cellStyle name="Normal 13 2 3_AVA DVA EL" xfId="24450" xr:uid="{00000000-0005-0000-0000-000024910000}"/>
    <cellStyle name="Normal 13 2 4" xfId="24451" xr:uid="{00000000-0005-0000-0000-000025910000}"/>
    <cellStyle name="Normal 13 2 4 2" xfId="24452" xr:uid="{00000000-0005-0000-0000-000026910000}"/>
    <cellStyle name="Normal 13 2 4 2 2" xfId="24453" xr:uid="{00000000-0005-0000-0000-000027910000}"/>
    <cellStyle name="Normal 13 2 4 2_AVA DVA EL" xfId="24454" xr:uid="{00000000-0005-0000-0000-000028910000}"/>
    <cellStyle name="Normal 13 2 4 3" xfId="24455" xr:uid="{00000000-0005-0000-0000-000029910000}"/>
    <cellStyle name="Normal 13 2 4 4" xfId="24456" xr:uid="{00000000-0005-0000-0000-00002A910000}"/>
    <cellStyle name="Normal 13 2 4 5" xfId="48443" xr:uid="{00000000-0005-0000-0000-00002B910000}"/>
    <cellStyle name="Normal 13 2 4_AVA DVA EL" xfId="24457" xr:uid="{00000000-0005-0000-0000-00002C910000}"/>
    <cellStyle name="Normal 13 2 5" xfId="24458" xr:uid="{00000000-0005-0000-0000-00002D910000}"/>
    <cellStyle name="Normal 13 2 5 2" xfId="24459" xr:uid="{00000000-0005-0000-0000-00002E910000}"/>
    <cellStyle name="Normal 13 2 5 3" xfId="24460" xr:uid="{00000000-0005-0000-0000-00002F910000}"/>
    <cellStyle name="Normal 13 2 5 4" xfId="48444" xr:uid="{00000000-0005-0000-0000-000030910000}"/>
    <cellStyle name="Normal 13 2 5_AVA DVA EL" xfId="24461" xr:uid="{00000000-0005-0000-0000-000031910000}"/>
    <cellStyle name="Normal 13 2 6" xfId="24462" xr:uid="{00000000-0005-0000-0000-000032910000}"/>
    <cellStyle name="Normal 13 2 6 2" xfId="24463" xr:uid="{00000000-0005-0000-0000-000033910000}"/>
    <cellStyle name="Normal 13 2 6_AVA DVA EL" xfId="24464" xr:uid="{00000000-0005-0000-0000-000034910000}"/>
    <cellStyle name="Normal 13 2 7" xfId="24465" xr:uid="{00000000-0005-0000-0000-000035910000}"/>
    <cellStyle name="Normal 13 2 8" xfId="24466" xr:uid="{00000000-0005-0000-0000-000036910000}"/>
    <cellStyle name="Normal 13 2 9" xfId="48445" xr:uid="{00000000-0005-0000-0000-000037910000}"/>
    <cellStyle name="Normal 13 2_Ark1" xfId="48446" xr:uid="{00000000-0005-0000-0000-000038910000}"/>
    <cellStyle name="Normal 13 3" xfId="7762" xr:uid="{00000000-0005-0000-0000-000039910000}"/>
    <cellStyle name="Normal 13 3 2" xfId="24467" xr:uid="{00000000-0005-0000-0000-00003A910000}"/>
    <cellStyle name="Normal 13 3 2 2" xfId="24468" xr:uid="{00000000-0005-0000-0000-00003B910000}"/>
    <cellStyle name="Normal 13 3 2 3" xfId="24469" xr:uid="{00000000-0005-0000-0000-00003C910000}"/>
    <cellStyle name="Normal 13 3 2 4" xfId="34584" xr:uid="{00000000-0005-0000-0000-00003D910000}"/>
    <cellStyle name="Normal 13 3 2_AVA DVA EL" xfId="24470" xr:uid="{00000000-0005-0000-0000-00003E910000}"/>
    <cellStyle name="Normal 13 3 3" xfId="24471" xr:uid="{00000000-0005-0000-0000-00003F910000}"/>
    <cellStyle name="Normal 13 3 3 2" xfId="24472" xr:uid="{00000000-0005-0000-0000-000040910000}"/>
    <cellStyle name="Normal 13 3 3_AVA DVA EL" xfId="24473" xr:uid="{00000000-0005-0000-0000-000041910000}"/>
    <cellStyle name="Normal 13 3 4" xfId="24474" xr:uid="{00000000-0005-0000-0000-000042910000}"/>
    <cellStyle name="Normal 13 3 5" xfId="24475" xr:uid="{00000000-0005-0000-0000-000043910000}"/>
    <cellStyle name="Normal 13 3 6" xfId="48447" xr:uid="{00000000-0005-0000-0000-000044910000}"/>
    <cellStyle name="Normal 13 3 7" xfId="48448" xr:uid="{00000000-0005-0000-0000-000045910000}"/>
    <cellStyle name="Normal 13 3_AVA DVA EL" xfId="24476" xr:uid="{00000000-0005-0000-0000-000046910000}"/>
    <cellStyle name="Normal 13 4" xfId="7763" xr:uid="{00000000-0005-0000-0000-000047910000}"/>
    <cellStyle name="Normal 13 4 2" xfId="24477" xr:uid="{00000000-0005-0000-0000-000048910000}"/>
    <cellStyle name="Normal 13 4 2 2" xfId="24478" xr:uid="{00000000-0005-0000-0000-000049910000}"/>
    <cellStyle name="Normal 13 4 2 3" xfId="24479" xr:uid="{00000000-0005-0000-0000-00004A910000}"/>
    <cellStyle name="Normal 13 4 2 4" xfId="34737" xr:uid="{00000000-0005-0000-0000-00004B910000}"/>
    <cellStyle name="Normal 13 4 2_AVA DVA EL" xfId="24480" xr:uid="{00000000-0005-0000-0000-00004C910000}"/>
    <cellStyle name="Normal 13 4 3" xfId="24481" xr:uid="{00000000-0005-0000-0000-00004D910000}"/>
    <cellStyle name="Normal 13 4 3 2" xfId="24482" xr:uid="{00000000-0005-0000-0000-00004E910000}"/>
    <cellStyle name="Normal 13 4 3_AVA DVA EL" xfId="24483" xr:uid="{00000000-0005-0000-0000-00004F910000}"/>
    <cellStyle name="Normal 13 4 4" xfId="24484" xr:uid="{00000000-0005-0000-0000-000050910000}"/>
    <cellStyle name="Normal 13 4 5" xfId="24485" xr:uid="{00000000-0005-0000-0000-000051910000}"/>
    <cellStyle name="Normal 13 4 6" xfId="48449" xr:uid="{00000000-0005-0000-0000-000052910000}"/>
    <cellStyle name="Normal 13 4 7" xfId="48450" xr:uid="{00000000-0005-0000-0000-000053910000}"/>
    <cellStyle name="Normal 13 4_AVA DVA EL" xfId="24486" xr:uid="{00000000-0005-0000-0000-000054910000}"/>
    <cellStyle name="Normal 13 5" xfId="7764" xr:uid="{00000000-0005-0000-0000-000055910000}"/>
    <cellStyle name="Normal 13 5 2" xfId="24487" xr:uid="{00000000-0005-0000-0000-000056910000}"/>
    <cellStyle name="Normal 13 5 2 2" xfId="24488" xr:uid="{00000000-0005-0000-0000-000057910000}"/>
    <cellStyle name="Normal 13 5 2 3" xfId="24489" xr:uid="{00000000-0005-0000-0000-000058910000}"/>
    <cellStyle name="Normal 13 5 2_AVA DVA EL" xfId="24490" xr:uid="{00000000-0005-0000-0000-000059910000}"/>
    <cellStyle name="Normal 13 5 3" xfId="24491" xr:uid="{00000000-0005-0000-0000-00005A910000}"/>
    <cellStyle name="Normal 13 5 3 2" xfId="24492" xr:uid="{00000000-0005-0000-0000-00005B910000}"/>
    <cellStyle name="Normal 13 5 3_AVA DVA EL" xfId="24493" xr:uid="{00000000-0005-0000-0000-00005C910000}"/>
    <cellStyle name="Normal 13 5 4" xfId="24494" xr:uid="{00000000-0005-0000-0000-00005D910000}"/>
    <cellStyle name="Normal 13 5 5" xfId="24495" xr:uid="{00000000-0005-0000-0000-00005E910000}"/>
    <cellStyle name="Normal 13 5 6" xfId="48451" xr:uid="{00000000-0005-0000-0000-00005F910000}"/>
    <cellStyle name="Normal 13 5_AVA DVA EL" xfId="24496" xr:uid="{00000000-0005-0000-0000-000060910000}"/>
    <cellStyle name="Normal 13 6" xfId="7765" xr:uid="{00000000-0005-0000-0000-000061910000}"/>
    <cellStyle name="Normal 13 6 2" xfId="24497" xr:uid="{00000000-0005-0000-0000-000062910000}"/>
    <cellStyle name="Normal 13 6 2 2" xfId="24498" xr:uid="{00000000-0005-0000-0000-000063910000}"/>
    <cellStyle name="Normal 13 6 2 3" xfId="24499" xr:uid="{00000000-0005-0000-0000-000064910000}"/>
    <cellStyle name="Normal 13 6 2_AVA DVA EL" xfId="24500" xr:uid="{00000000-0005-0000-0000-000065910000}"/>
    <cellStyle name="Normal 13 6 3" xfId="24501" xr:uid="{00000000-0005-0000-0000-000066910000}"/>
    <cellStyle name="Normal 13 6 3 2" xfId="24502" xr:uid="{00000000-0005-0000-0000-000067910000}"/>
    <cellStyle name="Normal 13 6 3_AVA DVA EL" xfId="24503" xr:uid="{00000000-0005-0000-0000-000068910000}"/>
    <cellStyle name="Normal 13 6 4" xfId="24504" xr:uid="{00000000-0005-0000-0000-000069910000}"/>
    <cellStyle name="Normal 13 6 5" xfId="24505" xr:uid="{00000000-0005-0000-0000-00006A910000}"/>
    <cellStyle name="Normal 13 6 6" xfId="48452" xr:uid="{00000000-0005-0000-0000-00006B910000}"/>
    <cellStyle name="Normal 13 6_AVA DVA EL" xfId="24506" xr:uid="{00000000-0005-0000-0000-00006C910000}"/>
    <cellStyle name="Normal 13 7" xfId="24507" xr:uid="{00000000-0005-0000-0000-00006D910000}"/>
    <cellStyle name="Normal 13 7 2" xfId="24508" xr:uid="{00000000-0005-0000-0000-00006E910000}"/>
    <cellStyle name="Normal 13 7 3" xfId="24509" xr:uid="{00000000-0005-0000-0000-00006F910000}"/>
    <cellStyle name="Normal 13 7 4" xfId="34527" xr:uid="{00000000-0005-0000-0000-000070910000}"/>
    <cellStyle name="Normal 13 7_AVA DVA EL" xfId="24510" xr:uid="{00000000-0005-0000-0000-000071910000}"/>
    <cellStyle name="Normal 13 8" xfId="24511" xr:uid="{00000000-0005-0000-0000-000072910000}"/>
    <cellStyle name="Normal 13 8 2" xfId="24512" xr:uid="{00000000-0005-0000-0000-000073910000}"/>
    <cellStyle name="Normal 13 8 3" xfId="24513" xr:uid="{00000000-0005-0000-0000-000074910000}"/>
    <cellStyle name="Normal 13 8_AVA DVA EL" xfId="24514" xr:uid="{00000000-0005-0000-0000-000075910000}"/>
    <cellStyle name="Normal 13 9" xfId="24515" xr:uid="{00000000-0005-0000-0000-000076910000}"/>
    <cellStyle name="Normal 13 9 2" xfId="24516" xr:uid="{00000000-0005-0000-0000-000077910000}"/>
    <cellStyle name="Normal 13 9 3" xfId="24517" xr:uid="{00000000-0005-0000-0000-000078910000}"/>
    <cellStyle name="Normal 13 9_AVA DVA EL" xfId="24518" xr:uid="{00000000-0005-0000-0000-000079910000}"/>
    <cellStyle name="Normal 13_3. Chng in credit spreads" xfId="48453" xr:uid="{00000000-0005-0000-0000-00007A910000}"/>
    <cellStyle name="Normal 130" xfId="48454" xr:uid="{00000000-0005-0000-0000-00007B910000}"/>
    <cellStyle name="Normal 131" xfId="48455" xr:uid="{00000000-0005-0000-0000-00007C910000}"/>
    <cellStyle name="Normal 132" xfId="48456" xr:uid="{00000000-0005-0000-0000-00007D910000}"/>
    <cellStyle name="Normal 14" xfId="7766" xr:uid="{00000000-0005-0000-0000-00007E910000}"/>
    <cellStyle name="Normal 14 2" xfId="7767" xr:uid="{00000000-0005-0000-0000-00007F910000}"/>
    <cellStyle name="Normal 14 2 2" xfId="34557" xr:uid="{00000000-0005-0000-0000-000080910000}"/>
    <cellStyle name="Normal 14 2 2 2" xfId="38516" xr:uid="{00000000-0005-0000-0000-000081910000}"/>
    <cellStyle name="Normal 14 2_LR2" xfId="51590" xr:uid="{30BCE7C6-F90A-4F69-B441-179430B1826D}"/>
    <cellStyle name="Normal 14 3" xfId="7768" xr:uid="{00000000-0005-0000-0000-000082910000}"/>
    <cellStyle name="Normal 14 3 2" xfId="24519" xr:uid="{00000000-0005-0000-0000-000083910000}"/>
    <cellStyle name="Normal 14 3 2 2" xfId="34587" xr:uid="{00000000-0005-0000-0000-000084910000}"/>
    <cellStyle name="Normal 14 3 2 3" xfId="38517" xr:uid="{00000000-0005-0000-0000-000085910000}"/>
    <cellStyle name="Normal 14 3 3" xfId="38518" xr:uid="{00000000-0005-0000-0000-000086910000}"/>
    <cellStyle name="Normal 14 3_AVA DVA EL" xfId="24520" xr:uid="{00000000-0005-0000-0000-000087910000}"/>
    <cellStyle name="Normal 14 4" xfId="24521" xr:uid="{00000000-0005-0000-0000-000088910000}"/>
    <cellStyle name="Normal 14 4 2" xfId="24522" xr:uid="{00000000-0005-0000-0000-000089910000}"/>
    <cellStyle name="Normal 14 4 3" xfId="24523" xr:uid="{00000000-0005-0000-0000-00008A910000}"/>
    <cellStyle name="Normal 14 4 4" xfId="34502" xr:uid="{00000000-0005-0000-0000-00008B910000}"/>
    <cellStyle name="Normal 14 4 5" xfId="38519" xr:uid="{00000000-0005-0000-0000-00008C910000}"/>
    <cellStyle name="Normal 14 4_AVA DVA EL" xfId="24524" xr:uid="{00000000-0005-0000-0000-00008D910000}"/>
    <cellStyle name="Normal 14 5" xfId="24525" xr:uid="{00000000-0005-0000-0000-00008E910000}"/>
    <cellStyle name="Normal 14 5 2" xfId="24526" xr:uid="{00000000-0005-0000-0000-00008F910000}"/>
    <cellStyle name="Normal 14 5 3" xfId="24527" xr:uid="{00000000-0005-0000-0000-000090910000}"/>
    <cellStyle name="Normal 14 5_AVA DVA EL" xfId="24528" xr:uid="{00000000-0005-0000-0000-000091910000}"/>
    <cellStyle name="Normal 14 6" xfId="48457" xr:uid="{00000000-0005-0000-0000-000092910000}"/>
    <cellStyle name="Normal 14_7. Other MTM adjustments" xfId="48458" xr:uid="{00000000-0005-0000-0000-000093910000}"/>
    <cellStyle name="Normal 15" xfId="7769" xr:uid="{00000000-0005-0000-0000-000094910000}"/>
    <cellStyle name="Normal 15 10" xfId="24529" xr:uid="{00000000-0005-0000-0000-000095910000}"/>
    <cellStyle name="Normal 15 2" xfId="24530" xr:uid="{00000000-0005-0000-0000-000096910000}"/>
    <cellStyle name="Normal 15 2 2" xfId="24531" xr:uid="{00000000-0005-0000-0000-000097910000}"/>
    <cellStyle name="Normal 15 2 2 2" xfId="24532" xr:uid="{00000000-0005-0000-0000-000098910000}"/>
    <cellStyle name="Normal 15 2 2 3" xfId="24533" xr:uid="{00000000-0005-0000-0000-000099910000}"/>
    <cellStyle name="Normal 15 2 2_AVA DVA EL" xfId="24534" xr:uid="{00000000-0005-0000-0000-00009A910000}"/>
    <cellStyle name="Normal 15 2 3" xfId="24535" xr:uid="{00000000-0005-0000-0000-00009B910000}"/>
    <cellStyle name="Normal 15 2 4" xfId="24536" xr:uid="{00000000-0005-0000-0000-00009C910000}"/>
    <cellStyle name="Normal 15 2 5" xfId="34588" xr:uid="{00000000-0005-0000-0000-00009D910000}"/>
    <cellStyle name="Normal 15 2 6" xfId="34839" xr:uid="{00000000-0005-0000-0000-00009E910000}"/>
    <cellStyle name="Normal 15 2_AVA DVA EL" xfId="24537" xr:uid="{00000000-0005-0000-0000-00009F910000}"/>
    <cellStyle name="Normal 15 3" xfId="24538" xr:uid="{00000000-0005-0000-0000-0000A0910000}"/>
    <cellStyle name="Normal 15 3 2" xfId="24539" xr:uid="{00000000-0005-0000-0000-0000A1910000}"/>
    <cellStyle name="Normal 15 3 2 2" xfId="48459" xr:uid="{00000000-0005-0000-0000-0000A2910000}"/>
    <cellStyle name="Normal 15 3 3" xfId="24540" xr:uid="{00000000-0005-0000-0000-0000A3910000}"/>
    <cellStyle name="Normal 15 3 4" xfId="38520" xr:uid="{00000000-0005-0000-0000-0000A4910000}"/>
    <cellStyle name="Normal 15 3_3. Chng in credit spreads" xfId="48460" xr:uid="{00000000-0005-0000-0000-0000A5910000}"/>
    <cellStyle name="Normal 15 4" xfId="24541" xr:uid="{00000000-0005-0000-0000-0000A6910000}"/>
    <cellStyle name="Normal 15 4 2" xfId="24542" xr:uid="{00000000-0005-0000-0000-0000A7910000}"/>
    <cellStyle name="Normal 15 4 3" xfId="24543" xr:uid="{00000000-0005-0000-0000-0000A8910000}"/>
    <cellStyle name="Normal 15 4 4" xfId="48461" xr:uid="{00000000-0005-0000-0000-0000A9910000}"/>
    <cellStyle name="Normal 15 4_AVA DVA EL" xfId="24544" xr:uid="{00000000-0005-0000-0000-0000AA910000}"/>
    <cellStyle name="Normal 15 5" xfId="24545" xr:uid="{00000000-0005-0000-0000-0000AB910000}"/>
    <cellStyle name="Normal 15 5 2" xfId="24546" xr:uid="{00000000-0005-0000-0000-0000AC910000}"/>
    <cellStyle name="Normal 15 5 3" xfId="24547" xr:uid="{00000000-0005-0000-0000-0000AD910000}"/>
    <cellStyle name="Normal 15 5_AVA DVA EL" xfId="24548" xr:uid="{00000000-0005-0000-0000-0000AE910000}"/>
    <cellStyle name="Normal 15 6" xfId="24549" xr:uid="{00000000-0005-0000-0000-0000AF910000}"/>
    <cellStyle name="Normal 15 6 2" xfId="24550" xr:uid="{00000000-0005-0000-0000-0000B0910000}"/>
    <cellStyle name="Normal 15 6 3" xfId="24551" xr:uid="{00000000-0005-0000-0000-0000B1910000}"/>
    <cellStyle name="Normal 15 6_AVA DVA EL" xfId="24552" xr:uid="{00000000-0005-0000-0000-0000B2910000}"/>
    <cellStyle name="Normal 15 7" xfId="24553" xr:uid="{00000000-0005-0000-0000-0000B3910000}"/>
    <cellStyle name="Normal 15 7 2" xfId="24554" xr:uid="{00000000-0005-0000-0000-0000B4910000}"/>
    <cellStyle name="Normal 15 7 3" xfId="24555" xr:uid="{00000000-0005-0000-0000-0000B5910000}"/>
    <cellStyle name="Normal 15 7_AVA DVA EL" xfId="24556" xr:uid="{00000000-0005-0000-0000-0000B6910000}"/>
    <cellStyle name="Normal 15 8" xfId="24557" xr:uid="{00000000-0005-0000-0000-0000B7910000}"/>
    <cellStyle name="Normal 15 8 2" xfId="24558" xr:uid="{00000000-0005-0000-0000-0000B8910000}"/>
    <cellStyle name="Normal 15 8 3" xfId="24559" xr:uid="{00000000-0005-0000-0000-0000B9910000}"/>
    <cellStyle name="Normal 15 8_AVA DVA EL" xfId="24560" xr:uid="{00000000-0005-0000-0000-0000BA910000}"/>
    <cellStyle name="Normal 15 9" xfId="24561" xr:uid="{00000000-0005-0000-0000-0000BB910000}"/>
    <cellStyle name="Normal 15 9 2" xfId="24562" xr:uid="{00000000-0005-0000-0000-0000BC910000}"/>
    <cellStyle name="Normal 15 9 3" xfId="24563" xr:uid="{00000000-0005-0000-0000-0000BD910000}"/>
    <cellStyle name="Normal 15 9_AVA DVA EL" xfId="24564" xr:uid="{00000000-0005-0000-0000-0000BE910000}"/>
    <cellStyle name="Normal 15_7. Other MTM adjustments" xfId="48462" xr:uid="{00000000-0005-0000-0000-0000BF910000}"/>
    <cellStyle name="Normal 16" xfId="7770" xr:uid="{00000000-0005-0000-0000-0000C0910000}"/>
    <cellStyle name="Normal 16 2" xfId="24565" xr:uid="{00000000-0005-0000-0000-0000C1910000}"/>
    <cellStyle name="Normal 16 2 2" xfId="24566" xr:uid="{00000000-0005-0000-0000-0000C2910000}"/>
    <cellStyle name="Normal 16 2 3" xfId="24567" xr:uid="{00000000-0005-0000-0000-0000C3910000}"/>
    <cellStyle name="Normal 16 2 4" xfId="34591" xr:uid="{00000000-0005-0000-0000-0000C4910000}"/>
    <cellStyle name="Normal 16 2_AVA DVA EL" xfId="24568" xr:uid="{00000000-0005-0000-0000-0000C5910000}"/>
    <cellStyle name="Normal 16 3" xfId="24569" xr:uid="{00000000-0005-0000-0000-0000C6910000}"/>
    <cellStyle name="Normal 16 3 2" xfId="24570" xr:uid="{00000000-0005-0000-0000-0000C7910000}"/>
    <cellStyle name="Normal 16 3 3" xfId="24571" xr:uid="{00000000-0005-0000-0000-0000C8910000}"/>
    <cellStyle name="Normal 16 3 4" xfId="38521" xr:uid="{00000000-0005-0000-0000-0000C9910000}"/>
    <cellStyle name="Normal 16 3_AVA DVA EL" xfId="24572" xr:uid="{00000000-0005-0000-0000-0000CA910000}"/>
    <cellStyle name="Normal 16 4" xfId="24573" xr:uid="{00000000-0005-0000-0000-0000CB910000}"/>
    <cellStyle name="Normal 16 4 2" xfId="24574" xr:uid="{00000000-0005-0000-0000-0000CC910000}"/>
    <cellStyle name="Normal 16 4 3" xfId="24575" xr:uid="{00000000-0005-0000-0000-0000CD910000}"/>
    <cellStyle name="Normal 16 4 4" xfId="48463" xr:uid="{00000000-0005-0000-0000-0000CE910000}"/>
    <cellStyle name="Normal 16 4_AVA DVA EL" xfId="24576" xr:uid="{00000000-0005-0000-0000-0000CF910000}"/>
    <cellStyle name="Normal 16 5" xfId="24577" xr:uid="{00000000-0005-0000-0000-0000D0910000}"/>
    <cellStyle name="Normal 16 5 2" xfId="24578" xr:uid="{00000000-0005-0000-0000-0000D1910000}"/>
    <cellStyle name="Normal 16 5 3" xfId="24579" xr:uid="{00000000-0005-0000-0000-0000D2910000}"/>
    <cellStyle name="Normal 16 5_AVA DVA EL" xfId="24580" xr:uid="{00000000-0005-0000-0000-0000D3910000}"/>
    <cellStyle name="Normal 16 6" xfId="24581" xr:uid="{00000000-0005-0000-0000-0000D4910000}"/>
    <cellStyle name="Normal 16 6 2" xfId="24582" xr:uid="{00000000-0005-0000-0000-0000D5910000}"/>
    <cellStyle name="Normal 16 6 3" xfId="24583" xr:uid="{00000000-0005-0000-0000-0000D6910000}"/>
    <cellStyle name="Normal 16 6_AVA DVA EL" xfId="24584" xr:uid="{00000000-0005-0000-0000-0000D7910000}"/>
    <cellStyle name="Normal 16 7" xfId="24585" xr:uid="{00000000-0005-0000-0000-0000D8910000}"/>
    <cellStyle name="Normal 16 7 2" xfId="24586" xr:uid="{00000000-0005-0000-0000-0000D9910000}"/>
    <cellStyle name="Normal 16 7 3" xfId="24587" xr:uid="{00000000-0005-0000-0000-0000DA910000}"/>
    <cellStyle name="Normal 16 7_AVA DVA EL" xfId="24588" xr:uid="{00000000-0005-0000-0000-0000DB910000}"/>
    <cellStyle name="Normal 16 8" xfId="24589" xr:uid="{00000000-0005-0000-0000-0000DC910000}"/>
    <cellStyle name="Normal 16 8 2" xfId="24590" xr:uid="{00000000-0005-0000-0000-0000DD910000}"/>
    <cellStyle name="Normal 16 8 3" xfId="24591" xr:uid="{00000000-0005-0000-0000-0000DE910000}"/>
    <cellStyle name="Normal 16 8_AVA DVA EL" xfId="24592" xr:uid="{00000000-0005-0000-0000-0000DF910000}"/>
    <cellStyle name="Normal 16 9" xfId="24593" xr:uid="{00000000-0005-0000-0000-0000E0910000}"/>
    <cellStyle name="Normal 16_3. Chng in credit spreads" xfId="48464" xr:uid="{00000000-0005-0000-0000-0000E1910000}"/>
    <cellStyle name="Normal 17" xfId="7771" xr:uid="{00000000-0005-0000-0000-0000E2910000}"/>
    <cellStyle name="Normal 17 10" xfId="48465" xr:uid="{00000000-0005-0000-0000-0000E3910000}"/>
    <cellStyle name="Normal 17 11" xfId="48466" xr:uid="{00000000-0005-0000-0000-0000E4910000}"/>
    <cellStyle name="Normal 17 2" xfId="7772" xr:uid="{00000000-0005-0000-0000-0000E5910000}"/>
    <cellStyle name="Normal 17 2 2" xfId="24594" xr:uid="{00000000-0005-0000-0000-0000E6910000}"/>
    <cellStyle name="Normal 17 2 2 2" xfId="24595" xr:uid="{00000000-0005-0000-0000-0000E7910000}"/>
    <cellStyle name="Normal 17 2 2 3" xfId="24596" xr:uid="{00000000-0005-0000-0000-0000E8910000}"/>
    <cellStyle name="Normal 17 2 2_AVA DVA EL" xfId="24597" xr:uid="{00000000-0005-0000-0000-0000E9910000}"/>
    <cellStyle name="Normal 17 2 3" xfId="24598" xr:uid="{00000000-0005-0000-0000-0000EA910000}"/>
    <cellStyle name="Normal 17 2 4" xfId="48467" xr:uid="{00000000-0005-0000-0000-0000EB910000}"/>
    <cellStyle name="Normal 17 2_AVA DVA EL" xfId="24599" xr:uid="{00000000-0005-0000-0000-0000EC910000}"/>
    <cellStyle name="Normal 17 3" xfId="7773" xr:uid="{00000000-0005-0000-0000-0000ED910000}"/>
    <cellStyle name="Normal 17 3 2" xfId="24600" xr:uid="{00000000-0005-0000-0000-0000EE910000}"/>
    <cellStyle name="Normal 17 3 2 2" xfId="24601" xr:uid="{00000000-0005-0000-0000-0000EF910000}"/>
    <cellStyle name="Normal 17 3 2 3" xfId="24602" xr:uid="{00000000-0005-0000-0000-0000F0910000}"/>
    <cellStyle name="Normal 17 3 2_AVA DVA EL" xfId="24603" xr:uid="{00000000-0005-0000-0000-0000F1910000}"/>
    <cellStyle name="Normal 17 3 3" xfId="24604" xr:uid="{00000000-0005-0000-0000-0000F2910000}"/>
    <cellStyle name="Normal 17 3 4" xfId="48468" xr:uid="{00000000-0005-0000-0000-0000F3910000}"/>
    <cellStyle name="Normal 17 3_AVA DVA EL" xfId="24605" xr:uid="{00000000-0005-0000-0000-0000F4910000}"/>
    <cellStyle name="Normal 17 4" xfId="24606" xr:uid="{00000000-0005-0000-0000-0000F5910000}"/>
    <cellStyle name="Normal 17 4 2" xfId="24607" xr:uid="{00000000-0005-0000-0000-0000F6910000}"/>
    <cellStyle name="Normal 17 4 2 2" xfId="24608" xr:uid="{00000000-0005-0000-0000-0000F7910000}"/>
    <cellStyle name="Normal 17 4 2 3" xfId="24609" xr:uid="{00000000-0005-0000-0000-0000F8910000}"/>
    <cellStyle name="Normal 17 4 2_AVA DVA EL" xfId="24610" xr:uid="{00000000-0005-0000-0000-0000F9910000}"/>
    <cellStyle name="Normal 17 4 3" xfId="24611" xr:uid="{00000000-0005-0000-0000-0000FA910000}"/>
    <cellStyle name="Normal 17 4 4" xfId="24612" xr:uid="{00000000-0005-0000-0000-0000FB910000}"/>
    <cellStyle name="Normal 17 4_AVA DVA EL" xfId="24613" xr:uid="{00000000-0005-0000-0000-0000FC910000}"/>
    <cellStyle name="Normal 17 5" xfId="24614" xr:uid="{00000000-0005-0000-0000-0000FD910000}"/>
    <cellStyle name="Normal 17 5 2" xfId="24615" xr:uid="{00000000-0005-0000-0000-0000FE910000}"/>
    <cellStyle name="Normal 17 5 3" xfId="24616" xr:uid="{00000000-0005-0000-0000-0000FF910000}"/>
    <cellStyle name="Normal 17 5_AVA DVA EL" xfId="24617" xr:uid="{00000000-0005-0000-0000-000000920000}"/>
    <cellStyle name="Normal 17 6" xfId="24618" xr:uid="{00000000-0005-0000-0000-000001920000}"/>
    <cellStyle name="Normal 17 6 2" xfId="24619" xr:uid="{00000000-0005-0000-0000-000002920000}"/>
    <cellStyle name="Normal 17 6 3" xfId="24620" xr:uid="{00000000-0005-0000-0000-000003920000}"/>
    <cellStyle name="Normal 17 6_AVA DVA EL" xfId="24621" xr:uid="{00000000-0005-0000-0000-000004920000}"/>
    <cellStyle name="Normal 17 7" xfId="24622" xr:uid="{00000000-0005-0000-0000-000005920000}"/>
    <cellStyle name="Normal 17 7 2" xfId="24623" xr:uid="{00000000-0005-0000-0000-000006920000}"/>
    <cellStyle name="Normal 17 7 3" xfId="24624" xr:uid="{00000000-0005-0000-0000-000007920000}"/>
    <cellStyle name="Normal 17 7_AVA DVA EL" xfId="24625" xr:uid="{00000000-0005-0000-0000-000008920000}"/>
    <cellStyle name="Normal 17 8" xfId="24626" xr:uid="{00000000-0005-0000-0000-000009920000}"/>
    <cellStyle name="Normal 17 8 2" xfId="24627" xr:uid="{00000000-0005-0000-0000-00000A920000}"/>
    <cellStyle name="Normal 17 8 3" xfId="24628" xr:uid="{00000000-0005-0000-0000-00000B920000}"/>
    <cellStyle name="Normal 17 8_AVA DVA EL" xfId="24629" xr:uid="{00000000-0005-0000-0000-00000C920000}"/>
    <cellStyle name="Normal 17 9" xfId="24630" xr:uid="{00000000-0005-0000-0000-00000D920000}"/>
    <cellStyle name="Normal 17_7. Other MTM adjustments" xfId="48469" xr:uid="{00000000-0005-0000-0000-00000E920000}"/>
    <cellStyle name="Normal 18" xfId="7774" xr:uid="{00000000-0005-0000-0000-00000F920000}"/>
    <cellStyle name="Normal 18 2" xfId="7775" xr:uid="{00000000-0005-0000-0000-000010920000}"/>
    <cellStyle name="Normal 18 2 2" xfId="24631" xr:uid="{00000000-0005-0000-0000-000011920000}"/>
    <cellStyle name="Normal 18 2 2 2" xfId="24632" xr:uid="{00000000-0005-0000-0000-000012920000}"/>
    <cellStyle name="Normal 18 2 2 3" xfId="24633" xr:uid="{00000000-0005-0000-0000-000013920000}"/>
    <cellStyle name="Normal 18 2 2_AVA DVA EL" xfId="24634" xr:uid="{00000000-0005-0000-0000-000014920000}"/>
    <cellStyle name="Normal 18 2 3" xfId="24635" xr:uid="{00000000-0005-0000-0000-000015920000}"/>
    <cellStyle name="Normal 18 2 4" xfId="38522" xr:uid="{00000000-0005-0000-0000-000016920000}"/>
    <cellStyle name="Normal 18 2_AVA DVA EL" xfId="24636" xr:uid="{00000000-0005-0000-0000-000017920000}"/>
    <cellStyle name="Normal 18 3" xfId="24637" xr:uid="{00000000-0005-0000-0000-000018920000}"/>
    <cellStyle name="Normal 18 3 2" xfId="24638" xr:uid="{00000000-0005-0000-0000-000019920000}"/>
    <cellStyle name="Normal 18 3 3" xfId="24639" xr:uid="{00000000-0005-0000-0000-00001A920000}"/>
    <cellStyle name="Normal 18 3_AVA DVA EL" xfId="24640" xr:uid="{00000000-0005-0000-0000-00001B920000}"/>
    <cellStyle name="Normal 18 4" xfId="24641" xr:uid="{00000000-0005-0000-0000-00001C920000}"/>
    <cellStyle name="Normal 18 4 2" xfId="24642" xr:uid="{00000000-0005-0000-0000-00001D920000}"/>
    <cellStyle name="Normal 18 4 3" xfId="24643" xr:uid="{00000000-0005-0000-0000-00001E920000}"/>
    <cellStyle name="Normal 18 4_AVA DVA EL" xfId="24644" xr:uid="{00000000-0005-0000-0000-00001F920000}"/>
    <cellStyle name="Normal 18 5" xfId="24645" xr:uid="{00000000-0005-0000-0000-000020920000}"/>
    <cellStyle name="Normal 18 5 2" xfId="24646" xr:uid="{00000000-0005-0000-0000-000021920000}"/>
    <cellStyle name="Normal 18 5 3" xfId="24647" xr:uid="{00000000-0005-0000-0000-000022920000}"/>
    <cellStyle name="Normal 18 5_AVA DVA EL" xfId="24648" xr:uid="{00000000-0005-0000-0000-000023920000}"/>
    <cellStyle name="Normal 18 6" xfId="24649" xr:uid="{00000000-0005-0000-0000-000024920000}"/>
    <cellStyle name="Normal 18 6 2" xfId="24650" xr:uid="{00000000-0005-0000-0000-000025920000}"/>
    <cellStyle name="Normal 18 6 3" xfId="24651" xr:uid="{00000000-0005-0000-0000-000026920000}"/>
    <cellStyle name="Normal 18 6_AVA DVA EL" xfId="24652" xr:uid="{00000000-0005-0000-0000-000027920000}"/>
    <cellStyle name="Normal 18 7" xfId="24653" xr:uid="{00000000-0005-0000-0000-000028920000}"/>
    <cellStyle name="Normal 18 7 2" xfId="24654" xr:uid="{00000000-0005-0000-0000-000029920000}"/>
    <cellStyle name="Normal 18 7 3" xfId="24655" xr:uid="{00000000-0005-0000-0000-00002A920000}"/>
    <cellStyle name="Normal 18 7_AVA DVA EL" xfId="24656" xr:uid="{00000000-0005-0000-0000-00002B920000}"/>
    <cellStyle name="Normal 18 8" xfId="24657" xr:uid="{00000000-0005-0000-0000-00002C920000}"/>
    <cellStyle name="Normal 18 8 2" xfId="24658" xr:uid="{00000000-0005-0000-0000-00002D920000}"/>
    <cellStyle name="Normal 18 8 3" xfId="24659" xr:uid="{00000000-0005-0000-0000-00002E920000}"/>
    <cellStyle name="Normal 18 8_AVA DVA EL" xfId="24660" xr:uid="{00000000-0005-0000-0000-00002F920000}"/>
    <cellStyle name="Normal 18 9" xfId="48470" xr:uid="{00000000-0005-0000-0000-000030920000}"/>
    <cellStyle name="Normal 18_4Q16" xfId="24661" xr:uid="{00000000-0005-0000-0000-000031920000}"/>
    <cellStyle name="Normal 19" xfId="7776" xr:uid="{00000000-0005-0000-0000-000032920000}"/>
    <cellStyle name="Normal 19 2" xfId="7777" xr:uid="{00000000-0005-0000-0000-000033920000}"/>
    <cellStyle name="Normal 19 2 2" xfId="24662" xr:uid="{00000000-0005-0000-0000-000034920000}"/>
    <cellStyle name="Normal 19 2 2 2" xfId="24663" xr:uid="{00000000-0005-0000-0000-000035920000}"/>
    <cellStyle name="Normal 19 2 2 3" xfId="24664" xr:uid="{00000000-0005-0000-0000-000036920000}"/>
    <cellStyle name="Normal 19 2 2_AVA DVA EL" xfId="24665" xr:uid="{00000000-0005-0000-0000-000037920000}"/>
    <cellStyle name="Normal 19 2 3" xfId="24666" xr:uid="{00000000-0005-0000-0000-000038920000}"/>
    <cellStyle name="Normal 19 2 3 2" xfId="24667" xr:uid="{00000000-0005-0000-0000-000039920000}"/>
    <cellStyle name="Normal 19 2 3 3" xfId="24668" xr:uid="{00000000-0005-0000-0000-00003A920000}"/>
    <cellStyle name="Normal 19 2 3_AVA DVA EL" xfId="24669" xr:uid="{00000000-0005-0000-0000-00003B920000}"/>
    <cellStyle name="Normal 19 2 4" xfId="24670" xr:uid="{00000000-0005-0000-0000-00003C920000}"/>
    <cellStyle name="Normal 19 2_AVA DVA EL" xfId="24671" xr:uid="{00000000-0005-0000-0000-00003D920000}"/>
    <cellStyle name="Normal 19 3" xfId="7778" xr:uid="{00000000-0005-0000-0000-00003E920000}"/>
    <cellStyle name="Normal 19 3 2" xfId="24672" xr:uid="{00000000-0005-0000-0000-00003F920000}"/>
    <cellStyle name="Normal 19 3 2 2" xfId="24673" xr:uid="{00000000-0005-0000-0000-000040920000}"/>
    <cellStyle name="Normal 19 3 2 3" xfId="24674" xr:uid="{00000000-0005-0000-0000-000041920000}"/>
    <cellStyle name="Normal 19 3 2_AVA DVA EL" xfId="24675" xr:uid="{00000000-0005-0000-0000-000042920000}"/>
    <cellStyle name="Normal 19 3 3" xfId="24676" xr:uid="{00000000-0005-0000-0000-000043920000}"/>
    <cellStyle name="Normal 19 3 3 2" xfId="24677" xr:uid="{00000000-0005-0000-0000-000044920000}"/>
    <cellStyle name="Normal 19 3 3 3" xfId="24678" xr:uid="{00000000-0005-0000-0000-000045920000}"/>
    <cellStyle name="Normal 19 3 3_AVA DVA EL" xfId="24679" xr:uid="{00000000-0005-0000-0000-000046920000}"/>
    <cellStyle name="Normal 19 3 4" xfId="24680" xr:uid="{00000000-0005-0000-0000-000047920000}"/>
    <cellStyle name="Normal 19 3 5" xfId="48471" xr:uid="{00000000-0005-0000-0000-000048920000}"/>
    <cellStyle name="Normal 19 3_AVA DVA EL" xfId="24681" xr:uid="{00000000-0005-0000-0000-000049920000}"/>
    <cellStyle name="Normal 19 4" xfId="7779" xr:uid="{00000000-0005-0000-0000-00004A920000}"/>
    <cellStyle name="Normal 19 4 2" xfId="24682" xr:uid="{00000000-0005-0000-0000-00004B920000}"/>
    <cellStyle name="Normal 19 4 2 2" xfId="24683" xr:uid="{00000000-0005-0000-0000-00004C920000}"/>
    <cellStyle name="Normal 19 4 2 3" xfId="24684" xr:uid="{00000000-0005-0000-0000-00004D920000}"/>
    <cellStyle name="Normal 19 4 2_AVA DVA EL" xfId="24685" xr:uid="{00000000-0005-0000-0000-00004E920000}"/>
    <cellStyle name="Normal 19 4 3" xfId="24686" xr:uid="{00000000-0005-0000-0000-00004F920000}"/>
    <cellStyle name="Normal 19 4 3 2" xfId="24687" xr:uid="{00000000-0005-0000-0000-000050920000}"/>
    <cellStyle name="Normal 19 4 3 3" xfId="24688" xr:uid="{00000000-0005-0000-0000-000051920000}"/>
    <cellStyle name="Normal 19 4 3_AVA DVA EL" xfId="24689" xr:uid="{00000000-0005-0000-0000-000052920000}"/>
    <cellStyle name="Normal 19 4 4" xfId="24690" xr:uid="{00000000-0005-0000-0000-000053920000}"/>
    <cellStyle name="Normal 19 4 5" xfId="48472" xr:uid="{00000000-0005-0000-0000-000054920000}"/>
    <cellStyle name="Normal 19 4_AVA DVA EL" xfId="24691" xr:uid="{00000000-0005-0000-0000-000055920000}"/>
    <cellStyle name="Normal 19 5" xfId="7780" xr:uid="{00000000-0005-0000-0000-000056920000}"/>
    <cellStyle name="Normal 19 5 2" xfId="24692" xr:uid="{00000000-0005-0000-0000-000057920000}"/>
    <cellStyle name="Normal 19 5 2 2" xfId="24693" xr:uid="{00000000-0005-0000-0000-000058920000}"/>
    <cellStyle name="Normal 19 5 2 3" xfId="24694" xr:uid="{00000000-0005-0000-0000-000059920000}"/>
    <cellStyle name="Normal 19 5 2_AVA DVA EL" xfId="24695" xr:uid="{00000000-0005-0000-0000-00005A920000}"/>
    <cellStyle name="Normal 19 5 3" xfId="24696" xr:uid="{00000000-0005-0000-0000-00005B920000}"/>
    <cellStyle name="Normal 19 5 3 2" xfId="24697" xr:uid="{00000000-0005-0000-0000-00005C920000}"/>
    <cellStyle name="Normal 19 5 3 3" xfId="24698" xr:uid="{00000000-0005-0000-0000-00005D920000}"/>
    <cellStyle name="Normal 19 5 3_AVA DVA EL" xfId="24699" xr:uid="{00000000-0005-0000-0000-00005E920000}"/>
    <cellStyle name="Normal 19 5 4" xfId="24700" xr:uid="{00000000-0005-0000-0000-00005F920000}"/>
    <cellStyle name="Normal 19 5_AVA DVA EL" xfId="24701" xr:uid="{00000000-0005-0000-0000-000060920000}"/>
    <cellStyle name="Normal 19 6" xfId="7781" xr:uid="{00000000-0005-0000-0000-000061920000}"/>
    <cellStyle name="Normal 19 6 2" xfId="24702" xr:uid="{00000000-0005-0000-0000-000062920000}"/>
    <cellStyle name="Normal 19 6 2 2" xfId="24703" xr:uid="{00000000-0005-0000-0000-000063920000}"/>
    <cellStyle name="Normal 19 6 2 3" xfId="24704" xr:uid="{00000000-0005-0000-0000-000064920000}"/>
    <cellStyle name="Normal 19 6 2_AVA DVA EL" xfId="24705" xr:uid="{00000000-0005-0000-0000-000065920000}"/>
    <cellStyle name="Normal 19 6 3" xfId="24706" xr:uid="{00000000-0005-0000-0000-000066920000}"/>
    <cellStyle name="Normal 19 6 3 2" xfId="24707" xr:uid="{00000000-0005-0000-0000-000067920000}"/>
    <cellStyle name="Normal 19 6 3 3" xfId="24708" xr:uid="{00000000-0005-0000-0000-000068920000}"/>
    <cellStyle name="Normal 19 6 3_AVA DVA EL" xfId="24709" xr:uid="{00000000-0005-0000-0000-000069920000}"/>
    <cellStyle name="Normal 19 6 4" xfId="24710" xr:uid="{00000000-0005-0000-0000-00006A920000}"/>
    <cellStyle name="Normal 19 6_AVA DVA EL" xfId="24711" xr:uid="{00000000-0005-0000-0000-00006B920000}"/>
    <cellStyle name="Normal 19 7" xfId="7782" xr:uid="{00000000-0005-0000-0000-00006C920000}"/>
    <cellStyle name="Normal 19 7 2" xfId="24712" xr:uid="{00000000-0005-0000-0000-00006D920000}"/>
    <cellStyle name="Normal 19 7 2 2" xfId="24713" xr:uid="{00000000-0005-0000-0000-00006E920000}"/>
    <cellStyle name="Normal 19 7 2 3" xfId="24714" xr:uid="{00000000-0005-0000-0000-00006F920000}"/>
    <cellStyle name="Normal 19 7 2_AVA DVA EL" xfId="24715" xr:uid="{00000000-0005-0000-0000-000070920000}"/>
    <cellStyle name="Normal 19 7 3" xfId="24716" xr:uid="{00000000-0005-0000-0000-000071920000}"/>
    <cellStyle name="Normal 19 7 3 2" xfId="24717" xr:uid="{00000000-0005-0000-0000-000072920000}"/>
    <cellStyle name="Normal 19 7 3 3" xfId="24718" xr:uid="{00000000-0005-0000-0000-000073920000}"/>
    <cellStyle name="Normal 19 7 3_AVA DVA EL" xfId="24719" xr:uid="{00000000-0005-0000-0000-000074920000}"/>
    <cellStyle name="Normal 19 7 4" xfId="24720" xr:uid="{00000000-0005-0000-0000-000075920000}"/>
    <cellStyle name="Normal 19 7_AVA DVA EL" xfId="24721" xr:uid="{00000000-0005-0000-0000-000076920000}"/>
    <cellStyle name="Normal 19 8" xfId="7783" xr:uid="{00000000-0005-0000-0000-000077920000}"/>
    <cellStyle name="Normal 19 8 2" xfId="7784" xr:uid="{00000000-0005-0000-0000-000078920000}"/>
    <cellStyle name="Normal 19 8 2 2" xfId="7785" xr:uid="{00000000-0005-0000-0000-000079920000}"/>
    <cellStyle name="Normal 19 8 2_CR4_19" xfId="7786" xr:uid="{00000000-0005-0000-0000-00007A920000}"/>
    <cellStyle name="Normal 19 8 3" xfId="7787" xr:uid="{00000000-0005-0000-0000-00007B920000}"/>
    <cellStyle name="Normal 19 8_AVA DVA EL" xfId="24722" xr:uid="{00000000-0005-0000-0000-00007C920000}"/>
    <cellStyle name="Normal 19 9" xfId="24723" xr:uid="{00000000-0005-0000-0000-00007D920000}"/>
    <cellStyle name="Normal 19_7. Other MTM adjustments" xfId="48473" xr:uid="{00000000-0005-0000-0000-00007E920000}"/>
    <cellStyle name="Normal 194" xfId="7788" xr:uid="{00000000-0005-0000-0000-00007F920000}"/>
    <cellStyle name="Normal 194 2" xfId="24724" xr:uid="{00000000-0005-0000-0000-000080920000}"/>
    <cellStyle name="Normal 194 3" xfId="7789" xr:uid="{00000000-0005-0000-0000-000081920000}"/>
    <cellStyle name="Normal 194 3 2" xfId="24725" xr:uid="{00000000-0005-0000-0000-000082920000}"/>
    <cellStyle name="Normal 194 3_AVA DVA EL" xfId="24726" xr:uid="{00000000-0005-0000-0000-000083920000}"/>
    <cellStyle name="Normal 194_AVA DVA EL" xfId="24727" xr:uid="{00000000-0005-0000-0000-000084920000}"/>
    <cellStyle name="Normal 2" xfId="7790" xr:uid="{00000000-0005-0000-0000-000085920000}"/>
    <cellStyle name="Normal 2 10" xfId="7791" xr:uid="{00000000-0005-0000-0000-000086920000}"/>
    <cellStyle name="Normal 2 10 10" xfId="24728" xr:uid="{00000000-0005-0000-0000-000087920000}"/>
    <cellStyle name="Normal 2 10 10 2" xfId="24729" xr:uid="{00000000-0005-0000-0000-000088920000}"/>
    <cellStyle name="Normal 2 10 10 3" xfId="24730" xr:uid="{00000000-0005-0000-0000-000089920000}"/>
    <cellStyle name="Normal 2 10 10_AVA DVA EL" xfId="24731" xr:uid="{00000000-0005-0000-0000-00008A920000}"/>
    <cellStyle name="Normal 2 10 11" xfId="24732" xr:uid="{00000000-0005-0000-0000-00008B920000}"/>
    <cellStyle name="Normal 2 10 12" xfId="48474" xr:uid="{00000000-0005-0000-0000-00008C920000}"/>
    <cellStyle name="Normal 2 10 2" xfId="7792" xr:uid="{00000000-0005-0000-0000-00008D920000}"/>
    <cellStyle name="Normal 2 10 2 2" xfId="7793" xr:uid="{00000000-0005-0000-0000-00008E920000}"/>
    <cellStyle name="Normal 2 10 2 2 2" xfId="24733" xr:uid="{00000000-0005-0000-0000-00008F920000}"/>
    <cellStyle name="Normal 2 10 2 2 2 2" xfId="24734" xr:uid="{00000000-0005-0000-0000-000090920000}"/>
    <cellStyle name="Normal 2 10 2 2 2 3" xfId="24735" xr:uid="{00000000-0005-0000-0000-000091920000}"/>
    <cellStyle name="Normal 2 10 2 2 2_AVA DVA EL" xfId="24736" xr:uid="{00000000-0005-0000-0000-000092920000}"/>
    <cellStyle name="Normal 2 10 2 2 3" xfId="24737" xr:uid="{00000000-0005-0000-0000-000093920000}"/>
    <cellStyle name="Normal 2 10 2 2 4" xfId="48475" xr:uid="{00000000-0005-0000-0000-000094920000}"/>
    <cellStyle name="Normal 2 10 2 2_AVA DVA EL" xfId="24738" xr:uid="{00000000-0005-0000-0000-000095920000}"/>
    <cellStyle name="Normal 2 10 2 3" xfId="7794" xr:uid="{00000000-0005-0000-0000-000096920000}"/>
    <cellStyle name="Normal 2 10 2 3 2" xfId="24739" xr:uid="{00000000-0005-0000-0000-000097920000}"/>
    <cellStyle name="Normal 2 10 2 3 2 2" xfId="24740" xr:uid="{00000000-0005-0000-0000-000098920000}"/>
    <cellStyle name="Normal 2 10 2 3 2 3" xfId="24741" xr:uid="{00000000-0005-0000-0000-000099920000}"/>
    <cellStyle name="Normal 2 10 2 3 2_AVA DVA EL" xfId="24742" xr:uid="{00000000-0005-0000-0000-00009A920000}"/>
    <cellStyle name="Normal 2 10 2 3 3" xfId="24743" xr:uid="{00000000-0005-0000-0000-00009B920000}"/>
    <cellStyle name="Normal 2 10 2 3_AVA DVA EL" xfId="24744" xr:uid="{00000000-0005-0000-0000-00009C920000}"/>
    <cellStyle name="Normal 2 10 2 4" xfId="7795" xr:uid="{00000000-0005-0000-0000-00009D920000}"/>
    <cellStyle name="Normal 2 10 2 4 2" xfId="24745" xr:uid="{00000000-0005-0000-0000-00009E920000}"/>
    <cellStyle name="Normal 2 10 2 4_AVA DVA EL" xfId="24746" xr:uid="{00000000-0005-0000-0000-00009F920000}"/>
    <cellStyle name="Normal 2 10 2 5" xfId="7796" xr:uid="{00000000-0005-0000-0000-0000A0920000}"/>
    <cellStyle name="Normal 2 10 2 5 2" xfId="24747" xr:uid="{00000000-0005-0000-0000-0000A1920000}"/>
    <cellStyle name="Normal 2 10 2 5_AVA DVA EL" xfId="24748" xr:uid="{00000000-0005-0000-0000-0000A2920000}"/>
    <cellStyle name="Normal 2 10 2 6" xfId="7797" xr:uid="{00000000-0005-0000-0000-0000A3920000}"/>
    <cellStyle name="Normal 2 10 2 6 2" xfId="24749" xr:uid="{00000000-0005-0000-0000-0000A4920000}"/>
    <cellStyle name="Normal 2 10 2 6_AVA DVA EL" xfId="24750" xr:uid="{00000000-0005-0000-0000-0000A5920000}"/>
    <cellStyle name="Normal 2 10 2 7" xfId="24751" xr:uid="{00000000-0005-0000-0000-0000A6920000}"/>
    <cellStyle name="Normal 2 10 2 7 2" xfId="24752" xr:uid="{00000000-0005-0000-0000-0000A7920000}"/>
    <cellStyle name="Normal 2 10 2 7 3" xfId="24753" xr:uid="{00000000-0005-0000-0000-0000A8920000}"/>
    <cellStyle name="Normal 2 10 2 7_AVA DVA EL" xfId="24754" xr:uid="{00000000-0005-0000-0000-0000A9920000}"/>
    <cellStyle name="Normal 2 10 2 8" xfId="24755" xr:uid="{00000000-0005-0000-0000-0000AA920000}"/>
    <cellStyle name="Normal 2 10 2 9" xfId="48476" xr:uid="{00000000-0005-0000-0000-0000AB920000}"/>
    <cellStyle name="Normal 2 10 2_3. Chng in credit spreads" xfId="48477" xr:uid="{00000000-0005-0000-0000-0000AC920000}"/>
    <cellStyle name="Normal 2 10 3" xfId="7798" xr:uid="{00000000-0005-0000-0000-0000AD920000}"/>
    <cellStyle name="Normal 2 10 3 2" xfId="24756" xr:uid="{00000000-0005-0000-0000-0000AE920000}"/>
    <cellStyle name="Normal 2 10 3 2 2" xfId="24757" xr:uid="{00000000-0005-0000-0000-0000AF920000}"/>
    <cellStyle name="Normal 2 10 3 2 3" xfId="24758" xr:uid="{00000000-0005-0000-0000-0000B0920000}"/>
    <cellStyle name="Normal 2 10 3 2 4" xfId="48478" xr:uid="{00000000-0005-0000-0000-0000B1920000}"/>
    <cellStyle name="Normal 2 10 3 2_AVA DVA EL" xfId="24759" xr:uid="{00000000-0005-0000-0000-0000B2920000}"/>
    <cellStyle name="Normal 2 10 3 3" xfId="24760" xr:uid="{00000000-0005-0000-0000-0000B3920000}"/>
    <cellStyle name="Normal 2 10 3 4" xfId="48479" xr:uid="{00000000-0005-0000-0000-0000B4920000}"/>
    <cellStyle name="Normal 2 10 3_3. Chng in credit spreads" xfId="48480" xr:uid="{00000000-0005-0000-0000-0000B5920000}"/>
    <cellStyle name="Normal 2 10 4" xfId="7799" xr:uid="{00000000-0005-0000-0000-0000B6920000}"/>
    <cellStyle name="Normal 2 10 4 2" xfId="24761" xr:uid="{00000000-0005-0000-0000-0000B7920000}"/>
    <cellStyle name="Normal 2 10 4 2 2" xfId="24762" xr:uid="{00000000-0005-0000-0000-0000B8920000}"/>
    <cellStyle name="Normal 2 10 4 2 3" xfId="24763" xr:uid="{00000000-0005-0000-0000-0000B9920000}"/>
    <cellStyle name="Normal 2 10 4 2_AVA DVA EL" xfId="24764" xr:uid="{00000000-0005-0000-0000-0000BA920000}"/>
    <cellStyle name="Normal 2 10 4 3" xfId="24765" xr:uid="{00000000-0005-0000-0000-0000BB920000}"/>
    <cellStyle name="Normal 2 10 4 4" xfId="48481" xr:uid="{00000000-0005-0000-0000-0000BC920000}"/>
    <cellStyle name="Normal 2 10 4_AVA DVA EL" xfId="24766" xr:uid="{00000000-0005-0000-0000-0000BD920000}"/>
    <cellStyle name="Normal 2 10 5" xfId="7800" xr:uid="{00000000-0005-0000-0000-0000BE920000}"/>
    <cellStyle name="Normal 2 10 5 2" xfId="24767" xr:uid="{00000000-0005-0000-0000-0000BF920000}"/>
    <cellStyle name="Normal 2 10 5 2 2" xfId="24768" xr:uid="{00000000-0005-0000-0000-0000C0920000}"/>
    <cellStyle name="Normal 2 10 5 2 3" xfId="24769" xr:uid="{00000000-0005-0000-0000-0000C1920000}"/>
    <cellStyle name="Normal 2 10 5 2_AVA DVA EL" xfId="24770" xr:uid="{00000000-0005-0000-0000-0000C2920000}"/>
    <cellStyle name="Normal 2 10 5 3" xfId="24771" xr:uid="{00000000-0005-0000-0000-0000C3920000}"/>
    <cellStyle name="Normal 2 10 5_AVA DVA EL" xfId="24772" xr:uid="{00000000-0005-0000-0000-0000C4920000}"/>
    <cellStyle name="Normal 2 10 6" xfId="7801" xr:uid="{00000000-0005-0000-0000-0000C5920000}"/>
    <cellStyle name="Normal 2 10 6 2" xfId="24773" xr:uid="{00000000-0005-0000-0000-0000C6920000}"/>
    <cellStyle name="Normal 2 10 6 2 2" xfId="24774" xr:uid="{00000000-0005-0000-0000-0000C7920000}"/>
    <cellStyle name="Normal 2 10 6 2 3" xfId="24775" xr:uid="{00000000-0005-0000-0000-0000C8920000}"/>
    <cellStyle name="Normal 2 10 6 2_AVA DVA EL" xfId="24776" xr:uid="{00000000-0005-0000-0000-0000C9920000}"/>
    <cellStyle name="Normal 2 10 6 3" xfId="24777" xr:uid="{00000000-0005-0000-0000-0000CA920000}"/>
    <cellStyle name="Normal 2 10 6_AVA DVA EL" xfId="24778" xr:uid="{00000000-0005-0000-0000-0000CB920000}"/>
    <cellStyle name="Normal 2 10 7" xfId="24779" xr:uid="{00000000-0005-0000-0000-0000CC920000}"/>
    <cellStyle name="Normal 2 10 7 2" xfId="24780" xr:uid="{00000000-0005-0000-0000-0000CD920000}"/>
    <cellStyle name="Normal 2 10 7 3" xfId="24781" xr:uid="{00000000-0005-0000-0000-0000CE920000}"/>
    <cellStyle name="Normal 2 10 7_AVA DVA EL" xfId="24782" xr:uid="{00000000-0005-0000-0000-0000CF920000}"/>
    <cellStyle name="Normal 2 10 8" xfId="24783" xr:uid="{00000000-0005-0000-0000-0000D0920000}"/>
    <cellStyle name="Normal 2 10 8 2" xfId="24784" xr:uid="{00000000-0005-0000-0000-0000D1920000}"/>
    <cellStyle name="Normal 2 10 8 3" xfId="24785" xr:uid="{00000000-0005-0000-0000-0000D2920000}"/>
    <cellStyle name="Normal 2 10 8_AVA DVA EL" xfId="24786" xr:uid="{00000000-0005-0000-0000-0000D3920000}"/>
    <cellStyle name="Normal 2 10 9" xfId="24787" xr:uid="{00000000-0005-0000-0000-0000D4920000}"/>
    <cellStyle name="Normal 2 10 9 2" xfId="24788" xr:uid="{00000000-0005-0000-0000-0000D5920000}"/>
    <cellStyle name="Normal 2 10 9 3" xfId="24789" xr:uid="{00000000-0005-0000-0000-0000D6920000}"/>
    <cellStyle name="Normal 2 10 9_AVA DVA EL" xfId="24790" xr:uid="{00000000-0005-0000-0000-0000D7920000}"/>
    <cellStyle name="Normal 2 10_3. Chng in credit spreads" xfId="48482" xr:uid="{00000000-0005-0000-0000-0000D8920000}"/>
    <cellStyle name="Normal 2 11" xfId="7802" xr:uid="{00000000-0005-0000-0000-0000D9920000}"/>
    <cellStyle name="Normal 2 11 10" xfId="24791" xr:uid="{00000000-0005-0000-0000-0000DA920000}"/>
    <cellStyle name="Normal 2 11 10 2" xfId="24792" xr:uid="{00000000-0005-0000-0000-0000DB920000}"/>
    <cellStyle name="Normal 2 11 10 3" xfId="24793" xr:uid="{00000000-0005-0000-0000-0000DC920000}"/>
    <cellStyle name="Normal 2 11 10_AVA DVA EL" xfId="24794" xr:uid="{00000000-0005-0000-0000-0000DD920000}"/>
    <cellStyle name="Normal 2 11 11" xfId="24795" xr:uid="{00000000-0005-0000-0000-0000DE920000}"/>
    <cellStyle name="Normal 2 11 12" xfId="48483" xr:uid="{00000000-0005-0000-0000-0000DF920000}"/>
    <cellStyle name="Normal 2 11 2" xfId="7803" xr:uid="{00000000-0005-0000-0000-0000E0920000}"/>
    <cellStyle name="Normal 2 11 2 2" xfId="24796" xr:uid="{00000000-0005-0000-0000-0000E1920000}"/>
    <cellStyle name="Normal 2 11 2 2 2" xfId="24797" xr:uid="{00000000-0005-0000-0000-0000E2920000}"/>
    <cellStyle name="Normal 2 11 2 2 3" xfId="24798" xr:uid="{00000000-0005-0000-0000-0000E3920000}"/>
    <cellStyle name="Normal 2 11 2 2_AVA DVA EL" xfId="24799" xr:uid="{00000000-0005-0000-0000-0000E4920000}"/>
    <cellStyle name="Normal 2 11 2 3" xfId="24800" xr:uid="{00000000-0005-0000-0000-0000E5920000}"/>
    <cellStyle name="Normal 2 11 2 3 2" xfId="24801" xr:uid="{00000000-0005-0000-0000-0000E6920000}"/>
    <cellStyle name="Normal 2 11 2 3 3" xfId="24802" xr:uid="{00000000-0005-0000-0000-0000E7920000}"/>
    <cellStyle name="Normal 2 11 2 3_AVA DVA EL" xfId="24803" xr:uid="{00000000-0005-0000-0000-0000E8920000}"/>
    <cellStyle name="Normal 2 11 2 4" xfId="24804" xr:uid="{00000000-0005-0000-0000-0000E9920000}"/>
    <cellStyle name="Normal 2 11 2 4 2" xfId="24805" xr:uid="{00000000-0005-0000-0000-0000EA920000}"/>
    <cellStyle name="Normal 2 11 2 4 3" xfId="24806" xr:uid="{00000000-0005-0000-0000-0000EB920000}"/>
    <cellStyle name="Normal 2 11 2 4_AVA DVA EL" xfId="24807" xr:uid="{00000000-0005-0000-0000-0000EC920000}"/>
    <cellStyle name="Normal 2 11 2 5" xfId="24808" xr:uid="{00000000-0005-0000-0000-0000ED920000}"/>
    <cellStyle name="Normal 2 11 2 6" xfId="48484" xr:uid="{00000000-0005-0000-0000-0000EE920000}"/>
    <cellStyle name="Normal 2 11 2_AVA DVA EL" xfId="24809" xr:uid="{00000000-0005-0000-0000-0000EF920000}"/>
    <cellStyle name="Normal 2 11 3" xfId="7804" xr:uid="{00000000-0005-0000-0000-0000F0920000}"/>
    <cellStyle name="Normal 2 11 3 2" xfId="24810" xr:uid="{00000000-0005-0000-0000-0000F1920000}"/>
    <cellStyle name="Normal 2 11 3 2 2" xfId="24811" xr:uid="{00000000-0005-0000-0000-0000F2920000}"/>
    <cellStyle name="Normal 2 11 3 2 3" xfId="24812" xr:uid="{00000000-0005-0000-0000-0000F3920000}"/>
    <cellStyle name="Normal 2 11 3 2_AVA DVA EL" xfId="24813" xr:uid="{00000000-0005-0000-0000-0000F4920000}"/>
    <cellStyle name="Normal 2 11 3 3" xfId="24814" xr:uid="{00000000-0005-0000-0000-0000F5920000}"/>
    <cellStyle name="Normal 2 11 3_AVA DVA EL" xfId="24815" xr:uid="{00000000-0005-0000-0000-0000F6920000}"/>
    <cellStyle name="Normal 2 11 4" xfId="24816" xr:uid="{00000000-0005-0000-0000-0000F7920000}"/>
    <cellStyle name="Normal 2 11 4 2" xfId="24817" xr:uid="{00000000-0005-0000-0000-0000F8920000}"/>
    <cellStyle name="Normal 2 11 4 3" xfId="24818" xr:uid="{00000000-0005-0000-0000-0000F9920000}"/>
    <cellStyle name="Normal 2 11 4_AVA DVA EL" xfId="24819" xr:uid="{00000000-0005-0000-0000-0000FA920000}"/>
    <cellStyle name="Normal 2 11 5" xfId="24820" xr:uid="{00000000-0005-0000-0000-0000FB920000}"/>
    <cellStyle name="Normal 2 11 5 2" xfId="24821" xr:uid="{00000000-0005-0000-0000-0000FC920000}"/>
    <cellStyle name="Normal 2 11 5 3" xfId="24822" xr:uid="{00000000-0005-0000-0000-0000FD920000}"/>
    <cellStyle name="Normal 2 11 5_AVA DVA EL" xfId="24823" xr:uid="{00000000-0005-0000-0000-0000FE920000}"/>
    <cellStyle name="Normal 2 11 6" xfId="24824" xr:uid="{00000000-0005-0000-0000-0000FF920000}"/>
    <cellStyle name="Normal 2 11 6 2" xfId="24825" xr:uid="{00000000-0005-0000-0000-000000930000}"/>
    <cellStyle name="Normal 2 11 6 3" xfId="24826" xr:uid="{00000000-0005-0000-0000-000001930000}"/>
    <cellStyle name="Normal 2 11 6_AVA DVA EL" xfId="24827" xr:uid="{00000000-0005-0000-0000-000002930000}"/>
    <cellStyle name="Normal 2 11 7" xfId="24828" xr:uid="{00000000-0005-0000-0000-000003930000}"/>
    <cellStyle name="Normal 2 11 7 2" xfId="24829" xr:uid="{00000000-0005-0000-0000-000004930000}"/>
    <cellStyle name="Normal 2 11 7 3" xfId="24830" xr:uid="{00000000-0005-0000-0000-000005930000}"/>
    <cellStyle name="Normal 2 11 7_AVA DVA EL" xfId="24831" xr:uid="{00000000-0005-0000-0000-000006930000}"/>
    <cellStyle name="Normal 2 11 8" xfId="24832" xr:uid="{00000000-0005-0000-0000-000007930000}"/>
    <cellStyle name="Normal 2 11 8 2" xfId="24833" xr:uid="{00000000-0005-0000-0000-000008930000}"/>
    <cellStyle name="Normal 2 11 8 3" xfId="24834" xr:uid="{00000000-0005-0000-0000-000009930000}"/>
    <cellStyle name="Normal 2 11 8_AVA DVA EL" xfId="24835" xr:uid="{00000000-0005-0000-0000-00000A930000}"/>
    <cellStyle name="Normal 2 11 9" xfId="24836" xr:uid="{00000000-0005-0000-0000-00000B930000}"/>
    <cellStyle name="Normal 2 11 9 2" xfId="24837" xr:uid="{00000000-0005-0000-0000-00000C930000}"/>
    <cellStyle name="Normal 2 11 9 3" xfId="24838" xr:uid="{00000000-0005-0000-0000-00000D930000}"/>
    <cellStyle name="Normal 2 11 9_AVA DVA EL" xfId="24839" xr:uid="{00000000-0005-0000-0000-00000E930000}"/>
    <cellStyle name="Normal 2 11_3. Chng in credit spreads" xfId="48485" xr:uid="{00000000-0005-0000-0000-00000F930000}"/>
    <cellStyle name="Normal 2 12" xfId="7805" xr:uid="{00000000-0005-0000-0000-000010930000}"/>
    <cellStyle name="Normal 2 12 2" xfId="7806" xr:uid="{00000000-0005-0000-0000-000011930000}"/>
    <cellStyle name="Normal 2 12 2 2" xfId="24840" xr:uid="{00000000-0005-0000-0000-000012930000}"/>
    <cellStyle name="Normal 2 12 2 3" xfId="48486" xr:uid="{00000000-0005-0000-0000-000013930000}"/>
    <cellStyle name="Normal 2 12 2_AVA DVA EL" xfId="24841" xr:uid="{00000000-0005-0000-0000-000014930000}"/>
    <cellStyle name="Normal 2 12 3" xfId="7807" xr:uid="{00000000-0005-0000-0000-000015930000}"/>
    <cellStyle name="Normal 2 12 3 2" xfId="24842" xr:uid="{00000000-0005-0000-0000-000016930000}"/>
    <cellStyle name="Normal 2 12 3_AVA DVA EL" xfId="24843" xr:uid="{00000000-0005-0000-0000-000017930000}"/>
    <cellStyle name="Normal 2 12 4" xfId="24844" xr:uid="{00000000-0005-0000-0000-000018930000}"/>
    <cellStyle name="Normal 2 12 4 2" xfId="24845" xr:uid="{00000000-0005-0000-0000-000019930000}"/>
    <cellStyle name="Normal 2 12 4 3" xfId="24846" xr:uid="{00000000-0005-0000-0000-00001A930000}"/>
    <cellStyle name="Normal 2 12 4_AVA DVA EL" xfId="24847" xr:uid="{00000000-0005-0000-0000-00001B930000}"/>
    <cellStyle name="Normal 2 12 5" xfId="24848" xr:uid="{00000000-0005-0000-0000-00001C930000}"/>
    <cellStyle name="Normal 2 12 6" xfId="48487" xr:uid="{00000000-0005-0000-0000-00001D930000}"/>
    <cellStyle name="Normal 2 12_3. Chng in credit spreads" xfId="48488" xr:uid="{00000000-0005-0000-0000-00001E930000}"/>
    <cellStyle name="Normal 2 13" xfId="7808" xr:uid="{00000000-0005-0000-0000-00001F930000}"/>
    <cellStyle name="Normal 2 13 2" xfId="7809" xr:uid="{00000000-0005-0000-0000-000020930000}"/>
    <cellStyle name="Normal 2 13 2 2" xfId="24849" xr:uid="{00000000-0005-0000-0000-000021930000}"/>
    <cellStyle name="Normal 2 13 2 3" xfId="48489" xr:uid="{00000000-0005-0000-0000-000022930000}"/>
    <cellStyle name="Normal 2 13 2_AVA DVA EL" xfId="24850" xr:uid="{00000000-0005-0000-0000-000023930000}"/>
    <cellStyle name="Normal 2 13 3" xfId="7810" xr:uid="{00000000-0005-0000-0000-000024930000}"/>
    <cellStyle name="Normal 2 13 3 2" xfId="24851" xr:uid="{00000000-0005-0000-0000-000025930000}"/>
    <cellStyle name="Normal 2 13 3_AVA DVA EL" xfId="24852" xr:uid="{00000000-0005-0000-0000-000026930000}"/>
    <cellStyle name="Normal 2 13 4" xfId="7811" xr:uid="{00000000-0005-0000-0000-000027930000}"/>
    <cellStyle name="Normal 2 13 4 2" xfId="24853" xr:uid="{00000000-0005-0000-0000-000028930000}"/>
    <cellStyle name="Normal 2 13 4_AVA DVA EL" xfId="24854" xr:uid="{00000000-0005-0000-0000-000029930000}"/>
    <cellStyle name="Normal 2 13 5" xfId="7812" xr:uid="{00000000-0005-0000-0000-00002A930000}"/>
    <cellStyle name="Normal 2 13 5 2" xfId="24855" xr:uid="{00000000-0005-0000-0000-00002B930000}"/>
    <cellStyle name="Normal 2 13 5_AVA DVA EL" xfId="24856" xr:uid="{00000000-0005-0000-0000-00002C930000}"/>
    <cellStyle name="Normal 2 13 6" xfId="7813" xr:uid="{00000000-0005-0000-0000-00002D930000}"/>
    <cellStyle name="Normal 2 13 6 2" xfId="24857" xr:uid="{00000000-0005-0000-0000-00002E930000}"/>
    <cellStyle name="Normal 2 13 6_AVA DVA EL" xfId="24858" xr:uid="{00000000-0005-0000-0000-00002F930000}"/>
    <cellStyle name="Normal 2 13 7" xfId="24859" xr:uid="{00000000-0005-0000-0000-000030930000}"/>
    <cellStyle name="Normal 2 13 7 2" xfId="24860" xr:uid="{00000000-0005-0000-0000-000031930000}"/>
    <cellStyle name="Normal 2 13 7 3" xfId="24861" xr:uid="{00000000-0005-0000-0000-000032930000}"/>
    <cellStyle name="Normal 2 13 7_AVA DVA EL" xfId="24862" xr:uid="{00000000-0005-0000-0000-000033930000}"/>
    <cellStyle name="Normal 2 13 8" xfId="24863" xr:uid="{00000000-0005-0000-0000-000034930000}"/>
    <cellStyle name="Normal 2 13 9" xfId="48490" xr:uid="{00000000-0005-0000-0000-000035930000}"/>
    <cellStyle name="Normal 2 13_3. Chng in credit spreads" xfId="48491" xr:uid="{00000000-0005-0000-0000-000036930000}"/>
    <cellStyle name="Normal 2 14" xfId="7814" xr:uid="{00000000-0005-0000-0000-000037930000}"/>
    <cellStyle name="Normal 2 14 2" xfId="24864" xr:uid="{00000000-0005-0000-0000-000038930000}"/>
    <cellStyle name="Normal 2 14 2 2" xfId="24865" xr:uid="{00000000-0005-0000-0000-000039930000}"/>
    <cellStyle name="Normal 2 14 2 3" xfId="24866" xr:uid="{00000000-0005-0000-0000-00003A930000}"/>
    <cellStyle name="Normal 2 14 2_AVA DVA EL" xfId="24867" xr:uid="{00000000-0005-0000-0000-00003B930000}"/>
    <cellStyle name="Normal 2 14 3" xfId="24868" xr:uid="{00000000-0005-0000-0000-00003C930000}"/>
    <cellStyle name="Normal 2 14_AVA DVA EL" xfId="24869" xr:uid="{00000000-0005-0000-0000-00003D930000}"/>
    <cellStyle name="Normal 2 15" xfId="7815" xr:uid="{00000000-0005-0000-0000-00003E930000}"/>
    <cellStyle name="Normal 2 15 2" xfId="7816" xr:uid="{00000000-0005-0000-0000-00003F930000}"/>
    <cellStyle name="Normal 2 15 2 2" xfId="24870" xr:uid="{00000000-0005-0000-0000-000040930000}"/>
    <cellStyle name="Normal 2 15 2_AVA DVA EL" xfId="24871" xr:uid="{00000000-0005-0000-0000-000041930000}"/>
    <cellStyle name="Normal 2 15 3" xfId="7817" xr:uid="{00000000-0005-0000-0000-000042930000}"/>
    <cellStyle name="Normal 2 15 3 2" xfId="24872" xr:uid="{00000000-0005-0000-0000-000043930000}"/>
    <cellStyle name="Normal 2 15 3_AVA DVA EL" xfId="24873" xr:uid="{00000000-0005-0000-0000-000044930000}"/>
    <cellStyle name="Normal 2 15 4" xfId="7818" xr:uid="{00000000-0005-0000-0000-000045930000}"/>
    <cellStyle name="Normal 2 15 4 2" xfId="24874" xr:uid="{00000000-0005-0000-0000-000046930000}"/>
    <cellStyle name="Normal 2 15 4_AVA DVA EL" xfId="24875" xr:uid="{00000000-0005-0000-0000-000047930000}"/>
    <cellStyle name="Normal 2 15 5" xfId="7819" xr:uid="{00000000-0005-0000-0000-000048930000}"/>
    <cellStyle name="Normal 2 15 5 2" xfId="24876" xr:uid="{00000000-0005-0000-0000-000049930000}"/>
    <cellStyle name="Normal 2 15 5_AVA DVA EL" xfId="24877" xr:uid="{00000000-0005-0000-0000-00004A930000}"/>
    <cellStyle name="Normal 2 15 6" xfId="7820" xr:uid="{00000000-0005-0000-0000-00004B930000}"/>
    <cellStyle name="Normal 2 15 6 2" xfId="24878" xr:uid="{00000000-0005-0000-0000-00004C930000}"/>
    <cellStyle name="Normal 2 15 6_AVA DVA EL" xfId="24879" xr:uid="{00000000-0005-0000-0000-00004D930000}"/>
    <cellStyle name="Normal 2 15 7" xfId="24880" xr:uid="{00000000-0005-0000-0000-00004E930000}"/>
    <cellStyle name="Normal 2 15_AVA DVA EL" xfId="24881" xr:uid="{00000000-0005-0000-0000-00004F930000}"/>
    <cellStyle name="Normal 2 16" xfId="7821" xr:uid="{00000000-0005-0000-0000-000050930000}"/>
    <cellStyle name="Normal 2 16 2" xfId="7822" xr:uid="{00000000-0005-0000-0000-000051930000}"/>
    <cellStyle name="Normal 2 16 2 2" xfId="24882" xr:uid="{00000000-0005-0000-0000-000052930000}"/>
    <cellStyle name="Normal 2 16 2_AVA DVA EL" xfId="24883" xr:uid="{00000000-0005-0000-0000-000053930000}"/>
    <cellStyle name="Normal 2 16 3" xfId="24884" xr:uid="{00000000-0005-0000-0000-000054930000}"/>
    <cellStyle name="Normal 2 16_AVA DVA EL" xfId="24885" xr:uid="{00000000-0005-0000-0000-000055930000}"/>
    <cellStyle name="Normal 2 17" xfId="7823" xr:uid="{00000000-0005-0000-0000-000056930000}"/>
    <cellStyle name="Normal 2 17 2" xfId="24886" xr:uid="{00000000-0005-0000-0000-000057930000}"/>
    <cellStyle name="Normal 2 17_AVA DVA EL" xfId="24887" xr:uid="{00000000-0005-0000-0000-000058930000}"/>
    <cellStyle name="Normal 2 18" xfId="7824" xr:uid="{00000000-0005-0000-0000-000059930000}"/>
    <cellStyle name="Normal 2 18 2" xfId="7825" xr:uid="{00000000-0005-0000-0000-00005A930000}"/>
    <cellStyle name="Normal 2 18 2 2" xfId="24888" xr:uid="{00000000-0005-0000-0000-00005B930000}"/>
    <cellStyle name="Normal 2 18 2_AVA DVA EL" xfId="24889" xr:uid="{00000000-0005-0000-0000-00005C930000}"/>
    <cellStyle name="Normal 2 18 3" xfId="7826" xr:uid="{00000000-0005-0000-0000-00005D930000}"/>
    <cellStyle name="Normal 2 18 3 2" xfId="24890" xr:uid="{00000000-0005-0000-0000-00005E930000}"/>
    <cellStyle name="Normal 2 18 3_AVA DVA EL" xfId="24891" xr:uid="{00000000-0005-0000-0000-00005F930000}"/>
    <cellStyle name="Normal 2 18 4" xfId="7827" xr:uid="{00000000-0005-0000-0000-000060930000}"/>
    <cellStyle name="Normal 2 18 4 2" xfId="24892" xr:uid="{00000000-0005-0000-0000-000061930000}"/>
    <cellStyle name="Normal 2 18 4_AVA DVA EL" xfId="24893" xr:uid="{00000000-0005-0000-0000-000062930000}"/>
    <cellStyle name="Normal 2 18 5" xfId="7828" xr:uid="{00000000-0005-0000-0000-000063930000}"/>
    <cellStyle name="Normal 2 18 5 2" xfId="24894" xr:uid="{00000000-0005-0000-0000-000064930000}"/>
    <cellStyle name="Normal 2 18 5_AVA DVA EL" xfId="24895" xr:uid="{00000000-0005-0000-0000-000065930000}"/>
    <cellStyle name="Normal 2 18 6" xfId="24896" xr:uid="{00000000-0005-0000-0000-000066930000}"/>
    <cellStyle name="Normal 2 18_AVA DVA EL" xfId="24897" xr:uid="{00000000-0005-0000-0000-000067930000}"/>
    <cellStyle name="Normal 2 19" xfId="7829" xr:uid="{00000000-0005-0000-0000-000068930000}"/>
    <cellStyle name="Normal 2 19 2" xfId="7830" xr:uid="{00000000-0005-0000-0000-000069930000}"/>
    <cellStyle name="Normal 2 19 2 2" xfId="24898" xr:uid="{00000000-0005-0000-0000-00006A930000}"/>
    <cellStyle name="Normal 2 19 2_AVA DVA EL" xfId="24899" xr:uid="{00000000-0005-0000-0000-00006B930000}"/>
    <cellStyle name="Normal 2 19 3" xfId="7831" xr:uid="{00000000-0005-0000-0000-00006C930000}"/>
    <cellStyle name="Normal 2 19 3 2" xfId="24900" xr:uid="{00000000-0005-0000-0000-00006D930000}"/>
    <cellStyle name="Normal 2 19 3_AVA DVA EL" xfId="24901" xr:uid="{00000000-0005-0000-0000-00006E930000}"/>
    <cellStyle name="Normal 2 19 4" xfId="7832" xr:uid="{00000000-0005-0000-0000-00006F930000}"/>
    <cellStyle name="Normal 2 19 4 2" xfId="24902" xr:uid="{00000000-0005-0000-0000-000070930000}"/>
    <cellStyle name="Normal 2 19 4_AVA DVA EL" xfId="24903" xr:uid="{00000000-0005-0000-0000-000071930000}"/>
    <cellStyle name="Normal 2 19 5" xfId="7833" xr:uid="{00000000-0005-0000-0000-000072930000}"/>
    <cellStyle name="Normal 2 19 5 2" xfId="24904" xr:uid="{00000000-0005-0000-0000-000073930000}"/>
    <cellStyle name="Normal 2 19 5_AVA DVA EL" xfId="24905" xr:uid="{00000000-0005-0000-0000-000074930000}"/>
    <cellStyle name="Normal 2 19 6" xfId="24906" xr:uid="{00000000-0005-0000-0000-000075930000}"/>
    <cellStyle name="Normal 2 19_AVA DVA EL" xfId="24907" xr:uid="{00000000-0005-0000-0000-000076930000}"/>
    <cellStyle name="Normal 2 192" xfId="24908" xr:uid="{00000000-0005-0000-0000-000077930000}"/>
    <cellStyle name="Normal 2 192 2" xfId="24909" xr:uid="{00000000-0005-0000-0000-000078930000}"/>
    <cellStyle name="Normal 2 192 3" xfId="24910" xr:uid="{00000000-0005-0000-0000-000079930000}"/>
    <cellStyle name="Normal 2 192_AVA DVA EL" xfId="24911" xr:uid="{00000000-0005-0000-0000-00007A930000}"/>
    <cellStyle name="Normal 2 2" xfId="7834" xr:uid="{00000000-0005-0000-0000-00007B930000}"/>
    <cellStyle name="Normal 2 2 10" xfId="7835" xr:uid="{00000000-0005-0000-0000-00007C930000}"/>
    <cellStyle name="Normal 2 2 10 2" xfId="7836" xr:uid="{00000000-0005-0000-0000-00007D930000}"/>
    <cellStyle name="Normal 2 2 10 2 2" xfId="24912" xr:uid="{00000000-0005-0000-0000-00007E930000}"/>
    <cellStyle name="Normal 2 2 10 2_AVA DVA EL" xfId="24913" xr:uid="{00000000-0005-0000-0000-00007F930000}"/>
    <cellStyle name="Normal 2 2 10 3" xfId="24914" xr:uid="{00000000-0005-0000-0000-000080930000}"/>
    <cellStyle name="Normal 2 2 10 3 2" xfId="24915" xr:uid="{00000000-0005-0000-0000-000081930000}"/>
    <cellStyle name="Normal 2 2 10 3 3" xfId="24916" xr:uid="{00000000-0005-0000-0000-000082930000}"/>
    <cellStyle name="Normal 2 2 10 3_AVA DVA EL" xfId="24917" xr:uid="{00000000-0005-0000-0000-000083930000}"/>
    <cellStyle name="Normal 2 2 10 4" xfId="24918" xr:uid="{00000000-0005-0000-0000-000084930000}"/>
    <cellStyle name="Normal 2 2 10_AVA DVA EL" xfId="24919" xr:uid="{00000000-0005-0000-0000-000085930000}"/>
    <cellStyle name="Normal 2 2 11" xfId="7837" xr:uid="{00000000-0005-0000-0000-000086930000}"/>
    <cellStyle name="Normal 2 2 11 2" xfId="24920" xr:uid="{00000000-0005-0000-0000-000087930000}"/>
    <cellStyle name="Normal 2 2 11 2 2" xfId="24921" xr:uid="{00000000-0005-0000-0000-000088930000}"/>
    <cellStyle name="Normal 2 2 11 2 3" xfId="24922" xr:uid="{00000000-0005-0000-0000-000089930000}"/>
    <cellStyle name="Normal 2 2 11 2_AVA DVA EL" xfId="24923" xr:uid="{00000000-0005-0000-0000-00008A930000}"/>
    <cellStyle name="Normal 2 2 11 3" xfId="24924" xr:uid="{00000000-0005-0000-0000-00008B930000}"/>
    <cellStyle name="Normal 2 2 11_AVA DVA EL" xfId="24925" xr:uid="{00000000-0005-0000-0000-00008C930000}"/>
    <cellStyle name="Normal 2 2 12" xfId="7838" xr:uid="{00000000-0005-0000-0000-00008D930000}"/>
    <cellStyle name="Normal 2 2 12 2" xfId="7839" xr:uid="{00000000-0005-0000-0000-00008E930000}"/>
    <cellStyle name="Normal 2 2 12 2 2" xfId="24926" xr:uid="{00000000-0005-0000-0000-00008F930000}"/>
    <cellStyle name="Normal 2 2 12 2_AVA DVA EL" xfId="24927" xr:uid="{00000000-0005-0000-0000-000090930000}"/>
    <cellStyle name="Normal 2 2 12 3" xfId="7840" xr:uid="{00000000-0005-0000-0000-000091930000}"/>
    <cellStyle name="Normal 2 2 12 3 2" xfId="24928" xr:uid="{00000000-0005-0000-0000-000092930000}"/>
    <cellStyle name="Normal 2 2 12 3_AVA DVA EL" xfId="24929" xr:uid="{00000000-0005-0000-0000-000093930000}"/>
    <cellStyle name="Normal 2 2 12 4" xfId="7841" xr:uid="{00000000-0005-0000-0000-000094930000}"/>
    <cellStyle name="Normal 2 2 12 4 2" xfId="24930" xr:uid="{00000000-0005-0000-0000-000095930000}"/>
    <cellStyle name="Normal 2 2 12 4_AVA DVA EL" xfId="24931" xr:uid="{00000000-0005-0000-0000-000096930000}"/>
    <cellStyle name="Normal 2 2 12 5" xfId="7842" xr:uid="{00000000-0005-0000-0000-000097930000}"/>
    <cellStyle name="Normal 2 2 12 5 2" xfId="24932" xr:uid="{00000000-0005-0000-0000-000098930000}"/>
    <cellStyle name="Normal 2 2 12 5_AVA DVA EL" xfId="24933" xr:uid="{00000000-0005-0000-0000-000099930000}"/>
    <cellStyle name="Normal 2 2 12 6" xfId="7843" xr:uid="{00000000-0005-0000-0000-00009A930000}"/>
    <cellStyle name="Normal 2 2 12 6 2" xfId="24934" xr:uid="{00000000-0005-0000-0000-00009B930000}"/>
    <cellStyle name="Normal 2 2 12 6_AVA DVA EL" xfId="24935" xr:uid="{00000000-0005-0000-0000-00009C930000}"/>
    <cellStyle name="Normal 2 2 12 7" xfId="24936" xr:uid="{00000000-0005-0000-0000-00009D930000}"/>
    <cellStyle name="Normal 2 2 12 7 2" xfId="24937" xr:uid="{00000000-0005-0000-0000-00009E930000}"/>
    <cellStyle name="Normal 2 2 12 7 3" xfId="24938" xr:uid="{00000000-0005-0000-0000-00009F930000}"/>
    <cellStyle name="Normal 2 2 12 7_AVA DVA EL" xfId="24939" xr:uid="{00000000-0005-0000-0000-0000A0930000}"/>
    <cellStyle name="Normal 2 2 12 8" xfId="24940" xr:uid="{00000000-0005-0000-0000-0000A1930000}"/>
    <cellStyle name="Normal 2 2 12_AVA DVA EL" xfId="24941" xr:uid="{00000000-0005-0000-0000-0000A2930000}"/>
    <cellStyle name="Normal 2 2 13" xfId="7844" xr:uid="{00000000-0005-0000-0000-0000A3930000}"/>
    <cellStyle name="Normal 2 2 13 2" xfId="24942" xr:uid="{00000000-0005-0000-0000-0000A4930000}"/>
    <cellStyle name="Normal 2 2 13_AVA DVA EL" xfId="24943" xr:uid="{00000000-0005-0000-0000-0000A5930000}"/>
    <cellStyle name="Normal 2 2 14" xfId="7845" xr:uid="{00000000-0005-0000-0000-0000A6930000}"/>
    <cellStyle name="Normal 2 2 14 2" xfId="24944" xr:uid="{00000000-0005-0000-0000-0000A7930000}"/>
    <cellStyle name="Normal 2 2 14_AVA DVA EL" xfId="24945" xr:uid="{00000000-0005-0000-0000-0000A8930000}"/>
    <cellStyle name="Normal 2 2 15" xfId="7846" xr:uid="{00000000-0005-0000-0000-0000A9930000}"/>
    <cellStyle name="Normal 2 2 15 2" xfId="24946" xr:uid="{00000000-0005-0000-0000-0000AA930000}"/>
    <cellStyle name="Normal 2 2 15_AVA DVA EL" xfId="24947" xr:uid="{00000000-0005-0000-0000-0000AB930000}"/>
    <cellStyle name="Normal 2 2 16" xfId="7847" xr:uid="{00000000-0005-0000-0000-0000AC930000}"/>
    <cellStyle name="Normal 2 2 16 2" xfId="24948" xr:uid="{00000000-0005-0000-0000-0000AD930000}"/>
    <cellStyle name="Normal 2 2 16_AVA DVA EL" xfId="24949" xr:uid="{00000000-0005-0000-0000-0000AE930000}"/>
    <cellStyle name="Normal 2 2 17" xfId="7848" xr:uid="{00000000-0005-0000-0000-0000AF930000}"/>
    <cellStyle name="Normal 2 2 17 2" xfId="24950" xr:uid="{00000000-0005-0000-0000-0000B0930000}"/>
    <cellStyle name="Normal 2 2 17_AVA DVA EL" xfId="24951" xr:uid="{00000000-0005-0000-0000-0000B1930000}"/>
    <cellStyle name="Normal 2 2 18" xfId="7849" xr:uid="{00000000-0005-0000-0000-0000B2930000}"/>
    <cellStyle name="Normal 2 2 18 2" xfId="24952" xr:uid="{00000000-0005-0000-0000-0000B3930000}"/>
    <cellStyle name="Normal 2 2 18_AVA DVA EL" xfId="24953" xr:uid="{00000000-0005-0000-0000-0000B4930000}"/>
    <cellStyle name="Normal 2 2 19" xfId="7850" xr:uid="{00000000-0005-0000-0000-0000B5930000}"/>
    <cellStyle name="Normal 2 2 19 2" xfId="7851" xr:uid="{00000000-0005-0000-0000-0000B6930000}"/>
    <cellStyle name="Normal 2 2 19 2 2" xfId="24954" xr:uid="{00000000-0005-0000-0000-0000B7930000}"/>
    <cellStyle name="Normal 2 2 19 2_AVA DVA EL" xfId="24955" xr:uid="{00000000-0005-0000-0000-0000B8930000}"/>
    <cellStyle name="Normal 2 2 19 3" xfId="7852" xr:uid="{00000000-0005-0000-0000-0000B9930000}"/>
    <cellStyle name="Normal 2 2 19 3 2" xfId="24956" xr:uid="{00000000-0005-0000-0000-0000BA930000}"/>
    <cellStyle name="Normal 2 2 19 3_AVA DVA EL" xfId="24957" xr:uid="{00000000-0005-0000-0000-0000BB930000}"/>
    <cellStyle name="Normal 2 2 19 4" xfId="24958" xr:uid="{00000000-0005-0000-0000-0000BC930000}"/>
    <cellStyle name="Normal 2 2 19_AVA DVA EL" xfId="24959" xr:uid="{00000000-0005-0000-0000-0000BD930000}"/>
    <cellStyle name="Normal 2 2 2" xfId="7853" xr:uid="{00000000-0005-0000-0000-0000BE930000}"/>
    <cellStyle name="Normal 2 2 2 10" xfId="7854" xr:uid="{00000000-0005-0000-0000-0000BF930000}"/>
    <cellStyle name="Normal 2 2 2 10 2" xfId="7855" xr:uid="{00000000-0005-0000-0000-0000C0930000}"/>
    <cellStyle name="Normal 2 2 2 10 2 2" xfId="7856" xr:uid="{00000000-0005-0000-0000-0000C1930000}"/>
    <cellStyle name="Normal 2 2 2 10 2 3" xfId="7857" xr:uid="{00000000-0005-0000-0000-0000C2930000}"/>
    <cellStyle name="Normal 2 2 2 10 2_AVA DVA EL" xfId="48492" xr:uid="{00000000-0005-0000-0000-0000C3930000}"/>
    <cellStyle name="Normal 2 2 2 10 3" xfId="7858" xr:uid="{00000000-0005-0000-0000-0000C4930000}"/>
    <cellStyle name="Normal 2 2 2 10 3 2" xfId="7859" xr:uid="{00000000-0005-0000-0000-0000C5930000}"/>
    <cellStyle name="Normal 2 2 2 10 3 3" xfId="7860" xr:uid="{00000000-0005-0000-0000-0000C6930000}"/>
    <cellStyle name="Normal 2 2 2 10 3_AVA DVA EL" xfId="48493" xr:uid="{00000000-0005-0000-0000-0000C7930000}"/>
    <cellStyle name="Normal 2 2 2 10 4" xfId="7861" xr:uid="{00000000-0005-0000-0000-0000C8930000}"/>
    <cellStyle name="Normal 2 2 2 10 4 2" xfId="7862" xr:uid="{00000000-0005-0000-0000-0000C9930000}"/>
    <cellStyle name="Normal 2 2 2 10 4 3" xfId="7863" xr:uid="{00000000-0005-0000-0000-0000CA930000}"/>
    <cellStyle name="Normal 2 2 2 10 4_AVA DVA EL" xfId="48494" xr:uid="{00000000-0005-0000-0000-0000CB930000}"/>
    <cellStyle name="Normal 2 2 2 10 5" xfId="7864" xr:uid="{00000000-0005-0000-0000-0000CC930000}"/>
    <cellStyle name="Normal 2 2 2 10 6" xfId="7865" xr:uid="{00000000-0005-0000-0000-0000CD930000}"/>
    <cellStyle name="Normal 2 2 2 10_AVA DVA EL" xfId="48495" xr:uid="{00000000-0005-0000-0000-0000CE930000}"/>
    <cellStyle name="Normal 2 2 2 11" xfId="7866" xr:uid="{00000000-0005-0000-0000-0000CF930000}"/>
    <cellStyle name="Normal 2 2 2 11 2" xfId="24960" xr:uid="{00000000-0005-0000-0000-0000D0930000}"/>
    <cellStyle name="Normal 2 2 2 11_AVA DVA EL" xfId="24961" xr:uid="{00000000-0005-0000-0000-0000D1930000}"/>
    <cellStyle name="Normal 2 2 2 12" xfId="7867" xr:uid="{00000000-0005-0000-0000-0000D2930000}"/>
    <cellStyle name="Normal 2 2 2 12 2" xfId="24962" xr:uid="{00000000-0005-0000-0000-0000D3930000}"/>
    <cellStyle name="Normal 2 2 2 12_AVA DVA EL" xfId="24963" xr:uid="{00000000-0005-0000-0000-0000D4930000}"/>
    <cellStyle name="Normal 2 2 2 13" xfId="7868" xr:uid="{00000000-0005-0000-0000-0000D5930000}"/>
    <cellStyle name="Normal 2 2 2 13 2" xfId="24964" xr:uid="{00000000-0005-0000-0000-0000D6930000}"/>
    <cellStyle name="Normal 2 2 2 13_AVA DVA EL" xfId="24965" xr:uid="{00000000-0005-0000-0000-0000D7930000}"/>
    <cellStyle name="Normal 2 2 2 14" xfId="7869" xr:uid="{00000000-0005-0000-0000-0000D8930000}"/>
    <cellStyle name="Normal 2 2 2 14 2" xfId="24966" xr:uid="{00000000-0005-0000-0000-0000D9930000}"/>
    <cellStyle name="Normal 2 2 2 14_AVA DVA EL" xfId="24967" xr:uid="{00000000-0005-0000-0000-0000DA930000}"/>
    <cellStyle name="Normal 2 2 2 15" xfId="7870" xr:uid="{00000000-0005-0000-0000-0000DB930000}"/>
    <cellStyle name="Normal 2 2 2 15 2" xfId="7871" xr:uid="{00000000-0005-0000-0000-0000DC930000}"/>
    <cellStyle name="Normal 2 2 2 15 3" xfId="7872" xr:uid="{00000000-0005-0000-0000-0000DD930000}"/>
    <cellStyle name="Normal 2 2 2 15_AVA DVA EL" xfId="24968" xr:uid="{00000000-0005-0000-0000-0000DE930000}"/>
    <cellStyle name="Normal 2 2 2 16" xfId="7873" xr:uid="{00000000-0005-0000-0000-0000DF930000}"/>
    <cellStyle name="Normal 2 2 2 16 2" xfId="24969" xr:uid="{00000000-0005-0000-0000-0000E0930000}"/>
    <cellStyle name="Normal 2 2 2 16_AVA DVA EL" xfId="24970" xr:uid="{00000000-0005-0000-0000-0000E1930000}"/>
    <cellStyle name="Normal 2 2 2 17" xfId="7874" xr:uid="{00000000-0005-0000-0000-0000E2930000}"/>
    <cellStyle name="Normal 2 2 2 17 2" xfId="24971" xr:uid="{00000000-0005-0000-0000-0000E3930000}"/>
    <cellStyle name="Normal 2 2 2 17_AVA DVA EL" xfId="24972" xr:uid="{00000000-0005-0000-0000-0000E4930000}"/>
    <cellStyle name="Normal 2 2 2 18" xfId="7875" xr:uid="{00000000-0005-0000-0000-0000E5930000}"/>
    <cellStyle name="Normal 2 2 2 18 2" xfId="24973" xr:uid="{00000000-0005-0000-0000-0000E6930000}"/>
    <cellStyle name="Normal 2 2 2 18_AVA DVA EL" xfId="24974" xr:uid="{00000000-0005-0000-0000-0000E7930000}"/>
    <cellStyle name="Normal 2 2 2 19" xfId="7876" xr:uid="{00000000-0005-0000-0000-0000E8930000}"/>
    <cellStyle name="Normal 2 2 2 19 2" xfId="24975" xr:uid="{00000000-0005-0000-0000-0000E9930000}"/>
    <cellStyle name="Normal 2 2 2 19_AVA DVA EL" xfId="24976" xr:uid="{00000000-0005-0000-0000-0000EA930000}"/>
    <cellStyle name="Normal 2 2 2 2" xfId="7877" xr:uid="{00000000-0005-0000-0000-0000EB930000}"/>
    <cellStyle name="Normal 2 2 2 2 10" xfId="7878" xr:uid="{00000000-0005-0000-0000-0000EC930000}"/>
    <cellStyle name="Normal 2 2 2 2 11" xfId="7879" xr:uid="{00000000-0005-0000-0000-0000ED930000}"/>
    <cellStyle name="Normal 2 2 2 2 12" xfId="7880" xr:uid="{00000000-0005-0000-0000-0000EE930000}"/>
    <cellStyle name="Normal 2 2 2 2 13" xfId="24977" xr:uid="{00000000-0005-0000-0000-0000EF930000}"/>
    <cellStyle name="Normal 2 2 2 2 13 2" xfId="24978" xr:uid="{00000000-0005-0000-0000-0000F0930000}"/>
    <cellStyle name="Normal 2 2 2 2 13 3" xfId="24979" xr:uid="{00000000-0005-0000-0000-0000F1930000}"/>
    <cellStyle name="Normal 2 2 2 2 13_AVA DVA EL" xfId="24980" xr:uid="{00000000-0005-0000-0000-0000F2930000}"/>
    <cellStyle name="Normal 2 2 2 2 2" xfId="7881" xr:uid="{00000000-0005-0000-0000-0000F3930000}"/>
    <cellStyle name="Normal 2 2 2 2 2 10" xfId="7882" xr:uid="{00000000-0005-0000-0000-0000F4930000}"/>
    <cellStyle name="Normal 2 2 2 2 2 10 2" xfId="24981" xr:uid="{00000000-0005-0000-0000-0000F5930000}"/>
    <cellStyle name="Normal 2 2 2 2 2 10_AVA DVA EL" xfId="24982" xr:uid="{00000000-0005-0000-0000-0000F6930000}"/>
    <cellStyle name="Normal 2 2 2 2 2 11" xfId="24983" xr:uid="{00000000-0005-0000-0000-0000F7930000}"/>
    <cellStyle name="Normal 2 2 2 2 2 11 2" xfId="24984" xr:uid="{00000000-0005-0000-0000-0000F8930000}"/>
    <cellStyle name="Normal 2 2 2 2 2 11 3" xfId="24985" xr:uid="{00000000-0005-0000-0000-0000F9930000}"/>
    <cellStyle name="Normal 2 2 2 2 2 11_AVA DVA EL" xfId="24986" xr:uid="{00000000-0005-0000-0000-0000FA930000}"/>
    <cellStyle name="Normal 2 2 2 2 2 2" xfId="7883" xr:uid="{00000000-0005-0000-0000-0000FB930000}"/>
    <cellStyle name="Normal 2 2 2 2 2 2 10" xfId="7884" xr:uid="{00000000-0005-0000-0000-0000FC930000}"/>
    <cellStyle name="Normal 2 2 2 2 2 2 11" xfId="24987" xr:uid="{00000000-0005-0000-0000-0000FD930000}"/>
    <cellStyle name="Normal 2 2 2 2 2 2 11 2" xfId="24988" xr:uid="{00000000-0005-0000-0000-0000FE930000}"/>
    <cellStyle name="Normal 2 2 2 2 2 2 11 3" xfId="24989" xr:uid="{00000000-0005-0000-0000-0000FF930000}"/>
    <cellStyle name="Normal 2 2 2 2 2 2 11_AVA DVA EL" xfId="24990" xr:uid="{00000000-0005-0000-0000-000000940000}"/>
    <cellStyle name="Normal 2 2 2 2 2 2 2" xfId="7885" xr:uid="{00000000-0005-0000-0000-000001940000}"/>
    <cellStyle name="Normal 2 2 2 2 2 2 2 2" xfId="7886" xr:uid="{00000000-0005-0000-0000-000002940000}"/>
    <cellStyle name="Normal 2 2 2 2 2 2 2 2 2" xfId="7887" xr:uid="{00000000-0005-0000-0000-000003940000}"/>
    <cellStyle name="Normal 2 2 2 2 2 2 2 2 2 2" xfId="7888" xr:uid="{00000000-0005-0000-0000-000004940000}"/>
    <cellStyle name="Normal 2 2 2 2 2 2 2 2 2 2 2" xfId="7889" xr:uid="{00000000-0005-0000-0000-000005940000}"/>
    <cellStyle name="Normal 2 2 2 2 2 2 2 2 2 2 3" xfId="7890" xr:uid="{00000000-0005-0000-0000-000006940000}"/>
    <cellStyle name="Normal 2 2 2 2 2 2 2 2 2 2 4" xfId="7891" xr:uid="{00000000-0005-0000-0000-000007940000}"/>
    <cellStyle name="Normal 2 2 2 2 2 2 2 2 2 2 5" xfId="7892" xr:uid="{00000000-0005-0000-0000-000008940000}"/>
    <cellStyle name="Normal 2 2 2 2 2 2 2 2 2 2_AVA DVA EL" xfId="24991" xr:uid="{00000000-0005-0000-0000-000009940000}"/>
    <cellStyle name="Normal 2 2 2 2 2 2 2 2 2 3" xfId="7893" xr:uid="{00000000-0005-0000-0000-00000A940000}"/>
    <cellStyle name="Normal 2 2 2 2 2 2 2 2 2 3 2" xfId="24992" xr:uid="{00000000-0005-0000-0000-00000B940000}"/>
    <cellStyle name="Normal 2 2 2 2 2 2 2 2 2 3_AVA DVA EL" xfId="24993" xr:uid="{00000000-0005-0000-0000-00000C940000}"/>
    <cellStyle name="Normal 2 2 2 2 2 2 2 2 2 4" xfId="7894" xr:uid="{00000000-0005-0000-0000-00000D940000}"/>
    <cellStyle name="Normal 2 2 2 2 2 2 2 2 2 4 2" xfId="24994" xr:uid="{00000000-0005-0000-0000-00000E940000}"/>
    <cellStyle name="Normal 2 2 2 2 2 2 2 2 2 4_AVA DVA EL" xfId="24995" xr:uid="{00000000-0005-0000-0000-00000F940000}"/>
    <cellStyle name="Normal 2 2 2 2 2 2 2 2 2 5" xfId="7895" xr:uid="{00000000-0005-0000-0000-000010940000}"/>
    <cellStyle name="Normal 2 2 2 2 2 2 2 2 2 5 2" xfId="24996" xr:uid="{00000000-0005-0000-0000-000011940000}"/>
    <cellStyle name="Normal 2 2 2 2 2 2 2 2 2 5_AVA DVA EL" xfId="24997" xr:uid="{00000000-0005-0000-0000-000012940000}"/>
    <cellStyle name="Normal 2 2 2 2 2 2 2 2 2_AVA DVA EL" xfId="48496" xr:uid="{00000000-0005-0000-0000-000013940000}"/>
    <cellStyle name="Normal 2 2 2 2 2 2 2 2 3" xfId="7896" xr:uid="{00000000-0005-0000-0000-000014940000}"/>
    <cellStyle name="Normal 2 2 2 2 2 2 2 2 4" xfId="7897" xr:uid="{00000000-0005-0000-0000-000015940000}"/>
    <cellStyle name="Normal 2 2 2 2 2 2 2 2 5" xfId="7898" xr:uid="{00000000-0005-0000-0000-000016940000}"/>
    <cellStyle name="Normal 2 2 2 2 2 2 2 2 6" xfId="7899" xr:uid="{00000000-0005-0000-0000-000017940000}"/>
    <cellStyle name="Normal 2 2 2 2 2 2 2 2 7" xfId="7900" xr:uid="{00000000-0005-0000-0000-000018940000}"/>
    <cellStyle name="Normal 2 2 2 2 2 2 2 2_AVA DVA EL" xfId="24998" xr:uid="{00000000-0005-0000-0000-000019940000}"/>
    <cellStyle name="Normal 2 2 2 2 2 2 2 3" xfId="7901" xr:uid="{00000000-0005-0000-0000-00001A940000}"/>
    <cellStyle name="Normal 2 2 2 2 2 2 2 4" xfId="7902" xr:uid="{00000000-0005-0000-0000-00001B940000}"/>
    <cellStyle name="Normal 2 2 2 2 2 2 2 4 2" xfId="24999" xr:uid="{00000000-0005-0000-0000-00001C940000}"/>
    <cellStyle name="Normal 2 2 2 2 2 2 2 4_AVA DVA EL" xfId="25000" xr:uid="{00000000-0005-0000-0000-00001D940000}"/>
    <cellStyle name="Normal 2 2 2 2 2 2 2 5" xfId="7903" xr:uid="{00000000-0005-0000-0000-00001E940000}"/>
    <cellStyle name="Normal 2 2 2 2 2 2 2 5 2" xfId="25001" xr:uid="{00000000-0005-0000-0000-00001F940000}"/>
    <cellStyle name="Normal 2 2 2 2 2 2 2 5_AVA DVA EL" xfId="25002" xr:uid="{00000000-0005-0000-0000-000020940000}"/>
    <cellStyle name="Normal 2 2 2 2 2 2 2 6" xfId="7904" xr:uid="{00000000-0005-0000-0000-000021940000}"/>
    <cellStyle name="Normal 2 2 2 2 2 2 2 6 2" xfId="25003" xr:uid="{00000000-0005-0000-0000-000022940000}"/>
    <cellStyle name="Normal 2 2 2 2 2 2 2 6_AVA DVA EL" xfId="25004" xr:uid="{00000000-0005-0000-0000-000023940000}"/>
    <cellStyle name="Normal 2 2 2 2 2 2 2 7" xfId="7905" xr:uid="{00000000-0005-0000-0000-000024940000}"/>
    <cellStyle name="Normal 2 2 2 2 2 2 2 7 2" xfId="25005" xr:uid="{00000000-0005-0000-0000-000025940000}"/>
    <cellStyle name="Normal 2 2 2 2 2 2 2 7_AVA DVA EL" xfId="25006" xr:uid="{00000000-0005-0000-0000-000026940000}"/>
    <cellStyle name="Normal 2 2 2 2 2 2 2 8" xfId="7906" xr:uid="{00000000-0005-0000-0000-000027940000}"/>
    <cellStyle name="Normal 2 2 2 2 2 2 2 8 2" xfId="25007" xr:uid="{00000000-0005-0000-0000-000028940000}"/>
    <cellStyle name="Normal 2 2 2 2 2 2 2 8_AVA DVA EL" xfId="25008" xr:uid="{00000000-0005-0000-0000-000029940000}"/>
    <cellStyle name="Normal 2 2 2 2 2 2 2_AVA DVA EL" xfId="48497" xr:uid="{00000000-0005-0000-0000-00002A940000}"/>
    <cellStyle name="Normal 2 2 2 2 2 2 3" xfId="7907" xr:uid="{00000000-0005-0000-0000-00002B940000}"/>
    <cellStyle name="Normal 2 2 2 2 2 2 3 2" xfId="7908" xr:uid="{00000000-0005-0000-0000-00002C940000}"/>
    <cellStyle name="Normal 2 2 2 2 2 2 3 3" xfId="7909" xr:uid="{00000000-0005-0000-0000-00002D940000}"/>
    <cellStyle name="Normal 2 2 2 2 2 2 3_AVA DVA EL" xfId="48498" xr:uid="{00000000-0005-0000-0000-00002E940000}"/>
    <cellStyle name="Normal 2 2 2 2 2 2 4" xfId="7910" xr:uid="{00000000-0005-0000-0000-00002F940000}"/>
    <cellStyle name="Normal 2 2 2 2 2 2 4 2" xfId="7911" xr:uid="{00000000-0005-0000-0000-000030940000}"/>
    <cellStyle name="Normal 2 2 2 2 2 2 4 3" xfId="7912" xr:uid="{00000000-0005-0000-0000-000031940000}"/>
    <cellStyle name="Normal 2 2 2 2 2 2 4_AVA DVA EL" xfId="48499" xr:uid="{00000000-0005-0000-0000-000032940000}"/>
    <cellStyle name="Normal 2 2 2 2 2 2 5" xfId="7913" xr:uid="{00000000-0005-0000-0000-000033940000}"/>
    <cellStyle name="Normal 2 2 2 2 2 2 5 2" xfId="7914" xr:uid="{00000000-0005-0000-0000-000034940000}"/>
    <cellStyle name="Normal 2 2 2 2 2 2 5 2 2" xfId="25009" xr:uid="{00000000-0005-0000-0000-000035940000}"/>
    <cellStyle name="Normal 2 2 2 2 2 2 5 2_AVA DVA EL" xfId="25010" xr:uid="{00000000-0005-0000-0000-000036940000}"/>
    <cellStyle name="Normal 2 2 2 2 2 2 5 3" xfId="7915" xr:uid="{00000000-0005-0000-0000-000037940000}"/>
    <cellStyle name="Normal 2 2 2 2 2 2 5 3 2" xfId="25011" xr:uid="{00000000-0005-0000-0000-000038940000}"/>
    <cellStyle name="Normal 2 2 2 2 2 2 5 3_AVA DVA EL" xfId="25012" xr:uid="{00000000-0005-0000-0000-000039940000}"/>
    <cellStyle name="Normal 2 2 2 2 2 2 5_AVA DVA EL" xfId="48500" xr:uid="{00000000-0005-0000-0000-00003A940000}"/>
    <cellStyle name="Normal 2 2 2 2 2 2 6" xfId="7916" xr:uid="{00000000-0005-0000-0000-00003B940000}"/>
    <cellStyle name="Normal 2 2 2 2 2 2 7" xfId="7917" xr:uid="{00000000-0005-0000-0000-00003C940000}"/>
    <cellStyle name="Normal 2 2 2 2 2 2 8" xfId="7918" xr:uid="{00000000-0005-0000-0000-00003D940000}"/>
    <cellStyle name="Normal 2 2 2 2 2 2 9" xfId="7919" xr:uid="{00000000-0005-0000-0000-00003E940000}"/>
    <cellStyle name="Normal 2 2 2 2 2 2_AVA DVA EL" xfId="25013" xr:uid="{00000000-0005-0000-0000-00003F940000}"/>
    <cellStyle name="Normal 2 2 2 2 2 3" xfId="7920" xr:uid="{00000000-0005-0000-0000-000040940000}"/>
    <cellStyle name="Normal 2 2 2 2 2 3 2" xfId="25014" xr:uid="{00000000-0005-0000-0000-000041940000}"/>
    <cellStyle name="Normal 2 2 2 2 2 3 2 2" xfId="25015" xr:uid="{00000000-0005-0000-0000-000042940000}"/>
    <cellStyle name="Normal 2 2 2 2 2 3 2 3" xfId="25016" xr:uid="{00000000-0005-0000-0000-000043940000}"/>
    <cellStyle name="Normal 2 2 2 2 2 3 2_AVA DVA EL" xfId="25017" xr:uid="{00000000-0005-0000-0000-000044940000}"/>
    <cellStyle name="Normal 2 2 2 2 2 3 3" xfId="25018" xr:uid="{00000000-0005-0000-0000-000045940000}"/>
    <cellStyle name="Normal 2 2 2 2 2 3_AVA DVA EL" xfId="25019" xr:uid="{00000000-0005-0000-0000-000046940000}"/>
    <cellStyle name="Normal 2 2 2 2 2 4" xfId="7921" xr:uid="{00000000-0005-0000-0000-000047940000}"/>
    <cellStyle name="Normal 2 2 2 2 2 4 2" xfId="25020" xr:uid="{00000000-0005-0000-0000-000048940000}"/>
    <cellStyle name="Normal 2 2 2 2 2 4_AVA DVA EL" xfId="25021" xr:uid="{00000000-0005-0000-0000-000049940000}"/>
    <cellStyle name="Normal 2 2 2 2 2 5" xfId="7922" xr:uid="{00000000-0005-0000-0000-00004A940000}"/>
    <cellStyle name="Normal 2 2 2 2 2 5 2" xfId="7923" xr:uid="{00000000-0005-0000-0000-00004B940000}"/>
    <cellStyle name="Normal 2 2 2 2 2 5 3" xfId="7924" xr:uid="{00000000-0005-0000-0000-00004C940000}"/>
    <cellStyle name="Normal 2 2 2 2 2 5_AVA DVA EL" xfId="25022" xr:uid="{00000000-0005-0000-0000-00004D940000}"/>
    <cellStyle name="Normal 2 2 2 2 2 6" xfId="7925" xr:uid="{00000000-0005-0000-0000-00004E940000}"/>
    <cellStyle name="Normal 2 2 2 2 2 6 2" xfId="25023" xr:uid="{00000000-0005-0000-0000-00004F940000}"/>
    <cellStyle name="Normal 2 2 2 2 2 6_AVA DVA EL" xfId="25024" xr:uid="{00000000-0005-0000-0000-000050940000}"/>
    <cellStyle name="Normal 2 2 2 2 2 7" xfId="7926" xr:uid="{00000000-0005-0000-0000-000051940000}"/>
    <cellStyle name="Normal 2 2 2 2 2 7 2" xfId="25025" xr:uid="{00000000-0005-0000-0000-000052940000}"/>
    <cellStyle name="Normal 2 2 2 2 2 7_AVA DVA EL" xfId="25026" xr:uid="{00000000-0005-0000-0000-000053940000}"/>
    <cellStyle name="Normal 2 2 2 2 2 8" xfId="7927" xr:uid="{00000000-0005-0000-0000-000054940000}"/>
    <cellStyle name="Normal 2 2 2 2 2 8 2" xfId="25027" xr:uid="{00000000-0005-0000-0000-000055940000}"/>
    <cellStyle name="Normal 2 2 2 2 2 8_AVA DVA EL" xfId="25028" xr:uid="{00000000-0005-0000-0000-000056940000}"/>
    <cellStyle name="Normal 2 2 2 2 2 9" xfId="7928" xr:uid="{00000000-0005-0000-0000-000057940000}"/>
    <cellStyle name="Normal 2 2 2 2 2 9 2" xfId="25029" xr:uid="{00000000-0005-0000-0000-000058940000}"/>
    <cellStyle name="Normal 2 2 2 2 2 9_AVA DVA EL" xfId="25030" xr:uid="{00000000-0005-0000-0000-000059940000}"/>
    <cellStyle name="Normal 2 2 2 2 2_AVA DVA EL" xfId="48501" xr:uid="{00000000-0005-0000-0000-00005A940000}"/>
    <cellStyle name="Normal 2 2 2 2 3" xfId="7929" xr:uid="{00000000-0005-0000-0000-00005B940000}"/>
    <cellStyle name="Normal 2 2 2 2 3 2" xfId="7930" xr:uid="{00000000-0005-0000-0000-00005C940000}"/>
    <cellStyle name="Normal 2 2 2 2 3 2 2" xfId="7931" xr:uid="{00000000-0005-0000-0000-00005D940000}"/>
    <cellStyle name="Normal 2 2 2 2 3 2 3" xfId="7932" xr:uid="{00000000-0005-0000-0000-00005E940000}"/>
    <cellStyle name="Normal 2 2 2 2 3 2_AVA DVA EL" xfId="48502" xr:uid="{00000000-0005-0000-0000-00005F940000}"/>
    <cellStyle name="Normal 2 2 2 2 3 3" xfId="7933" xr:uid="{00000000-0005-0000-0000-000060940000}"/>
    <cellStyle name="Normal 2 2 2 2 3 3 2" xfId="7934" xr:uid="{00000000-0005-0000-0000-000061940000}"/>
    <cellStyle name="Normal 2 2 2 2 3 3 3" xfId="7935" xr:uid="{00000000-0005-0000-0000-000062940000}"/>
    <cellStyle name="Normal 2 2 2 2 3 3_AVA DVA EL" xfId="48503" xr:uid="{00000000-0005-0000-0000-000063940000}"/>
    <cellStyle name="Normal 2 2 2 2 3 4" xfId="7936" xr:uid="{00000000-0005-0000-0000-000064940000}"/>
    <cellStyle name="Normal 2 2 2 2 3 4 2" xfId="7937" xr:uid="{00000000-0005-0000-0000-000065940000}"/>
    <cellStyle name="Normal 2 2 2 2 3 4 3" xfId="7938" xr:uid="{00000000-0005-0000-0000-000066940000}"/>
    <cellStyle name="Normal 2 2 2 2 3 4_AVA DVA EL" xfId="48504" xr:uid="{00000000-0005-0000-0000-000067940000}"/>
    <cellStyle name="Normal 2 2 2 2 3 5" xfId="7939" xr:uid="{00000000-0005-0000-0000-000068940000}"/>
    <cellStyle name="Normal 2 2 2 2 3 6" xfId="7940" xr:uid="{00000000-0005-0000-0000-000069940000}"/>
    <cellStyle name="Normal 2 2 2 2 3 7" xfId="25031" xr:uid="{00000000-0005-0000-0000-00006A940000}"/>
    <cellStyle name="Normal 2 2 2 2 3 7 2" xfId="25032" xr:uid="{00000000-0005-0000-0000-00006B940000}"/>
    <cellStyle name="Normal 2 2 2 2 3 7 3" xfId="25033" xr:uid="{00000000-0005-0000-0000-00006C940000}"/>
    <cellStyle name="Normal 2 2 2 2 3 7_AVA DVA EL" xfId="25034" xr:uid="{00000000-0005-0000-0000-00006D940000}"/>
    <cellStyle name="Normal 2 2 2 2 3_AVA DVA EL" xfId="48505" xr:uid="{00000000-0005-0000-0000-00006E940000}"/>
    <cellStyle name="Normal 2 2 2 2 4" xfId="7941" xr:uid="{00000000-0005-0000-0000-00006F940000}"/>
    <cellStyle name="Normal 2 2 2 2 4 2" xfId="7942" xr:uid="{00000000-0005-0000-0000-000070940000}"/>
    <cellStyle name="Normal 2 2 2 2 4 3" xfId="7943" xr:uid="{00000000-0005-0000-0000-000071940000}"/>
    <cellStyle name="Normal 2 2 2 2 4 4" xfId="25035" xr:uid="{00000000-0005-0000-0000-000072940000}"/>
    <cellStyle name="Normal 2 2 2 2 4 4 2" xfId="25036" xr:uid="{00000000-0005-0000-0000-000073940000}"/>
    <cellStyle name="Normal 2 2 2 2 4 4 3" xfId="25037" xr:uid="{00000000-0005-0000-0000-000074940000}"/>
    <cellStyle name="Normal 2 2 2 2 4 4_AVA DVA EL" xfId="25038" xr:uid="{00000000-0005-0000-0000-000075940000}"/>
    <cellStyle name="Normal 2 2 2 2 4_AVA DVA EL" xfId="48506" xr:uid="{00000000-0005-0000-0000-000076940000}"/>
    <cellStyle name="Normal 2 2 2 2 5" xfId="7944" xr:uid="{00000000-0005-0000-0000-000077940000}"/>
    <cellStyle name="Normal 2 2 2 2 5 2" xfId="7945" xr:uid="{00000000-0005-0000-0000-000078940000}"/>
    <cellStyle name="Normal 2 2 2 2 5 3" xfId="7946" xr:uid="{00000000-0005-0000-0000-000079940000}"/>
    <cellStyle name="Normal 2 2 2 2 5 4" xfId="25039" xr:uid="{00000000-0005-0000-0000-00007A940000}"/>
    <cellStyle name="Normal 2 2 2 2 5 4 2" xfId="25040" xr:uid="{00000000-0005-0000-0000-00007B940000}"/>
    <cellStyle name="Normal 2 2 2 2 5 4 3" xfId="25041" xr:uid="{00000000-0005-0000-0000-00007C940000}"/>
    <cellStyle name="Normal 2 2 2 2 5 4_AVA DVA EL" xfId="25042" xr:uid="{00000000-0005-0000-0000-00007D940000}"/>
    <cellStyle name="Normal 2 2 2 2 5_AVA DVA EL" xfId="48507" xr:uid="{00000000-0005-0000-0000-00007E940000}"/>
    <cellStyle name="Normal 2 2 2 2 6" xfId="7947" xr:uid="{00000000-0005-0000-0000-00007F940000}"/>
    <cellStyle name="Normal 2 2 2 2 6 2" xfId="7948" xr:uid="{00000000-0005-0000-0000-000080940000}"/>
    <cellStyle name="Normal 2 2 2 2 6 3" xfId="7949" xr:uid="{00000000-0005-0000-0000-000081940000}"/>
    <cellStyle name="Normal 2 2 2 2 6 4" xfId="7950" xr:uid="{00000000-0005-0000-0000-000082940000}"/>
    <cellStyle name="Normal 2 2 2 2 6 4 2" xfId="25043" xr:uid="{00000000-0005-0000-0000-000083940000}"/>
    <cellStyle name="Normal 2 2 2 2 6 4_AVA DVA EL" xfId="25044" xr:uid="{00000000-0005-0000-0000-000084940000}"/>
    <cellStyle name="Normal 2 2 2 2 6 5" xfId="7951" xr:uid="{00000000-0005-0000-0000-000085940000}"/>
    <cellStyle name="Normal 2 2 2 2 6 5 2" xfId="25045" xr:uid="{00000000-0005-0000-0000-000086940000}"/>
    <cellStyle name="Normal 2 2 2 2 6 5_AVA DVA EL" xfId="25046" xr:uid="{00000000-0005-0000-0000-000087940000}"/>
    <cellStyle name="Normal 2 2 2 2 6 6" xfId="7952" xr:uid="{00000000-0005-0000-0000-000088940000}"/>
    <cellStyle name="Normal 2 2 2 2 6 6 2" xfId="25047" xr:uid="{00000000-0005-0000-0000-000089940000}"/>
    <cellStyle name="Normal 2 2 2 2 6 6_AVA DVA EL" xfId="25048" xr:uid="{00000000-0005-0000-0000-00008A940000}"/>
    <cellStyle name="Normal 2 2 2 2 6 7" xfId="7953" xr:uid="{00000000-0005-0000-0000-00008B940000}"/>
    <cellStyle name="Normal 2 2 2 2 6 7 2" xfId="25049" xr:uid="{00000000-0005-0000-0000-00008C940000}"/>
    <cellStyle name="Normal 2 2 2 2 6 7_AVA DVA EL" xfId="25050" xr:uid="{00000000-0005-0000-0000-00008D940000}"/>
    <cellStyle name="Normal 2 2 2 2 6 8" xfId="25051" xr:uid="{00000000-0005-0000-0000-00008E940000}"/>
    <cellStyle name="Normal 2 2 2 2 6 8 2" xfId="25052" xr:uid="{00000000-0005-0000-0000-00008F940000}"/>
    <cellStyle name="Normal 2 2 2 2 6 8 3" xfId="25053" xr:uid="{00000000-0005-0000-0000-000090940000}"/>
    <cellStyle name="Normal 2 2 2 2 6 8_AVA DVA EL" xfId="25054" xr:uid="{00000000-0005-0000-0000-000091940000}"/>
    <cellStyle name="Normal 2 2 2 2 6_AVA DVA EL" xfId="48508" xr:uid="{00000000-0005-0000-0000-000092940000}"/>
    <cellStyle name="Normal 2 2 2 2 7" xfId="7954" xr:uid="{00000000-0005-0000-0000-000093940000}"/>
    <cellStyle name="Normal 2 2 2 2 7 2" xfId="7955" xr:uid="{00000000-0005-0000-0000-000094940000}"/>
    <cellStyle name="Normal 2 2 2 2 7 2 2" xfId="25055" xr:uid="{00000000-0005-0000-0000-000095940000}"/>
    <cellStyle name="Normal 2 2 2 2 7 2_AVA DVA EL" xfId="25056" xr:uid="{00000000-0005-0000-0000-000096940000}"/>
    <cellStyle name="Normal 2 2 2 2 7 3" xfId="7956" xr:uid="{00000000-0005-0000-0000-000097940000}"/>
    <cellStyle name="Normal 2 2 2 2 7 3 2" xfId="25057" xr:uid="{00000000-0005-0000-0000-000098940000}"/>
    <cellStyle name="Normal 2 2 2 2 7 3_AVA DVA EL" xfId="25058" xr:uid="{00000000-0005-0000-0000-000099940000}"/>
    <cellStyle name="Normal 2 2 2 2 7 4" xfId="25059" xr:uid="{00000000-0005-0000-0000-00009A940000}"/>
    <cellStyle name="Normal 2 2 2 2 7 4 2" xfId="25060" xr:uid="{00000000-0005-0000-0000-00009B940000}"/>
    <cellStyle name="Normal 2 2 2 2 7 4 3" xfId="25061" xr:uid="{00000000-0005-0000-0000-00009C940000}"/>
    <cellStyle name="Normal 2 2 2 2 7 4_AVA DVA EL" xfId="25062" xr:uid="{00000000-0005-0000-0000-00009D940000}"/>
    <cellStyle name="Normal 2 2 2 2 7_AVA DVA EL" xfId="48509" xr:uid="{00000000-0005-0000-0000-00009E940000}"/>
    <cellStyle name="Normal 2 2 2 2 8" xfId="7957" xr:uid="{00000000-0005-0000-0000-00009F940000}"/>
    <cellStyle name="Normal 2 2 2 2 8 2" xfId="25063" xr:uid="{00000000-0005-0000-0000-0000A0940000}"/>
    <cellStyle name="Normal 2 2 2 2 8 2 2" xfId="25064" xr:uid="{00000000-0005-0000-0000-0000A1940000}"/>
    <cellStyle name="Normal 2 2 2 2 8 2 3" xfId="25065" xr:uid="{00000000-0005-0000-0000-0000A2940000}"/>
    <cellStyle name="Normal 2 2 2 2 8 2_AVA DVA EL" xfId="25066" xr:uid="{00000000-0005-0000-0000-0000A3940000}"/>
    <cellStyle name="Normal 2 2 2 2 8_AVA DVA EL" xfId="48510" xr:uid="{00000000-0005-0000-0000-0000A4940000}"/>
    <cellStyle name="Normal 2 2 2 2 9" xfId="7958" xr:uid="{00000000-0005-0000-0000-0000A5940000}"/>
    <cellStyle name="Normal 2 2 2 2 9 2" xfId="25067" xr:uid="{00000000-0005-0000-0000-0000A6940000}"/>
    <cellStyle name="Normal 2 2 2 2 9 2 2" xfId="25068" xr:uid="{00000000-0005-0000-0000-0000A7940000}"/>
    <cellStyle name="Normal 2 2 2 2 9 2 3" xfId="25069" xr:uid="{00000000-0005-0000-0000-0000A8940000}"/>
    <cellStyle name="Normal 2 2 2 2 9 2_AVA DVA EL" xfId="25070" xr:uid="{00000000-0005-0000-0000-0000A9940000}"/>
    <cellStyle name="Normal 2 2 2 2 9_AVA DVA EL" xfId="48511" xr:uid="{00000000-0005-0000-0000-0000AA940000}"/>
    <cellStyle name="Normal 2 2 2 2_AVA DVA EL" xfId="25071" xr:uid="{00000000-0005-0000-0000-0000AB940000}"/>
    <cellStyle name="Normal 2 2 2 20" xfId="7959" xr:uid="{00000000-0005-0000-0000-0000AC940000}"/>
    <cellStyle name="Normal 2 2 2 20 2" xfId="25072" xr:uid="{00000000-0005-0000-0000-0000AD940000}"/>
    <cellStyle name="Normal 2 2 2 20_AVA DVA EL" xfId="25073" xr:uid="{00000000-0005-0000-0000-0000AE940000}"/>
    <cellStyle name="Normal 2 2 2 21" xfId="25074" xr:uid="{00000000-0005-0000-0000-0000AF940000}"/>
    <cellStyle name="Normal 2 2 2 21 2" xfId="25075" xr:uid="{00000000-0005-0000-0000-0000B0940000}"/>
    <cellStyle name="Normal 2 2 2 21 3" xfId="25076" xr:uid="{00000000-0005-0000-0000-0000B1940000}"/>
    <cellStyle name="Normal 2 2 2 21_AVA DVA EL" xfId="25077" xr:uid="{00000000-0005-0000-0000-0000B2940000}"/>
    <cellStyle name="Normal 2 2 2 3" xfId="7960" xr:uid="{00000000-0005-0000-0000-0000B3940000}"/>
    <cellStyle name="Normal 2 2 2 3 10" xfId="7961" xr:uid="{00000000-0005-0000-0000-0000B4940000}"/>
    <cellStyle name="Normal 2 2 2 3 10 2" xfId="25078" xr:uid="{00000000-0005-0000-0000-0000B5940000}"/>
    <cellStyle name="Normal 2 2 2 3 10_AVA DVA EL" xfId="25079" xr:uid="{00000000-0005-0000-0000-0000B6940000}"/>
    <cellStyle name="Normal 2 2 2 3 11" xfId="25080" xr:uid="{00000000-0005-0000-0000-0000B7940000}"/>
    <cellStyle name="Normal 2 2 2 3 11 2" xfId="25081" xr:uid="{00000000-0005-0000-0000-0000B8940000}"/>
    <cellStyle name="Normal 2 2 2 3 11 3" xfId="25082" xr:uid="{00000000-0005-0000-0000-0000B9940000}"/>
    <cellStyle name="Normal 2 2 2 3 11_AVA DVA EL" xfId="25083" xr:uid="{00000000-0005-0000-0000-0000BA940000}"/>
    <cellStyle name="Normal 2 2 2 3 2" xfId="7962" xr:uid="{00000000-0005-0000-0000-0000BB940000}"/>
    <cellStyle name="Normal 2 2 2 3 2 2" xfId="7963" xr:uid="{00000000-0005-0000-0000-0000BC940000}"/>
    <cellStyle name="Normal 2 2 2 3 2 2 2" xfId="7964" xr:uid="{00000000-0005-0000-0000-0000BD940000}"/>
    <cellStyle name="Normal 2 2 2 3 2 2 3" xfId="7965" xr:uid="{00000000-0005-0000-0000-0000BE940000}"/>
    <cellStyle name="Normal 2 2 2 3 2 2 3 2" xfId="25084" xr:uid="{00000000-0005-0000-0000-0000BF940000}"/>
    <cellStyle name="Normal 2 2 2 3 2 2 3_AVA DVA EL" xfId="25085" xr:uid="{00000000-0005-0000-0000-0000C0940000}"/>
    <cellStyle name="Normal 2 2 2 3 2 2 4" xfId="7966" xr:uid="{00000000-0005-0000-0000-0000C1940000}"/>
    <cellStyle name="Normal 2 2 2 3 2 2 4 2" xfId="25086" xr:uid="{00000000-0005-0000-0000-0000C2940000}"/>
    <cellStyle name="Normal 2 2 2 3 2 2 4_AVA DVA EL" xfId="25087" xr:uid="{00000000-0005-0000-0000-0000C3940000}"/>
    <cellStyle name="Normal 2 2 2 3 2 2 5" xfId="7967" xr:uid="{00000000-0005-0000-0000-0000C4940000}"/>
    <cellStyle name="Normal 2 2 2 3 2 2 5 2" xfId="25088" xr:uid="{00000000-0005-0000-0000-0000C5940000}"/>
    <cellStyle name="Normal 2 2 2 3 2 2 5_AVA DVA EL" xfId="25089" xr:uid="{00000000-0005-0000-0000-0000C6940000}"/>
    <cellStyle name="Normal 2 2 2 3 2 2 6" xfId="7968" xr:uid="{00000000-0005-0000-0000-0000C7940000}"/>
    <cellStyle name="Normal 2 2 2 3 2 2 6 2" xfId="25090" xr:uid="{00000000-0005-0000-0000-0000C8940000}"/>
    <cellStyle name="Normal 2 2 2 3 2 2 6_AVA DVA EL" xfId="25091" xr:uid="{00000000-0005-0000-0000-0000C9940000}"/>
    <cellStyle name="Normal 2 2 2 3 2 2_AVA DVA EL" xfId="48512" xr:uid="{00000000-0005-0000-0000-0000CA940000}"/>
    <cellStyle name="Normal 2 2 2 3 2 3" xfId="7969" xr:uid="{00000000-0005-0000-0000-0000CB940000}"/>
    <cellStyle name="Normal 2 2 2 3 2 4" xfId="25092" xr:uid="{00000000-0005-0000-0000-0000CC940000}"/>
    <cellStyle name="Normal 2 2 2 3 2 4 2" xfId="25093" xr:uid="{00000000-0005-0000-0000-0000CD940000}"/>
    <cellStyle name="Normal 2 2 2 3 2 4 3" xfId="25094" xr:uid="{00000000-0005-0000-0000-0000CE940000}"/>
    <cellStyle name="Normal 2 2 2 3 2 4_AVA DVA EL" xfId="25095" xr:uid="{00000000-0005-0000-0000-0000CF940000}"/>
    <cellStyle name="Normal 2 2 2 3 2_AVA DVA EL" xfId="48513" xr:uid="{00000000-0005-0000-0000-0000D0940000}"/>
    <cellStyle name="Normal 2 2 2 3 3" xfId="7970" xr:uid="{00000000-0005-0000-0000-0000D1940000}"/>
    <cellStyle name="Normal 2 2 2 3 3 2" xfId="7971" xr:uid="{00000000-0005-0000-0000-0000D2940000}"/>
    <cellStyle name="Normal 2 2 2 3 3 3" xfId="7972" xr:uid="{00000000-0005-0000-0000-0000D3940000}"/>
    <cellStyle name="Normal 2 2 2 3 3 4" xfId="25096" xr:uid="{00000000-0005-0000-0000-0000D4940000}"/>
    <cellStyle name="Normal 2 2 2 3 3 4 2" xfId="25097" xr:uid="{00000000-0005-0000-0000-0000D5940000}"/>
    <cellStyle name="Normal 2 2 2 3 3 4 3" xfId="25098" xr:uid="{00000000-0005-0000-0000-0000D6940000}"/>
    <cellStyle name="Normal 2 2 2 3 3 4_AVA DVA EL" xfId="25099" xr:uid="{00000000-0005-0000-0000-0000D7940000}"/>
    <cellStyle name="Normal 2 2 2 3 3_AVA DVA EL" xfId="48514" xr:uid="{00000000-0005-0000-0000-0000D8940000}"/>
    <cellStyle name="Normal 2 2 2 3 4" xfId="7973" xr:uid="{00000000-0005-0000-0000-0000D9940000}"/>
    <cellStyle name="Normal 2 2 2 3 4 2" xfId="7974" xr:uid="{00000000-0005-0000-0000-0000DA940000}"/>
    <cellStyle name="Normal 2 2 2 3 4 3" xfId="7975" xr:uid="{00000000-0005-0000-0000-0000DB940000}"/>
    <cellStyle name="Normal 2 2 2 3 4_AVA DVA EL" xfId="48515" xr:uid="{00000000-0005-0000-0000-0000DC940000}"/>
    <cellStyle name="Normal 2 2 2 3 5" xfId="7976" xr:uid="{00000000-0005-0000-0000-0000DD940000}"/>
    <cellStyle name="Normal 2 2 2 3 6" xfId="7977" xr:uid="{00000000-0005-0000-0000-0000DE940000}"/>
    <cellStyle name="Normal 2 2 2 3 7" xfId="7978" xr:uid="{00000000-0005-0000-0000-0000DF940000}"/>
    <cellStyle name="Normal 2 2 2 3 7 2" xfId="25100" xr:uid="{00000000-0005-0000-0000-0000E0940000}"/>
    <cellStyle name="Normal 2 2 2 3 7_AVA DVA EL" xfId="25101" xr:uid="{00000000-0005-0000-0000-0000E1940000}"/>
    <cellStyle name="Normal 2 2 2 3 8" xfId="7979" xr:uid="{00000000-0005-0000-0000-0000E2940000}"/>
    <cellStyle name="Normal 2 2 2 3 8 2" xfId="25102" xr:uid="{00000000-0005-0000-0000-0000E3940000}"/>
    <cellStyle name="Normal 2 2 2 3 8_AVA DVA EL" xfId="25103" xr:uid="{00000000-0005-0000-0000-0000E4940000}"/>
    <cellStyle name="Normal 2 2 2 3 9" xfId="7980" xr:uid="{00000000-0005-0000-0000-0000E5940000}"/>
    <cellStyle name="Normal 2 2 2 3 9 2" xfId="25104" xr:uid="{00000000-0005-0000-0000-0000E6940000}"/>
    <cellStyle name="Normal 2 2 2 3 9_AVA DVA EL" xfId="25105" xr:uid="{00000000-0005-0000-0000-0000E7940000}"/>
    <cellStyle name="Normal 2 2 2 3_AVA DVA EL" xfId="48516" xr:uid="{00000000-0005-0000-0000-0000E8940000}"/>
    <cellStyle name="Normal 2 2 2 4" xfId="7981" xr:uid="{00000000-0005-0000-0000-0000E9940000}"/>
    <cellStyle name="Normal 2 2 2 4 10" xfId="7982" xr:uid="{00000000-0005-0000-0000-0000EA940000}"/>
    <cellStyle name="Normal 2 2 2 4 10 2" xfId="25106" xr:uid="{00000000-0005-0000-0000-0000EB940000}"/>
    <cellStyle name="Normal 2 2 2 4 10_AVA DVA EL" xfId="25107" xr:uid="{00000000-0005-0000-0000-0000EC940000}"/>
    <cellStyle name="Normal 2 2 2 4 11" xfId="25108" xr:uid="{00000000-0005-0000-0000-0000ED940000}"/>
    <cellStyle name="Normal 2 2 2 4 11 2" xfId="25109" xr:uid="{00000000-0005-0000-0000-0000EE940000}"/>
    <cellStyle name="Normal 2 2 2 4 11 3" xfId="25110" xr:uid="{00000000-0005-0000-0000-0000EF940000}"/>
    <cellStyle name="Normal 2 2 2 4 11_AVA DVA EL" xfId="25111" xr:uid="{00000000-0005-0000-0000-0000F0940000}"/>
    <cellStyle name="Normal 2 2 2 4 2" xfId="7983" xr:uid="{00000000-0005-0000-0000-0000F1940000}"/>
    <cellStyle name="Normal 2 2 2 4 2 2" xfId="7984" xr:uid="{00000000-0005-0000-0000-0000F2940000}"/>
    <cellStyle name="Normal 2 2 2 4 2 3" xfId="7985" xr:uid="{00000000-0005-0000-0000-0000F3940000}"/>
    <cellStyle name="Normal 2 2 2 4 2 4" xfId="25112" xr:uid="{00000000-0005-0000-0000-0000F4940000}"/>
    <cellStyle name="Normal 2 2 2 4 2 4 2" xfId="25113" xr:uid="{00000000-0005-0000-0000-0000F5940000}"/>
    <cellStyle name="Normal 2 2 2 4 2 4 3" xfId="25114" xr:uid="{00000000-0005-0000-0000-0000F6940000}"/>
    <cellStyle name="Normal 2 2 2 4 2 4_AVA DVA EL" xfId="25115" xr:uid="{00000000-0005-0000-0000-0000F7940000}"/>
    <cellStyle name="Normal 2 2 2 4 2_AVA DVA EL" xfId="48517" xr:uid="{00000000-0005-0000-0000-0000F8940000}"/>
    <cellStyle name="Normal 2 2 2 4 3" xfId="7986" xr:uid="{00000000-0005-0000-0000-0000F9940000}"/>
    <cellStyle name="Normal 2 2 2 4 3 2" xfId="7987" xr:uid="{00000000-0005-0000-0000-0000FA940000}"/>
    <cellStyle name="Normal 2 2 2 4 3 3" xfId="7988" xr:uid="{00000000-0005-0000-0000-0000FB940000}"/>
    <cellStyle name="Normal 2 2 2 4 3 4" xfId="25116" xr:uid="{00000000-0005-0000-0000-0000FC940000}"/>
    <cellStyle name="Normal 2 2 2 4 3 4 2" xfId="25117" xr:uid="{00000000-0005-0000-0000-0000FD940000}"/>
    <cellStyle name="Normal 2 2 2 4 3 4 3" xfId="25118" xr:uid="{00000000-0005-0000-0000-0000FE940000}"/>
    <cellStyle name="Normal 2 2 2 4 3 4_AVA DVA EL" xfId="25119" xr:uid="{00000000-0005-0000-0000-0000FF940000}"/>
    <cellStyle name="Normal 2 2 2 4 3_AVA DVA EL" xfId="48518" xr:uid="{00000000-0005-0000-0000-000000950000}"/>
    <cellStyle name="Normal 2 2 2 4 4" xfId="7989" xr:uid="{00000000-0005-0000-0000-000001950000}"/>
    <cellStyle name="Normal 2 2 2 4 4 2" xfId="7990" xr:uid="{00000000-0005-0000-0000-000002950000}"/>
    <cellStyle name="Normal 2 2 2 4 4 3" xfId="7991" xr:uid="{00000000-0005-0000-0000-000003950000}"/>
    <cellStyle name="Normal 2 2 2 4 4_AVA DVA EL" xfId="48519" xr:uid="{00000000-0005-0000-0000-000004950000}"/>
    <cellStyle name="Normal 2 2 2 4 5" xfId="7992" xr:uid="{00000000-0005-0000-0000-000005950000}"/>
    <cellStyle name="Normal 2 2 2 4 6" xfId="7993" xr:uid="{00000000-0005-0000-0000-000006950000}"/>
    <cellStyle name="Normal 2 2 2 4 7" xfId="7994" xr:uid="{00000000-0005-0000-0000-000007950000}"/>
    <cellStyle name="Normal 2 2 2 4 7 2" xfId="25120" xr:uid="{00000000-0005-0000-0000-000008950000}"/>
    <cellStyle name="Normal 2 2 2 4 7_AVA DVA EL" xfId="25121" xr:uid="{00000000-0005-0000-0000-000009950000}"/>
    <cellStyle name="Normal 2 2 2 4 8" xfId="7995" xr:uid="{00000000-0005-0000-0000-00000A950000}"/>
    <cellStyle name="Normal 2 2 2 4 8 2" xfId="25122" xr:uid="{00000000-0005-0000-0000-00000B950000}"/>
    <cellStyle name="Normal 2 2 2 4 8_AVA DVA EL" xfId="25123" xr:uid="{00000000-0005-0000-0000-00000C950000}"/>
    <cellStyle name="Normal 2 2 2 4 9" xfId="7996" xr:uid="{00000000-0005-0000-0000-00000D950000}"/>
    <cellStyle name="Normal 2 2 2 4 9 2" xfId="25124" xr:uid="{00000000-0005-0000-0000-00000E950000}"/>
    <cellStyle name="Normal 2 2 2 4 9_AVA DVA EL" xfId="25125" xr:uid="{00000000-0005-0000-0000-00000F950000}"/>
    <cellStyle name="Normal 2 2 2 4_AVA DVA EL" xfId="48520" xr:uid="{00000000-0005-0000-0000-000010950000}"/>
    <cellStyle name="Normal 2 2 2 5" xfId="7997" xr:uid="{00000000-0005-0000-0000-000011950000}"/>
    <cellStyle name="Normal 2 2 2 5 10" xfId="7998" xr:uid="{00000000-0005-0000-0000-000012950000}"/>
    <cellStyle name="Normal 2 2 2 5 10 2" xfId="25126" xr:uid="{00000000-0005-0000-0000-000013950000}"/>
    <cellStyle name="Normal 2 2 2 5 10_AVA DVA EL" xfId="25127" xr:uid="{00000000-0005-0000-0000-000014950000}"/>
    <cellStyle name="Normal 2 2 2 5 11" xfId="25128" xr:uid="{00000000-0005-0000-0000-000015950000}"/>
    <cellStyle name="Normal 2 2 2 5 11 2" xfId="25129" xr:uid="{00000000-0005-0000-0000-000016950000}"/>
    <cellStyle name="Normal 2 2 2 5 11 3" xfId="25130" xr:uid="{00000000-0005-0000-0000-000017950000}"/>
    <cellStyle name="Normal 2 2 2 5 11_AVA DVA EL" xfId="25131" xr:uid="{00000000-0005-0000-0000-000018950000}"/>
    <cellStyle name="Normal 2 2 2 5 2" xfId="7999" xr:uid="{00000000-0005-0000-0000-000019950000}"/>
    <cellStyle name="Normal 2 2 2 5 2 2" xfId="8000" xr:uid="{00000000-0005-0000-0000-00001A950000}"/>
    <cellStyle name="Normal 2 2 2 5 2 3" xfId="8001" xr:uid="{00000000-0005-0000-0000-00001B950000}"/>
    <cellStyle name="Normal 2 2 2 5 2_AVA DVA EL" xfId="48521" xr:uid="{00000000-0005-0000-0000-00001C950000}"/>
    <cellStyle name="Normal 2 2 2 5 3" xfId="8002" xr:uid="{00000000-0005-0000-0000-00001D950000}"/>
    <cellStyle name="Normal 2 2 2 5 3 2" xfId="8003" xr:uid="{00000000-0005-0000-0000-00001E950000}"/>
    <cellStyle name="Normal 2 2 2 5 3 3" xfId="8004" xr:uid="{00000000-0005-0000-0000-00001F950000}"/>
    <cellStyle name="Normal 2 2 2 5 3_AVA DVA EL" xfId="48522" xr:uid="{00000000-0005-0000-0000-000020950000}"/>
    <cellStyle name="Normal 2 2 2 5 4" xfId="8005" xr:uid="{00000000-0005-0000-0000-000021950000}"/>
    <cellStyle name="Normal 2 2 2 5 4 2" xfId="8006" xr:uid="{00000000-0005-0000-0000-000022950000}"/>
    <cellStyle name="Normal 2 2 2 5 4 3" xfId="8007" xr:uid="{00000000-0005-0000-0000-000023950000}"/>
    <cellStyle name="Normal 2 2 2 5 4_AVA DVA EL" xfId="48523" xr:uid="{00000000-0005-0000-0000-000024950000}"/>
    <cellStyle name="Normal 2 2 2 5 5" xfId="8008" xr:uid="{00000000-0005-0000-0000-000025950000}"/>
    <cellStyle name="Normal 2 2 2 5 6" xfId="8009" xr:uid="{00000000-0005-0000-0000-000026950000}"/>
    <cellStyle name="Normal 2 2 2 5 7" xfId="8010" xr:uid="{00000000-0005-0000-0000-000027950000}"/>
    <cellStyle name="Normal 2 2 2 5 7 2" xfId="25132" xr:uid="{00000000-0005-0000-0000-000028950000}"/>
    <cellStyle name="Normal 2 2 2 5 7_AVA DVA EL" xfId="25133" xr:uid="{00000000-0005-0000-0000-000029950000}"/>
    <cellStyle name="Normal 2 2 2 5 8" xfId="8011" xr:uid="{00000000-0005-0000-0000-00002A950000}"/>
    <cellStyle name="Normal 2 2 2 5 8 2" xfId="25134" xr:uid="{00000000-0005-0000-0000-00002B950000}"/>
    <cellStyle name="Normal 2 2 2 5 8_AVA DVA EL" xfId="25135" xr:uid="{00000000-0005-0000-0000-00002C950000}"/>
    <cellStyle name="Normal 2 2 2 5 9" xfId="8012" xr:uid="{00000000-0005-0000-0000-00002D950000}"/>
    <cellStyle name="Normal 2 2 2 5 9 2" xfId="25136" xr:uid="{00000000-0005-0000-0000-00002E950000}"/>
    <cellStyle name="Normal 2 2 2 5 9_AVA DVA EL" xfId="25137" xr:uid="{00000000-0005-0000-0000-00002F950000}"/>
    <cellStyle name="Normal 2 2 2 5_AVA DVA EL" xfId="48524" xr:uid="{00000000-0005-0000-0000-000030950000}"/>
    <cellStyle name="Normal 2 2 2 6" xfId="8013" xr:uid="{00000000-0005-0000-0000-000031950000}"/>
    <cellStyle name="Normal 2 2 2 6 2" xfId="8014" xr:uid="{00000000-0005-0000-0000-000032950000}"/>
    <cellStyle name="Normal 2 2 2 6 2 2" xfId="8015" xr:uid="{00000000-0005-0000-0000-000033950000}"/>
    <cellStyle name="Normal 2 2 2 6 2 3" xfId="8016" xr:uid="{00000000-0005-0000-0000-000034950000}"/>
    <cellStyle name="Normal 2 2 2 6 2_AVA DVA EL" xfId="48525" xr:uid="{00000000-0005-0000-0000-000035950000}"/>
    <cellStyle name="Normal 2 2 2 6 3" xfId="8017" xr:uid="{00000000-0005-0000-0000-000036950000}"/>
    <cellStyle name="Normal 2 2 2 6 3 2" xfId="8018" xr:uid="{00000000-0005-0000-0000-000037950000}"/>
    <cellStyle name="Normal 2 2 2 6 3 3" xfId="8019" xr:uid="{00000000-0005-0000-0000-000038950000}"/>
    <cellStyle name="Normal 2 2 2 6 3_AVA DVA EL" xfId="48526" xr:uid="{00000000-0005-0000-0000-000039950000}"/>
    <cellStyle name="Normal 2 2 2 6 4" xfId="8020" xr:uid="{00000000-0005-0000-0000-00003A950000}"/>
    <cellStyle name="Normal 2 2 2 6 4 2" xfId="8021" xr:uid="{00000000-0005-0000-0000-00003B950000}"/>
    <cellStyle name="Normal 2 2 2 6 4 3" xfId="8022" xr:uid="{00000000-0005-0000-0000-00003C950000}"/>
    <cellStyle name="Normal 2 2 2 6 4_AVA DVA EL" xfId="48527" xr:uid="{00000000-0005-0000-0000-00003D950000}"/>
    <cellStyle name="Normal 2 2 2 6 5" xfId="8023" xr:uid="{00000000-0005-0000-0000-00003E950000}"/>
    <cellStyle name="Normal 2 2 2 6 6" xfId="8024" xr:uid="{00000000-0005-0000-0000-00003F950000}"/>
    <cellStyle name="Normal 2 2 2 6 7" xfId="25138" xr:uid="{00000000-0005-0000-0000-000040950000}"/>
    <cellStyle name="Normal 2 2 2 6 7 2" xfId="25139" xr:uid="{00000000-0005-0000-0000-000041950000}"/>
    <cellStyle name="Normal 2 2 2 6 7 3" xfId="25140" xr:uid="{00000000-0005-0000-0000-000042950000}"/>
    <cellStyle name="Normal 2 2 2 6 7_AVA DVA EL" xfId="25141" xr:uid="{00000000-0005-0000-0000-000043950000}"/>
    <cellStyle name="Normal 2 2 2 6_AVA DVA EL" xfId="48528" xr:uid="{00000000-0005-0000-0000-000044950000}"/>
    <cellStyle name="Normal 2 2 2 7" xfId="8025" xr:uid="{00000000-0005-0000-0000-000045950000}"/>
    <cellStyle name="Normal 2 2 2 7 2" xfId="8026" xr:uid="{00000000-0005-0000-0000-000046950000}"/>
    <cellStyle name="Normal 2 2 2 7 2 2" xfId="8027" xr:uid="{00000000-0005-0000-0000-000047950000}"/>
    <cellStyle name="Normal 2 2 2 7 2 3" xfId="8028" xr:uid="{00000000-0005-0000-0000-000048950000}"/>
    <cellStyle name="Normal 2 2 2 7 2_AVA DVA EL" xfId="48529" xr:uid="{00000000-0005-0000-0000-000049950000}"/>
    <cellStyle name="Normal 2 2 2 7 3" xfId="8029" xr:uid="{00000000-0005-0000-0000-00004A950000}"/>
    <cellStyle name="Normal 2 2 2 7 3 2" xfId="8030" xr:uid="{00000000-0005-0000-0000-00004B950000}"/>
    <cellStyle name="Normal 2 2 2 7 3 3" xfId="8031" xr:uid="{00000000-0005-0000-0000-00004C950000}"/>
    <cellStyle name="Normal 2 2 2 7 3_AVA DVA EL" xfId="48530" xr:uid="{00000000-0005-0000-0000-00004D950000}"/>
    <cellStyle name="Normal 2 2 2 7 4" xfId="8032" xr:uid="{00000000-0005-0000-0000-00004E950000}"/>
    <cellStyle name="Normal 2 2 2 7 4 2" xfId="8033" xr:uid="{00000000-0005-0000-0000-00004F950000}"/>
    <cellStyle name="Normal 2 2 2 7 4 3" xfId="8034" xr:uid="{00000000-0005-0000-0000-000050950000}"/>
    <cellStyle name="Normal 2 2 2 7 4_AVA DVA EL" xfId="48531" xr:uid="{00000000-0005-0000-0000-000051950000}"/>
    <cellStyle name="Normal 2 2 2 7 5" xfId="8035" xr:uid="{00000000-0005-0000-0000-000052950000}"/>
    <cellStyle name="Normal 2 2 2 7 6" xfId="8036" xr:uid="{00000000-0005-0000-0000-000053950000}"/>
    <cellStyle name="Normal 2 2 2 7 7" xfId="25142" xr:uid="{00000000-0005-0000-0000-000054950000}"/>
    <cellStyle name="Normal 2 2 2 7 7 2" xfId="25143" xr:uid="{00000000-0005-0000-0000-000055950000}"/>
    <cellStyle name="Normal 2 2 2 7 7 3" xfId="25144" xr:uid="{00000000-0005-0000-0000-000056950000}"/>
    <cellStyle name="Normal 2 2 2 7 7_AVA DVA EL" xfId="25145" xr:uid="{00000000-0005-0000-0000-000057950000}"/>
    <cellStyle name="Normal 2 2 2 7_AVA DVA EL" xfId="48532" xr:uid="{00000000-0005-0000-0000-000058950000}"/>
    <cellStyle name="Normal 2 2 2 8" xfId="8037" xr:uid="{00000000-0005-0000-0000-000059950000}"/>
    <cellStyle name="Normal 2 2 2 8 2" xfId="8038" xr:uid="{00000000-0005-0000-0000-00005A950000}"/>
    <cellStyle name="Normal 2 2 2 8 2 2" xfId="8039" xr:uid="{00000000-0005-0000-0000-00005B950000}"/>
    <cellStyle name="Normal 2 2 2 8 2 3" xfId="8040" xr:uid="{00000000-0005-0000-0000-00005C950000}"/>
    <cellStyle name="Normal 2 2 2 8 2_AVA DVA EL" xfId="48533" xr:uid="{00000000-0005-0000-0000-00005D950000}"/>
    <cellStyle name="Normal 2 2 2 8 3" xfId="8041" xr:uid="{00000000-0005-0000-0000-00005E950000}"/>
    <cellStyle name="Normal 2 2 2 8 3 2" xfId="8042" xr:uid="{00000000-0005-0000-0000-00005F950000}"/>
    <cellStyle name="Normal 2 2 2 8 3 3" xfId="8043" xr:uid="{00000000-0005-0000-0000-000060950000}"/>
    <cellStyle name="Normal 2 2 2 8 3_AVA DVA EL" xfId="48534" xr:uid="{00000000-0005-0000-0000-000061950000}"/>
    <cellStyle name="Normal 2 2 2 8 4" xfId="8044" xr:uid="{00000000-0005-0000-0000-000062950000}"/>
    <cellStyle name="Normal 2 2 2 8 4 2" xfId="8045" xr:uid="{00000000-0005-0000-0000-000063950000}"/>
    <cellStyle name="Normal 2 2 2 8 4 3" xfId="8046" xr:uid="{00000000-0005-0000-0000-000064950000}"/>
    <cellStyle name="Normal 2 2 2 8 4_AVA DVA EL" xfId="48535" xr:uid="{00000000-0005-0000-0000-000065950000}"/>
    <cellStyle name="Normal 2 2 2 8 5" xfId="8047" xr:uid="{00000000-0005-0000-0000-000066950000}"/>
    <cellStyle name="Normal 2 2 2 8 6" xfId="8048" xr:uid="{00000000-0005-0000-0000-000067950000}"/>
    <cellStyle name="Normal 2 2 2 8 7" xfId="25146" xr:uid="{00000000-0005-0000-0000-000068950000}"/>
    <cellStyle name="Normal 2 2 2 8 7 2" xfId="25147" xr:uid="{00000000-0005-0000-0000-000069950000}"/>
    <cellStyle name="Normal 2 2 2 8 7 3" xfId="25148" xr:uid="{00000000-0005-0000-0000-00006A950000}"/>
    <cellStyle name="Normal 2 2 2 8 7_AVA DVA EL" xfId="25149" xr:uid="{00000000-0005-0000-0000-00006B950000}"/>
    <cellStyle name="Normal 2 2 2 8_AVA DVA EL" xfId="48536" xr:uid="{00000000-0005-0000-0000-00006C950000}"/>
    <cellStyle name="Normal 2 2 2 9" xfId="8049" xr:uid="{00000000-0005-0000-0000-00006D950000}"/>
    <cellStyle name="Normal 2 2 2 9 2" xfId="8050" xr:uid="{00000000-0005-0000-0000-00006E950000}"/>
    <cellStyle name="Normal 2 2 2 9 2 2" xfId="8051" xr:uid="{00000000-0005-0000-0000-00006F950000}"/>
    <cellStyle name="Normal 2 2 2 9 2 3" xfId="8052" xr:uid="{00000000-0005-0000-0000-000070950000}"/>
    <cellStyle name="Normal 2 2 2 9 2_AVA DVA EL" xfId="48537" xr:uid="{00000000-0005-0000-0000-000071950000}"/>
    <cellStyle name="Normal 2 2 2 9 3" xfId="8053" xr:uid="{00000000-0005-0000-0000-000072950000}"/>
    <cellStyle name="Normal 2 2 2 9 3 2" xfId="8054" xr:uid="{00000000-0005-0000-0000-000073950000}"/>
    <cellStyle name="Normal 2 2 2 9 3 3" xfId="8055" xr:uid="{00000000-0005-0000-0000-000074950000}"/>
    <cellStyle name="Normal 2 2 2 9 3_AVA DVA EL" xfId="48538" xr:uid="{00000000-0005-0000-0000-000075950000}"/>
    <cellStyle name="Normal 2 2 2 9 4" xfId="8056" xr:uid="{00000000-0005-0000-0000-000076950000}"/>
    <cellStyle name="Normal 2 2 2 9 4 2" xfId="8057" xr:uid="{00000000-0005-0000-0000-000077950000}"/>
    <cellStyle name="Normal 2 2 2 9 4 3" xfId="8058" xr:uid="{00000000-0005-0000-0000-000078950000}"/>
    <cellStyle name="Normal 2 2 2 9 4_AVA DVA EL" xfId="48539" xr:uid="{00000000-0005-0000-0000-000079950000}"/>
    <cellStyle name="Normal 2 2 2 9 5" xfId="8059" xr:uid="{00000000-0005-0000-0000-00007A950000}"/>
    <cellStyle name="Normal 2 2 2 9 6" xfId="8060" xr:uid="{00000000-0005-0000-0000-00007B950000}"/>
    <cellStyle name="Normal 2 2 2 9 7" xfId="25150" xr:uid="{00000000-0005-0000-0000-00007C950000}"/>
    <cellStyle name="Normal 2 2 2 9 7 2" xfId="25151" xr:uid="{00000000-0005-0000-0000-00007D950000}"/>
    <cellStyle name="Normal 2 2 2 9 7 3" xfId="25152" xr:uid="{00000000-0005-0000-0000-00007E950000}"/>
    <cellStyle name="Normal 2 2 2 9 7_AVA DVA EL" xfId="25153" xr:uid="{00000000-0005-0000-0000-00007F950000}"/>
    <cellStyle name="Normal 2 2 2 9_AVA DVA EL" xfId="48540" xr:uid="{00000000-0005-0000-0000-000080950000}"/>
    <cellStyle name="Normal 2 2 2_11" xfId="8061" xr:uid="{00000000-0005-0000-0000-000081950000}"/>
    <cellStyle name="Normal 2 2 20" xfId="8062" xr:uid="{00000000-0005-0000-0000-000082950000}"/>
    <cellStyle name="Normal 2 2 20 2" xfId="25154" xr:uid="{00000000-0005-0000-0000-000083950000}"/>
    <cellStyle name="Normal 2 2 20_AVA DVA EL" xfId="25155" xr:uid="{00000000-0005-0000-0000-000084950000}"/>
    <cellStyle name="Normal 2 2 21" xfId="8063" xr:uid="{00000000-0005-0000-0000-000085950000}"/>
    <cellStyle name="Normal 2 2 22" xfId="8064" xr:uid="{00000000-0005-0000-0000-000086950000}"/>
    <cellStyle name="Normal 2 2 23" xfId="8065" xr:uid="{00000000-0005-0000-0000-000087950000}"/>
    <cellStyle name="Normal 2 2 24" xfId="8066" xr:uid="{00000000-0005-0000-0000-000088950000}"/>
    <cellStyle name="Normal 2 2 25" xfId="8067" xr:uid="{00000000-0005-0000-0000-000089950000}"/>
    <cellStyle name="Normal 2 2 25 2" xfId="25156" xr:uid="{00000000-0005-0000-0000-00008A950000}"/>
    <cellStyle name="Normal 2 2 25_A01" xfId="34352" xr:uid="{00000000-0005-0000-0000-00008B950000}"/>
    <cellStyle name="Normal 2 2 26" xfId="8068" xr:uid="{00000000-0005-0000-0000-00008C950000}"/>
    <cellStyle name="Normal 2 2 26 2" xfId="25157" xr:uid="{00000000-0005-0000-0000-00008D950000}"/>
    <cellStyle name="Normal 2 2 26 3" xfId="25158" xr:uid="{00000000-0005-0000-0000-00008E950000}"/>
    <cellStyle name="Normal 2 2 26_AVA DVA EL" xfId="25159" xr:uid="{00000000-0005-0000-0000-00008F950000}"/>
    <cellStyle name="Normal 2 2 27" xfId="25160" xr:uid="{00000000-0005-0000-0000-000090950000}"/>
    <cellStyle name="Normal 2 2 27 2" xfId="34466" xr:uid="{00000000-0005-0000-0000-000091950000}"/>
    <cellStyle name="Normal 2 2 28" xfId="34600" xr:uid="{00000000-0005-0000-0000-000092950000}"/>
    <cellStyle name="Normal 2 2 29" xfId="34599" xr:uid="{00000000-0005-0000-0000-000093950000}"/>
    <cellStyle name="Normal 2 2 3" xfId="8069" xr:uid="{00000000-0005-0000-0000-000094950000}"/>
    <cellStyle name="Normal 2 2 3 10" xfId="8070" xr:uid="{00000000-0005-0000-0000-000095950000}"/>
    <cellStyle name="Normal 2 2 3 10 2" xfId="25161" xr:uid="{00000000-0005-0000-0000-000096950000}"/>
    <cellStyle name="Normal 2 2 3 10_AVA DVA EL" xfId="25162" xr:uid="{00000000-0005-0000-0000-000097950000}"/>
    <cellStyle name="Normal 2 2 3 11" xfId="8071" xr:uid="{00000000-0005-0000-0000-000098950000}"/>
    <cellStyle name="Normal 2 2 3 11 2" xfId="25163" xr:uid="{00000000-0005-0000-0000-000099950000}"/>
    <cellStyle name="Normal 2 2 3 11_AVA DVA EL" xfId="25164" xr:uid="{00000000-0005-0000-0000-00009A950000}"/>
    <cellStyle name="Normal 2 2 3 12" xfId="25165" xr:uid="{00000000-0005-0000-0000-00009B950000}"/>
    <cellStyle name="Normal 2 2 3 12 2" xfId="25166" xr:uid="{00000000-0005-0000-0000-00009C950000}"/>
    <cellStyle name="Normal 2 2 3 12 3" xfId="25167" xr:uid="{00000000-0005-0000-0000-00009D950000}"/>
    <cellStyle name="Normal 2 2 3 12_AVA DVA EL" xfId="25168" xr:uid="{00000000-0005-0000-0000-00009E950000}"/>
    <cellStyle name="Normal 2 2 3 13" xfId="25169" xr:uid="{00000000-0005-0000-0000-00009F950000}"/>
    <cellStyle name="Normal 2 2 3 14" xfId="48541" xr:uid="{00000000-0005-0000-0000-0000A0950000}"/>
    <cellStyle name="Normal 2 2 3 2" xfId="8072" xr:uid="{00000000-0005-0000-0000-0000A1950000}"/>
    <cellStyle name="Normal 2 2 3 2 2" xfId="8073" xr:uid="{00000000-0005-0000-0000-0000A2950000}"/>
    <cellStyle name="Normal 2 2 3 2 2 2" xfId="25170" xr:uid="{00000000-0005-0000-0000-0000A3950000}"/>
    <cellStyle name="Normal 2 2 3 2 2_AVA DVA EL" xfId="25171" xr:uid="{00000000-0005-0000-0000-0000A4950000}"/>
    <cellStyle name="Normal 2 2 3 2 3" xfId="25172" xr:uid="{00000000-0005-0000-0000-0000A5950000}"/>
    <cellStyle name="Normal 2 2 3 2_AVA DVA EL" xfId="25173" xr:uid="{00000000-0005-0000-0000-0000A6950000}"/>
    <cellStyle name="Normal 2 2 3 3" xfId="8074" xr:uid="{00000000-0005-0000-0000-0000A7950000}"/>
    <cellStyle name="Normal 2 2 3 3 2" xfId="25174" xr:uid="{00000000-0005-0000-0000-0000A8950000}"/>
    <cellStyle name="Normal 2 2 3 3_AVA DVA EL" xfId="25175" xr:uid="{00000000-0005-0000-0000-0000A9950000}"/>
    <cellStyle name="Normal 2 2 3 4" xfId="8075" xr:uid="{00000000-0005-0000-0000-0000AA950000}"/>
    <cellStyle name="Normal 2 2 3 4 2" xfId="25176" xr:uid="{00000000-0005-0000-0000-0000AB950000}"/>
    <cellStyle name="Normal 2 2 3 4_AVA DVA EL" xfId="25177" xr:uid="{00000000-0005-0000-0000-0000AC950000}"/>
    <cellStyle name="Normal 2 2 3 5" xfId="8076" xr:uid="{00000000-0005-0000-0000-0000AD950000}"/>
    <cellStyle name="Normal 2 2 3 5 2" xfId="25178" xr:uid="{00000000-0005-0000-0000-0000AE950000}"/>
    <cellStyle name="Normal 2 2 3 5_AVA DVA EL" xfId="25179" xr:uid="{00000000-0005-0000-0000-0000AF950000}"/>
    <cellStyle name="Normal 2 2 3 6" xfId="8077" xr:uid="{00000000-0005-0000-0000-0000B0950000}"/>
    <cellStyle name="Normal 2 2 3 6 2" xfId="25180" xr:uid="{00000000-0005-0000-0000-0000B1950000}"/>
    <cellStyle name="Normal 2 2 3 6_AVA DVA EL" xfId="25181" xr:uid="{00000000-0005-0000-0000-0000B2950000}"/>
    <cellStyle name="Normal 2 2 3 7" xfId="8078" xr:uid="{00000000-0005-0000-0000-0000B3950000}"/>
    <cellStyle name="Normal 2 2 3 7 2" xfId="25182" xr:uid="{00000000-0005-0000-0000-0000B4950000}"/>
    <cellStyle name="Normal 2 2 3 7_AVA DVA EL" xfId="25183" xr:uid="{00000000-0005-0000-0000-0000B5950000}"/>
    <cellStyle name="Normal 2 2 3 8" xfId="8079" xr:uid="{00000000-0005-0000-0000-0000B6950000}"/>
    <cellStyle name="Normal 2 2 3 8 2" xfId="25184" xr:uid="{00000000-0005-0000-0000-0000B7950000}"/>
    <cellStyle name="Normal 2 2 3 8_AVA DVA EL" xfId="25185" xr:uid="{00000000-0005-0000-0000-0000B8950000}"/>
    <cellStyle name="Normal 2 2 3 9" xfId="8080" xr:uid="{00000000-0005-0000-0000-0000B9950000}"/>
    <cellStyle name="Normal 2 2 3 9 2" xfId="25186" xr:uid="{00000000-0005-0000-0000-0000BA950000}"/>
    <cellStyle name="Normal 2 2 3 9_AVA DVA EL" xfId="25187" xr:uid="{00000000-0005-0000-0000-0000BB950000}"/>
    <cellStyle name="Normal 2 2 3_AVA DVA EL" xfId="25188" xr:uid="{00000000-0005-0000-0000-0000BC950000}"/>
    <cellStyle name="Normal 2 2 30" xfId="34607" xr:uid="{00000000-0005-0000-0000-0000BD950000}"/>
    <cellStyle name="Normal 2 2 31" xfId="34611" xr:uid="{00000000-0005-0000-0000-0000BE950000}"/>
    <cellStyle name="Normal 2 2 32" xfId="34615" xr:uid="{00000000-0005-0000-0000-0000BF950000}"/>
    <cellStyle name="Normal 2 2 33" xfId="34619" xr:uid="{00000000-0005-0000-0000-0000C0950000}"/>
    <cellStyle name="Normal 2 2 34" xfId="34598" xr:uid="{00000000-0005-0000-0000-0000C1950000}"/>
    <cellStyle name="Normal 2 2 35" xfId="34597" xr:uid="{00000000-0005-0000-0000-0000C2950000}"/>
    <cellStyle name="Normal 2 2 36" xfId="34624" xr:uid="{00000000-0005-0000-0000-0000C3950000}"/>
    <cellStyle name="Normal 2 2 37" xfId="34627" xr:uid="{00000000-0005-0000-0000-0000C4950000}"/>
    <cellStyle name="Normal 2 2 38" xfId="34815" xr:uid="{00000000-0005-0000-0000-0000C5950000}"/>
    <cellStyle name="Normal 2 2 39" xfId="34966" xr:uid="{00000000-0005-0000-0000-0000C6950000}"/>
    <cellStyle name="Normal 2 2 4" xfId="8081" xr:uid="{00000000-0005-0000-0000-0000C7950000}"/>
    <cellStyle name="Normal 2 2 4 10" xfId="8082" xr:uid="{00000000-0005-0000-0000-0000C8950000}"/>
    <cellStyle name="Normal 2 2 4 11" xfId="25189" xr:uid="{00000000-0005-0000-0000-0000C9950000}"/>
    <cellStyle name="Normal 2 2 4 11 2" xfId="25190" xr:uid="{00000000-0005-0000-0000-0000CA950000}"/>
    <cellStyle name="Normal 2 2 4 11 3" xfId="25191" xr:uid="{00000000-0005-0000-0000-0000CB950000}"/>
    <cellStyle name="Normal 2 2 4 11_AVA DVA EL" xfId="25192" xr:uid="{00000000-0005-0000-0000-0000CC950000}"/>
    <cellStyle name="Normal 2 2 4 12" xfId="48542" xr:uid="{00000000-0005-0000-0000-0000CD950000}"/>
    <cellStyle name="Normal 2 2 4 2" xfId="8083" xr:uid="{00000000-0005-0000-0000-0000CE950000}"/>
    <cellStyle name="Normal 2 2 4 2 10" xfId="25193" xr:uid="{00000000-0005-0000-0000-0000CF950000}"/>
    <cellStyle name="Normal 2 2 4 2 10 2" xfId="25194" xr:uid="{00000000-0005-0000-0000-0000D0950000}"/>
    <cellStyle name="Normal 2 2 4 2 10 3" xfId="25195" xr:uid="{00000000-0005-0000-0000-0000D1950000}"/>
    <cellStyle name="Normal 2 2 4 2 10_AVA DVA EL" xfId="25196" xr:uid="{00000000-0005-0000-0000-0000D2950000}"/>
    <cellStyle name="Normal 2 2 4 2 2" xfId="8084" xr:uid="{00000000-0005-0000-0000-0000D3950000}"/>
    <cellStyle name="Normal 2 2 4 2 2 2" xfId="8085" xr:uid="{00000000-0005-0000-0000-0000D4950000}"/>
    <cellStyle name="Normal 2 2 4 2 2 2 2" xfId="25197" xr:uid="{00000000-0005-0000-0000-0000D5950000}"/>
    <cellStyle name="Normal 2 2 4 2 2 2_AVA DVA EL" xfId="25198" xr:uid="{00000000-0005-0000-0000-0000D6950000}"/>
    <cellStyle name="Normal 2 2 4 2 2 3" xfId="8086" xr:uid="{00000000-0005-0000-0000-0000D7950000}"/>
    <cellStyle name="Normal 2 2 4 2 2 4" xfId="8087" xr:uid="{00000000-0005-0000-0000-0000D8950000}"/>
    <cellStyle name="Normal 2 2 4 2 2 5" xfId="8088" xr:uid="{00000000-0005-0000-0000-0000D9950000}"/>
    <cellStyle name="Normal 2 2 4 2 2 6" xfId="8089" xr:uid="{00000000-0005-0000-0000-0000DA950000}"/>
    <cellStyle name="Normal 2 2 4 2 2_AVA DVA EL" xfId="25199" xr:uid="{00000000-0005-0000-0000-0000DB950000}"/>
    <cellStyle name="Normal 2 2 4 2 3" xfId="8090" xr:uid="{00000000-0005-0000-0000-0000DC950000}"/>
    <cellStyle name="Normal 2 2 4 2 3 2" xfId="25200" xr:uid="{00000000-0005-0000-0000-0000DD950000}"/>
    <cellStyle name="Normal 2 2 4 2 3_AVA DVA EL" xfId="25201" xr:uid="{00000000-0005-0000-0000-0000DE950000}"/>
    <cellStyle name="Normal 2 2 4 2 4" xfId="8091" xr:uid="{00000000-0005-0000-0000-0000DF950000}"/>
    <cellStyle name="Normal 2 2 4 2 4 2" xfId="25202" xr:uid="{00000000-0005-0000-0000-0000E0950000}"/>
    <cellStyle name="Normal 2 2 4 2 4_AVA DVA EL" xfId="25203" xr:uid="{00000000-0005-0000-0000-0000E1950000}"/>
    <cellStyle name="Normal 2 2 4 2 5" xfId="8092" xr:uid="{00000000-0005-0000-0000-0000E2950000}"/>
    <cellStyle name="Normal 2 2 4 2 5 2" xfId="25204" xr:uid="{00000000-0005-0000-0000-0000E3950000}"/>
    <cellStyle name="Normal 2 2 4 2 5_AVA DVA EL" xfId="25205" xr:uid="{00000000-0005-0000-0000-0000E4950000}"/>
    <cellStyle name="Normal 2 2 4 2 6" xfId="8093" xr:uid="{00000000-0005-0000-0000-0000E5950000}"/>
    <cellStyle name="Normal 2 2 4 2 6 2" xfId="25206" xr:uid="{00000000-0005-0000-0000-0000E6950000}"/>
    <cellStyle name="Normal 2 2 4 2 6_AVA DVA EL" xfId="25207" xr:uid="{00000000-0005-0000-0000-0000E7950000}"/>
    <cellStyle name="Normal 2 2 4 2 7" xfId="8094" xr:uid="{00000000-0005-0000-0000-0000E8950000}"/>
    <cellStyle name="Normal 2 2 4 2 7 2" xfId="25208" xr:uid="{00000000-0005-0000-0000-0000E9950000}"/>
    <cellStyle name="Normal 2 2 4 2 7_AVA DVA EL" xfId="25209" xr:uid="{00000000-0005-0000-0000-0000EA950000}"/>
    <cellStyle name="Normal 2 2 4 2 8" xfId="8095" xr:uid="{00000000-0005-0000-0000-0000EB950000}"/>
    <cellStyle name="Normal 2 2 4 2 8 2" xfId="25210" xr:uid="{00000000-0005-0000-0000-0000EC950000}"/>
    <cellStyle name="Normal 2 2 4 2 8_AVA DVA EL" xfId="25211" xr:uid="{00000000-0005-0000-0000-0000ED950000}"/>
    <cellStyle name="Normal 2 2 4 2 9" xfId="8096" xr:uid="{00000000-0005-0000-0000-0000EE950000}"/>
    <cellStyle name="Normal 2 2 4 2 9 2" xfId="25212" xr:uid="{00000000-0005-0000-0000-0000EF950000}"/>
    <cellStyle name="Normal 2 2 4 2 9_AVA DVA EL" xfId="25213" xr:uid="{00000000-0005-0000-0000-0000F0950000}"/>
    <cellStyle name="Normal 2 2 4 2_AVA DVA EL" xfId="25214" xr:uid="{00000000-0005-0000-0000-0000F1950000}"/>
    <cellStyle name="Normal 2 2 4 3" xfId="8097" xr:uid="{00000000-0005-0000-0000-0000F2950000}"/>
    <cellStyle name="Normal 2 2 4 3 2" xfId="8098" xr:uid="{00000000-0005-0000-0000-0000F3950000}"/>
    <cellStyle name="Normal 2 2 4 3 2 2" xfId="25215" xr:uid="{00000000-0005-0000-0000-0000F4950000}"/>
    <cellStyle name="Normal 2 2 4 3 2_AVA DVA EL" xfId="25216" xr:uid="{00000000-0005-0000-0000-0000F5950000}"/>
    <cellStyle name="Normal 2 2 4 3 3" xfId="8099" xr:uid="{00000000-0005-0000-0000-0000F6950000}"/>
    <cellStyle name="Normal 2 2 4 3 3 2" xfId="25217" xr:uid="{00000000-0005-0000-0000-0000F7950000}"/>
    <cellStyle name="Normal 2 2 4 3 3_AVA DVA EL" xfId="25218" xr:uid="{00000000-0005-0000-0000-0000F8950000}"/>
    <cellStyle name="Normal 2 2 4 3 4" xfId="8100" xr:uid="{00000000-0005-0000-0000-0000F9950000}"/>
    <cellStyle name="Normal 2 2 4 3 4 2" xfId="25219" xr:uid="{00000000-0005-0000-0000-0000FA950000}"/>
    <cellStyle name="Normal 2 2 4 3 4_AVA DVA EL" xfId="25220" xr:uid="{00000000-0005-0000-0000-0000FB950000}"/>
    <cellStyle name="Normal 2 2 4 3 5" xfId="8101" xr:uid="{00000000-0005-0000-0000-0000FC950000}"/>
    <cellStyle name="Normal 2 2 4 3 5 2" xfId="25221" xr:uid="{00000000-0005-0000-0000-0000FD950000}"/>
    <cellStyle name="Normal 2 2 4 3 5_AVA DVA EL" xfId="25222" xr:uid="{00000000-0005-0000-0000-0000FE950000}"/>
    <cellStyle name="Normal 2 2 4 3 6" xfId="8102" xr:uid="{00000000-0005-0000-0000-0000FF950000}"/>
    <cellStyle name="Normal 2 2 4 3 6 2" xfId="25223" xr:uid="{00000000-0005-0000-0000-000000960000}"/>
    <cellStyle name="Normal 2 2 4 3 6_AVA DVA EL" xfId="25224" xr:uid="{00000000-0005-0000-0000-000001960000}"/>
    <cellStyle name="Normal 2 2 4 3 7" xfId="25225" xr:uid="{00000000-0005-0000-0000-000002960000}"/>
    <cellStyle name="Normal 2 2 4 3 7 2" xfId="25226" xr:uid="{00000000-0005-0000-0000-000003960000}"/>
    <cellStyle name="Normal 2 2 4 3 7 3" xfId="25227" xr:uid="{00000000-0005-0000-0000-000004960000}"/>
    <cellStyle name="Normal 2 2 4 3 7_AVA DVA EL" xfId="25228" xr:uid="{00000000-0005-0000-0000-000005960000}"/>
    <cellStyle name="Normal 2 2 4 3 8" xfId="25229" xr:uid="{00000000-0005-0000-0000-000006960000}"/>
    <cellStyle name="Normal 2 2 4 3_AVA DVA EL" xfId="25230" xr:uid="{00000000-0005-0000-0000-000007960000}"/>
    <cellStyle name="Normal 2 2 4 4" xfId="8103" xr:uid="{00000000-0005-0000-0000-000008960000}"/>
    <cellStyle name="Normal 2 2 4 4 2" xfId="25231" xr:uid="{00000000-0005-0000-0000-000009960000}"/>
    <cellStyle name="Normal 2 2 4 4_AVA DVA EL" xfId="25232" xr:uid="{00000000-0005-0000-0000-00000A960000}"/>
    <cellStyle name="Normal 2 2 4 5" xfId="8104" xr:uid="{00000000-0005-0000-0000-00000B960000}"/>
    <cellStyle name="Normal 2 2 4 5 2" xfId="25233" xr:uid="{00000000-0005-0000-0000-00000C960000}"/>
    <cellStyle name="Normal 2 2 4 5_AVA DVA EL" xfId="25234" xr:uid="{00000000-0005-0000-0000-00000D960000}"/>
    <cellStyle name="Normal 2 2 4 6" xfId="8105" xr:uid="{00000000-0005-0000-0000-00000E960000}"/>
    <cellStyle name="Normal 2 2 4 6 2" xfId="25235" xr:uid="{00000000-0005-0000-0000-00000F960000}"/>
    <cellStyle name="Normal 2 2 4 6_AVA DVA EL" xfId="25236" xr:uid="{00000000-0005-0000-0000-000010960000}"/>
    <cellStyle name="Normal 2 2 4 7" xfId="8106" xr:uid="{00000000-0005-0000-0000-000011960000}"/>
    <cellStyle name="Normal 2 2 4 8" xfId="8107" xr:uid="{00000000-0005-0000-0000-000012960000}"/>
    <cellStyle name="Normal 2 2 4 9" xfId="8108" xr:uid="{00000000-0005-0000-0000-000013960000}"/>
    <cellStyle name="Normal 2 2 4_AVA DVA EL" xfId="25237" xr:uid="{00000000-0005-0000-0000-000014960000}"/>
    <cellStyle name="Normal 2 2 40" xfId="35058" xr:uid="{00000000-0005-0000-0000-000015960000}"/>
    <cellStyle name="Normal 2 2 41" xfId="34946" xr:uid="{00000000-0005-0000-0000-000016960000}"/>
    <cellStyle name="Normal 2 2 42" xfId="35044" xr:uid="{00000000-0005-0000-0000-000017960000}"/>
    <cellStyle name="Normal 2 2 43" xfId="34386" xr:uid="{00000000-0005-0000-0000-000018960000}"/>
    <cellStyle name="Normal 2 2 44" xfId="34497" xr:uid="{00000000-0005-0000-0000-000019960000}"/>
    <cellStyle name="Normal 2 2 45" xfId="35263" xr:uid="{00000000-0005-0000-0000-00001A960000}"/>
    <cellStyle name="Normal 2 2 5" xfId="8109" xr:uid="{00000000-0005-0000-0000-00001B960000}"/>
    <cellStyle name="Normal 2 2 5 2" xfId="8110" xr:uid="{00000000-0005-0000-0000-00001C960000}"/>
    <cellStyle name="Normal 2 2 5 2 2" xfId="25238" xr:uid="{00000000-0005-0000-0000-00001D960000}"/>
    <cellStyle name="Normal 2 2 5 2 2 2" xfId="25239" xr:uid="{00000000-0005-0000-0000-00001E960000}"/>
    <cellStyle name="Normal 2 2 5 2 2 3" xfId="25240" xr:uid="{00000000-0005-0000-0000-00001F960000}"/>
    <cellStyle name="Normal 2 2 5 2 2_AVA DVA EL" xfId="25241" xr:uid="{00000000-0005-0000-0000-000020960000}"/>
    <cellStyle name="Normal 2 2 5 2_AVA DVA EL" xfId="48543" xr:uid="{00000000-0005-0000-0000-000021960000}"/>
    <cellStyle name="Normal 2 2 5 3" xfId="8111" xr:uid="{00000000-0005-0000-0000-000022960000}"/>
    <cellStyle name="Normal 2 2 5 3 2" xfId="25242" xr:uid="{00000000-0005-0000-0000-000023960000}"/>
    <cellStyle name="Normal 2 2 5 3 2 2" xfId="25243" xr:uid="{00000000-0005-0000-0000-000024960000}"/>
    <cellStyle name="Normal 2 2 5 3 2 3" xfId="25244" xr:uid="{00000000-0005-0000-0000-000025960000}"/>
    <cellStyle name="Normal 2 2 5 3 2_AVA DVA EL" xfId="25245" xr:uid="{00000000-0005-0000-0000-000026960000}"/>
    <cellStyle name="Normal 2 2 5 3 3" xfId="25246" xr:uid="{00000000-0005-0000-0000-000027960000}"/>
    <cellStyle name="Normal 2 2 5 3_AVA DVA EL" xfId="25247" xr:uid="{00000000-0005-0000-0000-000028960000}"/>
    <cellStyle name="Normal 2 2 5 4" xfId="25248" xr:uid="{00000000-0005-0000-0000-000029960000}"/>
    <cellStyle name="Normal 2 2 5 4 2" xfId="25249" xr:uid="{00000000-0005-0000-0000-00002A960000}"/>
    <cellStyle name="Normal 2 2 5 4 3" xfId="25250" xr:uid="{00000000-0005-0000-0000-00002B960000}"/>
    <cellStyle name="Normal 2 2 5 4_AVA DVA EL" xfId="25251" xr:uid="{00000000-0005-0000-0000-00002C960000}"/>
    <cellStyle name="Normal 2 2 5_4Q16" xfId="25252" xr:uid="{00000000-0005-0000-0000-00002D960000}"/>
    <cellStyle name="Normal 2 2 6" xfId="8112" xr:uid="{00000000-0005-0000-0000-00002E960000}"/>
    <cellStyle name="Normal 2 2 6 2" xfId="8113" xr:uid="{00000000-0005-0000-0000-00002F960000}"/>
    <cellStyle name="Normal 2 2 6 2 2" xfId="25253" xr:uid="{00000000-0005-0000-0000-000030960000}"/>
    <cellStyle name="Normal 2 2 6 2_AVA DVA EL" xfId="25254" xr:uid="{00000000-0005-0000-0000-000031960000}"/>
    <cellStyle name="Normal 2 2 6 3" xfId="8114" xr:uid="{00000000-0005-0000-0000-000032960000}"/>
    <cellStyle name="Normal 2 2 6 4" xfId="8115" xr:uid="{00000000-0005-0000-0000-000033960000}"/>
    <cellStyle name="Normal 2 2 6 5" xfId="8116" xr:uid="{00000000-0005-0000-0000-000034960000}"/>
    <cellStyle name="Normal 2 2 6 6" xfId="8117" xr:uid="{00000000-0005-0000-0000-000035960000}"/>
    <cellStyle name="Normal 2 2 6 7" xfId="25255" xr:uid="{00000000-0005-0000-0000-000036960000}"/>
    <cellStyle name="Normal 2 2 6 7 2" xfId="25256" xr:uid="{00000000-0005-0000-0000-000037960000}"/>
    <cellStyle name="Normal 2 2 6 7 3" xfId="25257" xr:uid="{00000000-0005-0000-0000-000038960000}"/>
    <cellStyle name="Normal 2 2 6 7_AVA DVA EL" xfId="25258" xr:uid="{00000000-0005-0000-0000-000039960000}"/>
    <cellStyle name="Normal 2 2 6_AVA DVA EL" xfId="25259" xr:uid="{00000000-0005-0000-0000-00003A960000}"/>
    <cellStyle name="Normal 2 2 7" xfId="8118" xr:uid="{00000000-0005-0000-0000-00003B960000}"/>
    <cellStyle name="Normal 2 2 7 2" xfId="8119" xr:uid="{00000000-0005-0000-0000-00003C960000}"/>
    <cellStyle name="Normal 2 2 7 2 2" xfId="25260" xr:uid="{00000000-0005-0000-0000-00003D960000}"/>
    <cellStyle name="Normal 2 2 7 2_AVA DVA EL" xfId="25261" xr:uid="{00000000-0005-0000-0000-00003E960000}"/>
    <cellStyle name="Normal 2 2 7 3" xfId="8120" xr:uid="{00000000-0005-0000-0000-00003F960000}"/>
    <cellStyle name="Normal 2 2 7 4" xfId="8121" xr:uid="{00000000-0005-0000-0000-000040960000}"/>
    <cellStyle name="Normal 2 2 7 5" xfId="8122" xr:uid="{00000000-0005-0000-0000-000041960000}"/>
    <cellStyle name="Normal 2 2 7 6" xfId="8123" xr:uid="{00000000-0005-0000-0000-000042960000}"/>
    <cellStyle name="Normal 2 2 7 7" xfId="25262" xr:uid="{00000000-0005-0000-0000-000043960000}"/>
    <cellStyle name="Normal 2 2 7 7 2" xfId="25263" xr:uid="{00000000-0005-0000-0000-000044960000}"/>
    <cellStyle name="Normal 2 2 7 7 3" xfId="25264" xr:uid="{00000000-0005-0000-0000-000045960000}"/>
    <cellStyle name="Normal 2 2 7 7_AVA DVA EL" xfId="25265" xr:uid="{00000000-0005-0000-0000-000046960000}"/>
    <cellStyle name="Normal 2 2 7_AVA DVA EL" xfId="25266" xr:uid="{00000000-0005-0000-0000-000047960000}"/>
    <cellStyle name="Normal 2 2 8" xfId="8124" xr:uid="{00000000-0005-0000-0000-000048960000}"/>
    <cellStyle name="Normal 2 2 8 2" xfId="8125" xr:uid="{00000000-0005-0000-0000-000049960000}"/>
    <cellStyle name="Normal 2 2 8 2 2" xfId="25267" xr:uid="{00000000-0005-0000-0000-00004A960000}"/>
    <cellStyle name="Normal 2 2 8 2_AVA DVA EL" xfId="25268" xr:uid="{00000000-0005-0000-0000-00004B960000}"/>
    <cellStyle name="Normal 2 2 8 3" xfId="25269" xr:uid="{00000000-0005-0000-0000-00004C960000}"/>
    <cellStyle name="Normal 2 2 8 3 2" xfId="25270" xr:uid="{00000000-0005-0000-0000-00004D960000}"/>
    <cellStyle name="Normal 2 2 8 3 3" xfId="25271" xr:uid="{00000000-0005-0000-0000-00004E960000}"/>
    <cellStyle name="Normal 2 2 8 3_AVA DVA EL" xfId="25272" xr:uid="{00000000-0005-0000-0000-00004F960000}"/>
    <cellStyle name="Normal 2 2 8 4" xfId="25273" xr:uid="{00000000-0005-0000-0000-000050960000}"/>
    <cellStyle name="Normal 2 2 8_AVA DVA EL" xfId="25274" xr:uid="{00000000-0005-0000-0000-000051960000}"/>
    <cellStyle name="Normal 2 2 9" xfId="8126" xr:uid="{00000000-0005-0000-0000-000052960000}"/>
    <cellStyle name="Normal 2 2 9 2" xfId="8127" xr:uid="{00000000-0005-0000-0000-000053960000}"/>
    <cellStyle name="Normal 2 2 9 2 2" xfId="25275" xr:uid="{00000000-0005-0000-0000-000054960000}"/>
    <cellStyle name="Normal 2 2 9 2_AVA DVA EL" xfId="25276" xr:uid="{00000000-0005-0000-0000-000055960000}"/>
    <cellStyle name="Normal 2 2 9 3" xfId="25277" xr:uid="{00000000-0005-0000-0000-000056960000}"/>
    <cellStyle name="Normal 2 2 9 3 2" xfId="25278" xr:uid="{00000000-0005-0000-0000-000057960000}"/>
    <cellStyle name="Normal 2 2 9 3 3" xfId="25279" xr:uid="{00000000-0005-0000-0000-000058960000}"/>
    <cellStyle name="Normal 2 2 9 3_AVA DVA EL" xfId="25280" xr:uid="{00000000-0005-0000-0000-000059960000}"/>
    <cellStyle name="Normal 2 2 9 4" xfId="25281" xr:uid="{00000000-0005-0000-0000-00005A960000}"/>
    <cellStyle name="Normal 2 2 9_AVA DVA EL" xfId="25282" xr:uid="{00000000-0005-0000-0000-00005B960000}"/>
    <cellStyle name="Normal 2 2_11" xfId="8128" xr:uid="{00000000-0005-0000-0000-00005C960000}"/>
    <cellStyle name="Normal 2 20" xfId="8129" xr:uid="{00000000-0005-0000-0000-00005D960000}"/>
    <cellStyle name="Normal 2 20 2" xfId="8130" xr:uid="{00000000-0005-0000-0000-00005E960000}"/>
    <cellStyle name="Normal 2 20 2 2" xfId="25283" xr:uid="{00000000-0005-0000-0000-00005F960000}"/>
    <cellStyle name="Normal 2 20 2_AVA DVA EL" xfId="25284" xr:uid="{00000000-0005-0000-0000-000060960000}"/>
    <cellStyle name="Normal 2 20 3" xfId="8131" xr:uid="{00000000-0005-0000-0000-000061960000}"/>
    <cellStyle name="Normal 2 20 3 2" xfId="25285" xr:uid="{00000000-0005-0000-0000-000062960000}"/>
    <cellStyle name="Normal 2 20 3_AVA DVA EL" xfId="25286" xr:uid="{00000000-0005-0000-0000-000063960000}"/>
    <cellStyle name="Normal 2 20 4" xfId="8132" xr:uid="{00000000-0005-0000-0000-000064960000}"/>
    <cellStyle name="Normal 2 20 4 2" xfId="25287" xr:uid="{00000000-0005-0000-0000-000065960000}"/>
    <cellStyle name="Normal 2 20 4_AVA DVA EL" xfId="25288" xr:uid="{00000000-0005-0000-0000-000066960000}"/>
    <cellStyle name="Normal 2 20 5" xfId="8133" xr:uid="{00000000-0005-0000-0000-000067960000}"/>
    <cellStyle name="Normal 2 20 5 2" xfId="25289" xr:uid="{00000000-0005-0000-0000-000068960000}"/>
    <cellStyle name="Normal 2 20 5_AVA DVA EL" xfId="25290" xr:uid="{00000000-0005-0000-0000-000069960000}"/>
    <cellStyle name="Normal 2 20 6" xfId="25291" xr:uid="{00000000-0005-0000-0000-00006A960000}"/>
    <cellStyle name="Normal 2 20_AVA DVA EL" xfId="25292" xr:uid="{00000000-0005-0000-0000-00006B960000}"/>
    <cellStyle name="Normal 2 21" xfId="8134" xr:uid="{00000000-0005-0000-0000-00006C960000}"/>
    <cellStyle name="Normal 2 21 2" xfId="8135" xr:uid="{00000000-0005-0000-0000-00006D960000}"/>
    <cellStyle name="Normal 2 21 2 2" xfId="25293" xr:uid="{00000000-0005-0000-0000-00006E960000}"/>
    <cellStyle name="Normal 2 21 2_AVA DVA EL" xfId="25294" xr:uid="{00000000-0005-0000-0000-00006F960000}"/>
    <cellStyle name="Normal 2 21 3" xfId="8136" xr:uid="{00000000-0005-0000-0000-000070960000}"/>
    <cellStyle name="Normal 2 21 3 2" xfId="25295" xr:uid="{00000000-0005-0000-0000-000071960000}"/>
    <cellStyle name="Normal 2 21 3_AVA DVA EL" xfId="25296" xr:uid="{00000000-0005-0000-0000-000072960000}"/>
    <cellStyle name="Normal 2 21 4" xfId="25297" xr:uid="{00000000-0005-0000-0000-000073960000}"/>
    <cellStyle name="Normal 2 21_AVA DVA EL" xfId="25298" xr:uid="{00000000-0005-0000-0000-000074960000}"/>
    <cellStyle name="Normal 2 22" xfId="8137" xr:uid="{00000000-0005-0000-0000-000075960000}"/>
    <cellStyle name="Normal 2 22 2" xfId="25299" xr:uid="{00000000-0005-0000-0000-000076960000}"/>
    <cellStyle name="Normal 2 22_AVA DVA EL" xfId="25300" xr:uid="{00000000-0005-0000-0000-000077960000}"/>
    <cellStyle name="Normal 2 23" xfId="8138" xr:uid="{00000000-0005-0000-0000-000078960000}"/>
    <cellStyle name="Normal 2 23 2" xfId="25301" xr:uid="{00000000-0005-0000-0000-000079960000}"/>
    <cellStyle name="Normal 2 23_AVA DVA EL" xfId="25302" xr:uid="{00000000-0005-0000-0000-00007A960000}"/>
    <cellStyle name="Normal 2 24" xfId="8139" xr:uid="{00000000-0005-0000-0000-00007B960000}"/>
    <cellStyle name="Normal 2 24 2" xfId="25303" xr:uid="{00000000-0005-0000-0000-00007C960000}"/>
    <cellStyle name="Normal 2 24_AVA DVA EL" xfId="25304" xr:uid="{00000000-0005-0000-0000-00007D960000}"/>
    <cellStyle name="Normal 2 25" xfId="8140" xr:uid="{00000000-0005-0000-0000-00007E960000}"/>
    <cellStyle name="Normal 2 25 2" xfId="25305" xr:uid="{00000000-0005-0000-0000-00007F960000}"/>
    <cellStyle name="Normal 2 25_AVA DVA EL" xfId="25306" xr:uid="{00000000-0005-0000-0000-000080960000}"/>
    <cellStyle name="Normal 2 26" xfId="8141" xr:uid="{00000000-0005-0000-0000-000081960000}"/>
    <cellStyle name="Normal 2 26 2" xfId="25307" xr:uid="{00000000-0005-0000-0000-000082960000}"/>
    <cellStyle name="Normal 2 26_AVA DVA EL" xfId="25308" xr:uid="{00000000-0005-0000-0000-000083960000}"/>
    <cellStyle name="Normal 2 27" xfId="8142" xr:uid="{00000000-0005-0000-0000-000084960000}"/>
    <cellStyle name="Normal 2 27 2" xfId="25309" xr:uid="{00000000-0005-0000-0000-000085960000}"/>
    <cellStyle name="Normal 2 27_AVA DVA EL" xfId="25310" xr:uid="{00000000-0005-0000-0000-000086960000}"/>
    <cellStyle name="Normal 2 28" xfId="8143" xr:uid="{00000000-0005-0000-0000-000087960000}"/>
    <cellStyle name="Normal 2 28 2" xfId="25311" xr:uid="{00000000-0005-0000-0000-000088960000}"/>
    <cellStyle name="Normal 2 28_AVA DVA EL" xfId="25312" xr:uid="{00000000-0005-0000-0000-000089960000}"/>
    <cellStyle name="Normal 2 29" xfId="8144" xr:uid="{00000000-0005-0000-0000-00008A960000}"/>
    <cellStyle name="Normal 2 29 2" xfId="25313" xr:uid="{00000000-0005-0000-0000-00008B960000}"/>
    <cellStyle name="Normal 2 29_AVA DVA EL" xfId="25314" xr:uid="{00000000-0005-0000-0000-00008C960000}"/>
    <cellStyle name="Normal 2 3" xfId="8145" xr:uid="{00000000-0005-0000-0000-00008D960000}"/>
    <cellStyle name="Normal 2 3 10" xfId="8146" xr:uid="{00000000-0005-0000-0000-00008E960000}"/>
    <cellStyle name="Normal 2 3 10 2" xfId="25315" xr:uid="{00000000-0005-0000-0000-00008F960000}"/>
    <cellStyle name="Normal 2 3 10_AVA DVA EL" xfId="25316" xr:uid="{00000000-0005-0000-0000-000090960000}"/>
    <cellStyle name="Normal 2 3 11" xfId="8147" xr:uid="{00000000-0005-0000-0000-000091960000}"/>
    <cellStyle name="Normal 2 3 11 2" xfId="25317" xr:uid="{00000000-0005-0000-0000-000092960000}"/>
    <cellStyle name="Normal 2 3 11_AVA DVA EL" xfId="25318" xr:uid="{00000000-0005-0000-0000-000093960000}"/>
    <cellStyle name="Normal 2 3 12" xfId="8148" xr:uid="{00000000-0005-0000-0000-000094960000}"/>
    <cellStyle name="Normal 2 3 13" xfId="8149" xr:uid="{00000000-0005-0000-0000-000095960000}"/>
    <cellStyle name="Normal 2 3 14" xfId="8150" xr:uid="{00000000-0005-0000-0000-000096960000}"/>
    <cellStyle name="Normal 2 3 15" xfId="8151" xr:uid="{00000000-0005-0000-0000-000097960000}"/>
    <cellStyle name="Normal 2 3 16" xfId="8152" xr:uid="{00000000-0005-0000-0000-000098960000}"/>
    <cellStyle name="Normal 2 3 16 2" xfId="25319" xr:uid="{00000000-0005-0000-0000-000099960000}"/>
    <cellStyle name="Normal 2 3 16_AVA DVA EL" xfId="25320" xr:uid="{00000000-0005-0000-0000-00009A960000}"/>
    <cellStyle name="Normal 2 3 17" xfId="8153" xr:uid="{00000000-0005-0000-0000-00009B960000}"/>
    <cellStyle name="Normal 2 3 17 2" xfId="25321" xr:uid="{00000000-0005-0000-0000-00009C960000}"/>
    <cellStyle name="Normal 2 3 17_AVA DVA EL" xfId="25322" xr:uid="{00000000-0005-0000-0000-00009D960000}"/>
    <cellStyle name="Normal 2 3 18" xfId="25323" xr:uid="{00000000-0005-0000-0000-00009E960000}"/>
    <cellStyle name="Normal 2 3 18 2" xfId="25324" xr:uid="{00000000-0005-0000-0000-00009F960000}"/>
    <cellStyle name="Normal 2 3 18 3" xfId="25325" xr:uid="{00000000-0005-0000-0000-0000A0960000}"/>
    <cellStyle name="Normal 2 3 18 4" xfId="34467" xr:uid="{00000000-0005-0000-0000-0000A1960000}"/>
    <cellStyle name="Normal 2 3 18_AVA DVA EL" xfId="25326" xr:uid="{00000000-0005-0000-0000-0000A2960000}"/>
    <cellStyle name="Normal 2 3 19" xfId="25327" xr:uid="{00000000-0005-0000-0000-0000A3960000}"/>
    <cellStyle name="Normal 2 3 19 2" xfId="25328" xr:uid="{00000000-0005-0000-0000-0000A4960000}"/>
    <cellStyle name="Normal 2 3 19 3" xfId="25329" xr:uid="{00000000-0005-0000-0000-0000A5960000}"/>
    <cellStyle name="Normal 2 3 19 4" xfId="34592" xr:uid="{00000000-0005-0000-0000-0000A6960000}"/>
    <cellStyle name="Normal 2 3 19_AVA DVA EL" xfId="25330" xr:uid="{00000000-0005-0000-0000-0000A7960000}"/>
    <cellStyle name="Normal 2 3 2" xfId="8154" xr:uid="{00000000-0005-0000-0000-0000A8960000}"/>
    <cellStyle name="Normal 2 3 2 2" xfId="8155" xr:uid="{00000000-0005-0000-0000-0000A9960000}"/>
    <cellStyle name="Normal 2 3 2 2 2" xfId="8156" xr:uid="{00000000-0005-0000-0000-0000AA960000}"/>
    <cellStyle name="Normal 2 3 2 2 2 2" xfId="48544" xr:uid="{00000000-0005-0000-0000-0000AB960000}"/>
    <cellStyle name="Normal 2 3 2 2 2 2 2" xfId="48545" xr:uid="{00000000-0005-0000-0000-0000AC960000}"/>
    <cellStyle name="Normal 2 3 2 2 2 3" xfId="48546" xr:uid="{00000000-0005-0000-0000-0000AD960000}"/>
    <cellStyle name="Normal 2 3 2 2 2_3. Chng in credit spreads" xfId="48547" xr:uid="{00000000-0005-0000-0000-0000AE960000}"/>
    <cellStyle name="Normal 2 3 2 2 3" xfId="8157" xr:uid="{00000000-0005-0000-0000-0000AF960000}"/>
    <cellStyle name="Normal 2 3 2 2 3 2" xfId="48548" xr:uid="{00000000-0005-0000-0000-0000B0960000}"/>
    <cellStyle name="Normal 2 3 2 2 3 2 2" xfId="48549" xr:uid="{00000000-0005-0000-0000-0000B1960000}"/>
    <cellStyle name="Normal 2 3 2 2 3 3" xfId="48550" xr:uid="{00000000-0005-0000-0000-0000B2960000}"/>
    <cellStyle name="Normal 2 3 2 2 3_3. Chng in credit spreads" xfId="48551" xr:uid="{00000000-0005-0000-0000-0000B3960000}"/>
    <cellStyle name="Normal 2 3 2 2 4" xfId="48552" xr:uid="{00000000-0005-0000-0000-0000B4960000}"/>
    <cellStyle name="Normal 2 3 2 2 4 2" xfId="48553" xr:uid="{00000000-0005-0000-0000-0000B5960000}"/>
    <cellStyle name="Normal 2 3 2 2 4 2 2" xfId="48554" xr:uid="{00000000-0005-0000-0000-0000B6960000}"/>
    <cellStyle name="Normal 2 3 2 2 4 3" xfId="48555" xr:uid="{00000000-0005-0000-0000-0000B7960000}"/>
    <cellStyle name="Normal 2 3 2 2 4_3. Chng in credit spreads" xfId="48556" xr:uid="{00000000-0005-0000-0000-0000B8960000}"/>
    <cellStyle name="Normal 2 3 2 2 5" xfId="48557" xr:uid="{00000000-0005-0000-0000-0000B9960000}"/>
    <cellStyle name="Normal 2 3 2 2 5 2" xfId="48558" xr:uid="{00000000-0005-0000-0000-0000BA960000}"/>
    <cellStyle name="Normal 2 3 2 2 6" xfId="48559" xr:uid="{00000000-0005-0000-0000-0000BB960000}"/>
    <cellStyle name="Normal 2 3 2 2_3. Chng in credit spreads" xfId="48560" xr:uid="{00000000-0005-0000-0000-0000BC960000}"/>
    <cellStyle name="Normal 2 3 2 3" xfId="8158" xr:uid="{00000000-0005-0000-0000-0000BD960000}"/>
    <cellStyle name="Normal 2 3 2 3 2" xfId="8159" xr:uid="{00000000-0005-0000-0000-0000BE960000}"/>
    <cellStyle name="Normal 2 3 2 3 2 2" xfId="48561" xr:uid="{00000000-0005-0000-0000-0000BF960000}"/>
    <cellStyle name="Normal 2 3 2 3 3" xfId="8160" xr:uid="{00000000-0005-0000-0000-0000C0960000}"/>
    <cellStyle name="Normal 2 3 2 3 4" xfId="48562" xr:uid="{00000000-0005-0000-0000-0000C1960000}"/>
    <cellStyle name="Normal 2 3 2 3_3. Chng in credit spreads" xfId="48563" xr:uid="{00000000-0005-0000-0000-0000C2960000}"/>
    <cellStyle name="Normal 2 3 2 4" xfId="8161" xr:uid="{00000000-0005-0000-0000-0000C3960000}"/>
    <cellStyle name="Normal 2 3 2 4 2" xfId="8162" xr:uid="{00000000-0005-0000-0000-0000C4960000}"/>
    <cellStyle name="Normal 2 3 2 4 2 2" xfId="48564" xr:uid="{00000000-0005-0000-0000-0000C5960000}"/>
    <cellStyle name="Normal 2 3 2 4 3" xfId="8163" xr:uid="{00000000-0005-0000-0000-0000C6960000}"/>
    <cellStyle name="Normal 2 3 2 4 4" xfId="48565" xr:uid="{00000000-0005-0000-0000-0000C7960000}"/>
    <cellStyle name="Normal 2 3 2 4_3. Chng in credit spreads" xfId="48566" xr:uid="{00000000-0005-0000-0000-0000C8960000}"/>
    <cellStyle name="Normal 2 3 2 5" xfId="8164" xr:uid="{00000000-0005-0000-0000-0000C9960000}"/>
    <cellStyle name="Normal 2 3 2 5 2" xfId="48567" xr:uid="{00000000-0005-0000-0000-0000CA960000}"/>
    <cellStyle name="Normal 2 3 2 5 2 2" xfId="48568" xr:uid="{00000000-0005-0000-0000-0000CB960000}"/>
    <cellStyle name="Normal 2 3 2 5 3" xfId="48569" xr:uid="{00000000-0005-0000-0000-0000CC960000}"/>
    <cellStyle name="Normal 2 3 2 5_3. Chng in credit spreads" xfId="48570" xr:uid="{00000000-0005-0000-0000-0000CD960000}"/>
    <cellStyle name="Normal 2 3 2 6" xfId="8165" xr:uid="{00000000-0005-0000-0000-0000CE960000}"/>
    <cellStyle name="Normal 2 3 2 6 2" xfId="48571" xr:uid="{00000000-0005-0000-0000-0000CF960000}"/>
    <cellStyle name="Normal 2 3 2 6 2 2" xfId="48572" xr:uid="{00000000-0005-0000-0000-0000D0960000}"/>
    <cellStyle name="Normal 2 3 2 6 3" xfId="48573" xr:uid="{00000000-0005-0000-0000-0000D1960000}"/>
    <cellStyle name="Normal 2 3 2 6_3. Chng in credit spreads" xfId="48574" xr:uid="{00000000-0005-0000-0000-0000D2960000}"/>
    <cellStyle name="Normal 2 3 2 7" xfId="25331" xr:uid="{00000000-0005-0000-0000-0000D3960000}"/>
    <cellStyle name="Normal 2 3 2 7 2" xfId="25332" xr:uid="{00000000-0005-0000-0000-0000D4960000}"/>
    <cellStyle name="Normal 2 3 2 7 3" xfId="25333" xr:uid="{00000000-0005-0000-0000-0000D5960000}"/>
    <cellStyle name="Normal 2 3 2 7 4" xfId="34767" xr:uid="{00000000-0005-0000-0000-0000D6960000}"/>
    <cellStyle name="Normal 2 3 2 7_AVA DVA EL" xfId="25334" xr:uid="{00000000-0005-0000-0000-0000D7960000}"/>
    <cellStyle name="Normal 2 3 2 8" xfId="34793" xr:uid="{00000000-0005-0000-0000-0000D8960000}"/>
    <cellStyle name="Normal 2 3 2 9" xfId="34789" xr:uid="{00000000-0005-0000-0000-0000D9960000}"/>
    <cellStyle name="Normal 2 3 2_11" xfId="8166" xr:uid="{00000000-0005-0000-0000-0000DA960000}"/>
    <cellStyle name="Normal 2 3 20" xfId="25335" xr:uid="{00000000-0005-0000-0000-0000DB960000}"/>
    <cellStyle name="Normal 2 3 20 2" xfId="25336" xr:uid="{00000000-0005-0000-0000-0000DC960000}"/>
    <cellStyle name="Normal 2 3 20_AVA DVA EL" xfId="25337" xr:uid="{00000000-0005-0000-0000-0000DD960000}"/>
    <cellStyle name="Normal 2 3 21" xfId="25338" xr:uid="{00000000-0005-0000-0000-0000DE960000}"/>
    <cellStyle name="Normal 2 3 22" xfId="25339" xr:uid="{00000000-0005-0000-0000-0000DF960000}"/>
    <cellStyle name="Normal 2 3 23" xfId="34397" xr:uid="{00000000-0005-0000-0000-0000E0960000}"/>
    <cellStyle name="Normal 2 3 24" xfId="34965" xr:uid="{00000000-0005-0000-0000-0000E1960000}"/>
    <cellStyle name="Normal 2 3 25" xfId="35264" xr:uid="{00000000-0005-0000-0000-0000E2960000}"/>
    <cellStyle name="Normal 2 3 3" xfId="8167" xr:uid="{00000000-0005-0000-0000-0000E3960000}"/>
    <cellStyle name="Normal 2 3 3 10" xfId="8168" xr:uid="{00000000-0005-0000-0000-0000E4960000}"/>
    <cellStyle name="Normal 2 3 3 10 2" xfId="25340" xr:uid="{00000000-0005-0000-0000-0000E5960000}"/>
    <cellStyle name="Normal 2 3 3 10_AVA DVA EL" xfId="25341" xr:uid="{00000000-0005-0000-0000-0000E6960000}"/>
    <cellStyle name="Normal 2 3 3 11" xfId="25342" xr:uid="{00000000-0005-0000-0000-0000E7960000}"/>
    <cellStyle name="Normal 2 3 3 11 2" xfId="25343" xr:uid="{00000000-0005-0000-0000-0000E8960000}"/>
    <cellStyle name="Normal 2 3 3 11 3" xfId="25344" xr:uid="{00000000-0005-0000-0000-0000E9960000}"/>
    <cellStyle name="Normal 2 3 3 11_AVA DVA EL" xfId="25345" xr:uid="{00000000-0005-0000-0000-0000EA960000}"/>
    <cellStyle name="Normal 2 3 3 12" xfId="48575" xr:uid="{00000000-0005-0000-0000-0000EB960000}"/>
    <cellStyle name="Normal 2 3 3 2" xfId="8169" xr:uid="{00000000-0005-0000-0000-0000EC960000}"/>
    <cellStyle name="Normal 2 3 3 2 2" xfId="8170" xr:uid="{00000000-0005-0000-0000-0000ED960000}"/>
    <cellStyle name="Normal 2 3 3 2 2 2" xfId="48576" xr:uid="{00000000-0005-0000-0000-0000EE960000}"/>
    <cellStyle name="Normal 2 3 3 2 2 2 2" xfId="48577" xr:uid="{00000000-0005-0000-0000-0000EF960000}"/>
    <cellStyle name="Normal 2 3 3 2 2 3" xfId="48578" xr:uid="{00000000-0005-0000-0000-0000F0960000}"/>
    <cellStyle name="Normal 2 3 3 2 2_3. Chng in credit spreads" xfId="48579" xr:uid="{00000000-0005-0000-0000-0000F1960000}"/>
    <cellStyle name="Normal 2 3 3 2 3" xfId="8171" xr:uid="{00000000-0005-0000-0000-0000F2960000}"/>
    <cellStyle name="Normal 2 3 3 2 3 2" xfId="48580" xr:uid="{00000000-0005-0000-0000-0000F3960000}"/>
    <cellStyle name="Normal 2 3 3 2 3 2 2" xfId="48581" xr:uid="{00000000-0005-0000-0000-0000F4960000}"/>
    <cellStyle name="Normal 2 3 3 2 3 3" xfId="48582" xr:uid="{00000000-0005-0000-0000-0000F5960000}"/>
    <cellStyle name="Normal 2 3 3 2 3_3. Chng in credit spreads" xfId="48583" xr:uid="{00000000-0005-0000-0000-0000F6960000}"/>
    <cellStyle name="Normal 2 3 3 2 4" xfId="48584" xr:uid="{00000000-0005-0000-0000-0000F7960000}"/>
    <cellStyle name="Normal 2 3 3 2 4 2" xfId="48585" xr:uid="{00000000-0005-0000-0000-0000F8960000}"/>
    <cellStyle name="Normal 2 3 3 2 4 2 2" xfId="48586" xr:uid="{00000000-0005-0000-0000-0000F9960000}"/>
    <cellStyle name="Normal 2 3 3 2 4 3" xfId="48587" xr:uid="{00000000-0005-0000-0000-0000FA960000}"/>
    <cellStyle name="Normal 2 3 3 2 4_3. Chng in credit spreads" xfId="48588" xr:uid="{00000000-0005-0000-0000-0000FB960000}"/>
    <cellStyle name="Normal 2 3 3 2 5" xfId="48589" xr:uid="{00000000-0005-0000-0000-0000FC960000}"/>
    <cellStyle name="Normal 2 3 3 2 5 2" xfId="48590" xr:uid="{00000000-0005-0000-0000-0000FD960000}"/>
    <cellStyle name="Normal 2 3 3 2 6" xfId="48591" xr:uid="{00000000-0005-0000-0000-0000FE960000}"/>
    <cellStyle name="Normal 2 3 3 2_3. Chng in credit spreads" xfId="48592" xr:uid="{00000000-0005-0000-0000-0000FF960000}"/>
    <cellStyle name="Normal 2 3 3 3" xfId="8172" xr:uid="{00000000-0005-0000-0000-000000970000}"/>
    <cellStyle name="Normal 2 3 3 3 2" xfId="8173" xr:uid="{00000000-0005-0000-0000-000001970000}"/>
    <cellStyle name="Normal 2 3 3 3 2 2" xfId="48593" xr:uid="{00000000-0005-0000-0000-000002970000}"/>
    <cellStyle name="Normal 2 3 3 3 3" xfId="8174" xr:uid="{00000000-0005-0000-0000-000003970000}"/>
    <cellStyle name="Normal 2 3 3 3 4" xfId="48594" xr:uid="{00000000-0005-0000-0000-000004970000}"/>
    <cellStyle name="Normal 2 3 3 3_3. Chng in credit spreads" xfId="48595" xr:uid="{00000000-0005-0000-0000-000005970000}"/>
    <cellStyle name="Normal 2 3 3 4" xfId="8175" xr:uid="{00000000-0005-0000-0000-000006970000}"/>
    <cellStyle name="Normal 2 3 3 4 2" xfId="8176" xr:uid="{00000000-0005-0000-0000-000007970000}"/>
    <cellStyle name="Normal 2 3 3 4 2 2" xfId="48596" xr:uid="{00000000-0005-0000-0000-000008970000}"/>
    <cellStyle name="Normal 2 3 3 4 3" xfId="8177" xr:uid="{00000000-0005-0000-0000-000009970000}"/>
    <cellStyle name="Normal 2 3 3 4 4" xfId="48597" xr:uid="{00000000-0005-0000-0000-00000A970000}"/>
    <cellStyle name="Normal 2 3 3 4_3. Chng in credit spreads" xfId="48598" xr:uid="{00000000-0005-0000-0000-00000B970000}"/>
    <cellStyle name="Normal 2 3 3 5" xfId="8178" xr:uid="{00000000-0005-0000-0000-00000C970000}"/>
    <cellStyle name="Normal 2 3 3 5 2" xfId="48599" xr:uid="{00000000-0005-0000-0000-00000D970000}"/>
    <cellStyle name="Normal 2 3 3 5 2 2" xfId="48600" xr:uid="{00000000-0005-0000-0000-00000E970000}"/>
    <cellStyle name="Normal 2 3 3 5 3" xfId="48601" xr:uid="{00000000-0005-0000-0000-00000F970000}"/>
    <cellStyle name="Normal 2 3 3 5_3. Chng in credit spreads" xfId="48602" xr:uid="{00000000-0005-0000-0000-000010970000}"/>
    <cellStyle name="Normal 2 3 3 6" xfId="8179" xr:uid="{00000000-0005-0000-0000-000011970000}"/>
    <cellStyle name="Normal 2 3 3 6 2" xfId="48603" xr:uid="{00000000-0005-0000-0000-000012970000}"/>
    <cellStyle name="Normal 2 3 3 7" xfId="8180" xr:uid="{00000000-0005-0000-0000-000013970000}"/>
    <cellStyle name="Normal 2 3 3 7 2" xfId="25346" xr:uid="{00000000-0005-0000-0000-000014970000}"/>
    <cellStyle name="Normal 2 3 3 7_AVA DVA EL" xfId="25347" xr:uid="{00000000-0005-0000-0000-000015970000}"/>
    <cellStyle name="Normal 2 3 3 8" xfId="8181" xr:uid="{00000000-0005-0000-0000-000016970000}"/>
    <cellStyle name="Normal 2 3 3 8 2" xfId="25348" xr:uid="{00000000-0005-0000-0000-000017970000}"/>
    <cellStyle name="Normal 2 3 3 8_AVA DVA EL" xfId="25349" xr:uid="{00000000-0005-0000-0000-000018970000}"/>
    <cellStyle name="Normal 2 3 3 9" xfId="8182" xr:uid="{00000000-0005-0000-0000-000019970000}"/>
    <cellStyle name="Normal 2 3 3 9 2" xfId="25350" xr:uid="{00000000-0005-0000-0000-00001A970000}"/>
    <cellStyle name="Normal 2 3 3 9_AVA DVA EL" xfId="25351" xr:uid="{00000000-0005-0000-0000-00001B970000}"/>
    <cellStyle name="Normal 2 3 3_3. Chng in credit spreads" xfId="48604" xr:uid="{00000000-0005-0000-0000-00001C970000}"/>
    <cellStyle name="Normal 2 3 4" xfId="8183" xr:uid="{00000000-0005-0000-0000-00001D970000}"/>
    <cellStyle name="Normal 2 3 4 10" xfId="8184" xr:uid="{00000000-0005-0000-0000-00001E970000}"/>
    <cellStyle name="Normal 2 3 4 10 2" xfId="25352" xr:uid="{00000000-0005-0000-0000-00001F970000}"/>
    <cellStyle name="Normal 2 3 4 10_AVA DVA EL" xfId="25353" xr:uid="{00000000-0005-0000-0000-000020970000}"/>
    <cellStyle name="Normal 2 3 4 11" xfId="25354" xr:uid="{00000000-0005-0000-0000-000021970000}"/>
    <cellStyle name="Normal 2 3 4 11 2" xfId="25355" xr:uid="{00000000-0005-0000-0000-000022970000}"/>
    <cellStyle name="Normal 2 3 4 11 3" xfId="25356" xr:uid="{00000000-0005-0000-0000-000023970000}"/>
    <cellStyle name="Normal 2 3 4 11_AVA DVA EL" xfId="25357" xr:uid="{00000000-0005-0000-0000-000024970000}"/>
    <cellStyle name="Normal 2 3 4 12" xfId="48605" xr:uid="{00000000-0005-0000-0000-000025970000}"/>
    <cellStyle name="Normal 2 3 4 2" xfId="8185" xr:uid="{00000000-0005-0000-0000-000026970000}"/>
    <cellStyle name="Normal 2 3 4 2 2" xfId="8186" xr:uid="{00000000-0005-0000-0000-000027970000}"/>
    <cellStyle name="Normal 2 3 4 2 2 2" xfId="48606" xr:uid="{00000000-0005-0000-0000-000028970000}"/>
    <cellStyle name="Normal 2 3 4 2 2 2 2" xfId="48607" xr:uid="{00000000-0005-0000-0000-000029970000}"/>
    <cellStyle name="Normal 2 3 4 2 2 3" xfId="48608" xr:uid="{00000000-0005-0000-0000-00002A970000}"/>
    <cellStyle name="Normal 2 3 4 2 2_3. Chng in credit spreads" xfId="48609" xr:uid="{00000000-0005-0000-0000-00002B970000}"/>
    <cellStyle name="Normal 2 3 4 2 3" xfId="8187" xr:uid="{00000000-0005-0000-0000-00002C970000}"/>
    <cellStyle name="Normal 2 3 4 2 3 2" xfId="48610" xr:uid="{00000000-0005-0000-0000-00002D970000}"/>
    <cellStyle name="Normal 2 3 4 2 3 2 2" xfId="48611" xr:uid="{00000000-0005-0000-0000-00002E970000}"/>
    <cellStyle name="Normal 2 3 4 2 3 3" xfId="48612" xr:uid="{00000000-0005-0000-0000-00002F970000}"/>
    <cellStyle name="Normal 2 3 4 2 3_3. Chng in credit spreads" xfId="48613" xr:uid="{00000000-0005-0000-0000-000030970000}"/>
    <cellStyle name="Normal 2 3 4 2 4" xfId="48614" xr:uid="{00000000-0005-0000-0000-000031970000}"/>
    <cellStyle name="Normal 2 3 4 2 4 2" xfId="48615" xr:uid="{00000000-0005-0000-0000-000032970000}"/>
    <cellStyle name="Normal 2 3 4 2 5" xfId="48616" xr:uid="{00000000-0005-0000-0000-000033970000}"/>
    <cellStyle name="Normal 2 3 4 2_3. Chng in credit spreads" xfId="48617" xr:uid="{00000000-0005-0000-0000-000034970000}"/>
    <cellStyle name="Normal 2 3 4 3" xfId="8188" xr:uid="{00000000-0005-0000-0000-000035970000}"/>
    <cellStyle name="Normal 2 3 4 3 2" xfId="8189" xr:uid="{00000000-0005-0000-0000-000036970000}"/>
    <cellStyle name="Normal 2 3 4 3 2 2" xfId="48618" xr:uid="{00000000-0005-0000-0000-000037970000}"/>
    <cellStyle name="Normal 2 3 4 3 3" xfId="8190" xr:uid="{00000000-0005-0000-0000-000038970000}"/>
    <cellStyle name="Normal 2 3 4 3 4" xfId="48619" xr:uid="{00000000-0005-0000-0000-000039970000}"/>
    <cellStyle name="Normal 2 3 4 3_3. Chng in credit spreads" xfId="48620" xr:uid="{00000000-0005-0000-0000-00003A970000}"/>
    <cellStyle name="Normal 2 3 4 4" xfId="8191" xr:uid="{00000000-0005-0000-0000-00003B970000}"/>
    <cellStyle name="Normal 2 3 4 4 2" xfId="8192" xr:uid="{00000000-0005-0000-0000-00003C970000}"/>
    <cellStyle name="Normal 2 3 4 4 2 2" xfId="48621" xr:uid="{00000000-0005-0000-0000-00003D970000}"/>
    <cellStyle name="Normal 2 3 4 4 3" xfId="8193" xr:uid="{00000000-0005-0000-0000-00003E970000}"/>
    <cellStyle name="Normal 2 3 4 4 4" xfId="48622" xr:uid="{00000000-0005-0000-0000-00003F970000}"/>
    <cellStyle name="Normal 2 3 4 4_3. Chng in credit spreads" xfId="48623" xr:uid="{00000000-0005-0000-0000-000040970000}"/>
    <cellStyle name="Normal 2 3 4 5" xfId="8194" xr:uid="{00000000-0005-0000-0000-000041970000}"/>
    <cellStyle name="Normal 2 3 4 5 2" xfId="48624" xr:uid="{00000000-0005-0000-0000-000042970000}"/>
    <cellStyle name="Normal 2 3 4 5 2 2" xfId="48625" xr:uid="{00000000-0005-0000-0000-000043970000}"/>
    <cellStyle name="Normal 2 3 4 5 3" xfId="48626" xr:uid="{00000000-0005-0000-0000-000044970000}"/>
    <cellStyle name="Normal 2 3 4 5_3. Chng in credit spreads" xfId="48627" xr:uid="{00000000-0005-0000-0000-000045970000}"/>
    <cellStyle name="Normal 2 3 4 6" xfId="8195" xr:uid="{00000000-0005-0000-0000-000046970000}"/>
    <cellStyle name="Normal 2 3 4 6 2" xfId="48628" xr:uid="{00000000-0005-0000-0000-000047970000}"/>
    <cellStyle name="Normal 2 3 4 7" xfId="8196" xr:uid="{00000000-0005-0000-0000-000048970000}"/>
    <cellStyle name="Normal 2 3 4 7 2" xfId="25358" xr:uid="{00000000-0005-0000-0000-000049970000}"/>
    <cellStyle name="Normal 2 3 4 7_AVA DVA EL" xfId="25359" xr:uid="{00000000-0005-0000-0000-00004A970000}"/>
    <cellStyle name="Normal 2 3 4 8" xfId="8197" xr:uid="{00000000-0005-0000-0000-00004B970000}"/>
    <cellStyle name="Normal 2 3 4 8 2" xfId="25360" xr:uid="{00000000-0005-0000-0000-00004C970000}"/>
    <cellStyle name="Normal 2 3 4 8_AVA DVA EL" xfId="25361" xr:uid="{00000000-0005-0000-0000-00004D970000}"/>
    <cellStyle name="Normal 2 3 4 9" xfId="8198" xr:uid="{00000000-0005-0000-0000-00004E970000}"/>
    <cellStyle name="Normal 2 3 4 9 2" xfId="25362" xr:uid="{00000000-0005-0000-0000-00004F970000}"/>
    <cellStyle name="Normal 2 3 4 9_AVA DVA EL" xfId="25363" xr:uid="{00000000-0005-0000-0000-000050970000}"/>
    <cellStyle name="Normal 2 3 4_3. Chng in credit spreads" xfId="48629" xr:uid="{00000000-0005-0000-0000-000051970000}"/>
    <cellStyle name="Normal 2 3 5" xfId="8199" xr:uid="{00000000-0005-0000-0000-000052970000}"/>
    <cellStyle name="Normal 2 3 5 2" xfId="8200" xr:uid="{00000000-0005-0000-0000-000053970000}"/>
    <cellStyle name="Normal 2 3 5 2 2" xfId="8201" xr:uid="{00000000-0005-0000-0000-000054970000}"/>
    <cellStyle name="Normal 2 3 5 2 2 2" xfId="48630" xr:uid="{00000000-0005-0000-0000-000055970000}"/>
    <cellStyle name="Normal 2 3 5 2 3" xfId="8202" xr:uid="{00000000-0005-0000-0000-000056970000}"/>
    <cellStyle name="Normal 2 3 5 2 4" xfId="48631" xr:uid="{00000000-0005-0000-0000-000057970000}"/>
    <cellStyle name="Normal 2 3 5 2_3. Chng in credit spreads" xfId="48632" xr:uid="{00000000-0005-0000-0000-000058970000}"/>
    <cellStyle name="Normal 2 3 5 3" xfId="8203" xr:uid="{00000000-0005-0000-0000-000059970000}"/>
    <cellStyle name="Normal 2 3 5 3 2" xfId="8204" xr:uid="{00000000-0005-0000-0000-00005A970000}"/>
    <cellStyle name="Normal 2 3 5 3 2 2" xfId="48633" xr:uid="{00000000-0005-0000-0000-00005B970000}"/>
    <cellStyle name="Normal 2 3 5 3 3" xfId="8205" xr:uid="{00000000-0005-0000-0000-00005C970000}"/>
    <cellStyle name="Normal 2 3 5 3 4" xfId="48634" xr:uid="{00000000-0005-0000-0000-00005D970000}"/>
    <cellStyle name="Normal 2 3 5 3_3. Chng in credit spreads" xfId="48635" xr:uid="{00000000-0005-0000-0000-00005E970000}"/>
    <cellStyle name="Normal 2 3 5 4" xfId="8206" xr:uid="{00000000-0005-0000-0000-00005F970000}"/>
    <cellStyle name="Normal 2 3 5 4 2" xfId="8207" xr:uid="{00000000-0005-0000-0000-000060970000}"/>
    <cellStyle name="Normal 2 3 5 4 2 2" xfId="48636" xr:uid="{00000000-0005-0000-0000-000061970000}"/>
    <cellStyle name="Normal 2 3 5 4 3" xfId="8208" xr:uid="{00000000-0005-0000-0000-000062970000}"/>
    <cellStyle name="Normal 2 3 5 4 4" xfId="48637" xr:uid="{00000000-0005-0000-0000-000063970000}"/>
    <cellStyle name="Normal 2 3 5 4_3. Chng in credit spreads" xfId="48638" xr:uid="{00000000-0005-0000-0000-000064970000}"/>
    <cellStyle name="Normal 2 3 5 5" xfId="8209" xr:uid="{00000000-0005-0000-0000-000065970000}"/>
    <cellStyle name="Normal 2 3 5 5 2" xfId="48639" xr:uid="{00000000-0005-0000-0000-000066970000}"/>
    <cellStyle name="Normal 2 3 5 6" xfId="8210" xr:uid="{00000000-0005-0000-0000-000067970000}"/>
    <cellStyle name="Normal 2 3 5 7" xfId="48640" xr:uid="{00000000-0005-0000-0000-000068970000}"/>
    <cellStyle name="Normal 2 3 5_3. Chng in credit spreads" xfId="48641" xr:uid="{00000000-0005-0000-0000-000069970000}"/>
    <cellStyle name="Normal 2 3 6" xfId="8211" xr:uid="{00000000-0005-0000-0000-00006A970000}"/>
    <cellStyle name="Normal 2 3 6 2" xfId="8212" xr:uid="{00000000-0005-0000-0000-00006B970000}"/>
    <cellStyle name="Normal 2 3 6 2 2" xfId="8213" xr:uid="{00000000-0005-0000-0000-00006C970000}"/>
    <cellStyle name="Normal 2 3 6 2 3" xfId="8214" xr:uid="{00000000-0005-0000-0000-00006D970000}"/>
    <cellStyle name="Normal 2 3 6 2 4" xfId="48642" xr:uid="{00000000-0005-0000-0000-00006E970000}"/>
    <cellStyle name="Normal 2 3 6 2_AVA DVA EL" xfId="48643" xr:uid="{00000000-0005-0000-0000-00006F970000}"/>
    <cellStyle name="Normal 2 3 6 3" xfId="8215" xr:uid="{00000000-0005-0000-0000-000070970000}"/>
    <cellStyle name="Normal 2 3 6 3 2" xfId="8216" xr:uid="{00000000-0005-0000-0000-000071970000}"/>
    <cellStyle name="Normal 2 3 6 3 3" xfId="8217" xr:uid="{00000000-0005-0000-0000-000072970000}"/>
    <cellStyle name="Normal 2 3 6 3_AVA DVA EL" xfId="48644" xr:uid="{00000000-0005-0000-0000-000073970000}"/>
    <cellStyle name="Normal 2 3 6 4" xfId="8218" xr:uid="{00000000-0005-0000-0000-000074970000}"/>
    <cellStyle name="Normal 2 3 6 4 2" xfId="8219" xr:uid="{00000000-0005-0000-0000-000075970000}"/>
    <cellStyle name="Normal 2 3 6 4 3" xfId="8220" xr:uid="{00000000-0005-0000-0000-000076970000}"/>
    <cellStyle name="Normal 2 3 6 4_AVA DVA EL" xfId="48645" xr:uid="{00000000-0005-0000-0000-000077970000}"/>
    <cellStyle name="Normal 2 3 6 5" xfId="8221" xr:uid="{00000000-0005-0000-0000-000078970000}"/>
    <cellStyle name="Normal 2 3 6 6" xfId="8222" xr:uid="{00000000-0005-0000-0000-000079970000}"/>
    <cellStyle name="Normal 2 3 6 7" xfId="48646" xr:uid="{00000000-0005-0000-0000-00007A970000}"/>
    <cellStyle name="Normal 2 3 6_3. Chng in credit spreads" xfId="48647" xr:uid="{00000000-0005-0000-0000-00007B970000}"/>
    <cellStyle name="Normal 2 3 7" xfId="8223" xr:uid="{00000000-0005-0000-0000-00007C970000}"/>
    <cellStyle name="Normal 2 3 7 2" xfId="25364" xr:uid="{00000000-0005-0000-0000-00007D970000}"/>
    <cellStyle name="Normal 2 3 7 2 2" xfId="48648" xr:uid="{00000000-0005-0000-0000-00007E970000}"/>
    <cellStyle name="Normal 2 3 7 3" xfId="48649" xr:uid="{00000000-0005-0000-0000-00007F970000}"/>
    <cellStyle name="Normal 2 3 7_3. Chng in credit spreads" xfId="48650" xr:uid="{00000000-0005-0000-0000-000080970000}"/>
    <cellStyle name="Normal 2 3 8" xfId="8224" xr:uid="{00000000-0005-0000-0000-000081970000}"/>
    <cellStyle name="Normal 2 3 8 2" xfId="25365" xr:uid="{00000000-0005-0000-0000-000082970000}"/>
    <cellStyle name="Normal 2 3 8 2 2" xfId="48651" xr:uid="{00000000-0005-0000-0000-000083970000}"/>
    <cellStyle name="Normal 2 3 8 3" xfId="48652" xr:uid="{00000000-0005-0000-0000-000084970000}"/>
    <cellStyle name="Normal 2 3 8_3. Chng in credit spreads" xfId="48653" xr:uid="{00000000-0005-0000-0000-000085970000}"/>
    <cellStyle name="Normal 2 3 9" xfId="8225" xr:uid="{00000000-0005-0000-0000-000086970000}"/>
    <cellStyle name="Normal 2 3 9 2" xfId="25366" xr:uid="{00000000-0005-0000-0000-000087970000}"/>
    <cellStyle name="Normal 2 3 9_AVA DVA EL" xfId="25367" xr:uid="{00000000-0005-0000-0000-000088970000}"/>
    <cellStyle name="Normal 2 3_11" xfId="8226" xr:uid="{00000000-0005-0000-0000-000089970000}"/>
    <cellStyle name="Normal 2 30" xfId="8227" xr:uid="{00000000-0005-0000-0000-00008A970000}"/>
    <cellStyle name="Normal 2 30 2" xfId="25368" xr:uid="{00000000-0005-0000-0000-00008B970000}"/>
    <cellStyle name="Normal 2 30_AVA DVA EL" xfId="25369" xr:uid="{00000000-0005-0000-0000-00008C970000}"/>
    <cellStyle name="Normal 2 31" xfId="8228" xr:uid="{00000000-0005-0000-0000-00008D970000}"/>
    <cellStyle name="Normal 2 31 2" xfId="25370" xr:uid="{00000000-0005-0000-0000-00008E970000}"/>
    <cellStyle name="Normal 2 31_AVA DVA EL" xfId="25371" xr:uid="{00000000-0005-0000-0000-00008F970000}"/>
    <cellStyle name="Normal 2 32" xfId="8229" xr:uid="{00000000-0005-0000-0000-000090970000}"/>
    <cellStyle name="Normal 2 32 2" xfId="25372" xr:uid="{00000000-0005-0000-0000-000091970000}"/>
    <cellStyle name="Normal 2 32_AVA DVA EL" xfId="25373" xr:uid="{00000000-0005-0000-0000-000092970000}"/>
    <cellStyle name="Normal 2 33" xfId="8230" xr:uid="{00000000-0005-0000-0000-000093970000}"/>
    <cellStyle name="Normal 2 33 2" xfId="25374" xr:uid="{00000000-0005-0000-0000-000094970000}"/>
    <cellStyle name="Normal 2 33_AVA DVA EL" xfId="25375" xr:uid="{00000000-0005-0000-0000-000095970000}"/>
    <cellStyle name="Normal 2 34" xfId="8231" xr:uid="{00000000-0005-0000-0000-000096970000}"/>
    <cellStyle name="Normal 2 34 2" xfId="25376" xr:uid="{00000000-0005-0000-0000-000097970000}"/>
    <cellStyle name="Normal 2 34_AVA DVA EL" xfId="25377" xr:uid="{00000000-0005-0000-0000-000098970000}"/>
    <cellStyle name="Normal 2 35" xfId="8232" xr:uid="{00000000-0005-0000-0000-000099970000}"/>
    <cellStyle name="Normal 2 35 2" xfId="25378" xr:uid="{00000000-0005-0000-0000-00009A970000}"/>
    <cellStyle name="Normal 2 35_AVA DVA EL" xfId="25379" xr:uid="{00000000-0005-0000-0000-00009B970000}"/>
    <cellStyle name="Normal 2 36" xfId="8233" xr:uid="{00000000-0005-0000-0000-00009C970000}"/>
    <cellStyle name="Normal 2 36 2" xfId="25380" xr:uid="{00000000-0005-0000-0000-00009D970000}"/>
    <cellStyle name="Normal 2 36_AVA DVA EL" xfId="25381" xr:uid="{00000000-0005-0000-0000-00009E970000}"/>
    <cellStyle name="Normal 2 37" xfId="8234" xr:uid="{00000000-0005-0000-0000-00009F970000}"/>
    <cellStyle name="Normal 2 37 2" xfId="25382" xr:uid="{00000000-0005-0000-0000-0000A0970000}"/>
    <cellStyle name="Normal 2 37_AVA DVA EL" xfId="25383" xr:uid="{00000000-0005-0000-0000-0000A1970000}"/>
    <cellStyle name="Normal 2 38" xfId="8235" xr:uid="{00000000-0005-0000-0000-0000A2970000}"/>
    <cellStyle name="Normal 2 38 2" xfId="25384" xr:uid="{00000000-0005-0000-0000-0000A3970000}"/>
    <cellStyle name="Normal 2 38_AVA DVA EL" xfId="25385" xr:uid="{00000000-0005-0000-0000-0000A4970000}"/>
    <cellStyle name="Normal 2 39" xfId="8236" xr:uid="{00000000-0005-0000-0000-0000A5970000}"/>
    <cellStyle name="Normal 2 39 2" xfId="25386" xr:uid="{00000000-0005-0000-0000-0000A6970000}"/>
    <cellStyle name="Normal 2 39_AVA DVA EL" xfId="25387" xr:uid="{00000000-0005-0000-0000-0000A7970000}"/>
    <cellStyle name="Normal 2 4" xfId="8237" xr:uid="{00000000-0005-0000-0000-0000A8970000}"/>
    <cellStyle name="Normal 2 4 10" xfId="25388" xr:uid="{00000000-0005-0000-0000-0000A9970000}"/>
    <cellStyle name="Normal 2 4 10 2" xfId="25389" xr:uid="{00000000-0005-0000-0000-0000AA970000}"/>
    <cellStyle name="Normal 2 4 10 3" xfId="25390" xr:uid="{00000000-0005-0000-0000-0000AB970000}"/>
    <cellStyle name="Normal 2 4 10 4" xfId="34708" xr:uid="{00000000-0005-0000-0000-0000AC970000}"/>
    <cellStyle name="Normal 2 4 10_AVA DVA EL" xfId="25391" xr:uid="{00000000-0005-0000-0000-0000AD970000}"/>
    <cellStyle name="Normal 2 4 11" xfId="25392" xr:uid="{00000000-0005-0000-0000-0000AE970000}"/>
    <cellStyle name="Normal 2 4 11 2" xfId="25393" xr:uid="{00000000-0005-0000-0000-0000AF970000}"/>
    <cellStyle name="Normal 2 4 11 3" xfId="25394" xr:uid="{00000000-0005-0000-0000-0000B0970000}"/>
    <cellStyle name="Normal 2 4 11_AVA DVA EL" xfId="25395" xr:uid="{00000000-0005-0000-0000-0000B1970000}"/>
    <cellStyle name="Normal 2 4 12" xfId="25396" xr:uid="{00000000-0005-0000-0000-0000B2970000}"/>
    <cellStyle name="Normal 2 4 12 2" xfId="25397" xr:uid="{00000000-0005-0000-0000-0000B3970000}"/>
    <cellStyle name="Normal 2 4 12 3" xfId="25398" xr:uid="{00000000-0005-0000-0000-0000B4970000}"/>
    <cellStyle name="Normal 2 4 12_AVA DVA EL" xfId="25399" xr:uid="{00000000-0005-0000-0000-0000B5970000}"/>
    <cellStyle name="Normal 2 4 13" xfId="25400" xr:uid="{00000000-0005-0000-0000-0000B6970000}"/>
    <cellStyle name="Normal 2 4 13 2" xfId="25401" xr:uid="{00000000-0005-0000-0000-0000B7970000}"/>
    <cellStyle name="Normal 2 4 13 3" xfId="25402" xr:uid="{00000000-0005-0000-0000-0000B8970000}"/>
    <cellStyle name="Normal 2 4 13_AVA DVA EL" xfId="25403" xr:uid="{00000000-0005-0000-0000-0000B9970000}"/>
    <cellStyle name="Normal 2 4 14" xfId="25404" xr:uid="{00000000-0005-0000-0000-0000BA970000}"/>
    <cellStyle name="Normal 2 4 14 2" xfId="25405" xr:uid="{00000000-0005-0000-0000-0000BB970000}"/>
    <cellStyle name="Normal 2 4 14 3" xfId="25406" xr:uid="{00000000-0005-0000-0000-0000BC970000}"/>
    <cellStyle name="Normal 2 4 14_AVA DVA EL" xfId="25407" xr:uid="{00000000-0005-0000-0000-0000BD970000}"/>
    <cellStyle name="Normal 2 4 15" xfId="25408" xr:uid="{00000000-0005-0000-0000-0000BE970000}"/>
    <cellStyle name="Normal 2 4 15 2" xfId="25409" xr:uid="{00000000-0005-0000-0000-0000BF970000}"/>
    <cellStyle name="Normal 2 4 15 2 2" xfId="25410" xr:uid="{00000000-0005-0000-0000-0000C0970000}"/>
    <cellStyle name="Normal 2 4 15 2 3" xfId="25411" xr:uid="{00000000-0005-0000-0000-0000C1970000}"/>
    <cellStyle name="Normal 2 4 15 2_AVA DVA EL" xfId="25412" xr:uid="{00000000-0005-0000-0000-0000C2970000}"/>
    <cellStyle name="Normal 2 4 15 3" xfId="25413" xr:uid="{00000000-0005-0000-0000-0000C3970000}"/>
    <cellStyle name="Normal 2 4 15 4" xfId="25414" xr:uid="{00000000-0005-0000-0000-0000C4970000}"/>
    <cellStyle name="Normal 2 4 15_AVA DVA EL" xfId="25415" xr:uid="{00000000-0005-0000-0000-0000C5970000}"/>
    <cellStyle name="Normal 2 4 16" xfId="25416" xr:uid="{00000000-0005-0000-0000-0000C6970000}"/>
    <cellStyle name="Normal 2 4 16 2" xfId="25417" xr:uid="{00000000-0005-0000-0000-0000C7970000}"/>
    <cellStyle name="Normal 2 4 16 3" xfId="25418" xr:uid="{00000000-0005-0000-0000-0000C8970000}"/>
    <cellStyle name="Normal 2 4 16_AVA DVA EL" xfId="25419" xr:uid="{00000000-0005-0000-0000-0000C9970000}"/>
    <cellStyle name="Normal 2 4 17" xfId="25420" xr:uid="{00000000-0005-0000-0000-0000CA970000}"/>
    <cellStyle name="Normal 2 4 17 2" xfId="25421" xr:uid="{00000000-0005-0000-0000-0000CB970000}"/>
    <cellStyle name="Normal 2 4 17 3" xfId="25422" xr:uid="{00000000-0005-0000-0000-0000CC970000}"/>
    <cellStyle name="Normal 2 4 17_AVA DVA EL" xfId="25423" xr:uid="{00000000-0005-0000-0000-0000CD970000}"/>
    <cellStyle name="Normal 2 4 18" xfId="25424" xr:uid="{00000000-0005-0000-0000-0000CE970000}"/>
    <cellStyle name="Normal 2 4 18 2" xfId="25425" xr:uid="{00000000-0005-0000-0000-0000CF970000}"/>
    <cellStyle name="Normal 2 4 18_AVA DVA EL" xfId="25426" xr:uid="{00000000-0005-0000-0000-0000D0970000}"/>
    <cellStyle name="Normal 2 4 19" xfId="35265" xr:uid="{00000000-0005-0000-0000-0000D1970000}"/>
    <cellStyle name="Normal 2 4 2" xfId="8238" xr:uid="{00000000-0005-0000-0000-0000D2970000}"/>
    <cellStyle name="Normal 2 4 2 10" xfId="25427" xr:uid="{00000000-0005-0000-0000-0000D3970000}"/>
    <cellStyle name="Normal 2 4 2 10 2" xfId="25428" xr:uid="{00000000-0005-0000-0000-0000D4970000}"/>
    <cellStyle name="Normal 2 4 2 10 3" xfId="25429" xr:uid="{00000000-0005-0000-0000-0000D5970000}"/>
    <cellStyle name="Normal 2 4 2 10_AVA DVA EL" xfId="25430" xr:uid="{00000000-0005-0000-0000-0000D6970000}"/>
    <cellStyle name="Normal 2 4 2 11" xfId="25431" xr:uid="{00000000-0005-0000-0000-0000D7970000}"/>
    <cellStyle name="Normal 2 4 2 11 2" xfId="25432" xr:uid="{00000000-0005-0000-0000-0000D8970000}"/>
    <cellStyle name="Normal 2 4 2 11 3" xfId="25433" xr:uid="{00000000-0005-0000-0000-0000D9970000}"/>
    <cellStyle name="Normal 2 4 2 11_AVA DVA EL" xfId="25434" xr:uid="{00000000-0005-0000-0000-0000DA970000}"/>
    <cellStyle name="Normal 2 4 2 12" xfId="25435" xr:uid="{00000000-0005-0000-0000-0000DB970000}"/>
    <cellStyle name="Normal 2 4 2 12 2" xfId="25436" xr:uid="{00000000-0005-0000-0000-0000DC970000}"/>
    <cellStyle name="Normal 2 4 2 12 3" xfId="25437" xr:uid="{00000000-0005-0000-0000-0000DD970000}"/>
    <cellStyle name="Normal 2 4 2 12_AVA DVA EL" xfId="25438" xr:uid="{00000000-0005-0000-0000-0000DE970000}"/>
    <cellStyle name="Normal 2 4 2 13" xfId="48654" xr:uid="{00000000-0005-0000-0000-0000DF970000}"/>
    <cellStyle name="Normal 2 4 2 2" xfId="8239" xr:uid="{00000000-0005-0000-0000-0000E0970000}"/>
    <cellStyle name="Normal 2 4 2 2 10" xfId="25439" xr:uid="{00000000-0005-0000-0000-0000E1970000}"/>
    <cellStyle name="Normal 2 4 2 2 10 2" xfId="25440" xr:uid="{00000000-0005-0000-0000-0000E2970000}"/>
    <cellStyle name="Normal 2 4 2 2 10 3" xfId="25441" xr:uid="{00000000-0005-0000-0000-0000E3970000}"/>
    <cellStyle name="Normal 2 4 2 2 10_AVA DVA EL" xfId="25442" xr:uid="{00000000-0005-0000-0000-0000E4970000}"/>
    <cellStyle name="Normal 2 4 2 2 11" xfId="25443" xr:uid="{00000000-0005-0000-0000-0000E5970000}"/>
    <cellStyle name="Normal 2 4 2 2 11 2" xfId="25444" xr:uid="{00000000-0005-0000-0000-0000E6970000}"/>
    <cellStyle name="Normal 2 4 2 2 11 3" xfId="25445" xr:uid="{00000000-0005-0000-0000-0000E7970000}"/>
    <cellStyle name="Normal 2 4 2 2 11_AVA DVA EL" xfId="25446" xr:uid="{00000000-0005-0000-0000-0000E8970000}"/>
    <cellStyle name="Normal 2 4 2 2 12" xfId="48655" xr:uid="{00000000-0005-0000-0000-0000E9970000}"/>
    <cellStyle name="Normal 2 4 2 2 2" xfId="8240" xr:uid="{00000000-0005-0000-0000-0000EA970000}"/>
    <cellStyle name="Normal 2 4 2 2 2 10" xfId="25447" xr:uid="{00000000-0005-0000-0000-0000EB970000}"/>
    <cellStyle name="Normal 2 4 2 2 2 10 2" xfId="25448" xr:uid="{00000000-0005-0000-0000-0000EC970000}"/>
    <cellStyle name="Normal 2 4 2 2 2 10 3" xfId="25449" xr:uid="{00000000-0005-0000-0000-0000ED970000}"/>
    <cellStyle name="Normal 2 4 2 2 2 10_AVA DVA EL" xfId="25450" xr:uid="{00000000-0005-0000-0000-0000EE970000}"/>
    <cellStyle name="Normal 2 4 2 2 2 11" xfId="48656" xr:uid="{00000000-0005-0000-0000-0000EF970000}"/>
    <cellStyle name="Normal 2 4 2 2 2 2" xfId="25451" xr:uid="{00000000-0005-0000-0000-0000F0970000}"/>
    <cellStyle name="Normal 2 4 2 2 2 2 2" xfId="25452" xr:uid="{00000000-0005-0000-0000-0000F1970000}"/>
    <cellStyle name="Normal 2 4 2 2 2 2 2 2" xfId="25453" xr:uid="{00000000-0005-0000-0000-0000F2970000}"/>
    <cellStyle name="Normal 2 4 2 2 2 2 2 3" xfId="25454" xr:uid="{00000000-0005-0000-0000-0000F3970000}"/>
    <cellStyle name="Normal 2 4 2 2 2 2 2_AVA DVA EL" xfId="25455" xr:uid="{00000000-0005-0000-0000-0000F4970000}"/>
    <cellStyle name="Normal 2 4 2 2 2 2 3" xfId="25456" xr:uid="{00000000-0005-0000-0000-0000F5970000}"/>
    <cellStyle name="Normal 2 4 2 2 2 2 3 2" xfId="25457" xr:uid="{00000000-0005-0000-0000-0000F6970000}"/>
    <cellStyle name="Normal 2 4 2 2 2 2 3 3" xfId="25458" xr:uid="{00000000-0005-0000-0000-0000F7970000}"/>
    <cellStyle name="Normal 2 4 2 2 2 2 3_AVA DVA EL" xfId="25459" xr:uid="{00000000-0005-0000-0000-0000F8970000}"/>
    <cellStyle name="Normal 2 4 2 2 2 2 4" xfId="25460" xr:uid="{00000000-0005-0000-0000-0000F9970000}"/>
    <cellStyle name="Normal 2 4 2 2 2 2 5" xfId="25461" xr:uid="{00000000-0005-0000-0000-0000FA970000}"/>
    <cellStyle name="Normal 2 4 2 2 2 2 6" xfId="48657" xr:uid="{00000000-0005-0000-0000-0000FB970000}"/>
    <cellStyle name="Normal 2 4 2 2 2 2_AVA DVA EL" xfId="25462" xr:uid="{00000000-0005-0000-0000-0000FC970000}"/>
    <cellStyle name="Normal 2 4 2 2 2 3" xfId="25463" xr:uid="{00000000-0005-0000-0000-0000FD970000}"/>
    <cellStyle name="Normal 2 4 2 2 2 3 2" xfId="25464" xr:uid="{00000000-0005-0000-0000-0000FE970000}"/>
    <cellStyle name="Normal 2 4 2 2 2 3 3" xfId="25465" xr:uid="{00000000-0005-0000-0000-0000FF970000}"/>
    <cellStyle name="Normal 2 4 2 2 2 3_AVA DVA EL" xfId="25466" xr:uid="{00000000-0005-0000-0000-000000980000}"/>
    <cellStyle name="Normal 2 4 2 2 2 4" xfId="25467" xr:uid="{00000000-0005-0000-0000-000001980000}"/>
    <cellStyle name="Normal 2 4 2 2 2 4 2" xfId="25468" xr:uid="{00000000-0005-0000-0000-000002980000}"/>
    <cellStyle name="Normal 2 4 2 2 2 4 3" xfId="25469" xr:uid="{00000000-0005-0000-0000-000003980000}"/>
    <cellStyle name="Normal 2 4 2 2 2 4_AVA DVA EL" xfId="25470" xr:uid="{00000000-0005-0000-0000-000004980000}"/>
    <cellStyle name="Normal 2 4 2 2 2 5" xfId="25471" xr:uid="{00000000-0005-0000-0000-000005980000}"/>
    <cellStyle name="Normal 2 4 2 2 2 5 2" xfId="25472" xr:uid="{00000000-0005-0000-0000-000006980000}"/>
    <cellStyle name="Normal 2 4 2 2 2 5 3" xfId="25473" xr:uid="{00000000-0005-0000-0000-000007980000}"/>
    <cellStyle name="Normal 2 4 2 2 2 5_AVA DVA EL" xfId="25474" xr:uid="{00000000-0005-0000-0000-000008980000}"/>
    <cellStyle name="Normal 2 4 2 2 2 6" xfId="25475" xr:uid="{00000000-0005-0000-0000-000009980000}"/>
    <cellStyle name="Normal 2 4 2 2 2 6 2" xfId="25476" xr:uid="{00000000-0005-0000-0000-00000A980000}"/>
    <cellStyle name="Normal 2 4 2 2 2 6 3" xfId="25477" xr:uid="{00000000-0005-0000-0000-00000B980000}"/>
    <cellStyle name="Normal 2 4 2 2 2 6_AVA DVA EL" xfId="25478" xr:uid="{00000000-0005-0000-0000-00000C980000}"/>
    <cellStyle name="Normal 2 4 2 2 2 7" xfId="25479" xr:uid="{00000000-0005-0000-0000-00000D980000}"/>
    <cellStyle name="Normal 2 4 2 2 2 7 2" xfId="25480" xr:uid="{00000000-0005-0000-0000-00000E980000}"/>
    <cellStyle name="Normal 2 4 2 2 2 7 3" xfId="25481" xr:uid="{00000000-0005-0000-0000-00000F980000}"/>
    <cellStyle name="Normal 2 4 2 2 2 7_AVA DVA EL" xfId="25482" xr:uid="{00000000-0005-0000-0000-000010980000}"/>
    <cellStyle name="Normal 2 4 2 2 2 8" xfId="25483" xr:uid="{00000000-0005-0000-0000-000011980000}"/>
    <cellStyle name="Normal 2 4 2 2 2 8 2" xfId="25484" xr:uid="{00000000-0005-0000-0000-000012980000}"/>
    <cellStyle name="Normal 2 4 2 2 2 8 3" xfId="25485" xr:uid="{00000000-0005-0000-0000-000013980000}"/>
    <cellStyle name="Normal 2 4 2 2 2 8_AVA DVA EL" xfId="25486" xr:uid="{00000000-0005-0000-0000-000014980000}"/>
    <cellStyle name="Normal 2 4 2 2 2 9" xfId="25487" xr:uid="{00000000-0005-0000-0000-000015980000}"/>
    <cellStyle name="Normal 2 4 2 2 2 9 2" xfId="25488" xr:uid="{00000000-0005-0000-0000-000016980000}"/>
    <cellStyle name="Normal 2 4 2 2 2 9 3" xfId="25489" xr:uid="{00000000-0005-0000-0000-000017980000}"/>
    <cellStyle name="Normal 2 4 2 2 2 9_AVA DVA EL" xfId="25490" xr:uid="{00000000-0005-0000-0000-000018980000}"/>
    <cellStyle name="Normal 2 4 2 2 2_3. Chng in credit spreads" xfId="48658" xr:uid="{00000000-0005-0000-0000-000019980000}"/>
    <cellStyle name="Normal 2 4 2 2 3" xfId="8241" xr:uid="{00000000-0005-0000-0000-00001A980000}"/>
    <cellStyle name="Normal 2 4 2 2 3 2" xfId="25491" xr:uid="{00000000-0005-0000-0000-00001B980000}"/>
    <cellStyle name="Normal 2 4 2 2 3 2 2" xfId="25492" xr:uid="{00000000-0005-0000-0000-00001C980000}"/>
    <cellStyle name="Normal 2 4 2 2 3 2 3" xfId="25493" xr:uid="{00000000-0005-0000-0000-00001D980000}"/>
    <cellStyle name="Normal 2 4 2 2 3 2 4" xfId="48659" xr:uid="{00000000-0005-0000-0000-00001E980000}"/>
    <cellStyle name="Normal 2 4 2 2 3 2_AVA DVA EL" xfId="25494" xr:uid="{00000000-0005-0000-0000-00001F980000}"/>
    <cellStyle name="Normal 2 4 2 2 3 3" xfId="25495" xr:uid="{00000000-0005-0000-0000-000020980000}"/>
    <cellStyle name="Normal 2 4 2 2 3 3 2" xfId="25496" xr:uid="{00000000-0005-0000-0000-000021980000}"/>
    <cellStyle name="Normal 2 4 2 2 3 3 3" xfId="25497" xr:uid="{00000000-0005-0000-0000-000022980000}"/>
    <cellStyle name="Normal 2 4 2 2 3 3_AVA DVA EL" xfId="25498" xr:uid="{00000000-0005-0000-0000-000023980000}"/>
    <cellStyle name="Normal 2 4 2 2 3 4" xfId="25499" xr:uid="{00000000-0005-0000-0000-000024980000}"/>
    <cellStyle name="Normal 2 4 2 2 3 4 2" xfId="25500" xr:uid="{00000000-0005-0000-0000-000025980000}"/>
    <cellStyle name="Normal 2 4 2 2 3 4 3" xfId="25501" xr:uid="{00000000-0005-0000-0000-000026980000}"/>
    <cellStyle name="Normal 2 4 2 2 3 4_AVA DVA EL" xfId="25502" xr:uid="{00000000-0005-0000-0000-000027980000}"/>
    <cellStyle name="Normal 2 4 2 2 3 5" xfId="48660" xr:uid="{00000000-0005-0000-0000-000028980000}"/>
    <cellStyle name="Normal 2 4 2 2 3_3. Chng in credit spreads" xfId="48661" xr:uid="{00000000-0005-0000-0000-000029980000}"/>
    <cellStyle name="Normal 2 4 2 2 4" xfId="25503" xr:uid="{00000000-0005-0000-0000-00002A980000}"/>
    <cellStyle name="Normal 2 4 2 2 4 2" xfId="25504" xr:uid="{00000000-0005-0000-0000-00002B980000}"/>
    <cellStyle name="Normal 2 4 2 2 4 2 2" xfId="48662" xr:uid="{00000000-0005-0000-0000-00002C980000}"/>
    <cellStyle name="Normal 2 4 2 2 4 3" xfId="25505" xr:uid="{00000000-0005-0000-0000-00002D980000}"/>
    <cellStyle name="Normal 2 4 2 2 4 4" xfId="48663" xr:uid="{00000000-0005-0000-0000-00002E980000}"/>
    <cellStyle name="Normal 2 4 2 2 4_3. Chng in credit spreads" xfId="48664" xr:uid="{00000000-0005-0000-0000-00002F980000}"/>
    <cellStyle name="Normal 2 4 2 2 5" xfId="25506" xr:uid="{00000000-0005-0000-0000-000030980000}"/>
    <cellStyle name="Normal 2 4 2 2 5 2" xfId="25507" xr:uid="{00000000-0005-0000-0000-000031980000}"/>
    <cellStyle name="Normal 2 4 2 2 5 3" xfId="25508" xr:uid="{00000000-0005-0000-0000-000032980000}"/>
    <cellStyle name="Normal 2 4 2 2 5 4" xfId="48665" xr:uid="{00000000-0005-0000-0000-000033980000}"/>
    <cellStyle name="Normal 2 4 2 2 5_AVA DVA EL" xfId="25509" xr:uid="{00000000-0005-0000-0000-000034980000}"/>
    <cellStyle name="Normal 2 4 2 2 6" xfId="25510" xr:uid="{00000000-0005-0000-0000-000035980000}"/>
    <cellStyle name="Normal 2 4 2 2 6 2" xfId="25511" xr:uid="{00000000-0005-0000-0000-000036980000}"/>
    <cellStyle name="Normal 2 4 2 2 6 3" xfId="25512" xr:uid="{00000000-0005-0000-0000-000037980000}"/>
    <cellStyle name="Normal 2 4 2 2 6_AVA DVA EL" xfId="25513" xr:uid="{00000000-0005-0000-0000-000038980000}"/>
    <cellStyle name="Normal 2 4 2 2 7" xfId="25514" xr:uid="{00000000-0005-0000-0000-000039980000}"/>
    <cellStyle name="Normal 2 4 2 2 7 2" xfId="25515" xr:uid="{00000000-0005-0000-0000-00003A980000}"/>
    <cellStyle name="Normal 2 4 2 2 7 3" xfId="25516" xr:uid="{00000000-0005-0000-0000-00003B980000}"/>
    <cellStyle name="Normal 2 4 2 2 7_AVA DVA EL" xfId="25517" xr:uid="{00000000-0005-0000-0000-00003C980000}"/>
    <cellStyle name="Normal 2 4 2 2 8" xfId="25518" xr:uid="{00000000-0005-0000-0000-00003D980000}"/>
    <cellStyle name="Normal 2 4 2 2 8 2" xfId="25519" xr:uid="{00000000-0005-0000-0000-00003E980000}"/>
    <cellStyle name="Normal 2 4 2 2 8 3" xfId="25520" xr:uid="{00000000-0005-0000-0000-00003F980000}"/>
    <cellStyle name="Normal 2 4 2 2 8_AVA DVA EL" xfId="25521" xr:uid="{00000000-0005-0000-0000-000040980000}"/>
    <cellStyle name="Normal 2 4 2 2 9" xfId="25522" xr:uid="{00000000-0005-0000-0000-000041980000}"/>
    <cellStyle name="Normal 2 4 2 2 9 2" xfId="25523" xr:uid="{00000000-0005-0000-0000-000042980000}"/>
    <cellStyle name="Normal 2 4 2 2 9 3" xfId="25524" xr:uid="{00000000-0005-0000-0000-000043980000}"/>
    <cellStyle name="Normal 2 4 2 2 9_AVA DVA EL" xfId="25525" xr:uid="{00000000-0005-0000-0000-000044980000}"/>
    <cellStyle name="Normal 2 4 2 2_3. Chng in credit spreads" xfId="48666" xr:uid="{00000000-0005-0000-0000-000045980000}"/>
    <cellStyle name="Normal 2 4 2 3" xfId="8242" xr:uid="{00000000-0005-0000-0000-000046980000}"/>
    <cellStyle name="Normal 2 4 2 3 10" xfId="25526" xr:uid="{00000000-0005-0000-0000-000047980000}"/>
    <cellStyle name="Normal 2 4 2 3 10 2" xfId="25527" xr:uid="{00000000-0005-0000-0000-000048980000}"/>
    <cellStyle name="Normal 2 4 2 3 10 3" xfId="25528" xr:uid="{00000000-0005-0000-0000-000049980000}"/>
    <cellStyle name="Normal 2 4 2 3 10_AVA DVA EL" xfId="25529" xr:uid="{00000000-0005-0000-0000-00004A980000}"/>
    <cellStyle name="Normal 2 4 2 3 11" xfId="48667" xr:uid="{00000000-0005-0000-0000-00004B980000}"/>
    <cellStyle name="Normal 2 4 2 3 2" xfId="8243" xr:uid="{00000000-0005-0000-0000-00004C980000}"/>
    <cellStyle name="Normal 2 4 2 3 2 2" xfId="25530" xr:uid="{00000000-0005-0000-0000-00004D980000}"/>
    <cellStyle name="Normal 2 4 2 3 2 2 2" xfId="25531" xr:uid="{00000000-0005-0000-0000-00004E980000}"/>
    <cellStyle name="Normal 2 4 2 3 2 2 3" xfId="25532" xr:uid="{00000000-0005-0000-0000-00004F980000}"/>
    <cellStyle name="Normal 2 4 2 3 2 2_AVA DVA EL" xfId="25533" xr:uid="{00000000-0005-0000-0000-000050980000}"/>
    <cellStyle name="Normal 2 4 2 3 2 3" xfId="25534" xr:uid="{00000000-0005-0000-0000-000051980000}"/>
    <cellStyle name="Normal 2 4 2 3 2 3 2" xfId="25535" xr:uid="{00000000-0005-0000-0000-000052980000}"/>
    <cellStyle name="Normal 2 4 2 3 2 3 3" xfId="25536" xr:uid="{00000000-0005-0000-0000-000053980000}"/>
    <cellStyle name="Normal 2 4 2 3 2 3_AVA DVA EL" xfId="25537" xr:uid="{00000000-0005-0000-0000-000054980000}"/>
    <cellStyle name="Normal 2 4 2 3 2 4" xfId="25538" xr:uid="{00000000-0005-0000-0000-000055980000}"/>
    <cellStyle name="Normal 2 4 2 3 2 4 2" xfId="25539" xr:uid="{00000000-0005-0000-0000-000056980000}"/>
    <cellStyle name="Normal 2 4 2 3 2 4 3" xfId="25540" xr:uid="{00000000-0005-0000-0000-000057980000}"/>
    <cellStyle name="Normal 2 4 2 3 2 4_AVA DVA EL" xfId="25541" xr:uid="{00000000-0005-0000-0000-000058980000}"/>
    <cellStyle name="Normal 2 4 2 3 2 5" xfId="48668" xr:uid="{00000000-0005-0000-0000-000059980000}"/>
    <cellStyle name="Normal 2 4 2 3 2_AVA DVA EL" xfId="48669" xr:uid="{00000000-0005-0000-0000-00005A980000}"/>
    <cellStyle name="Normal 2 4 2 3 3" xfId="8244" xr:uid="{00000000-0005-0000-0000-00005B980000}"/>
    <cellStyle name="Normal 2 4 2 3 3 2" xfId="25542" xr:uid="{00000000-0005-0000-0000-00005C980000}"/>
    <cellStyle name="Normal 2 4 2 3 3 2 2" xfId="25543" xr:uid="{00000000-0005-0000-0000-00005D980000}"/>
    <cellStyle name="Normal 2 4 2 3 3 2 3" xfId="25544" xr:uid="{00000000-0005-0000-0000-00005E980000}"/>
    <cellStyle name="Normal 2 4 2 3 3 2_AVA DVA EL" xfId="25545" xr:uid="{00000000-0005-0000-0000-00005F980000}"/>
    <cellStyle name="Normal 2 4 2 3 3_AVA DVA EL" xfId="48670" xr:uid="{00000000-0005-0000-0000-000060980000}"/>
    <cellStyle name="Normal 2 4 2 3 4" xfId="25546" xr:uid="{00000000-0005-0000-0000-000061980000}"/>
    <cellStyle name="Normal 2 4 2 3 4 2" xfId="25547" xr:uid="{00000000-0005-0000-0000-000062980000}"/>
    <cellStyle name="Normal 2 4 2 3 4 3" xfId="25548" xr:uid="{00000000-0005-0000-0000-000063980000}"/>
    <cellStyle name="Normal 2 4 2 3 4_AVA DVA EL" xfId="25549" xr:uid="{00000000-0005-0000-0000-000064980000}"/>
    <cellStyle name="Normal 2 4 2 3 5" xfId="25550" xr:uid="{00000000-0005-0000-0000-000065980000}"/>
    <cellStyle name="Normal 2 4 2 3 5 2" xfId="25551" xr:uid="{00000000-0005-0000-0000-000066980000}"/>
    <cellStyle name="Normal 2 4 2 3 5 3" xfId="25552" xr:uid="{00000000-0005-0000-0000-000067980000}"/>
    <cellStyle name="Normal 2 4 2 3 5_AVA DVA EL" xfId="25553" xr:uid="{00000000-0005-0000-0000-000068980000}"/>
    <cellStyle name="Normal 2 4 2 3 6" xfId="25554" xr:uid="{00000000-0005-0000-0000-000069980000}"/>
    <cellStyle name="Normal 2 4 2 3 6 2" xfId="25555" xr:uid="{00000000-0005-0000-0000-00006A980000}"/>
    <cellStyle name="Normal 2 4 2 3 6 3" xfId="25556" xr:uid="{00000000-0005-0000-0000-00006B980000}"/>
    <cellStyle name="Normal 2 4 2 3 6_AVA DVA EL" xfId="25557" xr:uid="{00000000-0005-0000-0000-00006C980000}"/>
    <cellStyle name="Normal 2 4 2 3 7" xfId="25558" xr:uid="{00000000-0005-0000-0000-00006D980000}"/>
    <cellStyle name="Normal 2 4 2 3 7 2" xfId="25559" xr:uid="{00000000-0005-0000-0000-00006E980000}"/>
    <cellStyle name="Normal 2 4 2 3 7 3" xfId="25560" xr:uid="{00000000-0005-0000-0000-00006F980000}"/>
    <cellStyle name="Normal 2 4 2 3 7_AVA DVA EL" xfId="25561" xr:uid="{00000000-0005-0000-0000-000070980000}"/>
    <cellStyle name="Normal 2 4 2 3 8" xfId="25562" xr:uid="{00000000-0005-0000-0000-000071980000}"/>
    <cellStyle name="Normal 2 4 2 3 8 2" xfId="25563" xr:uid="{00000000-0005-0000-0000-000072980000}"/>
    <cellStyle name="Normal 2 4 2 3 8 3" xfId="25564" xr:uid="{00000000-0005-0000-0000-000073980000}"/>
    <cellStyle name="Normal 2 4 2 3 8_AVA DVA EL" xfId="25565" xr:uid="{00000000-0005-0000-0000-000074980000}"/>
    <cellStyle name="Normal 2 4 2 3 9" xfId="25566" xr:uid="{00000000-0005-0000-0000-000075980000}"/>
    <cellStyle name="Normal 2 4 2 3 9 2" xfId="25567" xr:uid="{00000000-0005-0000-0000-000076980000}"/>
    <cellStyle name="Normal 2 4 2 3 9 3" xfId="25568" xr:uid="{00000000-0005-0000-0000-000077980000}"/>
    <cellStyle name="Normal 2 4 2 3 9_AVA DVA EL" xfId="25569" xr:uid="{00000000-0005-0000-0000-000078980000}"/>
    <cellStyle name="Normal 2 4 2 3_3. Chng in credit spreads" xfId="48671" xr:uid="{00000000-0005-0000-0000-000079980000}"/>
    <cellStyle name="Normal 2 4 2 4" xfId="8245" xr:uid="{00000000-0005-0000-0000-00007A980000}"/>
    <cellStyle name="Normal 2 4 2 4 2" xfId="8246" xr:uid="{00000000-0005-0000-0000-00007B980000}"/>
    <cellStyle name="Normal 2 4 2 4 2 2" xfId="25570" xr:uid="{00000000-0005-0000-0000-00007C980000}"/>
    <cellStyle name="Normal 2 4 2 4 2 2 2" xfId="25571" xr:uid="{00000000-0005-0000-0000-00007D980000}"/>
    <cellStyle name="Normal 2 4 2 4 2 2 3" xfId="25572" xr:uid="{00000000-0005-0000-0000-00007E980000}"/>
    <cellStyle name="Normal 2 4 2 4 2 2_AVA DVA EL" xfId="25573" xr:uid="{00000000-0005-0000-0000-00007F980000}"/>
    <cellStyle name="Normal 2 4 2 4 2 3" xfId="48672" xr:uid="{00000000-0005-0000-0000-000080980000}"/>
    <cellStyle name="Normal 2 4 2 4 2_AVA DVA EL" xfId="48673" xr:uid="{00000000-0005-0000-0000-000081980000}"/>
    <cellStyle name="Normal 2 4 2 4 3" xfId="8247" xr:uid="{00000000-0005-0000-0000-000082980000}"/>
    <cellStyle name="Normal 2 4 2 4 3 2" xfId="25574" xr:uid="{00000000-0005-0000-0000-000083980000}"/>
    <cellStyle name="Normal 2 4 2 4 3 2 2" xfId="25575" xr:uid="{00000000-0005-0000-0000-000084980000}"/>
    <cellStyle name="Normal 2 4 2 4 3 2 3" xfId="25576" xr:uid="{00000000-0005-0000-0000-000085980000}"/>
    <cellStyle name="Normal 2 4 2 4 3 2_AVA DVA EL" xfId="25577" xr:uid="{00000000-0005-0000-0000-000086980000}"/>
    <cellStyle name="Normal 2 4 2 4 3_AVA DVA EL" xfId="48674" xr:uid="{00000000-0005-0000-0000-000087980000}"/>
    <cellStyle name="Normal 2 4 2 4 4" xfId="25578" xr:uid="{00000000-0005-0000-0000-000088980000}"/>
    <cellStyle name="Normal 2 4 2 4 4 2" xfId="25579" xr:uid="{00000000-0005-0000-0000-000089980000}"/>
    <cellStyle name="Normal 2 4 2 4 4 3" xfId="25580" xr:uid="{00000000-0005-0000-0000-00008A980000}"/>
    <cellStyle name="Normal 2 4 2 4 4_AVA DVA EL" xfId="25581" xr:uid="{00000000-0005-0000-0000-00008B980000}"/>
    <cellStyle name="Normal 2 4 2 4 5" xfId="48675" xr:uid="{00000000-0005-0000-0000-00008C980000}"/>
    <cellStyle name="Normal 2 4 2 4_3. Chng in credit spreads" xfId="48676" xr:uid="{00000000-0005-0000-0000-00008D980000}"/>
    <cellStyle name="Normal 2 4 2 5" xfId="8248" xr:uid="{00000000-0005-0000-0000-00008E980000}"/>
    <cellStyle name="Normal 2 4 2 5 2" xfId="25582" xr:uid="{00000000-0005-0000-0000-00008F980000}"/>
    <cellStyle name="Normal 2 4 2 5 2 2" xfId="25583" xr:uid="{00000000-0005-0000-0000-000090980000}"/>
    <cellStyle name="Normal 2 4 2 5 2 3" xfId="25584" xr:uid="{00000000-0005-0000-0000-000091980000}"/>
    <cellStyle name="Normal 2 4 2 5 2 4" xfId="48677" xr:uid="{00000000-0005-0000-0000-000092980000}"/>
    <cellStyle name="Normal 2 4 2 5 2_AVA DVA EL" xfId="25585" xr:uid="{00000000-0005-0000-0000-000093980000}"/>
    <cellStyle name="Normal 2 4 2 5 3" xfId="48678" xr:uid="{00000000-0005-0000-0000-000094980000}"/>
    <cellStyle name="Normal 2 4 2 5_3. Chng in credit spreads" xfId="48679" xr:uid="{00000000-0005-0000-0000-000095980000}"/>
    <cellStyle name="Normal 2 4 2 6" xfId="8249" xr:uid="{00000000-0005-0000-0000-000096980000}"/>
    <cellStyle name="Normal 2 4 2 6 2" xfId="25586" xr:uid="{00000000-0005-0000-0000-000097980000}"/>
    <cellStyle name="Normal 2 4 2 6 2 2" xfId="25587" xr:uid="{00000000-0005-0000-0000-000098980000}"/>
    <cellStyle name="Normal 2 4 2 6 2 3" xfId="25588" xr:uid="{00000000-0005-0000-0000-000099980000}"/>
    <cellStyle name="Normal 2 4 2 6 2 4" xfId="48680" xr:uid="{00000000-0005-0000-0000-00009A980000}"/>
    <cellStyle name="Normal 2 4 2 6 2_AVA DVA EL" xfId="25589" xr:uid="{00000000-0005-0000-0000-00009B980000}"/>
    <cellStyle name="Normal 2 4 2 6 3" xfId="48681" xr:uid="{00000000-0005-0000-0000-00009C980000}"/>
    <cellStyle name="Normal 2 4 2 6_3. Chng in credit spreads" xfId="48682" xr:uid="{00000000-0005-0000-0000-00009D980000}"/>
    <cellStyle name="Normal 2 4 2 7" xfId="25590" xr:uid="{00000000-0005-0000-0000-00009E980000}"/>
    <cellStyle name="Normal 2 4 2 7 2" xfId="25591" xr:uid="{00000000-0005-0000-0000-00009F980000}"/>
    <cellStyle name="Normal 2 4 2 7 3" xfId="25592" xr:uid="{00000000-0005-0000-0000-0000A0980000}"/>
    <cellStyle name="Normal 2 4 2 7 4" xfId="48683" xr:uid="{00000000-0005-0000-0000-0000A1980000}"/>
    <cellStyle name="Normal 2 4 2 7_AVA DVA EL" xfId="25593" xr:uid="{00000000-0005-0000-0000-0000A2980000}"/>
    <cellStyle name="Normal 2 4 2 8" xfId="25594" xr:uid="{00000000-0005-0000-0000-0000A3980000}"/>
    <cellStyle name="Normal 2 4 2 8 2" xfId="25595" xr:uid="{00000000-0005-0000-0000-0000A4980000}"/>
    <cellStyle name="Normal 2 4 2 8 3" xfId="25596" xr:uid="{00000000-0005-0000-0000-0000A5980000}"/>
    <cellStyle name="Normal 2 4 2 8_AVA DVA EL" xfId="25597" xr:uid="{00000000-0005-0000-0000-0000A6980000}"/>
    <cellStyle name="Normal 2 4 2 9" xfId="25598" xr:uid="{00000000-0005-0000-0000-0000A7980000}"/>
    <cellStyle name="Normal 2 4 2 9 2" xfId="25599" xr:uid="{00000000-0005-0000-0000-0000A8980000}"/>
    <cellStyle name="Normal 2 4 2 9 3" xfId="25600" xr:uid="{00000000-0005-0000-0000-0000A9980000}"/>
    <cellStyle name="Normal 2 4 2 9_AVA DVA EL" xfId="25601" xr:uid="{00000000-0005-0000-0000-0000AA980000}"/>
    <cellStyle name="Normal 2 4 2_3. Chng in credit spreads" xfId="48684" xr:uid="{00000000-0005-0000-0000-0000AB980000}"/>
    <cellStyle name="Normal 2 4 3" xfId="8250" xr:uid="{00000000-0005-0000-0000-0000AC980000}"/>
    <cellStyle name="Normal 2 4 3 10" xfId="25602" xr:uid="{00000000-0005-0000-0000-0000AD980000}"/>
    <cellStyle name="Normal 2 4 3 10 2" xfId="25603" xr:uid="{00000000-0005-0000-0000-0000AE980000}"/>
    <cellStyle name="Normal 2 4 3 10 3" xfId="25604" xr:uid="{00000000-0005-0000-0000-0000AF980000}"/>
    <cellStyle name="Normal 2 4 3 10_AVA DVA EL" xfId="25605" xr:uid="{00000000-0005-0000-0000-0000B0980000}"/>
    <cellStyle name="Normal 2 4 3 11" xfId="25606" xr:uid="{00000000-0005-0000-0000-0000B1980000}"/>
    <cellStyle name="Normal 2 4 3 11 2" xfId="25607" xr:uid="{00000000-0005-0000-0000-0000B2980000}"/>
    <cellStyle name="Normal 2 4 3 11 3" xfId="25608" xr:uid="{00000000-0005-0000-0000-0000B3980000}"/>
    <cellStyle name="Normal 2 4 3 11_AVA DVA EL" xfId="25609" xr:uid="{00000000-0005-0000-0000-0000B4980000}"/>
    <cellStyle name="Normal 2 4 3 12" xfId="48685" xr:uid="{00000000-0005-0000-0000-0000B5980000}"/>
    <cellStyle name="Normal 2 4 3 2" xfId="8251" xr:uid="{00000000-0005-0000-0000-0000B6980000}"/>
    <cellStyle name="Normal 2 4 3 2 10" xfId="25610" xr:uid="{00000000-0005-0000-0000-0000B7980000}"/>
    <cellStyle name="Normal 2 4 3 2 10 2" xfId="25611" xr:uid="{00000000-0005-0000-0000-0000B8980000}"/>
    <cellStyle name="Normal 2 4 3 2 10 3" xfId="25612" xr:uid="{00000000-0005-0000-0000-0000B9980000}"/>
    <cellStyle name="Normal 2 4 3 2 10_AVA DVA EL" xfId="25613" xr:uid="{00000000-0005-0000-0000-0000BA980000}"/>
    <cellStyle name="Normal 2 4 3 2 11" xfId="48686" xr:uid="{00000000-0005-0000-0000-0000BB980000}"/>
    <cellStyle name="Normal 2 4 3 2 2" xfId="8252" xr:uid="{00000000-0005-0000-0000-0000BC980000}"/>
    <cellStyle name="Normal 2 4 3 2 2 2" xfId="25614" xr:uid="{00000000-0005-0000-0000-0000BD980000}"/>
    <cellStyle name="Normal 2 4 3 2 2 2 2" xfId="25615" xr:uid="{00000000-0005-0000-0000-0000BE980000}"/>
    <cellStyle name="Normal 2 4 3 2 2 2 3" xfId="25616" xr:uid="{00000000-0005-0000-0000-0000BF980000}"/>
    <cellStyle name="Normal 2 4 3 2 2 2 4" xfId="48687" xr:uid="{00000000-0005-0000-0000-0000C0980000}"/>
    <cellStyle name="Normal 2 4 3 2 2 2_AVA DVA EL" xfId="25617" xr:uid="{00000000-0005-0000-0000-0000C1980000}"/>
    <cellStyle name="Normal 2 4 3 2 2 3" xfId="25618" xr:uid="{00000000-0005-0000-0000-0000C2980000}"/>
    <cellStyle name="Normal 2 4 3 2 2 3 2" xfId="25619" xr:uid="{00000000-0005-0000-0000-0000C3980000}"/>
    <cellStyle name="Normal 2 4 3 2 2 3 3" xfId="25620" xr:uid="{00000000-0005-0000-0000-0000C4980000}"/>
    <cellStyle name="Normal 2 4 3 2 2 3_AVA DVA EL" xfId="25621" xr:uid="{00000000-0005-0000-0000-0000C5980000}"/>
    <cellStyle name="Normal 2 4 3 2 2 4" xfId="25622" xr:uid="{00000000-0005-0000-0000-0000C6980000}"/>
    <cellStyle name="Normal 2 4 3 2 2 4 2" xfId="25623" xr:uid="{00000000-0005-0000-0000-0000C7980000}"/>
    <cellStyle name="Normal 2 4 3 2 2 4 3" xfId="25624" xr:uid="{00000000-0005-0000-0000-0000C8980000}"/>
    <cellStyle name="Normal 2 4 3 2 2 4_AVA DVA EL" xfId="25625" xr:uid="{00000000-0005-0000-0000-0000C9980000}"/>
    <cellStyle name="Normal 2 4 3 2 2 5" xfId="48688" xr:uid="{00000000-0005-0000-0000-0000CA980000}"/>
    <cellStyle name="Normal 2 4 3 2 2_3. Chng in credit spreads" xfId="48689" xr:uid="{00000000-0005-0000-0000-0000CB980000}"/>
    <cellStyle name="Normal 2 4 3 2 3" xfId="8253" xr:uid="{00000000-0005-0000-0000-0000CC980000}"/>
    <cellStyle name="Normal 2 4 3 2 3 2" xfId="25626" xr:uid="{00000000-0005-0000-0000-0000CD980000}"/>
    <cellStyle name="Normal 2 4 3 2 3 2 2" xfId="25627" xr:uid="{00000000-0005-0000-0000-0000CE980000}"/>
    <cellStyle name="Normal 2 4 3 2 3 2 3" xfId="25628" xr:uid="{00000000-0005-0000-0000-0000CF980000}"/>
    <cellStyle name="Normal 2 4 3 2 3 2 4" xfId="48690" xr:uid="{00000000-0005-0000-0000-0000D0980000}"/>
    <cellStyle name="Normal 2 4 3 2 3 2_AVA DVA EL" xfId="25629" xr:uid="{00000000-0005-0000-0000-0000D1980000}"/>
    <cellStyle name="Normal 2 4 3 2 3 3" xfId="48691" xr:uid="{00000000-0005-0000-0000-0000D2980000}"/>
    <cellStyle name="Normal 2 4 3 2 3_3. Chng in credit spreads" xfId="48692" xr:uid="{00000000-0005-0000-0000-0000D3980000}"/>
    <cellStyle name="Normal 2 4 3 2 4" xfId="25630" xr:uid="{00000000-0005-0000-0000-0000D4980000}"/>
    <cellStyle name="Normal 2 4 3 2 4 2" xfId="25631" xr:uid="{00000000-0005-0000-0000-0000D5980000}"/>
    <cellStyle name="Normal 2 4 3 2 4 2 2" xfId="48693" xr:uid="{00000000-0005-0000-0000-0000D6980000}"/>
    <cellStyle name="Normal 2 4 3 2 4 3" xfId="25632" xr:uid="{00000000-0005-0000-0000-0000D7980000}"/>
    <cellStyle name="Normal 2 4 3 2 4 4" xfId="48694" xr:uid="{00000000-0005-0000-0000-0000D8980000}"/>
    <cellStyle name="Normal 2 4 3 2 4_3. Chng in credit spreads" xfId="48695" xr:uid="{00000000-0005-0000-0000-0000D9980000}"/>
    <cellStyle name="Normal 2 4 3 2 5" xfId="25633" xr:uid="{00000000-0005-0000-0000-0000DA980000}"/>
    <cellStyle name="Normal 2 4 3 2 5 2" xfId="25634" xr:uid="{00000000-0005-0000-0000-0000DB980000}"/>
    <cellStyle name="Normal 2 4 3 2 5 3" xfId="25635" xr:uid="{00000000-0005-0000-0000-0000DC980000}"/>
    <cellStyle name="Normal 2 4 3 2 5 4" xfId="48696" xr:uid="{00000000-0005-0000-0000-0000DD980000}"/>
    <cellStyle name="Normal 2 4 3 2 5_AVA DVA EL" xfId="25636" xr:uid="{00000000-0005-0000-0000-0000DE980000}"/>
    <cellStyle name="Normal 2 4 3 2 6" xfId="25637" xr:uid="{00000000-0005-0000-0000-0000DF980000}"/>
    <cellStyle name="Normal 2 4 3 2 6 2" xfId="25638" xr:uid="{00000000-0005-0000-0000-0000E0980000}"/>
    <cellStyle name="Normal 2 4 3 2 6 3" xfId="25639" xr:uid="{00000000-0005-0000-0000-0000E1980000}"/>
    <cellStyle name="Normal 2 4 3 2 6_AVA DVA EL" xfId="25640" xr:uid="{00000000-0005-0000-0000-0000E2980000}"/>
    <cellStyle name="Normal 2 4 3 2 7" xfId="25641" xr:uid="{00000000-0005-0000-0000-0000E3980000}"/>
    <cellStyle name="Normal 2 4 3 2 7 2" xfId="25642" xr:uid="{00000000-0005-0000-0000-0000E4980000}"/>
    <cellStyle name="Normal 2 4 3 2 7 3" xfId="25643" xr:uid="{00000000-0005-0000-0000-0000E5980000}"/>
    <cellStyle name="Normal 2 4 3 2 7_AVA DVA EL" xfId="25644" xr:uid="{00000000-0005-0000-0000-0000E6980000}"/>
    <cellStyle name="Normal 2 4 3 2 8" xfId="25645" xr:uid="{00000000-0005-0000-0000-0000E7980000}"/>
    <cellStyle name="Normal 2 4 3 2 8 2" xfId="25646" xr:uid="{00000000-0005-0000-0000-0000E8980000}"/>
    <cellStyle name="Normal 2 4 3 2 8 3" xfId="25647" xr:uid="{00000000-0005-0000-0000-0000E9980000}"/>
    <cellStyle name="Normal 2 4 3 2 8_AVA DVA EL" xfId="25648" xr:uid="{00000000-0005-0000-0000-0000EA980000}"/>
    <cellStyle name="Normal 2 4 3 2 9" xfId="25649" xr:uid="{00000000-0005-0000-0000-0000EB980000}"/>
    <cellStyle name="Normal 2 4 3 2 9 2" xfId="25650" xr:uid="{00000000-0005-0000-0000-0000EC980000}"/>
    <cellStyle name="Normal 2 4 3 2 9 3" xfId="25651" xr:uid="{00000000-0005-0000-0000-0000ED980000}"/>
    <cellStyle name="Normal 2 4 3 2 9_AVA DVA EL" xfId="25652" xr:uid="{00000000-0005-0000-0000-0000EE980000}"/>
    <cellStyle name="Normal 2 4 3 2_3. Chng in credit spreads" xfId="48697" xr:uid="{00000000-0005-0000-0000-0000EF980000}"/>
    <cellStyle name="Normal 2 4 3 3" xfId="8254" xr:uid="{00000000-0005-0000-0000-0000F0980000}"/>
    <cellStyle name="Normal 2 4 3 3 2" xfId="8255" xr:uid="{00000000-0005-0000-0000-0000F1980000}"/>
    <cellStyle name="Normal 2 4 3 3 2 2" xfId="25653" xr:uid="{00000000-0005-0000-0000-0000F2980000}"/>
    <cellStyle name="Normal 2 4 3 3 2 2 2" xfId="25654" xr:uid="{00000000-0005-0000-0000-0000F3980000}"/>
    <cellStyle name="Normal 2 4 3 3 2 2 3" xfId="25655" xr:uid="{00000000-0005-0000-0000-0000F4980000}"/>
    <cellStyle name="Normal 2 4 3 3 2 2_AVA DVA EL" xfId="25656" xr:uid="{00000000-0005-0000-0000-0000F5980000}"/>
    <cellStyle name="Normal 2 4 3 3 2 3" xfId="48698" xr:uid="{00000000-0005-0000-0000-0000F6980000}"/>
    <cellStyle name="Normal 2 4 3 3 2_AVA DVA EL" xfId="48699" xr:uid="{00000000-0005-0000-0000-0000F7980000}"/>
    <cellStyle name="Normal 2 4 3 3 3" xfId="8256" xr:uid="{00000000-0005-0000-0000-0000F8980000}"/>
    <cellStyle name="Normal 2 4 3 3 3 2" xfId="25657" xr:uid="{00000000-0005-0000-0000-0000F9980000}"/>
    <cellStyle name="Normal 2 4 3 3 3 2 2" xfId="25658" xr:uid="{00000000-0005-0000-0000-0000FA980000}"/>
    <cellStyle name="Normal 2 4 3 3 3 2 3" xfId="25659" xr:uid="{00000000-0005-0000-0000-0000FB980000}"/>
    <cellStyle name="Normal 2 4 3 3 3 2_AVA DVA EL" xfId="25660" xr:uid="{00000000-0005-0000-0000-0000FC980000}"/>
    <cellStyle name="Normal 2 4 3 3 3_AVA DVA EL" xfId="48700" xr:uid="{00000000-0005-0000-0000-0000FD980000}"/>
    <cellStyle name="Normal 2 4 3 3 4" xfId="25661" xr:uid="{00000000-0005-0000-0000-0000FE980000}"/>
    <cellStyle name="Normal 2 4 3 3 4 2" xfId="25662" xr:uid="{00000000-0005-0000-0000-0000FF980000}"/>
    <cellStyle name="Normal 2 4 3 3 4 3" xfId="25663" xr:uid="{00000000-0005-0000-0000-000000990000}"/>
    <cellStyle name="Normal 2 4 3 3 4_AVA DVA EL" xfId="25664" xr:uid="{00000000-0005-0000-0000-000001990000}"/>
    <cellStyle name="Normal 2 4 3 3 5" xfId="48701" xr:uid="{00000000-0005-0000-0000-000002990000}"/>
    <cellStyle name="Normal 2 4 3 3_3. Chng in credit spreads" xfId="48702" xr:uid="{00000000-0005-0000-0000-000003990000}"/>
    <cellStyle name="Normal 2 4 3 4" xfId="8257" xr:uid="{00000000-0005-0000-0000-000004990000}"/>
    <cellStyle name="Normal 2 4 3 4 2" xfId="8258" xr:uid="{00000000-0005-0000-0000-000005990000}"/>
    <cellStyle name="Normal 2 4 3 4 2 2" xfId="48703" xr:uid="{00000000-0005-0000-0000-000006990000}"/>
    <cellStyle name="Normal 2 4 3 4 3" xfId="8259" xr:uid="{00000000-0005-0000-0000-000007990000}"/>
    <cellStyle name="Normal 2 4 3 4 4" xfId="25665" xr:uid="{00000000-0005-0000-0000-000008990000}"/>
    <cellStyle name="Normal 2 4 3 4 4 2" xfId="25666" xr:uid="{00000000-0005-0000-0000-000009990000}"/>
    <cellStyle name="Normal 2 4 3 4 4 3" xfId="25667" xr:uid="{00000000-0005-0000-0000-00000A990000}"/>
    <cellStyle name="Normal 2 4 3 4 4_AVA DVA EL" xfId="25668" xr:uid="{00000000-0005-0000-0000-00000B990000}"/>
    <cellStyle name="Normal 2 4 3 4 5" xfId="48704" xr:uid="{00000000-0005-0000-0000-00000C990000}"/>
    <cellStyle name="Normal 2 4 3 4_3. Chng in credit spreads" xfId="48705" xr:uid="{00000000-0005-0000-0000-00000D990000}"/>
    <cellStyle name="Normal 2 4 3 5" xfId="8260" xr:uid="{00000000-0005-0000-0000-00000E990000}"/>
    <cellStyle name="Normal 2 4 3 5 2" xfId="25669" xr:uid="{00000000-0005-0000-0000-00000F990000}"/>
    <cellStyle name="Normal 2 4 3 5 2 2" xfId="25670" xr:uid="{00000000-0005-0000-0000-000010990000}"/>
    <cellStyle name="Normal 2 4 3 5 2 3" xfId="25671" xr:uid="{00000000-0005-0000-0000-000011990000}"/>
    <cellStyle name="Normal 2 4 3 5 2 4" xfId="48706" xr:uid="{00000000-0005-0000-0000-000012990000}"/>
    <cellStyle name="Normal 2 4 3 5 2_AVA DVA EL" xfId="25672" xr:uid="{00000000-0005-0000-0000-000013990000}"/>
    <cellStyle name="Normal 2 4 3 5 3" xfId="48707" xr:uid="{00000000-0005-0000-0000-000014990000}"/>
    <cellStyle name="Normal 2 4 3 5_3. Chng in credit spreads" xfId="48708" xr:uid="{00000000-0005-0000-0000-000015990000}"/>
    <cellStyle name="Normal 2 4 3 6" xfId="8261" xr:uid="{00000000-0005-0000-0000-000016990000}"/>
    <cellStyle name="Normal 2 4 3 6 2" xfId="25673" xr:uid="{00000000-0005-0000-0000-000017990000}"/>
    <cellStyle name="Normal 2 4 3 6 2 2" xfId="25674" xr:uid="{00000000-0005-0000-0000-000018990000}"/>
    <cellStyle name="Normal 2 4 3 6 2 3" xfId="25675" xr:uid="{00000000-0005-0000-0000-000019990000}"/>
    <cellStyle name="Normal 2 4 3 6 2_AVA DVA EL" xfId="25676" xr:uid="{00000000-0005-0000-0000-00001A990000}"/>
    <cellStyle name="Normal 2 4 3 6 3" xfId="48709" xr:uid="{00000000-0005-0000-0000-00001B990000}"/>
    <cellStyle name="Normal 2 4 3 6_AVA DVA EL" xfId="48710" xr:uid="{00000000-0005-0000-0000-00001C990000}"/>
    <cellStyle name="Normal 2 4 3 7" xfId="25677" xr:uid="{00000000-0005-0000-0000-00001D990000}"/>
    <cellStyle name="Normal 2 4 3 7 2" xfId="25678" xr:uid="{00000000-0005-0000-0000-00001E990000}"/>
    <cellStyle name="Normal 2 4 3 7 3" xfId="25679" xr:uid="{00000000-0005-0000-0000-00001F990000}"/>
    <cellStyle name="Normal 2 4 3 7_AVA DVA EL" xfId="25680" xr:uid="{00000000-0005-0000-0000-000020990000}"/>
    <cellStyle name="Normal 2 4 3 8" xfId="25681" xr:uid="{00000000-0005-0000-0000-000021990000}"/>
    <cellStyle name="Normal 2 4 3 8 2" xfId="25682" xr:uid="{00000000-0005-0000-0000-000022990000}"/>
    <cellStyle name="Normal 2 4 3 8 3" xfId="25683" xr:uid="{00000000-0005-0000-0000-000023990000}"/>
    <cellStyle name="Normal 2 4 3 8_AVA DVA EL" xfId="25684" xr:uid="{00000000-0005-0000-0000-000024990000}"/>
    <cellStyle name="Normal 2 4 3 9" xfId="25685" xr:uid="{00000000-0005-0000-0000-000025990000}"/>
    <cellStyle name="Normal 2 4 3 9 2" xfId="25686" xr:uid="{00000000-0005-0000-0000-000026990000}"/>
    <cellStyle name="Normal 2 4 3 9 3" xfId="25687" xr:uid="{00000000-0005-0000-0000-000027990000}"/>
    <cellStyle name="Normal 2 4 3 9_AVA DVA EL" xfId="25688" xr:uid="{00000000-0005-0000-0000-000028990000}"/>
    <cellStyle name="Normal 2 4 3_3. Chng in credit spreads" xfId="48711" xr:uid="{00000000-0005-0000-0000-000029990000}"/>
    <cellStyle name="Normal 2 4 4" xfId="8262" xr:uid="{00000000-0005-0000-0000-00002A990000}"/>
    <cellStyle name="Normal 2 4 4 10" xfId="25689" xr:uid="{00000000-0005-0000-0000-00002B990000}"/>
    <cellStyle name="Normal 2 4 4 10 2" xfId="25690" xr:uid="{00000000-0005-0000-0000-00002C990000}"/>
    <cellStyle name="Normal 2 4 4 10 3" xfId="25691" xr:uid="{00000000-0005-0000-0000-00002D990000}"/>
    <cellStyle name="Normal 2 4 4 10_AVA DVA EL" xfId="25692" xr:uid="{00000000-0005-0000-0000-00002E990000}"/>
    <cellStyle name="Normal 2 4 4 11" xfId="25693" xr:uid="{00000000-0005-0000-0000-00002F990000}"/>
    <cellStyle name="Normal 2 4 4 11 2" xfId="25694" xr:uid="{00000000-0005-0000-0000-000030990000}"/>
    <cellStyle name="Normal 2 4 4 11 3" xfId="25695" xr:uid="{00000000-0005-0000-0000-000031990000}"/>
    <cellStyle name="Normal 2 4 4 11_AVA DVA EL" xfId="25696" xr:uid="{00000000-0005-0000-0000-000032990000}"/>
    <cellStyle name="Normal 2 4 4 12" xfId="48712" xr:uid="{00000000-0005-0000-0000-000033990000}"/>
    <cellStyle name="Normal 2 4 4 2" xfId="8263" xr:uid="{00000000-0005-0000-0000-000034990000}"/>
    <cellStyle name="Normal 2 4 4 2 10" xfId="25697" xr:uid="{00000000-0005-0000-0000-000035990000}"/>
    <cellStyle name="Normal 2 4 4 2 10 2" xfId="25698" xr:uid="{00000000-0005-0000-0000-000036990000}"/>
    <cellStyle name="Normal 2 4 4 2 10 3" xfId="25699" xr:uid="{00000000-0005-0000-0000-000037990000}"/>
    <cellStyle name="Normal 2 4 4 2 10_AVA DVA EL" xfId="25700" xr:uid="{00000000-0005-0000-0000-000038990000}"/>
    <cellStyle name="Normal 2 4 4 2 11" xfId="48713" xr:uid="{00000000-0005-0000-0000-000039990000}"/>
    <cellStyle name="Normal 2 4 4 2 2" xfId="25701" xr:uid="{00000000-0005-0000-0000-00003A990000}"/>
    <cellStyle name="Normal 2 4 4 2 2 2" xfId="25702" xr:uid="{00000000-0005-0000-0000-00003B990000}"/>
    <cellStyle name="Normal 2 4 4 2 2 2 2" xfId="25703" xr:uid="{00000000-0005-0000-0000-00003C990000}"/>
    <cellStyle name="Normal 2 4 4 2 2 2 3" xfId="25704" xr:uid="{00000000-0005-0000-0000-00003D990000}"/>
    <cellStyle name="Normal 2 4 4 2 2 2_AVA DVA EL" xfId="25705" xr:uid="{00000000-0005-0000-0000-00003E990000}"/>
    <cellStyle name="Normal 2 4 4 2 2 3" xfId="25706" xr:uid="{00000000-0005-0000-0000-00003F990000}"/>
    <cellStyle name="Normal 2 4 4 2 2 3 2" xfId="25707" xr:uid="{00000000-0005-0000-0000-000040990000}"/>
    <cellStyle name="Normal 2 4 4 2 2 3 3" xfId="25708" xr:uid="{00000000-0005-0000-0000-000041990000}"/>
    <cellStyle name="Normal 2 4 4 2 2 3_AVA DVA EL" xfId="25709" xr:uid="{00000000-0005-0000-0000-000042990000}"/>
    <cellStyle name="Normal 2 4 4 2 2 4" xfId="25710" xr:uid="{00000000-0005-0000-0000-000043990000}"/>
    <cellStyle name="Normal 2 4 4 2 2 5" xfId="25711" xr:uid="{00000000-0005-0000-0000-000044990000}"/>
    <cellStyle name="Normal 2 4 4 2 2 6" xfId="48714" xr:uid="{00000000-0005-0000-0000-000045990000}"/>
    <cellStyle name="Normal 2 4 4 2 2_AVA DVA EL" xfId="25712" xr:uid="{00000000-0005-0000-0000-000046990000}"/>
    <cellStyle name="Normal 2 4 4 2 3" xfId="25713" xr:uid="{00000000-0005-0000-0000-000047990000}"/>
    <cellStyle name="Normal 2 4 4 2 3 2" xfId="25714" xr:uid="{00000000-0005-0000-0000-000048990000}"/>
    <cellStyle name="Normal 2 4 4 2 3 3" xfId="25715" xr:uid="{00000000-0005-0000-0000-000049990000}"/>
    <cellStyle name="Normal 2 4 4 2 3_AVA DVA EL" xfId="25716" xr:uid="{00000000-0005-0000-0000-00004A990000}"/>
    <cellStyle name="Normal 2 4 4 2 4" xfId="25717" xr:uid="{00000000-0005-0000-0000-00004B990000}"/>
    <cellStyle name="Normal 2 4 4 2 4 2" xfId="25718" xr:uid="{00000000-0005-0000-0000-00004C990000}"/>
    <cellStyle name="Normal 2 4 4 2 4 3" xfId="25719" xr:uid="{00000000-0005-0000-0000-00004D990000}"/>
    <cellStyle name="Normal 2 4 4 2 4_AVA DVA EL" xfId="25720" xr:uid="{00000000-0005-0000-0000-00004E990000}"/>
    <cellStyle name="Normal 2 4 4 2 5" xfId="25721" xr:uid="{00000000-0005-0000-0000-00004F990000}"/>
    <cellStyle name="Normal 2 4 4 2 5 2" xfId="25722" xr:uid="{00000000-0005-0000-0000-000050990000}"/>
    <cellStyle name="Normal 2 4 4 2 5 3" xfId="25723" xr:uid="{00000000-0005-0000-0000-000051990000}"/>
    <cellStyle name="Normal 2 4 4 2 5_AVA DVA EL" xfId="25724" xr:uid="{00000000-0005-0000-0000-000052990000}"/>
    <cellStyle name="Normal 2 4 4 2 6" xfId="25725" xr:uid="{00000000-0005-0000-0000-000053990000}"/>
    <cellStyle name="Normal 2 4 4 2 6 2" xfId="25726" xr:uid="{00000000-0005-0000-0000-000054990000}"/>
    <cellStyle name="Normal 2 4 4 2 6 3" xfId="25727" xr:uid="{00000000-0005-0000-0000-000055990000}"/>
    <cellStyle name="Normal 2 4 4 2 6_AVA DVA EL" xfId="25728" xr:uid="{00000000-0005-0000-0000-000056990000}"/>
    <cellStyle name="Normal 2 4 4 2 7" xfId="25729" xr:uid="{00000000-0005-0000-0000-000057990000}"/>
    <cellStyle name="Normal 2 4 4 2 7 2" xfId="25730" xr:uid="{00000000-0005-0000-0000-000058990000}"/>
    <cellStyle name="Normal 2 4 4 2 7 3" xfId="25731" xr:uid="{00000000-0005-0000-0000-000059990000}"/>
    <cellStyle name="Normal 2 4 4 2 7_AVA DVA EL" xfId="25732" xr:uid="{00000000-0005-0000-0000-00005A990000}"/>
    <cellStyle name="Normal 2 4 4 2 8" xfId="25733" xr:uid="{00000000-0005-0000-0000-00005B990000}"/>
    <cellStyle name="Normal 2 4 4 2 8 2" xfId="25734" xr:uid="{00000000-0005-0000-0000-00005C990000}"/>
    <cellStyle name="Normal 2 4 4 2 8 3" xfId="25735" xr:uid="{00000000-0005-0000-0000-00005D990000}"/>
    <cellStyle name="Normal 2 4 4 2 8_AVA DVA EL" xfId="25736" xr:uid="{00000000-0005-0000-0000-00005E990000}"/>
    <cellStyle name="Normal 2 4 4 2 9" xfId="25737" xr:uid="{00000000-0005-0000-0000-00005F990000}"/>
    <cellStyle name="Normal 2 4 4 2 9 2" xfId="25738" xr:uid="{00000000-0005-0000-0000-000060990000}"/>
    <cellStyle name="Normal 2 4 4 2 9 3" xfId="25739" xr:uid="{00000000-0005-0000-0000-000061990000}"/>
    <cellStyle name="Normal 2 4 4 2 9_AVA DVA EL" xfId="25740" xr:uid="{00000000-0005-0000-0000-000062990000}"/>
    <cellStyle name="Normal 2 4 4 2_3. Chng in credit spreads" xfId="48715" xr:uid="{00000000-0005-0000-0000-000063990000}"/>
    <cellStyle name="Normal 2 4 4 3" xfId="8264" xr:uid="{00000000-0005-0000-0000-000064990000}"/>
    <cellStyle name="Normal 2 4 4 3 2" xfId="25741" xr:uid="{00000000-0005-0000-0000-000065990000}"/>
    <cellStyle name="Normal 2 4 4 3 2 2" xfId="25742" xr:uid="{00000000-0005-0000-0000-000066990000}"/>
    <cellStyle name="Normal 2 4 4 3 2 3" xfId="25743" xr:uid="{00000000-0005-0000-0000-000067990000}"/>
    <cellStyle name="Normal 2 4 4 3 2 4" xfId="48716" xr:uid="{00000000-0005-0000-0000-000068990000}"/>
    <cellStyle name="Normal 2 4 4 3 2_AVA DVA EL" xfId="25744" xr:uid="{00000000-0005-0000-0000-000069990000}"/>
    <cellStyle name="Normal 2 4 4 3 3" xfId="25745" xr:uid="{00000000-0005-0000-0000-00006A990000}"/>
    <cellStyle name="Normal 2 4 4 3 3 2" xfId="25746" xr:uid="{00000000-0005-0000-0000-00006B990000}"/>
    <cellStyle name="Normal 2 4 4 3 3 3" xfId="25747" xr:uid="{00000000-0005-0000-0000-00006C990000}"/>
    <cellStyle name="Normal 2 4 4 3 3_AVA DVA EL" xfId="25748" xr:uid="{00000000-0005-0000-0000-00006D990000}"/>
    <cellStyle name="Normal 2 4 4 3 4" xfId="25749" xr:uid="{00000000-0005-0000-0000-00006E990000}"/>
    <cellStyle name="Normal 2 4 4 3 4 2" xfId="25750" xr:uid="{00000000-0005-0000-0000-00006F990000}"/>
    <cellStyle name="Normal 2 4 4 3 4 3" xfId="25751" xr:uid="{00000000-0005-0000-0000-000070990000}"/>
    <cellStyle name="Normal 2 4 4 3 4_AVA DVA EL" xfId="25752" xr:uid="{00000000-0005-0000-0000-000071990000}"/>
    <cellStyle name="Normal 2 4 4 3 5" xfId="48717" xr:uid="{00000000-0005-0000-0000-000072990000}"/>
    <cellStyle name="Normal 2 4 4 3_3. Chng in credit spreads" xfId="48718" xr:uid="{00000000-0005-0000-0000-000073990000}"/>
    <cellStyle name="Normal 2 4 4 4" xfId="25753" xr:uid="{00000000-0005-0000-0000-000074990000}"/>
    <cellStyle name="Normal 2 4 4 4 2" xfId="25754" xr:uid="{00000000-0005-0000-0000-000075990000}"/>
    <cellStyle name="Normal 2 4 4 4 2 2" xfId="48719" xr:uid="{00000000-0005-0000-0000-000076990000}"/>
    <cellStyle name="Normal 2 4 4 4 3" xfId="25755" xr:uid="{00000000-0005-0000-0000-000077990000}"/>
    <cellStyle name="Normal 2 4 4 4 4" xfId="48720" xr:uid="{00000000-0005-0000-0000-000078990000}"/>
    <cellStyle name="Normal 2 4 4 4_3. Chng in credit spreads" xfId="48721" xr:uid="{00000000-0005-0000-0000-000079990000}"/>
    <cellStyle name="Normal 2 4 4 5" xfId="25756" xr:uid="{00000000-0005-0000-0000-00007A990000}"/>
    <cellStyle name="Normal 2 4 4 5 2" xfId="25757" xr:uid="{00000000-0005-0000-0000-00007B990000}"/>
    <cellStyle name="Normal 2 4 4 5 3" xfId="25758" xr:uid="{00000000-0005-0000-0000-00007C990000}"/>
    <cellStyle name="Normal 2 4 4 5 4" xfId="48722" xr:uid="{00000000-0005-0000-0000-00007D990000}"/>
    <cellStyle name="Normal 2 4 4 5_AVA DVA EL" xfId="25759" xr:uid="{00000000-0005-0000-0000-00007E990000}"/>
    <cellStyle name="Normal 2 4 4 6" xfId="25760" xr:uid="{00000000-0005-0000-0000-00007F990000}"/>
    <cellStyle name="Normal 2 4 4 6 2" xfId="25761" xr:uid="{00000000-0005-0000-0000-000080990000}"/>
    <cellStyle name="Normal 2 4 4 6 3" xfId="25762" xr:uid="{00000000-0005-0000-0000-000081990000}"/>
    <cellStyle name="Normal 2 4 4 6_AVA DVA EL" xfId="25763" xr:uid="{00000000-0005-0000-0000-000082990000}"/>
    <cellStyle name="Normal 2 4 4 7" xfId="25764" xr:uid="{00000000-0005-0000-0000-000083990000}"/>
    <cellStyle name="Normal 2 4 4 7 2" xfId="25765" xr:uid="{00000000-0005-0000-0000-000084990000}"/>
    <cellStyle name="Normal 2 4 4 7 3" xfId="25766" xr:uid="{00000000-0005-0000-0000-000085990000}"/>
    <cellStyle name="Normal 2 4 4 7_AVA DVA EL" xfId="25767" xr:uid="{00000000-0005-0000-0000-000086990000}"/>
    <cellStyle name="Normal 2 4 4 8" xfId="25768" xr:uid="{00000000-0005-0000-0000-000087990000}"/>
    <cellStyle name="Normal 2 4 4 8 2" xfId="25769" xr:uid="{00000000-0005-0000-0000-000088990000}"/>
    <cellStyle name="Normal 2 4 4 8 3" xfId="25770" xr:uid="{00000000-0005-0000-0000-000089990000}"/>
    <cellStyle name="Normal 2 4 4 8_AVA DVA EL" xfId="25771" xr:uid="{00000000-0005-0000-0000-00008A990000}"/>
    <cellStyle name="Normal 2 4 4 9" xfId="25772" xr:uid="{00000000-0005-0000-0000-00008B990000}"/>
    <cellStyle name="Normal 2 4 4 9 2" xfId="25773" xr:uid="{00000000-0005-0000-0000-00008C990000}"/>
    <cellStyle name="Normal 2 4 4 9 3" xfId="25774" xr:uid="{00000000-0005-0000-0000-00008D990000}"/>
    <cellStyle name="Normal 2 4 4 9_AVA DVA EL" xfId="25775" xr:uid="{00000000-0005-0000-0000-00008E990000}"/>
    <cellStyle name="Normal 2 4 4_3. Chng in credit spreads" xfId="48723" xr:uid="{00000000-0005-0000-0000-00008F990000}"/>
    <cellStyle name="Normal 2 4 5" xfId="8265" xr:uid="{00000000-0005-0000-0000-000090990000}"/>
    <cellStyle name="Normal 2 4 5 10" xfId="25776" xr:uid="{00000000-0005-0000-0000-000091990000}"/>
    <cellStyle name="Normal 2 4 5 10 2" xfId="25777" xr:uid="{00000000-0005-0000-0000-000092990000}"/>
    <cellStyle name="Normal 2 4 5 10 3" xfId="25778" xr:uid="{00000000-0005-0000-0000-000093990000}"/>
    <cellStyle name="Normal 2 4 5 10_AVA DVA EL" xfId="25779" xr:uid="{00000000-0005-0000-0000-000094990000}"/>
    <cellStyle name="Normal 2 4 5 11" xfId="25780" xr:uid="{00000000-0005-0000-0000-000095990000}"/>
    <cellStyle name="Normal 2 4 5 11 2" xfId="25781" xr:uid="{00000000-0005-0000-0000-000096990000}"/>
    <cellStyle name="Normal 2 4 5 11 3" xfId="25782" xr:uid="{00000000-0005-0000-0000-000097990000}"/>
    <cellStyle name="Normal 2 4 5 11_AVA DVA EL" xfId="25783" xr:uid="{00000000-0005-0000-0000-000098990000}"/>
    <cellStyle name="Normal 2 4 5 12" xfId="48724" xr:uid="{00000000-0005-0000-0000-000099990000}"/>
    <cellStyle name="Normal 2 4 5 2" xfId="8266" xr:uid="{00000000-0005-0000-0000-00009A990000}"/>
    <cellStyle name="Normal 2 4 5 2 10" xfId="25784" xr:uid="{00000000-0005-0000-0000-00009B990000}"/>
    <cellStyle name="Normal 2 4 5 2 10 2" xfId="25785" xr:uid="{00000000-0005-0000-0000-00009C990000}"/>
    <cellStyle name="Normal 2 4 5 2 10 3" xfId="25786" xr:uid="{00000000-0005-0000-0000-00009D990000}"/>
    <cellStyle name="Normal 2 4 5 2 10_AVA DVA EL" xfId="25787" xr:uid="{00000000-0005-0000-0000-00009E990000}"/>
    <cellStyle name="Normal 2 4 5 2 11" xfId="48725" xr:uid="{00000000-0005-0000-0000-00009F990000}"/>
    <cellStyle name="Normal 2 4 5 2 2" xfId="25788" xr:uid="{00000000-0005-0000-0000-0000A0990000}"/>
    <cellStyle name="Normal 2 4 5 2 2 2" xfId="25789" xr:uid="{00000000-0005-0000-0000-0000A1990000}"/>
    <cellStyle name="Normal 2 4 5 2 2 2 2" xfId="25790" xr:uid="{00000000-0005-0000-0000-0000A2990000}"/>
    <cellStyle name="Normal 2 4 5 2 2 2 3" xfId="25791" xr:uid="{00000000-0005-0000-0000-0000A3990000}"/>
    <cellStyle name="Normal 2 4 5 2 2 2_AVA DVA EL" xfId="25792" xr:uid="{00000000-0005-0000-0000-0000A4990000}"/>
    <cellStyle name="Normal 2 4 5 2 2 3" xfId="25793" xr:uid="{00000000-0005-0000-0000-0000A5990000}"/>
    <cellStyle name="Normal 2 4 5 2 2 3 2" xfId="25794" xr:uid="{00000000-0005-0000-0000-0000A6990000}"/>
    <cellStyle name="Normal 2 4 5 2 2 3 3" xfId="25795" xr:uid="{00000000-0005-0000-0000-0000A7990000}"/>
    <cellStyle name="Normal 2 4 5 2 2 3_AVA DVA EL" xfId="25796" xr:uid="{00000000-0005-0000-0000-0000A8990000}"/>
    <cellStyle name="Normal 2 4 5 2 2 4" xfId="25797" xr:uid="{00000000-0005-0000-0000-0000A9990000}"/>
    <cellStyle name="Normal 2 4 5 2 2 5" xfId="25798" xr:uid="{00000000-0005-0000-0000-0000AA990000}"/>
    <cellStyle name="Normal 2 4 5 2 2_AVA DVA EL" xfId="25799" xr:uid="{00000000-0005-0000-0000-0000AB990000}"/>
    <cellStyle name="Normal 2 4 5 2 3" xfId="25800" xr:uid="{00000000-0005-0000-0000-0000AC990000}"/>
    <cellStyle name="Normal 2 4 5 2 3 2" xfId="25801" xr:uid="{00000000-0005-0000-0000-0000AD990000}"/>
    <cellStyle name="Normal 2 4 5 2 3 3" xfId="25802" xr:uid="{00000000-0005-0000-0000-0000AE990000}"/>
    <cellStyle name="Normal 2 4 5 2 3_AVA DVA EL" xfId="25803" xr:uid="{00000000-0005-0000-0000-0000AF990000}"/>
    <cellStyle name="Normal 2 4 5 2 4" xfId="25804" xr:uid="{00000000-0005-0000-0000-0000B0990000}"/>
    <cellStyle name="Normal 2 4 5 2 4 2" xfId="25805" xr:uid="{00000000-0005-0000-0000-0000B1990000}"/>
    <cellStyle name="Normal 2 4 5 2 4 3" xfId="25806" xr:uid="{00000000-0005-0000-0000-0000B2990000}"/>
    <cellStyle name="Normal 2 4 5 2 4_AVA DVA EL" xfId="25807" xr:uid="{00000000-0005-0000-0000-0000B3990000}"/>
    <cellStyle name="Normal 2 4 5 2 5" xfId="25808" xr:uid="{00000000-0005-0000-0000-0000B4990000}"/>
    <cellStyle name="Normal 2 4 5 2 5 2" xfId="25809" xr:uid="{00000000-0005-0000-0000-0000B5990000}"/>
    <cellStyle name="Normal 2 4 5 2 5 3" xfId="25810" xr:uid="{00000000-0005-0000-0000-0000B6990000}"/>
    <cellStyle name="Normal 2 4 5 2 5_AVA DVA EL" xfId="25811" xr:uid="{00000000-0005-0000-0000-0000B7990000}"/>
    <cellStyle name="Normal 2 4 5 2 6" xfId="25812" xr:uid="{00000000-0005-0000-0000-0000B8990000}"/>
    <cellStyle name="Normal 2 4 5 2 6 2" xfId="25813" xr:uid="{00000000-0005-0000-0000-0000B9990000}"/>
    <cellStyle name="Normal 2 4 5 2 6 3" xfId="25814" xr:uid="{00000000-0005-0000-0000-0000BA990000}"/>
    <cellStyle name="Normal 2 4 5 2 6_AVA DVA EL" xfId="25815" xr:uid="{00000000-0005-0000-0000-0000BB990000}"/>
    <cellStyle name="Normal 2 4 5 2 7" xfId="25816" xr:uid="{00000000-0005-0000-0000-0000BC990000}"/>
    <cellStyle name="Normal 2 4 5 2 7 2" xfId="25817" xr:uid="{00000000-0005-0000-0000-0000BD990000}"/>
    <cellStyle name="Normal 2 4 5 2 7 3" xfId="25818" xr:uid="{00000000-0005-0000-0000-0000BE990000}"/>
    <cellStyle name="Normal 2 4 5 2 7_AVA DVA EL" xfId="25819" xr:uid="{00000000-0005-0000-0000-0000BF990000}"/>
    <cellStyle name="Normal 2 4 5 2 8" xfId="25820" xr:uid="{00000000-0005-0000-0000-0000C0990000}"/>
    <cellStyle name="Normal 2 4 5 2 8 2" xfId="25821" xr:uid="{00000000-0005-0000-0000-0000C1990000}"/>
    <cellStyle name="Normal 2 4 5 2 8 3" xfId="25822" xr:uid="{00000000-0005-0000-0000-0000C2990000}"/>
    <cellStyle name="Normal 2 4 5 2 8_AVA DVA EL" xfId="25823" xr:uid="{00000000-0005-0000-0000-0000C3990000}"/>
    <cellStyle name="Normal 2 4 5 2 9" xfId="25824" xr:uid="{00000000-0005-0000-0000-0000C4990000}"/>
    <cellStyle name="Normal 2 4 5 2 9 2" xfId="25825" xr:uid="{00000000-0005-0000-0000-0000C5990000}"/>
    <cellStyle name="Normal 2 4 5 2 9 3" xfId="25826" xr:uid="{00000000-0005-0000-0000-0000C6990000}"/>
    <cellStyle name="Normal 2 4 5 2 9_AVA DVA EL" xfId="25827" xr:uid="{00000000-0005-0000-0000-0000C7990000}"/>
    <cellStyle name="Normal 2 4 5 2_AVA DVA EL" xfId="48726" xr:uid="{00000000-0005-0000-0000-0000C8990000}"/>
    <cellStyle name="Normal 2 4 5 3" xfId="8267" xr:uid="{00000000-0005-0000-0000-0000C9990000}"/>
    <cellStyle name="Normal 2 4 5 3 2" xfId="25828" xr:uid="{00000000-0005-0000-0000-0000CA990000}"/>
    <cellStyle name="Normal 2 4 5 3 2 2" xfId="25829" xr:uid="{00000000-0005-0000-0000-0000CB990000}"/>
    <cellStyle name="Normal 2 4 5 3 2 3" xfId="25830" xr:uid="{00000000-0005-0000-0000-0000CC990000}"/>
    <cellStyle name="Normal 2 4 5 3 2_AVA DVA EL" xfId="25831" xr:uid="{00000000-0005-0000-0000-0000CD990000}"/>
    <cellStyle name="Normal 2 4 5 3 3" xfId="25832" xr:uid="{00000000-0005-0000-0000-0000CE990000}"/>
    <cellStyle name="Normal 2 4 5 3 3 2" xfId="25833" xr:uid="{00000000-0005-0000-0000-0000CF990000}"/>
    <cellStyle name="Normal 2 4 5 3 3 3" xfId="25834" xr:uid="{00000000-0005-0000-0000-0000D0990000}"/>
    <cellStyle name="Normal 2 4 5 3 3_AVA DVA EL" xfId="25835" xr:uid="{00000000-0005-0000-0000-0000D1990000}"/>
    <cellStyle name="Normal 2 4 5 3 4" xfId="25836" xr:uid="{00000000-0005-0000-0000-0000D2990000}"/>
    <cellStyle name="Normal 2 4 5 3 4 2" xfId="25837" xr:uid="{00000000-0005-0000-0000-0000D3990000}"/>
    <cellStyle name="Normal 2 4 5 3 4 3" xfId="25838" xr:uid="{00000000-0005-0000-0000-0000D4990000}"/>
    <cellStyle name="Normal 2 4 5 3 4_AVA DVA EL" xfId="25839" xr:uid="{00000000-0005-0000-0000-0000D5990000}"/>
    <cellStyle name="Normal 2 4 5 3_AVA DVA EL" xfId="48727" xr:uid="{00000000-0005-0000-0000-0000D6990000}"/>
    <cellStyle name="Normal 2 4 5 4" xfId="25840" xr:uid="{00000000-0005-0000-0000-0000D7990000}"/>
    <cellStyle name="Normal 2 4 5 4 2" xfId="25841" xr:uid="{00000000-0005-0000-0000-0000D8990000}"/>
    <cellStyle name="Normal 2 4 5 4 3" xfId="25842" xr:uid="{00000000-0005-0000-0000-0000D9990000}"/>
    <cellStyle name="Normal 2 4 5 4_AVA DVA EL" xfId="25843" xr:uid="{00000000-0005-0000-0000-0000DA990000}"/>
    <cellStyle name="Normal 2 4 5 5" xfId="25844" xr:uid="{00000000-0005-0000-0000-0000DB990000}"/>
    <cellStyle name="Normal 2 4 5 5 2" xfId="25845" xr:uid="{00000000-0005-0000-0000-0000DC990000}"/>
    <cellStyle name="Normal 2 4 5 5 3" xfId="25846" xr:uid="{00000000-0005-0000-0000-0000DD990000}"/>
    <cellStyle name="Normal 2 4 5 5_AVA DVA EL" xfId="25847" xr:uid="{00000000-0005-0000-0000-0000DE990000}"/>
    <cellStyle name="Normal 2 4 5 6" xfId="25848" xr:uid="{00000000-0005-0000-0000-0000DF990000}"/>
    <cellStyle name="Normal 2 4 5 6 2" xfId="25849" xr:uid="{00000000-0005-0000-0000-0000E0990000}"/>
    <cellStyle name="Normal 2 4 5 6 3" xfId="25850" xr:uid="{00000000-0005-0000-0000-0000E1990000}"/>
    <cellStyle name="Normal 2 4 5 6_AVA DVA EL" xfId="25851" xr:uid="{00000000-0005-0000-0000-0000E2990000}"/>
    <cellStyle name="Normal 2 4 5 7" xfId="25852" xr:uid="{00000000-0005-0000-0000-0000E3990000}"/>
    <cellStyle name="Normal 2 4 5 7 2" xfId="25853" xr:uid="{00000000-0005-0000-0000-0000E4990000}"/>
    <cellStyle name="Normal 2 4 5 7 3" xfId="25854" xr:uid="{00000000-0005-0000-0000-0000E5990000}"/>
    <cellStyle name="Normal 2 4 5 7_AVA DVA EL" xfId="25855" xr:uid="{00000000-0005-0000-0000-0000E6990000}"/>
    <cellStyle name="Normal 2 4 5 8" xfId="25856" xr:uid="{00000000-0005-0000-0000-0000E7990000}"/>
    <cellStyle name="Normal 2 4 5 8 2" xfId="25857" xr:uid="{00000000-0005-0000-0000-0000E8990000}"/>
    <cellStyle name="Normal 2 4 5 8 3" xfId="25858" xr:uid="{00000000-0005-0000-0000-0000E9990000}"/>
    <cellStyle name="Normal 2 4 5 8_AVA DVA EL" xfId="25859" xr:uid="{00000000-0005-0000-0000-0000EA990000}"/>
    <cellStyle name="Normal 2 4 5 9" xfId="25860" xr:uid="{00000000-0005-0000-0000-0000EB990000}"/>
    <cellStyle name="Normal 2 4 5 9 2" xfId="25861" xr:uid="{00000000-0005-0000-0000-0000EC990000}"/>
    <cellStyle name="Normal 2 4 5 9 3" xfId="25862" xr:uid="{00000000-0005-0000-0000-0000ED990000}"/>
    <cellStyle name="Normal 2 4 5 9_AVA DVA EL" xfId="25863" xr:uid="{00000000-0005-0000-0000-0000EE990000}"/>
    <cellStyle name="Normal 2 4 5_3. Chng in credit spreads" xfId="48728" xr:uid="{00000000-0005-0000-0000-0000EF990000}"/>
    <cellStyle name="Normal 2 4 6" xfId="8268" xr:uid="{00000000-0005-0000-0000-0000F0990000}"/>
    <cellStyle name="Normal 2 4 6 10" xfId="25864" xr:uid="{00000000-0005-0000-0000-0000F1990000}"/>
    <cellStyle name="Normal 2 4 6 10 2" xfId="25865" xr:uid="{00000000-0005-0000-0000-0000F2990000}"/>
    <cellStyle name="Normal 2 4 6 10 3" xfId="25866" xr:uid="{00000000-0005-0000-0000-0000F3990000}"/>
    <cellStyle name="Normal 2 4 6 10_AVA DVA EL" xfId="25867" xr:uid="{00000000-0005-0000-0000-0000F4990000}"/>
    <cellStyle name="Normal 2 4 6 11" xfId="48729" xr:uid="{00000000-0005-0000-0000-0000F5990000}"/>
    <cellStyle name="Normal 2 4 6 2" xfId="8269" xr:uid="{00000000-0005-0000-0000-0000F6990000}"/>
    <cellStyle name="Normal 2 4 6 2 2" xfId="25868" xr:uid="{00000000-0005-0000-0000-0000F7990000}"/>
    <cellStyle name="Normal 2 4 6 2 2 2" xfId="25869" xr:uid="{00000000-0005-0000-0000-0000F8990000}"/>
    <cellStyle name="Normal 2 4 6 2 2 3" xfId="25870" xr:uid="{00000000-0005-0000-0000-0000F9990000}"/>
    <cellStyle name="Normal 2 4 6 2 2_AVA DVA EL" xfId="25871" xr:uid="{00000000-0005-0000-0000-0000FA990000}"/>
    <cellStyle name="Normal 2 4 6 2 3" xfId="25872" xr:uid="{00000000-0005-0000-0000-0000FB990000}"/>
    <cellStyle name="Normal 2 4 6 2 3 2" xfId="25873" xr:uid="{00000000-0005-0000-0000-0000FC990000}"/>
    <cellStyle name="Normal 2 4 6 2 3 3" xfId="25874" xr:uid="{00000000-0005-0000-0000-0000FD990000}"/>
    <cellStyle name="Normal 2 4 6 2 3_AVA DVA EL" xfId="25875" xr:uid="{00000000-0005-0000-0000-0000FE990000}"/>
    <cellStyle name="Normal 2 4 6 2 4" xfId="25876" xr:uid="{00000000-0005-0000-0000-0000FF990000}"/>
    <cellStyle name="Normal 2 4 6 2 4 2" xfId="25877" xr:uid="{00000000-0005-0000-0000-0000009A0000}"/>
    <cellStyle name="Normal 2 4 6 2 4 3" xfId="25878" xr:uid="{00000000-0005-0000-0000-0000019A0000}"/>
    <cellStyle name="Normal 2 4 6 2 4_AVA DVA EL" xfId="25879" xr:uid="{00000000-0005-0000-0000-0000029A0000}"/>
    <cellStyle name="Normal 2 4 6 2 5" xfId="48730" xr:uid="{00000000-0005-0000-0000-0000039A0000}"/>
    <cellStyle name="Normal 2 4 6 2_AVA DVA EL" xfId="48731" xr:uid="{00000000-0005-0000-0000-0000049A0000}"/>
    <cellStyle name="Normal 2 4 6 3" xfId="8270" xr:uid="{00000000-0005-0000-0000-0000059A0000}"/>
    <cellStyle name="Normal 2 4 6 3 2" xfId="25880" xr:uid="{00000000-0005-0000-0000-0000069A0000}"/>
    <cellStyle name="Normal 2 4 6 3 2 2" xfId="25881" xr:uid="{00000000-0005-0000-0000-0000079A0000}"/>
    <cellStyle name="Normal 2 4 6 3 2 3" xfId="25882" xr:uid="{00000000-0005-0000-0000-0000089A0000}"/>
    <cellStyle name="Normal 2 4 6 3 2_AVA DVA EL" xfId="25883" xr:uid="{00000000-0005-0000-0000-0000099A0000}"/>
    <cellStyle name="Normal 2 4 6 3_AVA DVA EL" xfId="48732" xr:uid="{00000000-0005-0000-0000-00000A9A0000}"/>
    <cellStyle name="Normal 2 4 6 4" xfId="25884" xr:uid="{00000000-0005-0000-0000-00000B9A0000}"/>
    <cellStyle name="Normal 2 4 6 4 2" xfId="25885" xr:uid="{00000000-0005-0000-0000-00000C9A0000}"/>
    <cellStyle name="Normal 2 4 6 4 3" xfId="25886" xr:uid="{00000000-0005-0000-0000-00000D9A0000}"/>
    <cellStyle name="Normal 2 4 6 4_AVA DVA EL" xfId="25887" xr:uid="{00000000-0005-0000-0000-00000E9A0000}"/>
    <cellStyle name="Normal 2 4 6 5" xfId="25888" xr:uid="{00000000-0005-0000-0000-00000F9A0000}"/>
    <cellStyle name="Normal 2 4 6 5 2" xfId="25889" xr:uid="{00000000-0005-0000-0000-0000109A0000}"/>
    <cellStyle name="Normal 2 4 6 5 3" xfId="25890" xr:uid="{00000000-0005-0000-0000-0000119A0000}"/>
    <cellStyle name="Normal 2 4 6 5_AVA DVA EL" xfId="25891" xr:uid="{00000000-0005-0000-0000-0000129A0000}"/>
    <cellStyle name="Normal 2 4 6 6" xfId="25892" xr:uid="{00000000-0005-0000-0000-0000139A0000}"/>
    <cellStyle name="Normal 2 4 6 6 2" xfId="25893" xr:uid="{00000000-0005-0000-0000-0000149A0000}"/>
    <cellStyle name="Normal 2 4 6 6 3" xfId="25894" xr:uid="{00000000-0005-0000-0000-0000159A0000}"/>
    <cellStyle name="Normal 2 4 6 6_AVA DVA EL" xfId="25895" xr:uid="{00000000-0005-0000-0000-0000169A0000}"/>
    <cellStyle name="Normal 2 4 6 7" xfId="25896" xr:uid="{00000000-0005-0000-0000-0000179A0000}"/>
    <cellStyle name="Normal 2 4 6 7 2" xfId="25897" xr:uid="{00000000-0005-0000-0000-0000189A0000}"/>
    <cellStyle name="Normal 2 4 6 7 3" xfId="25898" xr:uid="{00000000-0005-0000-0000-0000199A0000}"/>
    <cellStyle name="Normal 2 4 6 7_AVA DVA EL" xfId="25899" xr:uid="{00000000-0005-0000-0000-00001A9A0000}"/>
    <cellStyle name="Normal 2 4 6 8" xfId="25900" xr:uid="{00000000-0005-0000-0000-00001B9A0000}"/>
    <cellStyle name="Normal 2 4 6 8 2" xfId="25901" xr:uid="{00000000-0005-0000-0000-00001C9A0000}"/>
    <cellStyle name="Normal 2 4 6 8 3" xfId="25902" xr:uid="{00000000-0005-0000-0000-00001D9A0000}"/>
    <cellStyle name="Normal 2 4 6 8_AVA DVA EL" xfId="25903" xr:uid="{00000000-0005-0000-0000-00001E9A0000}"/>
    <cellStyle name="Normal 2 4 6 9" xfId="25904" xr:uid="{00000000-0005-0000-0000-00001F9A0000}"/>
    <cellStyle name="Normal 2 4 6 9 2" xfId="25905" xr:uid="{00000000-0005-0000-0000-0000209A0000}"/>
    <cellStyle name="Normal 2 4 6 9 3" xfId="25906" xr:uid="{00000000-0005-0000-0000-0000219A0000}"/>
    <cellStyle name="Normal 2 4 6 9_AVA DVA EL" xfId="25907" xr:uid="{00000000-0005-0000-0000-0000229A0000}"/>
    <cellStyle name="Normal 2 4 6_3. Chng in credit spreads" xfId="48733" xr:uid="{00000000-0005-0000-0000-0000239A0000}"/>
    <cellStyle name="Normal 2 4 7" xfId="8271" xr:uid="{00000000-0005-0000-0000-0000249A0000}"/>
    <cellStyle name="Normal 2 4 7 2" xfId="25908" xr:uid="{00000000-0005-0000-0000-0000259A0000}"/>
    <cellStyle name="Normal 2 4 7 2 2" xfId="25909" xr:uid="{00000000-0005-0000-0000-0000269A0000}"/>
    <cellStyle name="Normal 2 4 7 2 3" xfId="25910" xr:uid="{00000000-0005-0000-0000-0000279A0000}"/>
    <cellStyle name="Normal 2 4 7 2 4" xfId="48734" xr:uid="{00000000-0005-0000-0000-0000289A0000}"/>
    <cellStyle name="Normal 2 4 7 2_AVA DVA EL" xfId="25911" xr:uid="{00000000-0005-0000-0000-0000299A0000}"/>
    <cellStyle name="Normal 2 4 7 3" xfId="25912" xr:uid="{00000000-0005-0000-0000-00002A9A0000}"/>
    <cellStyle name="Normal 2 4 7 3 2" xfId="25913" xr:uid="{00000000-0005-0000-0000-00002B9A0000}"/>
    <cellStyle name="Normal 2 4 7 3 3" xfId="25914" xr:uid="{00000000-0005-0000-0000-00002C9A0000}"/>
    <cellStyle name="Normal 2 4 7 3_AVA DVA EL" xfId="25915" xr:uid="{00000000-0005-0000-0000-00002D9A0000}"/>
    <cellStyle name="Normal 2 4 7 4" xfId="25916" xr:uid="{00000000-0005-0000-0000-00002E9A0000}"/>
    <cellStyle name="Normal 2 4 7 4 2" xfId="25917" xr:uid="{00000000-0005-0000-0000-00002F9A0000}"/>
    <cellStyle name="Normal 2 4 7 4 3" xfId="25918" xr:uid="{00000000-0005-0000-0000-0000309A0000}"/>
    <cellStyle name="Normal 2 4 7 4_AVA DVA EL" xfId="25919" xr:uid="{00000000-0005-0000-0000-0000319A0000}"/>
    <cellStyle name="Normal 2 4 7 5" xfId="48735" xr:uid="{00000000-0005-0000-0000-0000329A0000}"/>
    <cellStyle name="Normal 2 4 7_3. Chng in credit spreads" xfId="48736" xr:uid="{00000000-0005-0000-0000-0000339A0000}"/>
    <cellStyle name="Normal 2 4 8" xfId="8272" xr:uid="{00000000-0005-0000-0000-0000349A0000}"/>
    <cellStyle name="Normal 2 4 8 2" xfId="25920" xr:uid="{00000000-0005-0000-0000-0000359A0000}"/>
    <cellStyle name="Normal 2 4 8 2 2" xfId="25921" xr:uid="{00000000-0005-0000-0000-0000369A0000}"/>
    <cellStyle name="Normal 2 4 8 2 3" xfId="25922" xr:uid="{00000000-0005-0000-0000-0000379A0000}"/>
    <cellStyle name="Normal 2 4 8 2 4" xfId="48737" xr:uid="{00000000-0005-0000-0000-0000389A0000}"/>
    <cellStyle name="Normal 2 4 8 2_AVA DVA EL" xfId="25923" xr:uid="{00000000-0005-0000-0000-0000399A0000}"/>
    <cellStyle name="Normal 2 4 8 3" xfId="25924" xr:uid="{00000000-0005-0000-0000-00003A9A0000}"/>
    <cellStyle name="Normal 2 4 8 3 2" xfId="25925" xr:uid="{00000000-0005-0000-0000-00003B9A0000}"/>
    <cellStyle name="Normal 2 4 8 3 3" xfId="25926" xr:uid="{00000000-0005-0000-0000-00003C9A0000}"/>
    <cellStyle name="Normal 2 4 8 3_AVA DVA EL" xfId="25927" xr:uid="{00000000-0005-0000-0000-00003D9A0000}"/>
    <cellStyle name="Normal 2 4 8 4" xfId="25928" xr:uid="{00000000-0005-0000-0000-00003E9A0000}"/>
    <cellStyle name="Normal 2 4 8 4 2" xfId="25929" xr:uid="{00000000-0005-0000-0000-00003F9A0000}"/>
    <cellStyle name="Normal 2 4 8 4 3" xfId="25930" xr:uid="{00000000-0005-0000-0000-0000409A0000}"/>
    <cellStyle name="Normal 2 4 8 4_AVA DVA EL" xfId="25931" xr:uid="{00000000-0005-0000-0000-0000419A0000}"/>
    <cellStyle name="Normal 2 4 8 5" xfId="48738" xr:uid="{00000000-0005-0000-0000-0000429A0000}"/>
    <cellStyle name="Normal 2 4 8_3. Chng in credit spreads" xfId="48739" xr:uid="{00000000-0005-0000-0000-0000439A0000}"/>
    <cellStyle name="Normal 2 4 9" xfId="8273" xr:uid="{00000000-0005-0000-0000-0000449A0000}"/>
    <cellStyle name="Normal 2 4 9 2" xfId="25932" xr:uid="{00000000-0005-0000-0000-0000459A0000}"/>
    <cellStyle name="Normal 2 4 9 2 2" xfId="25933" xr:uid="{00000000-0005-0000-0000-0000469A0000}"/>
    <cellStyle name="Normal 2 4 9 2 3" xfId="25934" xr:uid="{00000000-0005-0000-0000-0000479A0000}"/>
    <cellStyle name="Normal 2 4 9 2_AVA DVA EL" xfId="25935" xr:uid="{00000000-0005-0000-0000-0000489A0000}"/>
    <cellStyle name="Normal 2 4 9 3" xfId="25936" xr:uid="{00000000-0005-0000-0000-0000499A0000}"/>
    <cellStyle name="Normal 2 4 9_AVA DVA EL" xfId="25937" xr:uid="{00000000-0005-0000-0000-00004A9A0000}"/>
    <cellStyle name="Normal 2 4_4Q16" xfId="25938" xr:uid="{00000000-0005-0000-0000-00004B9A0000}"/>
    <cellStyle name="Normal 2 40" xfId="8274" xr:uid="{00000000-0005-0000-0000-00004C9A0000}"/>
    <cellStyle name="Normal 2 40 2" xfId="8275" xr:uid="{00000000-0005-0000-0000-00004D9A0000}"/>
    <cellStyle name="Normal 2 40 2 2" xfId="25939" xr:uid="{00000000-0005-0000-0000-00004E9A0000}"/>
    <cellStyle name="Normal 2 40 2_AVA DVA EL" xfId="25940" xr:uid="{00000000-0005-0000-0000-00004F9A0000}"/>
    <cellStyle name="Normal 2 40 3" xfId="25941" xr:uid="{00000000-0005-0000-0000-0000509A0000}"/>
    <cellStyle name="Normal 2 40_AVA DVA EL" xfId="25942" xr:uid="{00000000-0005-0000-0000-0000519A0000}"/>
    <cellStyle name="Normal 2 41" xfId="8276" xr:uid="{00000000-0005-0000-0000-0000529A0000}"/>
    <cellStyle name="Normal 2 41 2" xfId="25943" xr:uid="{00000000-0005-0000-0000-0000539A0000}"/>
    <cellStyle name="Normal 2 41_AVA DVA EL" xfId="25944" xr:uid="{00000000-0005-0000-0000-0000549A0000}"/>
    <cellStyle name="Normal 2 42" xfId="8277" xr:uid="{00000000-0005-0000-0000-0000559A0000}"/>
    <cellStyle name="Normal 2 42 2" xfId="25945" xr:uid="{00000000-0005-0000-0000-0000569A0000}"/>
    <cellStyle name="Normal 2 42_AVA DVA EL" xfId="25946" xr:uid="{00000000-0005-0000-0000-0000579A0000}"/>
    <cellStyle name="Normal 2 43" xfId="8278" xr:uid="{00000000-0005-0000-0000-0000589A0000}"/>
    <cellStyle name="Normal 2 43 2" xfId="25947" xr:uid="{00000000-0005-0000-0000-0000599A0000}"/>
    <cellStyle name="Normal 2 43_AVA DVA EL" xfId="25948" xr:uid="{00000000-0005-0000-0000-00005A9A0000}"/>
    <cellStyle name="Normal 2 44" xfId="8279" xr:uid="{00000000-0005-0000-0000-00005B9A0000}"/>
    <cellStyle name="Normal 2 44 2" xfId="25949" xr:uid="{00000000-0005-0000-0000-00005C9A0000}"/>
    <cellStyle name="Normal 2 44_AVA DVA EL" xfId="25950" xr:uid="{00000000-0005-0000-0000-00005D9A0000}"/>
    <cellStyle name="Normal 2 45" xfId="8280" xr:uid="{00000000-0005-0000-0000-00005E9A0000}"/>
    <cellStyle name="Normal 2 45 2" xfId="25951" xr:uid="{00000000-0005-0000-0000-00005F9A0000}"/>
    <cellStyle name="Normal 2 45_AVA DVA EL" xfId="25952" xr:uid="{00000000-0005-0000-0000-0000609A0000}"/>
    <cellStyle name="Normal 2 46" xfId="8281" xr:uid="{00000000-0005-0000-0000-0000619A0000}"/>
    <cellStyle name="Normal 2 46 2" xfId="8282" xr:uid="{00000000-0005-0000-0000-0000629A0000}"/>
    <cellStyle name="Normal 2 46 2 2" xfId="8283" xr:uid="{00000000-0005-0000-0000-0000639A0000}"/>
    <cellStyle name="Normal 2 46 2_A01" xfId="12512" xr:uid="{00000000-0005-0000-0000-0000649A0000}"/>
    <cellStyle name="Normal 2 46 3" xfId="8284" xr:uid="{00000000-0005-0000-0000-0000659A0000}"/>
    <cellStyle name="Normal 2 46 3 2" xfId="8285" xr:uid="{00000000-0005-0000-0000-0000669A0000}"/>
    <cellStyle name="Normal 2 46 3_A01" xfId="12513" xr:uid="{00000000-0005-0000-0000-0000679A0000}"/>
    <cellStyle name="Normal 2 46 4" xfId="8286" xr:uid="{00000000-0005-0000-0000-0000689A0000}"/>
    <cellStyle name="Normal 2 46 5" xfId="35206" xr:uid="{00000000-0005-0000-0000-0000699A0000}"/>
    <cellStyle name="Normal 2 46_4Q16" xfId="25953" xr:uid="{00000000-0005-0000-0000-00006A9A0000}"/>
    <cellStyle name="Normal 2 47" xfId="8287" xr:uid="{00000000-0005-0000-0000-00006B9A0000}"/>
    <cellStyle name="Normal 2 47 2" xfId="8288" xr:uid="{00000000-0005-0000-0000-00006C9A0000}"/>
    <cellStyle name="Normal 2 47 3" xfId="25954" xr:uid="{00000000-0005-0000-0000-00006D9A0000}"/>
    <cellStyle name="Normal 2 47_AVA DVA EL" xfId="25955" xr:uid="{00000000-0005-0000-0000-00006E9A0000}"/>
    <cellStyle name="Normal 2 48" xfId="8289" xr:uid="{00000000-0005-0000-0000-00006F9A0000}"/>
    <cellStyle name="Normal 2 48 2" xfId="25956" xr:uid="{00000000-0005-0000-0000-0000709A0000}"/>
    <cellStyle name="Normal 2 48 3" xfId="25957" xr:uid="{00000000-0005-0000-0000-0000719A0000}"/>
    <cellStyle name="Normal 2 48_AVA DVA EL" xfId="25958" xr:uid="{00000000-0005-0000-0000-0000729A0000}"/>
    <cellStyle name="Normal 2 49" xfId="8290" xr:uid="{00000000-0005-0000-0000-0000739A0000}"/>
    <cellStyle name="Normal 2 49 2" xfId="25959" xr:uid="{00000000-0005-0000-0000-0000749A0000}"/>
    <cellStyle name="Normal 2 49 3" xfId="25960" xr:uid="{00000000-0005-0000-0000-0000759A0000}"/>
    <cellStyle name="Normal 2 49_AVA DVA EL" xfId="25961" xr:uid="{00000000-0005-0000-0000-0000769A0000}"/>
    <cellStyle name="Normal 2 5" xfId="8291" xr:uid="{00000000-0005-0000-0000-0000779A0000}"/>
    <cellStyle name="Normal 2 5 10" xfId="25962" xr:uid="{00000000-0005-0000-0000-0000789A0000}"/>
    <cellStyle name="Normal 2 5 10 2" xfId="25963" xr:uid="{00000000-0005-0000-0000-0000799A0000}"/>
    <cellStyle name="Normal 2 5 10 3" xfId="25964" xr:uid="{00000000-0005-0000-0000-00007A9A0000}"/>
    <cellStyle name="Normal 2 5 10 4" xfId="34710" xr:uid="{00000000-0005-0000-0000-00007B9A0000}"/>
    <cellStyle name="Normal 2 5 10_AVA DVA EL" xfId="25965" xr:uid="{00000000-0005-0000-0000-00007C9A0000}"/>
    <cellStyle name="Normal 2 5 11" xfId="25966" xr:uid="{00000000-0005-0000-0000-00007D9A0000}"/>
    <cellStyle name="Normal 2 5 11 2" xfId="25967" xr:uid="{00000000-0005-0000-0000-00007E9A0000}"/>
    <cellStyle name="Normal 2 5 11 3" xfId="25968" xr:uid="{00000000-0005-0000-0000-00007F9A0000}"/>
    <cellStyle name="Normal 2 5 11_AVA DVA EL" xfId="25969" xr:uid="{00000000-0005-0000-0000-0000809A0000}"/>
    <cellStyle name="Normal 2 5 12" xfId="25970" xr:uid="{00000000-0005-0000-0000-0000819A0000}"/>
    <cellStyle name="Normal 2 5 12 2" xfId="25971" xr:uid="{00000000-0005-0000-0000-0000829A0000}"/>
    <cellStyle name="Normal 2 5 12 3" xfId="25972" xr:uid="{00000000-0005-0000-0000-0000839A0000}"/>
    <cellStyle name="Normal 2 5 12_AVA DVA EL" xfId="25973" xr:uid="{00000000-0005-0000-0000-0000849A0000}"/>
    <cellStyle name="Normal 2 5 13" xfId="25974" xr:uid="{00000000-0005-0000-0000-0000859A0000}"/>
    <cellStyle name="Normal 2 5 13 2" xfId="25975" xr:uid="{00000000-0005-0000-0000-0000869A0000}"/>
    <cellStyle name="Normal 2 5 13 3" xfId="25976" xr:uid="{00000000-0005-0000-0000-0000879A0000}"/>
    <cellStyle name="Normal 2 5 13_AVA DVA EL" xfId="25977" xr:uid="{00000000-0005-0000-0000-0000889A0000}"/>
    <cellStyle name="Normal 2 5 14" xfId="25978" xr:uid="{00000000-0005-0000-0000-0000899A0000}"/>
    <cellStyle name="Normal 2 5 14 2" xfId="25979" xr:uid="{00000000-0005-0000-0000-00008A9A0000}"/>
    <cellStyle name="Normal 2 5 14 3" xfId="25980" xr:uid="{00000000-0005-0000-0000-00008B9A0000}"/>
    <cellStyle name="Normal 2 5 14_AVA DVA EL" xfId="25981" xr:uid="{00000000-0005-0000-0000-00008C9A0000}"/>
    <cellStyle name="Normal 2 5 15" xfId="25982" xr:uid="{00000000-0005-0000-0000-00008D9A0000}"/>
    <cellStyle name="Normal 2 5 15 2" xfId="25983" xr:uid="{00000000-0005-0000-0000-00008E9A0000}"/>
    <cellStyle name="Normal 2 5 15 3" xfId="25984" xr:uid="{00000000-0005-0000-0000-00008F9A0000}"/>
    <cellStyle name="Normal 2 5 15_AVA DVA EL" xfId="25985" xr:uid="{00000000-0005-0000-0000-0000909A0000}"/>
    <cellStyle name="Normal 2 5 16" xfId="35266" xr:uid="{00000000-0005-0000-0000-0000919A0000}"/>
    <cellStyle name="Normal 2 5 2" xfId="8292" xr:uid="{00000000-0005-0000-0000-0000929A0000}"/>
    <cellStyle name="Normal 2 5 2 10" xfId="25986" xr:uid="{00000000-0005-0000-0000-0000939A0000}"/>
    <cellStyle name="Normal 2 5 2 10 2" xfId="25987" xr:uid="{00000000-0005-0000-0000-0000949A0000}"/>
    <cellStyle name="Normal 2 5 2 10 3" xfId="25988" xr:uid="{00000000-0005-0000-0000-0000959A0000}"/>
    <cellStyle name="Normal 2 5 2 10_AVA DVA EL" xfId="25989" xr:uid="{00000000-0005-0000-0000-0000969A0000}"/>
    <cellStyle name="Normal 2 5 2 11" xfId="25990" xr:uid="{00000000-0005-0000-0000-0000979A0000}"/>
    <cellStyle name="Normal 2 5 2 11 2" xfId="25991" xr:uid="{00000000-0005-0000-0000-0000989A0000}"/>
    <cellStyle name="Normal 2 5 2 11 3" xfId="25992" xr:uid="{00000000-0005-0000-0000-0000999A0000}"/>
    <cellStyle name="Normal 2 5 2 11_AVA DVA EL" xfId="25993" xr:uid="{00000000-0005-0000-0000-00009A9A0000}"/>
    <cellStyle name="Normal 2 5 2 12" xfId="25994" xr:uid="{00000000-0005-0000-0000-00009B9A0000}"/>
    <cellStyle name="Normal 2 5 2 12 2" xfId="25995" xr:uid="{00000000-0005-0000-0000-00009C9A0000}"/>
    <cellStyle name="Normal 2 5 2 12 3" xfId="25996" xr:uid="{00000000-0005-0000-0000-00009D9A0000}"/>
    <cellStyle name="Normal 2 5 2 12_AVA DVA EL" xfId="25997" xr:uid="{00000000-0005-0000-0000-00009E9A0000}"/>
    <cellStyle name="Normal 2 5 2 13" xfId="48740" xr:uid="{00000000-0005-0000-0000-00009F9A0000}"/>
    <cellStyle name="Normal 2 5 2 2" xfId="8293" xr:uid="{00000000-0005-0000-0000-0000A09A0000}"/>
    <cellStyle name="Normal 2 5 2 2 10" xfId="25998" xr:uid="{00000000-0005-0000-0000-0000A19A0000}"/>
    <cellStyle name="Normal 2 5 2 2 10 2" xfId="25999" xr:uid="{00000000-0005-0000-0000-0000A29A0000}"/>
    <cellStyle name="Normal 2 5 2 2 10 3" xfId="26000" xr:uid="{00000000-0005-0000-0000-0000A39A0000}"/>
    <cellStyle name="Normal 2 5 2 2 10_AVA DVA EL" xfId="26001" xr:uid="{00000000-0005-0000-0000-0000A49A0000}"/>
    <cellStyle name="Normal 2 5 2 2 11" xfId="26002" xr:uid="{00000000-0005-0000-0000-0000A59A0000}"/>
    <cellStyle name="Normal 2 5 2 2 11 2" xfId="26003" xr:uid="{00000000-0005-0000-0000-0000A69A0000}"/>
    <cellStyle name="Normal 2 5 2 2 11 3" xfId="26004" xr:uid="{00000000-0005-0000-0000-0000A79A0000}"/>
    <cellStyle name="Normal 2 5 2 2 11_AVA DVA EL" xfId="26005" xr:uid="{00000000-0005-0000-0000-0000A89A0000}"/>
    <cellStyle name="Normal 2 5 2 2 12" xfId="48741" xr:uid="{00000000-0005-0000-0000-0000A99A0000}"/>
    <cellStyle name="Normal 2 5 2 2 2" xfId="8294" xr:uid="{00000000-0005-0000-0000-0000AA9A0000}"/>
    <cellStyle name="Normal 2 5 2 2 2 10" xfId="26006" xr:uid="{00000000-0005-0000-0000-0000AB9A0000}"/>
    <cellStyle name="Normal 2 5 2 2 2 10 2" xfId="26007" xr:uid="{00000000-0005-0000-0000-0000AC9A0000}"/>
    <cellStyle name="Normal 2 5 2 2 2 10 3" xfId="26008" xr:uid="{00000000-0005-0000-0000-0000AD9A0000}"/>
    <cellStyle name="Normal 2 5 2 2 2 10_AVA DVA EL" xfId="26009" xr:uid="{00000000-0005-0000-0000-0000AE9A0000}"/>
    <cellStyle name="Normal 2 5 2 2 2 11" xfId="48742" xr:uid="{00000000-0005-0000-0000-0000AF9A0000}"/>
    <cellStyle name="Normal 2 5 2 2 2 2" xfId="26010" xr:uid="{00000000-0005-0000-0000-0000B09A0000}"/>
    <cellStyle name="Normal 2 5 2 2 2 2 2" xfId="26011" xr:uid="{00000000-0005-0000-0000-0000B19A0000}"/>
    <cellStyle name="Normal 2 5 2 2 2 2 2 2" xfId="26012" xr:uid="{00000000-0005-0000-0000-0000B29A0000}"/>
    <cellStyle name="Normal 2 5 2 2 2 2 2 3" xfId="26013" xr:uid="{00000000-0005-0000-0000-0000B39A0000}"/>
    <cellStyle name="Normal 2 5 2 2 2 2 2_AVA DVA EL" xfId="26014" xr:uid="{00000000-0005-0000-0000-0000B49A0000}"/>
    <cellStyle name="Normal 2 5 2 2 2 2 3" xfId="26015" xr:uid="{00000000-0005-0000-0000-0000B59A0000}"/>
    <cellStyle name="Normal 2 5 2 2 2 2 3 2" xfId="26016" xr:uid="{00000000-0005-0000-0000-0000B69A0000}"/>
    <cellStyle name="Normal 2 5 2 2 2 2 3 3" xfId="26017" xr:uid="{00000000-0005-0000-0000-0000B79A0000}"/>
    <cellStyle name="Normal 2 5 2 2 2 2 3_AVA DVA EL" xfId="26018" xr:uid="{00000000-0005-0000-0000-0000B89A0000}"/>
    <cellStyle name="Normal 2 5 2 2 2 2 4" xfId="26019" xr:uid="{00000000-0005-0000-0000-0000B99A0000}"/>
    <cellStyle name="Normal 2 5 2 2 2 2 5" xfId="26020" xr:uid="{00000000-0005-0000-0000-0000BA9A0000}"/>
    <cellStyle name="Normal 2 5 2 2 2 2_AVA DVA EL" xfId="26021" xr:uid="{00000000-0005-0000-0000-0000BB9A0000}"/>
    <cellStyle name="Normal 2 5 2 2 2 3" xfId="26022" xr:uid="{00000000-0005-0000-0000-0000BC9A0000}"/>
    <cellStyle name="Normal 2 5 2 2 2 3 2" xfId="26023" xr:uid="{00000000-0005-0000-0000-0000BD9A0000}"/>
    <cellStyle name="Normal 2 5 2 2 2 3 3" xfId="26024" xr:uid="{00000000-0005-0000-0000-0000BE9A0000}"/>
    <cellStyle name="Normal 2 5 2 2 2 3_AVA DVA EL" xfId="26025" xr:uid="{00000000-0005-0000-0000-0000BF9A0000}"/>
    <cellStyle name="Normal 2 5 2 2 2 4" xfId="26026" xr:uid="{00000000-0005-0000-0000-0000C09A0000}"/>
    <cellStyle name="Normal 2 5 2 2 2 4 2" xfId="26027" xr:uid="{00000000-0005-0000-0000-0000C19A0000}"/>
    <cellStyle name="Normal 2 5 2 2 2 4 3" xfId="26028" xr:uid="{00000000-0005-0000-0000-0000C29A0000}"/>
    <cellStyle name="Normal 2 5 2 2 2 4_AVA DVA EL" xfId="26029" xr:uid="{00000000-0005-0000-0000-0000C39A0000}"/>
    <cellStyle name="Normal 2 5 2 2 2 5" xfId="26030" xr:uid="{00000000-0005-0000-0000-0000C49A0000}"/>
    <cellStyle name="Normal 2 5 2 2 2 5 2" xfId="26031" xr:uid="{00000000-0005-0000-0000-0000C59A0000}"/>
    <cellStyle name="Normal 2 5 2 2 2 5 3" xfId="26032" xr:uid="{00000000-0005-0000-0000-0000C69A0000}"/>
    <cellStyle name="Normal 2 5 2 2 2 5_AVA DVA EL" xfId="26033" xr:uid="{00000000-0005-0000-0000-0000C79A0000}"/>
    <cellStyle name="Normal 2 5 2 2 2 6" xfId="26034" xr:uid="{00000000-0005-0000-0000-0000C89A0000}"/>
    <cellStyle name="Normal 2 5 2 2 2 6 2" xfId="26035" xr:uid="{00000000-0005-0000-0000-0000C99A0000}"/>
    <cellStyle name="Normal 2 5 2 2 2 6 3" xfId="26036" xr:uid="{00000000-0005-0000-0000-0000CA9A0000}"/>
    <cellStyle name="Normal 2 5 2 2 2 6_AVA DVA EL" xfId="26037" xr:uid="{00000000-0005-0000-0000-0000CB9A0000}"/>
    <cellStyle name="Normal 2 5 2 2 2 7" xfId="26038" xr:uid="{00000000-0005-0000-0000-0000CC9A0000}"/>
    <cellStyle name="Normal 2 5 2 2 2 7 2" xfId="26039" xr:uid="{00000000-0005-0000-0000-0000CD9A0000}"/>
    <cellStyle name="Normal 2 5 2 2 2 7 3" xfId="26040" xr:uid="{00000000-0005-0000-0000-0000CE9A0000}"/>
    <cellStyle name="Normal 2 5 2 2 2 7_AVA DVA EL" xfId="26041" xr:uid="{00000000-0005-0000-0000-0000CF9A0000}"/>
    <cellStyle name="Normal 2 5 2 2 2 8" xfId="26042" xr:uid="{00000000-0005-0000-0000-0000D09A0000}"/>
    <cellStyle name="Normal 2 5 2 2 2 8 2" xfId="26043" xr:uid="{00000000-0005-0000-0000-0000D19A0000}"/>
    <cellStyle name="Normal 2 5 2 2 2 8 3" xfId="26044" xr:uid="{00000000-0005-0000-0000-0000D29A0000}"/>
    <cellStyle name="Normal 2 5 2 2 2 8_AVA DVA EL" xfId="26045" xr:uid="{00000000-0005-0000-0000-0000D39A0000}"/>
    <cellStyle name="Normal 2 5 2 2 2 9" xfId="26046" xr:uid="{00000000-0005-0000-0000-0000D49A0000}"/>
    <cellStyle name="Normal 2 5 2 2 2 9 2" xfId="26047" xr:uid="{00000000-0005-0000-0000-0000D59A0000}"/>
    <cellStyle name="Normal 2 5 2 2 2 9 3" xfId="26048" xr:uid="{00000000-0005-0000-0000-0000D69A0000}"/>
    <cellStyle name="Normal 2 5 2 2 2 9_AVA DVA EL" xfId="26049" xr:uid="{00000000-0005-0000-0000-0000D79A0000}"/>
    <cellStyle name="Normal 2 5 2 2 2_AVA DVA EL" xfId="48743" xr:uid="{00000000-0005-0000-0000-0000D89A0000}"/>
    <cellStyle name="Normal 2 5 2 2 3" xfId="8295" xr:uid="{00000000-0005-0000-0000-0000D99A0000}"/>
    <cellStyle name="Normal 2 5 2 2 3 2" xfId="26050" xr:uid="{00000000-0005-0000-0000-0000DA9A0000}"/>
    <cellStyle name="Normal 2 5 2 2 3 2 2" xfId="26051" xr:uid="{00000000-0005-0000-0000-0000DB9A0000}"/>
    <cellStyle name="Normal 2 5 2 2 3 2 3" xfId="26052" xr:uid="{00000000-0005-0000-0000-0000DC9A0000}"/>
    <cellStyle name="Normal 2 5 2 2 3 2_AVA DVA EL" xfId="26053" xr:uid="{00000000-0005-0000-0000-0000DD9A0000}"/>
    <cellStyle name="Normal 2 5 2 2 3 3" xfId="26054" xr:uid="{00000000-0005-0000-0000-0000DE9A0000}"/>
    <cellStyle name="Normal 2 5 2 2 3 3 2" xfId="26055" xr:uid="{00000000-0005-0000-0000-0000DF9A0000}"/>
    <cellStyle name="Normal 2 5 2 2 3 3 3" xfId="26056" xr:uid="{00000000-0005-0000-0000-0000E09A0000}"/>
    <cellStyle name="Normal 2 5 2 2 3 3_AVA DVA EL" xfId="26057" xr:uid="{00000000-0005-0000-0000-0000E19A0000}"/>
    <cellStyle name="Normal 2 5 2 2 3 4" xfId="26058" xr:uid="{00000000-0005-0000-0000-0000E29A0000}"/>
    <cellStyle name="Normal 2 5 2 2 3 4 2" xfId="26059" xr:uid="{00000000-0005-0000-0000-0000E39A0000}"/>
    <cellStyle name="Normal 2 5 2 2 3 4 3" xfId="26060" xr:uid="{00000000-0005-0000-0000-0000E49A0000}"/>
    <cellStyle name="Normal 2 5 2 2 3 4_AVA DVA EL" xfId="26061" xr:uid="{00000000-0005-0000-0000-0000E59A0000}"/>
    <cellStyle name="Normal 2 5 2 2 3_AVA DVA EL" xfId="48744" xr:uid="{00000000-0005-0000-0000-0000E69A0000}"/>
    <cellStyle name="Normal 2 5 2 2 4" xfId="26062" xr:uid="{00000000-0005-0000-0000-0000E79A0000}"/>
    <cellStyle name="Normal 2 5 2 2 4 2" xfId="26063" xr:uid="{00000000-0005-0000-0000-0000E89A0000}"/>
    <cellStyle name="Normal 2 5 2 2 4 3" xfId="26064" xr:uid="{00000000-0005-0000-0000-0000E99A0000}"/>
    <cellStyle name="Normal 2 5 2 2 4_AVA DVA EL" xfId="26065" xr:uid="{00000000-0005-0000-0000-0000EA9A0000}"/>
    <cellStyle name="Normal 2 5 2 2 5" xfId="26066" xr:uid="{00000000-0005-0000-0000-0000EB9A0000}"/>
    <cellStyle name="Normal 2 5 2 2 5 2" xfId="26067" xr:uid="{00000000-0005-0000-0000-0000EC9A0000}"/>
    <cellStyle name="Normal 2 5 2 2 5 3" xfId="26068" xr:uid="{00000000-0005-0000-0000-0000ED9A0000}"/>
    <cellStyle name="Normal 2 5 2 2 5_AVA DVA EL" xfId="26069" xr:uid="{00000000-0005-0000-0000-0000EE9A0000}"/>
    <cellStyle name="Normal 2 5 2 2 6" xfId="26070" xr:uid="{00000000-0005-0000-0000-0000EF9A0000}"/>
    <cellStyle name="Normal 2 5 2 2 6 2" xfId="26071" xr:uid="{00000000-0005-0000-0000-0000F09A0000}"/>
    <cellStyle name="Normal 2 5 2 2 6 3" xfId="26072" xr:uid="{00000000-0005-0000-0000-0000F19A0000}"/>
    <cellStyle name="Normal 2 5 2 2 6_AVA DVA EL" xfId="26073" xr:uid="{00000000-0005-0000-0000-0000F29A0000}"/>
    <cellStyle name="Normal 2 5 2 2 7" xfId="26074" xr:uid="{00000000-0005-0000-0000-0000F39A0000}"/>
    <cellStyle name="Normal 2 5 2 2 7 2" xfId="26075" xr:uid="{00000000-0005-0000-0000-0000F49A0000}"/>
    <cellStyle name="Normal 2 5 2 2 7 3" xfId="26076" xr:uid="{00000000-0005-0000-0000-0000F59A0000}"/>
    <cellStyle name="Normal 2 5 2 2 7_AVA DVA EL" xfId="26077" xr:uid="{00000000-0005-0000-0000-0000F69A0000}"/>
    <cellStyle name="Normal 2 5 2 2 8" xfId="26078" xr:uid="{00000000-0005-0000-0000-0000F79A0000}"/>
    <cellStyle name="Normal 2 5 2 2 8 2" xfId="26079" xr:uid="{00000000-0005-0000-0000-0000F89A0000}"/>
    <cellStyle name="Normal 2 5 2 2 8 3" xfId="26080" xr:uid="{00000000-0005-0000-0000-0000F99A0000}"/>
    <cellStyle name="Normal 2 5 2 2 8_AVA DVA EL" xfId="26081" xr:uid="{00000000-0005-0000-0000-0000FA9A0000}"/>
    <cellStyle name="Normal 2 5 2 2 9" xfId="26082" xr:uid="{00000000-0005-0000-0000-0000FB9A0000}"/>
    <cellStyle name="Normal 2 5 2 2 9 2" xfId="26083" xr:uid="{00000000-0005-0000-0000-0000FC9A0000}"/>
    <cellStyle name="Normal 2 5 2 2 9 3" xfId="26084" xr:uid="{00000000-0005-0000-0000-0000FD9A0000}"/>
    <cellStyle name="Normal 2 5 2 2 9_AVA DVA EL" xfId="26085" xr:uid="{00000000-0005-0000-0000-0000FE9A0000}"/>
    <cellStyle name="Normal 2 5 2 2_3. Chng in credit spreads" xfId="48745" xr:uid="{00000000-0005-0000-0000-0000FF9A0000}"/>
    <cellStyle name="Normal 2 5 2 3" xfId="8296" xr:uid="{00000000-0005-0000-0000-0000009B0000}"/>
    <cellStyle name="Normal 2 5 2 3 10" xfId="26086" xr:uid="{00000000-0005-0000-0000-0000019B0000}"/>
    <cellStyle name="Normal 2 5 2 3 10 2" xfId="26087" xr:uid="{00000000-0005-0000-0000-0000029B0000}"/>
    <cellStyle name="Normal 2 5 2 3 10 3" xfId="26088" xr:uid="{00000000-0005-0000-0000-0000039B0000}"/>
    <cellStyle name="Normal 2 5 2 3 10_AVA DVA EL" xfId="26089" xr:uid="{00000000-0005-0000-0000-0000049B0000}"/>
    <cellStyle name="Normal 2 5 2 3 11" xfId="48746" xr:uid="{00000000-0005-0000-0000-0000059B0000}"/>
    <cellStyle name="Normal 2 5 2 3 2" xfId="8297" xr:uid="{00000000-0005-0000-0000-0000069B0000}"/>
    <cellStyle name="Normal 2 5 2 3 2 2" xfId="26090" xr:uid="{00000000-0005-0000-0000-0000079B0000}"/>
    <cellStyle name="Normal 2 5 2 3 2 2 2" xfId="26091" xr:uid="{00000000-0005-0000-0000-0000089B0000}"/>
    <cellStyle name="Normal 2 5 2 3 2 2 3" xfId="26092" xr:uid="{00000000-0005-0000-0000-0000099B0000}"/>
    <cellStyle name="Normal 2 5 2 3 2 2_AVA DVA EL" xfId="26093" xr:uid="{00000000-0005-0000-0000-00000A9B0000}"/>
    <cellStyle name="Normal 2 5 2 3 2 3" xfId="26094" xr:uid="{00000000-0005-0000-0000-00000B9B0000}"/>
    <cellStyle name="Normal 2 5 2 3 2 3 2" xfId="26095" xr:uid="{00000000-0005-0000-0000-00000C9B0000}"/>
    <cellStyle name="Normal 2 5 2 3 2 3 3" xfId="26096" xr:uid="{00000000-0005-0000-0000-00000D9B0000}"/>
    <cellStyle name="Normal 2 5 2 3 2 3_AVA DVA EL" xfId="26097" xr:uid="{00000000-0005-0000-0000-00000E9B0000}"/>
    <cellStyle name="Normal 2 5 2 3 2 4" xfId="26098" xr:uid="{00000000-0005-0000-0000-00000F9B0000}"/>
    <cellStyle name="Normal 2 5 2 3 2 4 2" xfId="26099" xr:uid="{00000000-0005-0000-0000-0000109B0000}"/>
    <cellStyle name="Normal 2 5 2 3 2 4 3" xfId="26100" xr:uid="{00000000-0005-0000-0000-0000119B0000}"/>
    <cellStyle name="Normal 2 5 2 3 2 4_AVA DVA EL" xfId="26101" xr:uid="{00000000-0005-0000-0000-0000129B0000}"/>
    <cellStyle name="Normal 2 5 2 3 2 5" xfId="48747" xr:uid="{00000000-0005-0000-0000-0000139B0000}"/>
    <cellStyle name="Normal 2 5 2 3 2_AVA DVA EL" xfId="48748" xr:uid="{00000000-0005-0000-0000-0000149B0000}"/>
    <cellStyle name="Normal 2 5 2 3 3" xfId="8298" xr:uid="{00000000-0005-0000-0000-0000159B0000}"/>
    <cellStyle name="Normal 2 5 2 3 3 2" xfId="26102" xr:uid="{00000000-0005-0000-0000-0000169B0000}"/>
    <cellStyle name="Normal 2 5 2 3 3 2 2" xfId="26103" xr:uid="{00000000-0005-0000-0000-0000179B0000}"/>
    <cellStyle name="Normal 2 5 2 3 3 2 3" xfId="26104" xr:uid="{00000000-0005-0000-0000-0000189B0000}"/>
    <cellStyle name="Normal 2 5 2 3 3 2_AVA DVA EL" xfId="26105" xr:uid="{00000000-0005-0000-0000-0000199B0000}"/>
    <cellStyle name="Normal 2 5 2 3 3_AVA DVA EL" xfId="48749" xr:uid="{00000000-0005-0000-0000-00001A9B0000}"/>
    <cellStyle name="Normal 2 5 2 3 4" xfId="26106" xr:uid="{00000000-0005-0000-0000-00001B9B0000}"/>
    <cellStyle name="Normal 2 5 2 3 4 2" xfId="26107" xr:uid="{00000000-0005-0000-0000-00001C9B0000}"/>
    <cellStyle name="Normal 2 5 2 3 4 3" xfId="26108" xr:uid="{00000000-0005-0000-0000-00001D9B0000}"/>
    <cellStyle name="Normal 2 5 2 3 4_AVA DVA EL" xfId="26109" xr:uid="{00000000-0005-0000-0000-00001E9B0000}"/>
    <cellStyle name="Normal 2 5 2 3 5" xfId="26110" xr:uid="{00000000-0005-0000-0000-00001F9B0000}"/>
    <cellStyle name="Normal 2 5 2 3 5 2" xfId="26111" xr:uid="{00000000-0005-0000-0000-0000209B0000}"/>
    <cellStyle name="Normal 2 5 2 3 5 3" xfId="26112" xr:uid="{00000000-0005-0000-0000-0000219B0000}"/>
    <cellStyle name="Normal 2 5 2 3 5_AVA DVA EL" xfId="26113" xr:uid="{00000000-0005-0000-0000-0000229B0000}"/>
    <cellStyle name="Normal 2 5 2 3 6" xfId="26114" xr:uid="{00000000-0005-0000-0000-0000239B0000}"/>
    <cellStyle name="Normal 2 5 2 3 6 2" xfId="26115" xr:uid="{00000000-0005-0000-0000-0000249B0000}"/>
    <cellStyle name="Normal 2 5 2 3 6 3" xfId="26116" xr:uid="{00000000-0005-0000-0000-0000259B0000}"/>
    <cellStyle name="Normal 2 5 2 3 6_AVA DVA EL" xfId="26117" xr:uid="{00000000-0005-0000-0000-0000269B0000}"/>
    <cellStyle name="Normal 2 5 2 3 7" xfId="26118" xr:uid="{00000000-0005-0000-0000-0000279B0000}"/>
    <cellStyle name="Normal 2 5 2 3 7 2" xfId="26119" xr:uid="{00000000-0005-0000-0000-0000289B0000}"/>
    <cellStyle name="Normal 2 5 2 3 7 3" xfId="26120" xr:uid="{00000000-0005-0000-0000-0000299B0000}"/>
    <cellStyle name="Normal 2 5 2 3 7_AVA DVA EL" xfId="26121" xr:uid="{00000000-0005-0000-0000-00002A9B0000}"/>
    <cellStyle name="Normal 2 5 2 3 8" xfId="26122" xr:uid="{00000000-0005-0000-0000-00002B9B0000}"/>
    <cellStyle name="Normal 2 5 2 3 8 2" xfId="26123" xr:uid="{00000000-0005-0000-0000-00002C9B0000}"/>
    <cellStyle name="Normal 2 5 2 3 8 3" xfId="26124" xr:uid="{00000000-0005-0000-0000-00002D9B0000}"/>
    <cellStyle name="Normal 2 5 2 3 8_AVA DVA EL" xfId="26125" xr:uid="{00000000-0005-0000-0000-00002E9B0000}"/>
    <cellStyle name="Normal 2 5 2 3 9" xfId="26126" xr:uid="{00000000-0005-0000-0000-00002F9B0000}"/>
    <cellStyle name="Normal 2 5 2 3 9 2" xfId="26127" xr:uid="{00000000-0005-0000-0000-0000309B0000}"/>
    <cellStyle name="Normal 2 5 2 3 9 3" xfId="26128" xr:uid="{00000000-0005-0000-0000-0000319B0000}"/>
    <cellStyle name="Normal 2 5 2 3 9_AVA DVA EL" xfId="26129" xr:uid="{00000000-0005-0000-0000-0000329B0000}"/>
    <cellStyle name="Normal 2 5 2 3_3. Chng in credit spreads" xfId="48750" xr:uid="{00000000-0005-0000-0000-0000339B0000}"/>
    <cellStyle name="Normal 2 5 2 4" xfId="8299" xr:uid="{00000000-0005-0000-0000-0000349B0000}"/>
    <cellStyle name="Normal 2 5 2 4 2" xfId="8300" xr:uid="{00000000-0005-0000-0000-0000359B0000}"/>
    <cellStyle name="Normal 2 5 2 4 2 2" xfId="26130" xr:uid="{00000000-0005-0000-0000-0000369B0000}"/>
    <cellStyle name="Normal 2 5 2 4 2 2 2" xfId="26131" xr:uid="{00000000-0005-0000-0000-0000379B0000}"/>
    <cellStyle name="Normal 2 5 2 4 2 2 3" xfId="26132" xr:uid="{00000000-0005-0000-0000-0000389B0000}"/>
    <cellStyle name="Normal 2 5 2 4 2 2_AVA DVA EL" xfId="26133" xr:uid="{00000000-0005-0000-0000-0000399B0000}"/>
    <cellStyle name="Normal 2 5 2 4 2 3" xfId="48751" xr:uid="{00000000-0005-0000-0000-00003A9B0000}"/>
    <cellStyle name="Normal 2 5 2 4 2_AVA DVA EL" xfId="48752" xr:uid="{00000000-0005-0000-0000-00003B9B0000}"/>
    <cellStyle name="Normal 2 5 2 4 3" xfId="8301" xr:uid="{00000000-0005-0000-0000-00003C9B0000}"/>
    <cellStyle name="Normal 2 5 2 4 3 2" xfId="26134" xr:uid="{00000000-0005-0000-0000-00003D9B0000}"/>
    <cellStyle name="Normal 2 5 2 4 3 2 2" xfId="26135" xr:uid="{00000000-0005-0000-0000-00003E9B0000}"/>
    <cellStyle name="Normal 2 5 2 4 3 2 3" xfId="26136" xr:uid="{00000000-0005-0000-0000-00003F9B0000}"/>
    <cellStyle name="Normal 2 5 2 4 3 2_AVA DVA EL" xfId="26137" xr:uid="{00000000-0005-0000-0000-0000409B0000}"/>
    <cellStyle name="Normal 2 5 2 4 3_AVA DVA EL" xfId="48753" xr:uid="{00000000-0005-0000-0000-0000419B0000}"/>
    <cellStyle name="Normal 2 5 2 4 4" xfId="26138" xr:uid="{00000000-0005-0000-0000-0000429B0000}"/>
    <cellStyle name="Normal 2 5 2 4 4 2" xfId="26139" xr:uid="{00000000-0005-0000-0000-0000439B0000}"/>
    <cellStyle name="Normal 2 5 2 4 4 3" xfId="26140" xr:uid="{00000000-0005-0000-0000-0000449B0000}"/>
    <cellStyle name="Normal 2 5 2 4 4_AVA DVA EL" xfId="26141" xr:uid="{00000000-0005-0000-0000-0000459B0000}"/>
    <cellStyle name="Normal 2 5 2 4 5" xfId="48754" xr:uid="{00000000-0005-0000-0000-0000469B0000}"/>
    <cellStyle name="Normal 2 5 2 4_3. Chng in credit spreads" xfId="48755" xr:uid="{00000000-0005-0000-0000-0000479B0000}"/>
    <cellStyle name="Normal 2 5 2 5" xfId="8302" xr:uid="{00000000-0005-0000-0000-0000489B0000}"/>
    <cellStyle name="Normal 2 5 2 5 2" xfId="26142" xr:uid="{00000000-0005-0000-0000-0000499B0000}"/>
    <cellStyle name="Normal 2 5 2 5 2 2" xfId="26143" xr:uid="{00000000-0005-0000-0000-00004A9B0000}"/>
    <cellStyle name="Normal 2 5 2 5 2 3" xfId="26144" xr:uid="{00000000-0005-0000-0000-00004B9B0000}"/>
    <cellStyle name="Normal 2 5 2 5 2_AVA DVA EL" xfId="26145" xr:uid="{00000000-0005-0000-0000-00004C9B0000}"/>
    <cellStyle name="Normal 2 5 2 5 3" xfId="48756" xr:uid="{00000000-0005-0000-0000-00004D9B0000}"/>
    <cellStyle name="Normal 2 5 2 5_AVA DVA EL" xfId="48757" xr:uid="{00000000-0005-0000-0000-00004E9B0000}"/>
    <cellStyle name="Normal 2 5 2 6" xfId="8303" xr:uid="{00000000-0005-0000-0000-00004F9B0000}"/>
    <cellStyle name="Normal 2 5 2 6 2" xfId="26146" xr:uid="{00000000-0005-0000-0000-0000509B0000}"/>
    <cellStyle name="Normal 2 5 2 6 2 2" xfId="26147" xr:uid="{00000000-0005-0000-0000-0000519B0000}"/>
    <cellStyle name="Normal 2 5 2 6 2 3" xfId="26148" xr:uid="{00000000-0005-0000-0000-0000529B0000}"/>
    <cellStyle name="Normal 2 5 2 6 2_AVA DVA EL" xfId="26149" xr:uid="{00000000-0005-0000-0000-0000539B0000}"/>
    <cellStyle name="Normal 2 5 2 6_AVA DVA EL" xfId="48758" xr:uid="{00000000-0005-0000-0000-0000549B0000}"/>
    <cellStyle name="Normal 2 5 2 7" xfId="26150" xr:uid="{00000000-0005-0000-0000-0000559B0000}"/>
    <cellStyle name="Normal 2 5 2 7 2" xfId="26151" xr:uid="{00000000-0005-0000-0000-0000569B0000}"/>
    <cellStyle name="Normal 2 5 2 7 3" xfId="26152" xr:uid="{00000000-0005-0000-0000-0000579B0000}"/>
    <cellStyle name="Normal 2 5 2 7_AVA DVA EL" xfId="26153" xr:uid="{00000000-0005-0000-0000-0000589B0000}"/>
    <cellStyle name="Normal 2 5 2 8" xfId="26154" xr:uid="{00000000-0005-0000-0000-0000599B0000}"/>
    <cellStyle name="Normal 2 5 2 8 2" xfId="26155" xr:uid="{00000000-0005-0000-0000-00005A9B0000}"/>
    <cellStyle name="Normal 2 5 2 8 3" xfId="26156" xr:uid="{00000000-0005-0000-0000-00005B9B0000}"/>
    <cellStyle name="Normal 2 5 2 8_AVA DVA EL" xfId="26157" xr:uid="{00000000-0005-0000-0000-00005C9B0000}"/>
    <cellStyle name="Normal 2 5 2 9" xfId="26158" xr:uid="{00000000-0005-0000-0000-00005D9B0000}"/>
    <cellStyle name="Normal 2 5 2 9 2" xfId="26159" xr:uid="{00000000-0005-0000-0000-00005E9B0000}"/>
    <cellStyle name="Normal 2 5 2 9 3" xfId="26160" xr:uid="{00000000-0005-0000-0000-00005F9B0000}"/>
    <cellStyle name="Normal 2 5 2 9_AVA DVA EL" xfId="26161" xr:uid="{00000000-0005-0000-0000-0000609B0000}"/>
    <cellStyle name="Normal 2 5 2_3. Chng in credit spreads" xfId="48759" xr:uid="{00000000-0005-0000-0000-0000619B0000}"/>
    <cellStyle name="Normal 2 5 3" xfId="8304" xr:uid="{00000000-0005-0000-0000-0000629B0000}"/>
    <cellStyle name="Normal 2 5 3 10" xfId="26162" xr:uid="{00000000-0005-0000-0000-0000639B0000}"/>
    <cellStyle name="Normal 2 5 3 10 2" xfId="26163" xr:uid="{00000000-0005-0000-0000-0000649B0000}"/>
    <cellStyle name="Normal 2 5 3 10 3" xfId="26164" xr:uid="{00000000-0005-0000-0000-0000659B0000}"/>
    <cellStyle name="Normal 2 5 3 10_AVA DVA EL" xfId="26165" xr:uid="{00000000-0005-0000-0000-0000669B0000}"/>
    <cellStyle name="Normal 2 5 3 11" xfId="26166" xr:uid="{00000000-0005-0000-0000-0000679B0000}"/>
    <cellStyle name="Normal 2 5 3 11 2" xfId="26167" xr:uid="{00000000-0005-0000-0000-0000689B0000}"/>
    <cellStyle name="Normal 2 5 3 11 3" xfId="26168" xr:uid="{00000000-0005-0000-0000-0000699B0000}"/>
    <cellStyle name="Normal 2 5 3 11_AVA DVA EL" xfId="26169" xr:uid="{00000000-0005-0000-0000-00006A9B0000}"/>
    <cellStyle name="Normal 2 5 3 12" xfId="48760" xr:uid="{00000000-0005-0000-0000-00006B9B0000}"/>
    <cellStyle name="Normal 2 5 3 2" xfId="8305" xr:uid="{00000000-0005-0000-0000-00006C9B0000}"/>
    <cellStyle name="Normal 2 5 3 2 10" xfId="26170" xr:uid="{00000000-0005-0000-0000-00006D9B0000}"/>
    <cellStyle name="Normal 2 5 3 2 10 2" xfId="26171" xr:uid="{00000000-0005-0000-0000-00006E9B0000}"/>
    <cellStyle name="Normal 2 5 3 2 10 3" xfId="26172" xr:uid="{00000000-0005-0000-0000-00006F9B0000}"/>
    <cellStyle name="Normal 2 5 3 2 10_AVA DVA EL" xfId="26173" xr:uid="{00000000-0005-0000-0000-0000709B0000}"/>
    <cellStyle name="Normal 2 5 3 2 11" xfId="48761" xr:uid="{00000000-0005-0000-0000-0000719B0000}"/>
    <cellStyle name="Normal 2 5 3 2 2" xfId="8306" xr:uid="{00000000-0005-0000-0000-0000729B0000}"/>
    <cellStyle name="Normal 2 5 3 2 2 2" xfId="26174" xr:uid="{00000000-0005-0000-0000-0000739B0000}"/>
    <cellStyle name="Normal 2 5 3 2 2 2 2" xfId="26175" xr:uid="{00000000-0005-0000-0000-0000749B0000}"/>
    <cellStyle name="Normal 2 5 3 2 2 2 3" xfId="26176" xr:uid="{00000000-0005-0000-0000-0000759B0000}"/>
    <cellStyle name="Normal 2 5 3 2 2 2_AVA DVA EL" xfId="26177" xr:uid="{00000000-0005-0000-0000-0000769B0000}"/>
    <cellStyle name="Normal 2 5 3 2 2 3" xfId="26178" xr:uid="{00000000-0005-0000-0000-0000779B0000}"/>
    <cellStyle name="Normal 2 5 3 2 2 3 2" xfId="26179" xr:uid="{00000000-0005-0000-0000-0000789B0000}"/>
    <cellStyle name="Normal 2 5 3 2 2 3 3" xfId="26180" xr:uid="{00000000-0005-0000-0000-0000799B0000}"/>
    <cellStyle name="Normal 2 5 3 2 2 3_AVA DVA EL" xfId="26181" xr:uid="{00000000-0005-0000-0000-00007A9B0000}"/>
    <cellStyle name="Normal 2 5 3 2 2 4" xfId="26182" xr:uid="{00000000-0005-0000-0000-00007B9B0000}"/>
    <cellStyle name="Normal 2 5 3 2 2 4 2" xfId="26183" xr:uid="{00000000-0005-0000-0000-00007C9B0000}"/>
    <cellStyle name="Normal 2 5 3 2 2 4 3" xfId="26184" xr:uid="{00000000-0005-0000-0000-00007D9B0000}"/>
    <cellStyle name="Normal 2 5 3 2 2 4_AVA DVA EL" xfId="26185" xr:uid="{00000000-0005-0000-0000-00007E9B0000}"/>
    <cellStyle name="Normal 2 5 3 2 2_AVA DVA EL" xfId="48762" xr:uid="{00000000-0005-0000-0000-00007F9B0000}"/>
    <cellStyle name="Normal 2 5 3 2 3" xfId="8307" xr:uid="{00000000-0005-0000-0000-0000809B0000}"/>
    <cellStyle name="Normal 2 5 3 2 3 2" xfId="26186" xr:uid="{00000000-0005-0000-0000-0000819B0000}"/>
    <cellStyle name="Normal 2 5 3 2 3 2 2" xfId="26187" xr:uid="{00000000-0005-0000-0000-0000829B0000}"/>
    <cellStyle name="Normal 2 5 3 2 3 2 3" xfId="26188" xr:uid="{00000000-0005-0000-0000-0000839B0000}"/>
    <cellStyle name="Normal 2 5 3 2 3 2_AVA DVA EL" xfId="26189" xr:uid="{00000000-0005-0000-0000-0000849B0000}"/>
    <cellStyle name="Normal 2 5 3 2 3_AVA DVA EL" xfId="48763" xr:uid="{00000000-0005-0000-0000-0000859B0000}"/>
    <cellStyle name="Normal 2 5 3 2 4" xfId="26190" xr:uid="{00000000-0005-0000-0000-0000869B0000}"/>
    <cellStyle name="Normal 2 5 3 2 4 2" xfId="26191" xr:uid="{00000000-0005-0000-0000-0000879B0000}"/>
    <cellStyle name="Normal 2 5 3 2 4 3" xfId="26192" xr:uid="{00000000-0005-0000-0000-0000889B0000}"/>
    <cellStyle name="Normal 2 5 3 2 4_AVA DVA EL" xfId="26193" xr:uid="{00000000-0005-0000-0000-0000899B0000}"/>
    <cellStyle name="Normal 2 5 3 2 5" xfId="26194" xr:uid="{00000000-0005-0000-0000-00008A9B0000}"/>
    <cellStyle name="Normal 2 5 3 2 5 2" xfId="26195" xr:uid="{00000000-0005-0000-0000-00008B9B0000}"/>
    <cellStyle name="Normal 2 5 3 2 5 3" xfId="26196" xr:uid="{00000000-0005-0000-0000-00008C9B0000}"/>
    <cellStyle name="Normal 2 5 3 2 5_AVA DVA EL" xfId="26197" xr:uid="{00000000-0005-0000-0000-00008D9B0000}"/>
    <cellStyle name="Normal 2 5 3 2 6" xfId="26198" xr:uid="{00000000-0005-0000-0000-00008E9B0000}"/>
    <cellStyle name="Normal 2 5 3 2 6 2" xfId="26199" xr:uid="{00000000-0005-0000-0000-00008F9B0000}"/>
    <cellStyle name="Normal 2 5 3 2 6 3" xfId="26200" xr:uid="{00000000-0005-0000-0000-0000909B0000}"/>
    <cellStyle name="Normal 2 5 3 2 6_AVA DVA EL" xfId="26201" xr:uid="{00000000-0005-0000-0000-0000919B0000}"/>
    <cellStyle name="Normal 2 5 3 2 7" xfId="26202" xr:uid="{00000000-0005-0000-0000-0000929B0000}"/>
    <cellStyle name="Normal 2 5 3 2 7 2" xfId="26203" xr:uid="{00000000-0005-0000-0000-0000939B0000}"/>
    <cellStyle name="Normal 2 5 3 2 7 3" xfId="26204" xr:uid="{00000000-0005-0000-0000-0000949B0000}"/>
    <cellStyle name="Normal 2 5 3 2 7_AVA DVA EL" xfId="26205" xr:uid="{00000000-0005-0000-0000-0000959B0000}"/>
    <cellStyle name="Normal 2 5 3 2 8" xfId="26206" xr:uid="{00000000-0005-0000-0000-0000969B0000}"/>
    <cellStyle name="Normal 2 5 3 2 8 2" xfId="26207" xr:uid="{00000000-0005-0000-0000-0000979B0000}"/>
    <cellStyle name="Normal 2 5 3 2 8 3" xfId="26208" xr:uid="{00000000-0005-0000-0000-0000989B0000}"/>
    <cellStyle name="Normal 2 5 3 2 8_AVA DVA EL" xfId="26209" xr:uid="{00000000-0005-0000-0000-0000999B0000}"/>
    <cellStyle name="Normal 2 5 3 2 9" xfId="26210" xr:uid="{00000000-0005-0000-0000-00009A9B0000}"/>
    <cellStyle name="Normal 2 5 3 2 9 2" xfId="26211" xr:uid="{00000000-0005-0000-0000-00009B9B0000}"/>
    <cellStyle name="Normal 2 5 3 2 9 3" xfId="26212" xr:uid="{00000000-0005-0000-0000-00009C9B0000}"/>
    <cellStyle name="Normal 2 5 3 2 9_AVA DVA EL" xfId="26213" xr:uid="{00000000-0005-0000-0000-00009D9B0000}"/>
    <cellStyle name="Normal 2 5 3 2_AVA DVA EL" xfId="48764" xr:uid="{00000000-0005-0000-0000-00009E9B0000}"/>
    <cellStyle name="Normal 2 5 3 3" xfId="8308" xr:uid="{00000000-0005-0000-0000-00009F9B0000}"/>
    <cellStyle name="Normal 2 5 3 3 2" xfId="8309" xr:uid="{00000000-0005-0000-0000-0000A09B0000}"/>
    <cellStyle name="Normal 2 5 3 3 2 2" xfId="26214" xr:uid="{00000000-0005-0000-0000-0000A19B0000}"/>
    <cellStyle name="Normal 2 5 3 3 2 2 2" xfId="26215" xr:uid="{00000000-0005-0000-0000-0000A29B0000}"/>
    <cellStyle name="Normal 2 5 3 3 2 2 3" xfId="26216" xr:uid="{00000000-0005-0000-0000-0000A39B0000}"/>
    <cellStyle name="Normal 2 5 3 3 2 2_AVA DVA EL" xfId="26217" xr:uid="{00000000-0005-0000-0000-0000A49B0000}"/>
    <cellStyle name="Normal 2 5 3 3 2_AVA DVA EL" xfId="48765" xr:uid="{00000000-0005-0000-0000-0000A59B0000}"/>
    <cellStyle name="Normal 2 5 3 3 3" xfId="8310" xr:uid="{00000000-0005-0000-0000-0000A69B0000}"/>
    <cellStyle name="Normal 2 5 3 3 3 2" xfId="26218" xr:uid="{00000000-0005-0000-0000-0000A79B0000}"/>
    <cellStyle name="Normal 2 5 3 3 3 2 2" xfId="26219" xr:uid="{00000000-0005-0000-0000-0000A89B0000}"/>
    <cellStyle name="Normal 2 5 3 3 3 2 3" xfId="26220" xr:uid="{00000000-0005-0000-0000-0000A99B0000}"/>
    <cellStyle name="Normal 2 5 3 3 3 2_AVA DVA EL" xfId="26221" xr:uid="{00000000-0005-0000-0000-0000AA9B0000}"/>
    <cellStyle name="Normal 2 5 3 3 3_AVA DVA EL" xfId="48766" xr:uid="{00000000-0005-0000-0000-0000AB9B0000}"/>
    <cellStyle name="Normal 2 5 3 3 4" xfId="26222" xr:uid="{00000000-0005-0000-0000-0000AC9B0000}"/>
    <cellStyle name="Normal 2 5 3 3 4 2" xfId="26223" xr:uid="{00000000-0005-0000-0000-0000AD9B0000}"/>
    <cellStyle name="Normal 2 5 3 3 4 3" xfId="26224" xr:uid="{00000000-0005-0000-0000-0000AE9B0000}"/>
    <cellStyle name="Normal 2 5 3 3 4_AVA DVA EL" xfId="26225" xr:uid="{00000000-0005-0000-0000-0000AF9B0000}"/>
    <cellStyle name="Normal 2 5 3 3_AVA DVA EL" xfId="48767" xr:uid="{00000000-0005-0000-0000-0000B09B0000}"/>
    <cellStyle name="Normal 2 5 3 4" xfId="8311" xr:uid="{00000000-0005-0000-0000-0000B19B0000}"/>
    <cellStyle name="Normal 2 5 3 4 2" xfId="8312" xr:uid="{00000000-0005-0000-0000-0000B29B0000}"/>
    <cellStyle name="Normal 2 5 3 4 3" xfId="8313" xr:uid="{00000000-0005-0000-0000-0000B39B0000}"/>
    <cellStyle name="Normal 2 5 3 4 4" xfId="26226" xr:uid="{00000000-0005-0000-0000-0000B49B0000}"/>
    <cellStyle name="Normal 2 5 3 4 4 2" xfId="26227" xr:uid="{00000000-0005-0000-0000-0000B59B0000}"/>
    <cellStyle name="Normal 2 5 3 4 4 3" xfId="26228" xr:uid="{00000000-0005-0000-0000-0000B69B0000}"/>
    <cellStyle name="Normal 2 5 3 4 4_AVA DVA EL" xfId="26229" xr:uid="{00000000-0005-0000-0000-0000B79B0000}"/>
    <cellStyle name="Normal 2 5 3 4_AVA DVA EL" xfId="48768" xr:uid="{00000000-0005-0000-0000-0000B89B0000}"/>
    <cellStyle name="Normal 2 5 3 5" xfId="8314" xr:uid="{00000000-0005-0000-0000-0000B99B0000}"/>
    <cellStyle name="Normal 2 5 3 5 2" xfId="26230" xr:uid="{00000000-0005-0000-0000-0000BA9B0000}"/>
    <cellStyle name="Normal 2 5 3 5 2 2" xfId="26231" xr:uid="{00000000-0005-0000-0000-0000BB9B0000}"/>
    <cellStyle name="Normal 2 5 3 5 2 3" xfId="26232" xr:uid="{00000000-0005-0000-0000-0000BC9B0000}"/>
    <cellStyle name="Normal 2 5 3 5 2_AVA DVA EL" xfId="26233" xr:uid="{00000000-0005-0000-0000-0000BD9B0000}"/>
    <cellStyle name="Normal 2 5 3 5_AVA DVA EL" xfId="48769" xr:uid="{00000000-0005-0000-0000-0000BE9B0000}"/>
    <cellStyle name="Normal 2 5 3 6" xfId="8315" xr:uid="{00000000-0005-0000-0000-0000BF9B0000}"/>
    <cellStyle name="Normal 2 5 3 6 2" xfId="26234" xr:uid="{00000000-0005-0000-0000-0000C09B0000}"/>
    <cellStyle name="Normal 2 5 3 6 2 2" xfId="26235" xr:uid="{00000000-0005-0000-0000-0000C19B0000}"/>
    <cellStyle name="Normal 2 5 3 6 2 3" xfId="26236" xr:uid="{00000000-0005-0000-0000-0000C29B0000}"/>
    <cellStyle name="Normal 2 5 3 6 2_AVA DVA EL" xfId="26237" xr:uid="{00000000-0005-0000-0000-0000C39B0000}"/>
    <cellStyle name="Normal 2 5 3 6_AVA DVA EL" xfId="48770" xr:uid="{00000000-0005-0000-0000-0000C49B0000}"/>
    <cellStyle name="Normal 2 5 3 7" xfId="26238" xr:uid="{00000000-0005-0000-0000-0000C59B0000}"/>
    <cellStyle name="Normal 2 5 3 7 2" xfId="26239" xr:uid="{00000000-0005-0000-0000-0000C69B0000}"/>
    <cellStyle name="Normal 2 5 3 7 3" xfId="26240" xr:uid="{00000000-0005-0000-0000-0000C79B0000}"/>
    <cellStyle name="Normal 2 5 3 7_AVA DVA EL" xfId="26241" xr:uid="{00000000-0005-0000-0000-0000C89B0000}"/>
    <cellStyle name="Normal 2 5 3 8" xfId="26242" xr:uid="{00000000-0005-0000-0000-0000C99B0000}"/>
    <cellStyle name="Normal 2 5 3 8 2" xfId="26243" xr:uid="{00000000-0005-0000-0000-0000CA9B0000}"/>
    <cellStyle name="Normal 2 5 3 8 3" xfId="26244" xr:uid="{00000000-0005-0000-0000-0000CB9B0000}"/>
    <cellStyle name="Normal 2 5 3 8_AVA DVA EL" xfId="26245" xr:uid="{00000000-0005-0000-0000-0000CC9B0000}"/>
    <cellStyle name="Normal 2 5 3 9" xfId="26246" xr:uid="{00000000-0005-0000-0000-0000CD9B0000}"/>
    <cellStyle name="Normal 2 5 3 9 2" xfId="26247" xr:uid="{00000000-0005-0000-0000-0000CE9B0000}"/>
    <cellStyle name="Normal 2 5 3 9 3" xfId="26248" xr:uid="{00000000-0005-0000-0000-0000CF9B0000}"/>
    <cellStyle name="Normal 2 5 3 9_AVA DVA EL" xfId="26249" xr:uid="{00000000-0005-0000-0000-0000D09B0000}"/>
    <cellStyle name="Normal 2 5 3_3. Chng in credit spreads" xfId="48771" xr:uid="{00000000-0005-0000-0000-0000D19B0000}"/>
    <cellStyle name="Normal 2 5 4" xfId="8316" xr:uid="{00000000-0005-0000-0000-0000D29B0000}"/>
    <cellStyle name="Normal 2 5 4 10" xfId="26250" xr:uid="{00000000-0005-0000-0000-0000D39B0000}"/>
    <cellStyle name="Normal 2 5 4 10 2" xfId="26251" xr:uid="{00000000-0005-0000-0000-0000D49B0000}"/>
    <cellStyle name="Normal 2 5 4 10 3" xfId="26252" xr:uid="{00000000-0005-0000-0000-0000D59B0000}"/>
    <cellStyle name="Normal 2 5 4 10_AVA DVA EL" xfId="26253" xr:uid="{00000000-0005-0000-0000-0000D69B0000}"/>
    <cellStyle name="Normal 2 5 4 11" xfId="26254" xr:uid="{00000000-0005-0000-0000-0000D79B0000}"/>
    <cellStyle name="Normal 2 5 4 11 2" xfId="26255" xr:uid="{00000000-0005-0000-0000-0000D89B0000}"/>
    <cellStyle name="Normal 2 5 4 11 3" xfId="26256" xr:uid="{00000000-0005-0000-0000-0000D99B0000}"/>
    <cellStyle name="Normal 2 5 4 11_AVA DVA EL" xfId="26257" xr:uid="{00000000-0005-0000-0000-0000DA9B0000}"/>
    <cellStyle name="Normal 2 5 4 12" xfId="48772" xr:uid="{00000000-0005-0000-0000-0000DB9B0000}"/>
    <cellStyle name="Normal 2 5 4 2" xfId="8317" xr:uid="{00000000-0005-0000-0000-0000DC9B0000}"/>
    <cellStyle name="Normal 2 5 4 2 10" xfId="26258" xr:uid="{00000000-0005-0000-0000-0000DD9B0000}"/>
    <cellStyle name="Normal 2 5 4 2 10 2" xfId="26259" xr:uid="{00000000-0005-0000-0000-0000DE9B0000}"/>
    <cellStyle name="Normal 2 5 4 2 10 3" xfId="26260" xr:uid="{00000000-0005-0000-0000-0000DF9B0000}"/>
    <cellStyle name="Normal 2 5 4 2 10_AVA DVA EL" xfId="26261" xr:uid="{00000000-0005-0000-0000-0000E09B0000}"/>
    <cellStyle name="Normal 2 5 4 2 11" xfId="48773" xr:uid="{00000000-0005-0000-0000-0000E19B0000}"/>
    <cellStyle name="Normal 2 5 4 2 2" xfId="26262" xr:uid="{00000000-0005-0000-0000-0000E29B0000}"/>
    <cellStyle name="Normal 2 5 4 2 2 2" xfId="26263" xr:uid="{00000000-0005-0000-0000-0000E39B0000}"/>
    <cellStyle name="Normal 2 5 4 2 2 2 2" xfId="26264" xr:uid="{00000000-0005-0000-0000-0000E49B0000}"/>
    <cellStyle name="Normal 2 5 4 2 2 2 3" xfId="26265" xr:uid="{00000000-0005-0000-0000-0000E59B0000}"/>
    <cellStyle name="Normal 2 5 4 2 2 2_AVA DVA EL" xfId="26266" xr:uid="{00000000-0005-0000-0000-0000E69B0000}"/>
    <cellStyle name="Normal 2 5 4 2 2 3" xfId="26267" xr:uid="{00000000-0005-0000-0000-0000E79B0000}"/>
    <cellStyle name="Normal 2 5 4 2 2 3 2" xfId="26268" xr:uid="{00000000-0005-0000-0000-0000E89B0000}"/>
    <cellStyle name="Normal 2 5 4 2 2 3 3" xfId="26269" xr:uid="{00000000-0005-0000-0000-0000E99B0000}"/>
    <cellStyle name="Normal 2 5 4 2 2 3_AVA DVA EL" xfId="26270" xr:uid="{00000000-0005-0000-0000-0000EA9B0000}"/>
    <cellStyle name="Normal 2 5 4 2 2 4" xfId="26271" xr:uid="{00000000-0005-0000-0000-0000EB9B0000}"/>
    <cellStyle name="Normal 2 5 4 2 2 5" xfId="26272" xr:uid="{00000000-0005-0000-0000-0000EC9B0000}"/>
    <cellStyle name="Normal 2 5 4 2 2_AVA DVA EL" xfId="26273" xr:uid="{00000000-0005-0000-0000-0000ED9B0000}"/>
    <cellStyle name="Normal 2 5 4 2 3" xfId="26274" xr:uid="{00000000-0005-0000-0000-0000EE9B0000}"/>
    <cellStyle name="Normal 2 5 4 2 3 2" xfId="26275" xr:uid="{00000000-0005-0000-0000-0000EF9B0000}"/>
    <cellStyle name="Normal 2 5 4 2 3 3" xfId="26276" xr:uid="{00000000-0005-0000-0000-0000F09B0000}"/>
    <cellStyle name="Normal 2 5 4 2 3_AVA DVA EL" xfId="26277" xr:uid="{00000000-0005-0000-0000-0000F19B0000}"/>
    <cellStyle name="Normal 2 5 4 2 4" xfId="26278" xr:uid="{00000000-0005-0000-0000-0000F29B0000}"/>
    <cellStyle name="Normal 2 5 4 2 4 2" xfId="26279" xr:uid="{00000000-0005-0000-0000-0000F39B0000}"/>
    <cellStyle name="Normal 2 5 4 2 4 3" xfId="26280" xr:uid="{00000000-0005-0000-0000-0000F49B0000}"/>
    <cellStyle name="Normal 2 5 4 2 4_AVA DVA EL" xfId="26281" xr:uid="{00000000-0005-0000-0000-0000F59B0000}"/>
    <cellStyle name="Normal 2 5 4 2 5" xfId="26282" xr:uid="{00000000-0005-0000-0000-0000F69B0000}"/>
    <cellStyle name="Normal 2 5 4 2 5 2" xfId="26283" xr:uid="{00000000-0005-0000-0000-0000F79B0000}"/>
    <cellStyle name="Normal 2 5 4 2 5 3" xfId="26284" xr:uid="{00000000-0005-0000-0000-0000F89B0000}"/>
    <cellStyle name="Normal 2 5 4 2 5_AVA DVA EL" xfId="26285" xr:uid="{00000000-0005-0000-0000-0000F99B0000}"/>
    <cellStyle name="Normal 2 5 4 2 6" xfId="26286" xr:uid="{00000000-0005-0000-0000-0000FA9B0000}"/>
    <cellStyle name="Normal 2 5 4 2 6 2" xfId="26287" xr:uid="{00000000-0005-0000-0000-0000FB9B0000}"/>
    <cellStyle name="Normal 2 5 4 2 6 3" xfId="26288" xr:uid="{00000000-0005-0000-0000-0000FC9B0000}"/>
    <cellStyle name="Normal 2 5 4 2 6_AVA DVA EL" xfId="26289" xr:uid="{00000000-0005-0000-0000-0000FD9B0000}"/>
    <cellStyle name="Normal 2 5 4 2 7" xfId="26290" xr:uid="{00000000-0005-0000-0000-0000FE9B0000}"/>
    <cellStyle name="Normal 2 5 4 2 7 2" xfId="26291" xr:uid="{00000000-0005-0000-0000-0000FF9B0000}"/>
    <cellStyle name="Normal 2 5 4 2 7 3" xfId="26292" xr:uid="{00000000-0005-0000-0000-0000009C0000}"/>
    <cellStyle name="Normal 2 5 4 2 7_AVA DVA EL" xfId="26293" xr:uid="{00000000-0005-0000-0000-0000019C0000}"/>
    <cellStyle name="Normal 2 5 4 2 8" xfId="26294" xr:uid="{00000000-0005-0000-0000-0000029C0000}"/>
    <cellStyle name="Normal 2 5 4 2 8 2" xfId="26295" xr:uid="{00000000-0005-0000-0000-0000039C0000}"/>
    <cellStyle name="Normal 2 5 4 2 8 3" xfId="26296" xr:uid="{00000000-0005-0000-0000-0000049C0000}"/>
    <cellStyle name="Normal 2 5 4 2 8_AVA DVA EL" xfId="26297" xr:uid="{00000000-0005-0000-0000-0000059C0000}"/>
    <cellStyle name="Normal 2 5 4 2 9" xfId="26298" xr:uid="{00000000-0005-0000-0000-0000069C0000}"/>
    <cellStyle name="Normal 2 5 4 2 9 2" xfId="26299" xr:uid="{00000000-0005-0000-0000-0000079C0000}"/>
    <cellStyle name="Normal 2 5 4 2 9 3" xfId="26300" xr:uid="{00000000-0005-0000-0000-0000089C0000}"/>
    <cellStyle name="Normal 2 5 4 2 9_AVA DVA EL" xfId="26301" xr:uid="{00000000-0005-0000-0000-0000099C0000}"/>
    <cellStyle name="Normal 2 5 4 2_AVA DVA EL" xfId="48774" xr:uid="{00000000-0005-0000-0000-00000A9C0000}"/>
    <cellStyle name="Normal 2 5 4 3" xfId="8318" xr:uid="{00000000-0005-0000-0000-00000B9C0000}"/>
    <cellStyle name="Normal 2 5 4 3 2" xfId="26302" xr:uid="{00000000-0005-0000-0000-00000C9C0000}"/>
    <cellStyle name="Normal 2 5 4 3 2 2" xfId="26303" xr:uid="{00000000-0005-0000-0000-00000D9C0000}"/>
    <cellStyle name="Normal 2 5 4 3 2 3" xfId="26304" xr:uid="{00000000-0005-0000-0000-00000E9C0000}"/>
    <cellStyle name="Normal 2 5 4 3 2_AVA DVA EL" xfId="26305" xr:uid="{00000000-0005-0000-0000-00000F9C0000}"/>
    <cellStyle name="Normal 2 5 4 3 3" xfId="26306" xr:uid="{00000000-0005-0000-0000-0000109C0000}"/>
    <cellStyle name="Normal 2 5 4 3 3 2" xfId="26307" xr:uid="{00000000-0005-0000-0000-0000119C0000}"/>
    <cellStyle name="Normal 2 5 4 3 3 3" xfId="26308" xr:uid="{00000000-0005-0000-0000-0000129C0000}"/>
    <cellStyle name="Normal 2 5 4 3 3_AVA DVA EL" xfId="26309" xr:uid="{00000000-0005-0000-0000-0000139C0000}"/>
    <cellStyle name="Normal 2 5 4 3 4" xfId="26310" xr:uid="{00000000-0005-0000-0000-0000149C0000}"/>
    <cellStyle name="Normal 2 5 4 3 4 2" xfId="26311" xr:uid="{00000000-0005-0000-0000-0000159C0000}"/>
    <cellStyle name="Normal 2 5 4 3 4 3" xfId="26312" xr:uid="{00000000-0005-0000-0000-0000169C0000}"/>
    <cellStyle name="Normal 2 5 4 3 4_AVA DVA EL" xfId="26313" xr:uid="{00000000-0005-0000-0000-0000179C0000}"/>
    <cellStyle name="Normal 2 5 4 3_AVA DVA EL" xfId="48775" xr:uid="{00000000-0005-0000-0000-0000189C0000}"/>
    <cellStyle name="Normal 2 5 4 4" xfId="26314" xr:uid="{00000000-0005-0000-0000-0000199C0000}"/>
    <cellStyle name="Normal 2 5 4 4 2" xfId="26315" xr:uid="{00000000-0005-0000-0000-00001A9C0000}"/>
    <cellStyle name="Normal 2 5 4 4 3" xfId="26316" xr:uid="{00000000-0005-0000-0000-00001B9C0000}"/>
    <cellStyle name="Normal 2 5 4 4_AVA DVA EL" xfId="26317" xr:uid="{00000000-0005-0000-0000-00001C9C0000}"/>
    <cellStyle name="Normal 2 5 4 5" xfId="26318" xr:uid="{00000000-0005-0000-0000-00001D9C0000}"/>
    <cellStyle name="Normal 2 5 4 5 2" xfId="26319" xr:uid="{00000000-0005-0000-0000-00001E9C0000}"/>
    <cellStyle name="Normal 2 5 4 5 3" xfId="26320" xr:uid="{00000000-0005-0000-0000-00001F9C0000}"/>
    <cellStyle name="Normal 2 5 4 5_AVA DVA EL" xfId="26321" xr:uid="{00000000-0005-0000-0000-0000209C0000}"/>
    <cellStyle name="Normal 2 5 4 6" xfId="26322" xr:uid="{00000000-0005-0000-0000-0000219C0000}"/>
    <cellStyle name="Normal 2 5 4 6 2" xfId="26323" xr:uid="{00000000-0005-0000-0000-0000229C0000}"/>
    <cellStyle name="Normal 2 5 4 6 3" xfId="26324" xr:uid="{00000000-0005-0000-0000-0000239C0000}"/>
    <cellStyle name="Normal 2 5 4 6_AVA DVA EL" xfId="26325" xr:uid="{00000000-0005-0000-0000-0000249C0000}"/>
    <cellStyle name="Normal 2 5 4 7" xfId="26326" xr:uid="{00000000-0005-0000-0000-0000259C0000}"/>
    <cellStyle name="Normal 2 5 4 7 2" xfId="26327" xr:uid="{00000000-0005-0000-0000-0000269C0000}"/>
    <cellStyle name="Normal 2 5 4 7 3" xfId="26328" xr:uid="{00000000-0005-0000-0000-0000279C0000}"/>
    <cellStyle name="Normal 2 5 4 7_AVA DVA EL" xfId="26329" xr:uid="{00000000-0005-0000-0000-0000289C0000}"/>
    <cellStyle name="Normal 2 5 4 8" xfId="26330" xr:uid="{00000000-0005-0000-0000-0000299C0000}"/>
    <cellStyle name="Normal 2 5 4 8 2" xfId="26331" xr:uid="{00000000-0005-0000-0000-00002A9C0000}"/>
    <cellStyle name="Normal 2 5 4 8 3" xfId="26332" xr:uid="{00000000-0005-0000-0000-00002B9C0000}"/>
    <cellStyle name="Normal 2 5 4 8_AVA DVA EL" xfId="26333" xr:uid="{00000000-0005-0000-0000-00002C9C0000}"/>
    <cellStyle name="Normal 2 5 4 9" xfId="26334" xr:uid="{00000000-0005-0000-0000-00002D9C0000}"/>
    <cellStyle name="Normal 2 5 4 9 2" xfId="26335" xr:uid="{00000000-0005-0000-0000-00002E9C0000}"/>
    <cellStyle name="Normal 2 5 4 9 3" xfId="26336" xr:uid="{00000000-0005-0000-0000-00002F9C0000}"/>
    <cellStyle name="Normal 2 5 4 9_AVA DVA EL" xfId="26337" xr:uid="{00000000-0005-0000-0000-0000309C0000}"/>
    <cellStyle name="Normal 2 5 4_3. Chng in credit spreads" xfId="48776" xr:uid="{00000000-0005-0000-0000-0000319C0000}"/>
    <cellStyle name="Normal 2 5 5" xfId="8319" xr:uid="{00000000-0005-0000-0000-0000329C0000}"/>
    <cellStyle name="Normal 2 5 5 10" xfId="26338" xr:uid="{00000000-0005-0000-0000-0000339C0000}"/>
    <cellStyle name="Normal 2 5 5 10 2" xfId="26339" xr:uid="{00000000-0005-0000-0000-0000349C0000}"/>
    <cellStyle name="Normal 2 5 5 10 3" xfId="26340" xr:uid="{00000000-0005-0000-0000-0000359C0000}"/>
    <cellStyle name="Normal 2 5 5 10_AVA DVA EL" xfId="26341" xr:uid="{00000000-0005-0000-0000-0000369C0000}"/>
    <cellStyle name="Normal 2 5 5 11" xfId="26342" xr:uid="{00000000-0005-0000-0000-0000379C0000}"/>
    <cellStyle name="Normal 2 5 5 11 2" xfId="26343" xr:uid="{00000000-0005-0000-0000-0000389C0000}"/>
    <cellStyle name="Normal 2 5 5 11 3" xfId="26344" xr:uid="{00000000-0005-0000-0000-0000399C0000}"/>
    <cellStyle name="Normal 2 5 5 11_AVA DVA EL" xfId="26345" xr:uid="{00000000-0005-0000-0000-00003A9C0000}"/>
    <cellStyle name="Normal 2 5 5 12" xfId="48777" xr:uid="{00000000-0005-0000-0000-00003B9C0000}"/>
    <cellStyle name="Normal 2 5 5 2" xfId="8320" xr:uid="{00000000-0005-0000-0000-00003C9C0000}"/>
    <cellStyle name="Normal 2 5 5 2 10" xfId="26346" xr:uid="{00000000-0005-0000-0000-00003D9C0000}"/>
    <cellStyle name="Normal 2 5 5 2 10 2" xfId="26347" xr:uid="{00000000-0005-0000-0000-00003E9C0000}"/>
    <cellStyle name="Normal 2 5 5 2 10 3" xfId="26348" xr:uid="{00000000-0005-0000-0000-00003F9C0000}"/>
    <cellStyle name="Normal 2 5 5 2 10_AVA DVA EL" xfId="26349" xr:uid="{00000000-0005-0000-0000-0000409C0000}"/>
    <cellStyle name="Normal 2 5 5 2 11" xfId="48778" xr:uid="{00000000-0005-0000-0000-0000419C0000}"/>
    <cellStyle name="Normal 2 5 5 2 2" xfId="26350" xr:uid="{00000000-0005-0000-0000-0000429C0000}"/>
    <cellStyle name="Normal 2 5 5 2 2 2" xfId="26351" xr:uid="{00000000-0005-0000-0000-0000439C0000}"/>
    <cellStyle name="Normal 2 5 5 2 2 2 2" xfId="26352" xr:uid="{00000000-0005-0000-0000-0000449C0000}"/>
    <cellStyle name="Normal 2 5 5 2 2 2 3" xfId="26353" xr:uid="{00000000-0005-0000-0000-0000459C0000}"/>
    <cellStyle name="Normal 2 5 5 2 2 2_AVA DVA EL" xfId="26354" xr:uid="{00000000-0005-0000-0000-0000469C0000}"/>
    <cellStyle name="Normal 2 5 5 2 2 3" xfId="26355" xr:uid="{00000000-0005-0000-0000-0000479C0000}"/>
    <cellStyle name="Normal 2 5 5 2 2 3 2" xfId="26356" xr:uid="{00000000-0005-0000-0000-0000489C0000}"/>
    <cellStyle name="Normal 2 5 5 2 2 3 3" xfId="26357" xr:uid="{00000000-0005-0000-0000-0000499C0000}"/>
    <cellStyle name="Normal 2 5 5 2 2 3_AVA DVA EL" xfId="26358" xr:uid="{00000000-0005-0000-0000-00004A9C0000}"/>
    <cellStyle name="Normal 2 5 5 2 2 4" xfId="26359" xr:uid="{00000000-0005-0000-0000-00004B9C0000}"/>
    <cellStyle name="Normal 2 5 5 2 2 5" xfId="26360" xr:uid="{00000000-0005-0000-0000-00004C9C0000}"/>
    <cellStyle name="Normal 2 5 5 2 2_AVA DVA EL" xfId="26361" xr:uid="{00000000-0005-0000-0000-00004D9C0000}"/>
    <cellStyle name="Normal 2 5 5 2 3" xfId="26362" xr:uid="{00000000-0005-0000-0000-00004E9C0000}"/>
    <cellStyle name="Normal 2 5 5 2 3 2" xfId="26363" xr:uid="{00000000-0005-0000-0000-00004F9C0000}"/>
    <cellStyle name="Normal 2 5 5 2 3 3" xfId="26364" xr:uid="{00000000-0005-0000-0000-0000509C0000}"/>
    <cellStyle name="Normal 2 5 5 2 3_AVA DVA EL" xfId="26365" xr:uid="{00000000-0005-0000-0000-0000519C0000}"/>
    <cellStyle name="Normal 2 5 5 2 4" xfId="26366" xr:uid="{00000000-0005-0000-0000-0000529C0000}"/>
    <cellStyle name="Normal 2 5 5 2 4 2" xfId="26367" xr:uid="{00000000-0005-0000-0000-0000539C0000}"/>
    <cellStyle name="Normal 2 5 5 2 4 3" xfId="26368" xr:uid="{00000000-0005-0000-0000-0000549C0000}"/>
    <cellStyle name="Normal 2 5 5 2 4_AVA DVA EL" xfId="26369" xr:uid="{00000000-0005-0000-0000-0000559C0000}"/>
    <cellStyle name="Normal 2 5 5 2 5" xfId="26370" xr:uid="{00000000-0005-0000-0000-0000569C0000}"/>
    <cellStyle name="Normal 2 5 5 2 5 2" xfId="26371" xr:uid="{00000000-0005-0000-0000-0000579C0000}"/>
    <cellStyle name="Normal 2 5 5 2 5 3" xfId="26372" xr:uid="{00000000-0005-0000-0000-0000589C0000}"/>
    <cellStyle name="Normal 2 5 5 2 5_AVA DVA EL" xfId="26373" xr:uid="{00000000-0005-0000-0000-0000599C0000}"/>
    <cellStyle name="Normal 2 5 5 2 6" xfId="26374" xr:uid="{00000000-0005-0000-0000-00005A9C0000}"/>
    <cellStyle name="Normal 2 5 5 2 6 2" xfId="26375" xr:uid="{00000000-0005-0000-0000-00005B9C0000}"/>
    <cellStyle name="Normal 2 5 5 2 6 3" xfId="26376" xr:uid="{00000000-0005-0000-0000-00005C9C0000}"/>
    <cellStyle name="Normal 2 5 5 2 6_AVA DVA EL" xfId="26377" xr:uid="{00000000-0005-0000-0000-00005D9C0000}"/>
    <cellStyle name="Normal 2 5 5 2 7" xfId="26378" xr:uid="{00000000-0005-0000-0000-00005E9C0000}"/>
    <cellStyle name="Normal 2 5 5 2 7 2" xfId="26379" xr:uid="{00000000-0005-0000-0000-00005F9C0000}"/>
    <cellStyle name="Normal 2 5 5 2 7 3" xfId="26380" xr:uid="{00000000-0005-0000-0000-0000609C0000}"/>
    <cellStyle name="Normal 2 5 5 2 7_AVA DVA EL" xfId="26381" xr:uid="{00000000-0005-0000-0000-0000619C0000}"/>
    <cellStyle name="Normal 2 5 5 2 8" xfId="26382" xr:uid="{00000000-0005-0000-0000-0000629C0000}"/>
    <cellStyle name="Normal 2 5 5 2 8 2" xfId="26383" xr:uid="{00000000-0005-0000-0000-0000639C0000}"/>
    <cellStyle name="Normal 2 5 5 2 8 3" xfId="26384" xr:uid="{00000000-0005-0000-0000-0000649C0000}"/>
    <cellStyle name="Normal 2 5 5 2 8_AVA DVA EL" xfId="26385" xr:uid="{00000000-0005-0000-0000-0000659C0000}"/>
    <cellStyle name="Normal 2 5 5 2 9" xfId="26386" xr:uid="{00000000-0005-0000-0000-0000669C0000}"/>
    <cellStyle name="Normal 2 5 5 2 9 2" xfId="26387" xr:uid="{00000000-0005-0000-0000-0000679C0000}"/>
    <cellStyle name="Normal 2 5 5 2 9 3" xfId="26388" xr:uid="{00000000-0005-0000-0000-0000689C0000}"/>
    <cellStyle name="Normal 2 5 5 2 9_AVA DVA EL" xfId="26389" xr:uid="{00000000-0005-0000-0000-0000699C0000}"/>
    <cellStyle name="Normal 2 5 5 2_AVA DVA EL" xfId="48779" xr:uid="{00000000-0005-0000-0000-00006A9C0000}"/>
    <cellStyle name="Normal 2 5 5 3" xfId="8321" xr:uid="{00000000-0005-0000-0000-00006B9C0000}"/>
    <cellStyle name="Normal 2 5 5 3 2" xfId="26390" xr:uid="{00000000-0005-0000-0000-00006C9C0000}"/>
    <cellStyle name="Normal 2 5 5 3 2 2" xfId="26391" xr:uid="{00000000-0005-0000-0000-00006D9C0000}"/>
    <cellStyle name="Normal 2 5 5 3 2 3" xfId="26392" xr:uid="{00000000-0005-0000-0000-00006E9C0000}"/>
    <cellStyle name="Normal 2 5 5 3 2_AVA DVA EL" xfId="26393" xr:uid="{00000000-0005-0000-0000-00006F9C0000}"/>
    <cellStyle name="Normal 2 5 5 3 3" xfId="26394" xr:uid="{00000000-0005-0000-0000-0000709C0000}"/>
    <cellStyle name="Normal 2 5 5 3 3 2" xfId="26395" xr:uid="{00000000-0005-0000-0000-0000719C0000}"/>
    <cellStyle name="Normal 2 5 5 3 3 3" xfId="26396" xr:uid="{00000000-0005-0000-0000-0000729C0000}"/>
    <cellStyle name="Normal 2 5 5 3 3_AVA DVA EL" xfId="26397" xr:uid="{00000000-0005-0000-0000-0000739C0000}"/>
    <cellStyle name="Normal 2 5 5 3 4" xfId="26398" xr:uid="{00000000-0005-0000-0000-0000749C0000}"/>
    <cellStyle name="Normal 2 5 5 3 4 2" xfId="26399" xr:uid="{00000000-0005-0000-0000-0000759C0000}"/>
    <cellStyle name="Normal 2 5 5 3 4 3" xfId="26400" xr:uid="{00000000-0005-0000-0000-0000769C0000}"/>
    <cellStyle name="Normal 2 5 5 3 4_AVA DVA EL" xfId="26401" xr:uid="{00000000-0005-0000-0000-0000779C0000}"/>
    <cellStyle name="Normal 2 5 5 3_AVA DVA EL" xfId="48780" xr:uid="{00000000-0005-0000-0000-0000789C0000}"/>
    <cellStyle name="Normal 2 5 5 4" xfId="26402" xr:uid="{00000000-0005-0000-0000-0000799C0000}"/>
    <cellStyle name="Normal 2 5 5 4 2" xfId="26403" xr:uid="{00000000-0005-0000-0000-00007A9C0000}"/>
    <cellStyle name="Normal 2 5 5 4 3" xfId="26404" xr:uid="{00000000-0005-0000-0000-00007B9C0000}"/>
    <cellStyle name="Normal 2 5 5 4_AVA DVA EL" xfId="26405" xr:uid="{00000000-0005-0000-0000-00007C9C0000}"/>
    <cellStyle name="Normal 2 5 5 5" xfId="26406" xr:uid="{00000000-0005-0000-0000-00007D9C0000}"/>
    <cellStyle name="Normal 2 5 5 5 2" xfId="26407" xr:uid="{00000000-0005-0000-0000-00007E9C0000}"/>
    <cellStyle name="Normal 2 5 5 5 3" xfId="26408" xr:uid="{00000000-0005-0000-0000-00007F9C0000}"/>
    <cellStyle name="Normal 2 5 5 5_AVA DVA EL" xfId="26409" xr:uid="{00000000-0005-0000-0000-0000809C0000}"/>
    <cellStyle name="Normal 2 5 5 6" xfId="26410" xr:uid="{00000000-0005-0000-0000-0000819C0000}"/>
    <cellStyle name="Normal 2 5 5 6 2" xfId="26411" xr:uid="{00000000-0005-0000-0000-0000829C0000}"/>
    <cellStyle name="Normal 2 5 5 6 3" xfId="26412" xr:uid="{00000000-0005-0000-0000-0000839C0000}"/>
    <cellStyle name="Normal 2 5 5 6_AVA DVA EL" xfId="26413" xr:uid="{00000000-0005-0000-0000-0000849C0000}"/>
    <cellStyle name="Normal 2 5 5 7" xfId="26414" xr:uid="{00000000-0005-0000-0000-0000859C0000}"/>
    <cellStyle name="Normal 2 5 5 7 2" xfId="26415" xr:uid="{00000000-0005-0000-0000-0000869C0000}"/>
    <cellStyle name="Normal 2 5 5 7 3" xfId="26416" xr:uid="{00000000-0005-0000-0000-0000879C0000}"/>
    <cellStyle name="Normal 2 5 5 7_AVA DVA EL" xfId="26417" xr:uid="{00000000-0005-0000-0000-0000889C0000}"/>
    <cellStyle name="Normal 2 5 5 8" xfId="26418" xr:uid="{00000000-0005-0000-0000-0000899C0000}"/>
    <cellStyle name="Normal 2 5 5 8 2" xfId="26419" xr:uid="{00000000-0005-0000-0000-00008A9C0000}"/>
    <cellStyle name="Normal 2 5 5 8 3" xfId="26420" xr:uid="{00000000-0005-0000-0000-00008B9C0000}"/>
    <cellStyle name="Normal 2 5 5 8_AVA DVA EL" xfId="26421" xr:uid="{00000000-0005-0000-0000-00008C9C0000}"/>
    <cellStyle name="Normal 2 5 5 9" xfId="26422" xr:uid="{00000000-0005-0000-0000-00008D9C0000}"/>
    <cellStyle name="Normal 2 5 5 9 2" xfId="26423" xr:uid="{00000000-0005-0000-0000-00008E9C0000}"/>
    <cellStyle name="Normal 2 5 5 9 3" xfId="26424" xr:uid="{00000000-0005-0000-0000-00008F9C0000}"/>
    <cellStyle name="Normal 2 5 5 9_AVA DVA EL" xfId="26425" xr:uid="{00000000-0005-0000-0000-0000909C0000}"/>
    <cellStyle name="Normal 2 5 5_3. Chng in credit spreads" xfId="48781" xr:uid="{00000000-0005-0000-0000-0000919C0000}"/>
    <cellStyle name="Normal 2 5 6" xfId="8322" xr:uid="{00000000-0005-0000-0000-0000929C0000}"/>
    <cellStyle name="Normal 2 5 6 10" xfId="26426" xr:uid="{00000000-0005-0000-0000-0000939C0000}"/>
    <cellStyle name="Normal 2 5 6 10 2" xfId="26427" xr:uid="{00000000-0005-0000-0000-0000949C0000}"/>
    <cellStyle name="Normal 2 5 6 10 3" xfId="26428" xr:uid="{00000000-0005-0000-0000-0000959C0000}"/>
    <cellStyle name="Normal 2 5 6 10_AVA DVA EL" xfId="26429" xr:uid="{00000000-0005-0000-0000-0000969C0000}"/>
    <cellStyle name="Normal 2 5 6 11" xfId="48782" xr:uid="{00000000-0005-0000-0000-0000979C0000}"/>
    <cellStyle name="Normal 2 5 6 2" xfId="8323" xr:uid="{00000000-0005-0000-0000-0000989C0000}"/>
    <cellStyle name="Normal 2 5 6 2 2" xfId="26430" xr:uid="{00000000-0005-0000-0000-0000999C0000}"/>
    <cellStyle name="Normal 2 5 6 2 2 2" xfId="26431" xr:uid="{00000000-0005-0000-0000-00009A9C0000}"/>
    <cellStyle name="Normal 2 5 6 2 2 3" xfId="26432" xr:uid="{00000000-0005-0000-0000-00009B9C0000}"/>
    <cellStyle name="Normal 2 5 6 2 2_AVA DVA EL" xfId="26433" xr:uid="{00000000-0005-0000-0000-00009C9C0000}"/>
    <cellStyle name="Normal 2 5 6 2 3" xfId="26434" xr:uid="{00000000-0005-0000-0000-00009D9C0000}"/>
    <cellStyle name="Normal 2 5 6 2 3 2" xfId="26435" xr:uid="{00000000-0005-0000-0000-00009E9C0000}"/>
    <cellStyle name="Normal 2 5 6 2 3 3" xfId="26436" xr:uid="{00000000-0005-0000-0000-00009F9C0000}"/>
    <cellStyle name="Normal 2 5 6 2 3_AVA DVA EL" xfId="26437" xr:uid="{00000000-0005-0000-0000-0000A09C0000}"/>
    <cellStyle name="Normal 2 5 6 2 4" xfId="26438" xr:uid="{00000000-0005-0000-0000-0000A19C0000}"/>
    <cellStyle name="Normal 2 5 6 2 4 2" xfId="26439" xr:uid="{00000000-0005-0000-0000-0000A29C0000}"/>
    <cellStyle name="Normal 2 5 6 2 4 3" xfId="26440" xr:uid="{00000000-0005-0000-0000-0000A39C0000}"/>
    <cellStyle name="Normal 2 5 6 2 4_AVA DVA EL" xfId="26441" xr:uid="{00000000-0005-0000-0000-0000A49C0000}"/>
    <cellStyle name="Normal 2 5 6 2 5" xfId="48783" xr:uid="{00000000-0005-0000-0000-0000A59C0000}"/>
    <cellStyle name="Normal 2 5 6 2_AVA DVA EL" xfId="48784" xr:uid="{00000000-0005-0000-0000-0000A69C0000}"/>
    <cellStyle name="Normal 2 5 6 3" xfId="8324" xr:uid="{00000000-0005-0000-0000-0000A79C0000}"/>
    <cellStyle name="Normal 2 5 6 3 2" xfId="26442" xr:uid="{00000000-0005-0000-0000-0000A89C0000}"/>
    <cellStyle name="Normal 2 5 6 3 2 2" xfId="26443" xr:uid="{00000000-0005-0000-0000-0000A99C0000}"/>
    <cellStyle name="Normal 2 5 6 3 2 3" xfId="26444" xr:uid="{00000000-0005-0000-0000-0000AA9C0000}"/>
    <cellStyle name="Normal 2 5 6 3 2_AVA DVA EL" xfId="26445" xr:uid="{00000000-0005-0000-0000-0000AB9C0000}"/>
    <cellStyle name="Normal 2 5 6 3_AVA DVA EL" xfId="48785" xr:uid="{00000000-0005-0000-0000-0000AC9C0000}"/>
    <cellStyle name="Normal 2 5 6 4" xfId="26446" xr:uid="{00000000-0005-0000-0000-0000AD9C0000}"/>
    <cellStyle name="Normal 2 5 6 4 2" xfId="26447" xr:uid="{00000000-0005-0000-0000-0000AE9C0000}"/>
    <cellStyle name="Normal 2 5 6 4 3" xfId="26448" xr:uid="{00000000-0005-0000-0000-0000AF9C0000}"/>
    <cellStyle name="Normal 2 5 6 4_AVA DVA EL" xfId="26449" xr:uid="{00000000-0005-0000-0000-0000B09C0000}"/>
    <cellStyle name="Normal 2 5 6 5" xfId="26450" xr:uid="{00000000-0005-0000-0000-0000B19C0000}"/>
    <cellStyle name="Normal 2 5 6 5 2" xfId="26451" xr:uid="{00000000-0005-0000-0000-0000B29C0000}"/>
    <cellStyle name="Normal 2 5 6 5 3" xfId="26452" xr:uid="{00000000-0005-0000-0000-0000B39C0000}"/>
    <cellStyle name="Normal 2 5 6 5_AVA DVA EL" xfId="26453" xr:uid="{00000000-0005-0000-0000-0000B49C0000}"/>
    <cellStyle name="Normal 2 5 6 6" xfId="26454" xr:uid="{00000000-0005-0000-0000-0000B59C0000}"/>
    <cellStyle name="Normal 2 5 6 6 2" xfId="26455" xr:uid="{00000000-0005-0000-0000-0000B69C0000}"/>
    <cellStyle name="Normal 2 5 6 6 3" xfId="26456" xr:uid="{00000000-0005-0000-0000-0000B79C0000}"/>
    <cellStyle name="Normal 2 5 6 6_AVA DVA EL" xfId="26457" xr:uid="{00000000-0005-0000-0000-0000B89C0000}"/>
    <cellStyle name="Normal 2 5 6 7" xfId="26458" xr:uid="{00000000-0005-0000-0000-0000B99C0000}"/>
    <cellStyle name="Normal 2 5 6 7 2" xfId="26459" xr:uid="{00000000-0005-0000-0000-0000BA9C0000}"/>
    <cellStyle name="Normal 2 5 6 7 3" xfId="26460" xr:uid="{00000000-0005-0000-0000-0000BB9C0000}"/>
    <cellStyle name="Normal 2 5 6 7_AVA DVA EL" xfId="26461" xr:uid="{00000000-0005-0000-0000-0000BC9C0000}"/>
    <cellStyle name="Normal 2 5 6 8" xfId="26462" xr:uid="{00000000-0005-0000-0000-0000BD9C0000}"/>
    <cellStyle name="Normal 2 5 6 8 2" xfId="26463" xr:uid="{00000000-0005-0000-0000-0000BE9C0000}"/>
    <cellStyle name="Normal 2 5 6 8 3" xfId="26464" xr:uid="{00000000-0005-0000-0000-0000BF9C0000}"/>
    <cellStyle name="Normal 2 5 6 8_AVA DVA EL" xfId="26465" xr:uid="{00000000-0005-0000-0000-0000C09C0000}"/>
    <cellStyle name="Normal 2 5 6 9" xfId="26466" xr:uid="{00000000-0005-0000-0000-0000C19C0000}"/>
    <cellStyle name="Normal 2 5 6 9 2" xfId="26467" xr:uid="{00000000-0005-0000-0000-0000C29C0000}"/>
    <cellStyle name="Normal 2 5 6 9 3" xfId="26468" xr:uid="{00000000-0005-0000-0000-0000C39C0000}"/>
    <cellStyle name="Normal 2 5 6 9_AVA DVA EL" xfId="26469" xr:uid="{00000000-0005-0000-0000-0000C49C0000}"/>
    <cellStyle name="Normal 2 5 6_3. Chng in credit spreads" xfId="48786" xr:uid="{00000000-0005-0000-0000-0000C59C0000}"/>
    <cellStyle name="Normal 2 5 7" xfId="8325" xr:uid="{00000000-0005-0000-0000-0000C69C0000}"/>
    <cellStyle name="Normal 2 5 7 2" xfId="26470" xr:uid="{00000000-0005-0000-0000-0000C79C0000}"/>
    <cellStyle name="Normal 2 5 7 2 2" xfId="26471" xr:uid="{00000000-0005-0000-0000-0000C89C0000}"/>
    <cellStyle name="Normal 2 5 7 2 3" xfId="26472" xr:uid="{00000000-0005-0000-0000-0000C99C0000}"/>
    <cellStyle name="Normal 2 5 7 2_AVA DVA EL" xfId="26473" xr:uid="{00000000-0005-0000-0000-0000CA9C0000}"/>
    <cellStyle name="Normal 2 5 7 3" xfId="26474" xr:uid="{00000000-0005-0000-0000-0000CB9C0000}"/>
    <cellStyle name="Normal 2 5 7 3 2" xfId="26475" xr:uid="{00000000-0005-0000-0000-0000CC9C0000}"/>
    <cellStyle name="Normal 2 5 7 3 3" xfId="26476" xr:uid="{00000000-0005-0000-0000-0000CD9C0000}"/>
    <cellStyle name="Normal 2 5 7 3_AVA DVA EL" xfId="26477" xr:uid="{00000000-0005-0000-0000-0000CE9C0000}"/>
    <cellStyle name="Normal 2 5 7 4" xfId="26478" xr:uid="{00000000-0005-0000-0000-0000CF9C0000}"/>
    <cellStyle name="Normal 2 5 7 4 2" xfId="26479" xr:uid="{00000000-0005-0000-0000-0000D09C0000}"/>
    <cellStyle name="Normal 2 5 7 4 3" xfId="26480" xr:uid="{00000000-0005-0000-0000-0000D19C0000}"/>
    <cellStyle name="Normal 2 5 7 4_AVA DVA EL" xfId="26481" xr:uid="{00000000-0005-0000-0000-0000D29C0000}"/>
    <cellStyle name="Normal 2 5 7_AVA DVA EL" xfId="48787" xr:uid="{00000000-0005-0000-0000-0000D39C0000}"/>
    <cellStyle name="Normal 2 5 8" xfId="8326" xr:uid="{00000000-0005-0000-0000-0000D49C0000}"/>
    <cellStyle name="Normal 2 5 8 2" xfId="26482" xr:uid="{00000000-0005-0000-0000-0000D59C0000}"/>
    <cellStyle name="Normal 2 5 8 2 2" xfId="26483" xr:uid="{00000000-0005-0000-0000-0000D69C0000}"/>
    <cellStyle name="Normal 2 5 8 2 3" xfId="26484" xr:uid="{00000000-0005-0000-0000-0000D79C0000}"/>
    <cellStyle name="Normal 2 5 8 2_AVA DVA EL" xfId="26485" xr:uid="{00000000-0005-0000-0000-0000D89C0000}"/>
    <cellStyle name="Normal 2 5 8 3" xfId="26486" xr:uid="{00000000-0005-0000-0000-0000D99C0000}"/>
    <cellStyle name="Normal 2 5 8 3 2" xfId="26487" xr:uid="{00000000-0005-0000-0000-0000DA9C0000}"/>
    <cellStyle name="Normal 2 5 8 3 3" xfId="26488" xr:uid="{00000000-0005-0000-0000-0000DB9C0000}"/>
    <cellStyle name="Normal 2 5 8 3_AVA DVA EL" xfId="26489" xr:uid="{00000000-0005-0000-0000-0000DC9C0000}"/>
    <cellStyle name="Normal 2 5 8 4" xfId="26490" xr:uid="{00000000-0005-0000-0000-0000DD9C0000}"/>
    <cellStyle name="Normal 2 5 8 4 2" xfId="26491" xr:uid="{00000000-0005-0000-0000-0000DE9C0000}"/>
    <cellStyle name="Normal 2 5 8 4 3" xfId="26492" xr:uid="{00000000-0005-0000-0000-0000DF9C0000}"/>
    <cellStyle name="Normal 2 5 8 4_AVA DVA EL" xfId="26493" xr:uid="{00000000-0005-0000-0000-0000E09C0000}"/>
    <cellStyle name="Normal 2 5 8_AVA DVA EL" xfId="48788" xr:uid="{00000000-0005-0000-0000-0000E19C0000}"/>
    <cellStyle name="Normal 2 5 9" xfId="8327" xr:uid="{00000000-0005-0000-0000-0000E29C0000}"/>
    <cellStyle name="Normal 2 5 9 2" xfId="26494" xr:uid="{00000000-0005-0000-0000-0000E39C0000}"/>
    <cellStyle name="Normal 2 5 9 2 2" xfId="26495" xr:uid="{00000000-0005-0000-0000-0000E49C0000}"/>
    <cellStyle name="Normal 2 5 9 2 3" xfId="26496" xr:uid="{00000000-0005-0000-0000-0000E59C0000}"/>
    <cellStyle name="Normal 2 5 9 2_AVA DVA EL" xfId="26497" xr:uid="{00000000-0005-0000-0000-0000E69C0000}"/>
    <cellStyle name="Normal 2 5 9 3" xfId="26498" xr:uid="{00000000-0005-0000-0000-0000E79C0000}"/>
    <cellStyle name="Normal 2 5 9_AVA DVA EL" xfId="26499" xr:uid="{00000000-0005-0000-0000-0000E89C0000}"/>
    <cellStyle name="Normal 2 5_3. Chng in credit spreads" xfId="48789" xr:uid="{00000000-0005-0000-0000-0000E99C0000}"/>
    <cellStyle name="Normal 2 50" xfId="26500" xr:uid="{00000000-0005-0000-0000-0000EA9C0000}"/>
    <cellStyle name="Normal 2 50 2" xfId="34298" xr:uid="{00000000-0005-0000-0000-0000EB9C0000}"/>
    <cellStyle name="Normal 2 50 3" xfId="34465" xr:uid="{00000000-0005-0000-0000-0000EC9C0000}"/>
    <cellStyle name="Normal 2 51" xfId="26501" xr:uid="{00000000-0005-0000-0000-0000ED9C0000}"/>
    <cellStyle name="Normal 2 51 2" xfId="34505" xr:uid="{00000000-0005-0000-0000-0000EE9C0000}"/>
    <cellStyle name="Normal 2 52" xfId="26502" xr:uid="{00000000-0005-0000-0000-0000EF9C0000}"/>
    <cellStyle name="Normal 2 52 2" xfId="34631" xr:uid="{00000000-0005-0000-0000-0000F09C0000}"/>
    <cellStyle name="Normal 2 53" xfId="26503" xr:uid="{00000000-0005-0000-0000-0000F19C0000}"/>
    <cellStyle name="Normal 2 53 2" xfId="34642" xr:uid="{00000000-0005-0000-0000-0000F29C0000}"/>
    <cellStyle name="Normal 2 54" xfId="34376" xr:uid="{00000000-0005-0000-0000-0000F39C0000}"/>
    <cellStyle name="Normal 2 54 2" xfId="34691" xr:uid="{00000000-0005-0000-0000-0000F49C0000}"/>
    <cellStyle name="Normal 2 55" xfId="34784" xr:uid="{00000000-0005-0000-0000-0000F59C0000}"/>
    <cellStyle name="Normal 2 56" xfId="34810" xr:uid="{00000000-0005-0000-0000-0000F69C0000}"/>
    <cellStyle name="Normal 2 57" xfId="34379" xr:uid="{00000000-0005-0000-0000-0000F79C0000}"/>
    <cellStyle name="Normal 2 58" xfId="34967" xr:uid="{00000000-0005-0000-0000-0000F89C0000}"/>
    <cellStyle name="Normal 2 59" xfId="35205" xr:uid="{00000000-0005-0000-0000-0000F99C0000}"/>
    <cellStyle name="Normal 2 6" xfId="8328" xr:uid="{00000000-0005-0000-0000-0000FA9C0000}"/>
    <cellStyle name="Normal 2 6 2" xfId="8329" xr:uid="{00000000-0005-0000-0000-0000FB9C0000}"/>
    <cellStyle name="Normal 2 6 2 10" xfId="26504" xr:uid="{00000000-0005-0000-0000-0000FC9C0000}"/>
    <cellStyle name="Normal 2 6 2 10 2" xfId="26505" xr:uid="{00000000-0005-0000-0000-0000FD9C0000}"/>
    <cellStyle name="Normal 2 6 2 10 3" xfId="26506" xr:uid="{00000000-0005-0000-0000-0000FE9C0000}"/>
    <cellStyle name="Normal 2 6 2 10_AVA DVA EL" xfId="26507" xr:uid="{00000000-0005-0000-0000-0000FF9C0000}"/>
    <cellStyle name="Normal 2 6 2 11" xfId="26508" xr:uid="{00000000-0005-0000-0000-0000009D0000}"/>
    <cellStyle name="Normal 2 6 2 12" xfId="48790" xr:uid="{00000000-0005-0000-0000-0000019D0000}"/>
    <cellStyle name="Normal 2 6 2 2" xfId="8330" xr:uid="{00000000-0005-0000-0000-0000029D0000}"/>
    <cellStyle name="Normal 2 6 2 2 10" xfId="26509" xr:uid="{00000000-0005-0000-0000-0000039D0000}"/>
    <cellStyle name="Normal 2 6 2 2 10 2" xfId="26510" xr:uid="{00000000-0005-0000-0000-0000049D0000}"/>
    <cellStyle name="Normal 2 6 2 2 10 3" xfId="26511" xr:uid="{00000000-0005-0000-0000-0000059D0000}"/>
    <cellStyle name="Normal 2 6 2 2 10_AVA DVA EL" xfId="26512" xr:uid="{00000000-0005-0000-0000-0000069D0000}"/>
    <cellStyle name="Normal 2 6 2 2 11" xfId="26513" xr:uid="{00000000-0005-0000-0000-0000079D0000}"/>
    <cellStyle name="Normal 2 6 2 2 12" xfId="48791" xr:uid="{00000000-0005-0000-0000-0000089D0000}"/>
    <cellStyle name="Normal 2 6 2 2 2" xfId="26514" xr:uid="{00000000-0005-0000-0000-0000099D0000}"/>
    <cellStyle name="Normal 2 6 2 2 2 2" xfId="26515" xr:uid="{00000000-0005-0000-0000-00000A9D0000}"/>
    <cellStyle name="Normal 2 6 2 2 2 2 2" xfId="26516" xr:uid="{00000000-0005-0000-0000-00000B9D0000}"/>
    <cellStyle name="Normal 2 6 2 2 2 2 3" xfId="26517" xr:uid="{00000000-0005-0000-0000-00000C9D0000}"/>
    <cellStyle name="Normal 2 6 2 2 2 2_AVA DVA EL" xfId="26518" xr:uid="{00000000-0005-0000-0000-00000D9D0000}"/>
    <cellStyle name="Normal 2 6 2 2 2 3" xfId="26519" xr:uid="{00000000-0005-0000-0000-00000E9D0000}"/>
    <cellStyle name="Normal 2 6 2 2 2 3 2" xfId="26520" xr:uid="{00000000-0005-0000-0000-00000F9D0000}"/>
    <cellStyle name="Normal 2 6 2 2 2 3 3" xfId="26521" xr:uid="{00000000-0005-0000-0000-0000109D0000}"/>
    <cellStyle name="Normal 2 6 2 2 2 3_AVA DVA EL" xfId="26522" xr:uid="{00000000-0005-0000-0000-0000119D0000}"/>
    <cellStyle name="Normal 2 6 2 2 2 4" xfId="26523" xr:uid="{00000000-0005-0000-0000-0000129D0000}"/>
    <cellStyle name="Normal 2 6 2 2 2 5" xfId="26524" xr:uid="{00000000-0005-0000-0000-0000139D0000}"/>
    <cellStyle name="Normal 2 6 2 2 2 6" xfId="48792" xr:uid="{00000000-0005-0000-0000-0000149D0000}"/>
    <cellStyle name="Normal 2 6 2 2 2_AVA DVA EL" xfId="26525" xr:uid="{00000000-0005-0000-0000-0000159D0000}"/>
    <cellStyle name="Normal 2 6 2 2 3" xfId="26526" xr:uid="{00000000-0005-0000-0000-0000169D0000}"/>
    <cellStyle name="Normal 2 6 2 2 3 2" xfId="26527" xr:uid="{00000000-0005-0000-0000-0000179D0000}"/>
    <cellStyle name="Normal 2 6 2 2 3 3" xfId="26528" xr:uid="{00000000-0005-0000-0000-0000189D0000}"/>
    <cellStyle name="Normal 2 6 2 2 3_AVA DVA EL" xfId="26529" xr:uid="{00000000-0005-0000-0000-0000199D0000}"/>
    <cellStyle name="Normal 2 6 2 2 4" xfId="26530" xr:uid="{00000000-0005-0000-0000-00001A9D0000}"/>
    <cellStyle name="Normal 2 6 2 2 4 2" xfId="26531" xr:uid="{00000000-0005-0000-0000-00001B9D0000}"/>
    <cellStyle name="Normal 2 6 2 2 4 3" xfId="26532" xr:uid="{00000000-0005-0000-0000-00001C9D0000}"/>
    <cellStyle name="Normal 2 6 2 2 4_AVA DVA EL" xfId="26533" xr:uid="{00000000-0005-0000-0000-00001D9D0000}"/>
    <cellStyle name="Normal 2 6 2 2 5" xfId="26534" xr:uid="{00000000-0005-0000-0000-00001E9D0000}"/>
    <cellStyle name="Normal 2 6 2 2 5 2" xfId="26535" xr:uid="{00000000-0005-0000-0000-00001F9D0000}"/>
    <cellStyle name="Normal 2 6 2 2 5 3" xfId="26536" xr:uid="{00000000-0005-0000-0000-0000209D0000}"/>
    <cellStyle name="Normal 2 6 2 2 5_AVA DVA EL" xfId="26537" xr:uid="{00000000-0005-0000-0000-0000219D0000}"/>
    <cellStyle name="Normal 2 6 2 2 6" xfId="26538" xr:uid="{00000000-0005-0000-0000-0000229D0000}"/>
    <cellStyle name="Normal 2 6 2 2 6 2" xfId="26539" xr:uid="{00000000-0005-0000-0000-0000239D0000}"/>
    <cellStyle name="Normal 2 6 2 2 6 3" xfId="26540" xr:uid="{00000000-0005-0000-0000-0000249D0000}"/>
    <cellStyle name="Normal 2 6 2 2 6_AVA DVA EL" xfId="26541" xr:uid="{00000000-0005-0000-0000-0000259D0000}"/>
    <cellStyle name="Normal 2 6 2 2 7" xfId="26542" xr:uid="{00000000-0005-0000-0000-0000269D0000}"/>
    <cellStyle name="Normal 2 6 2 2 7 2" xfId="26543" xr:uid="{00000000-0005-0000-0000-0000279D0000}"/>
    <cellStyle name="Normal 2 6 2 2 7 3" xfId="26544" xr:uid="{00000000-0005-0000-0000-0000289D0000}"/>
    <cellStyle name="Normal 2 6 2 2 7_AVA DVA EL" xfId="26545" xr:uid="{00000000-0005-0000-0000-0000299D0000}"/>
    <cellStyle name="Normal 2 6 2 2 8" xfId="26546" xr:uid="{00000000-0005-0000-0000-00002A9D0000}"/>
    <cellStyle name="Normal 2 6 2 2 8 2" xfId="26547" xr:uid="{00000000-0005-0000-0000-00002B9D0000}"/>
    <cellStyle name="Normal 2 6 2 2 8 3" xfId="26548" xr:uid="{00000000-0005-0000-0000-00002C9D0000}"/>
    <cellStyle name="Normal 2 6 2 2 8_AVA DVA EL" xfId="26549" xr:uid="{00000000-0005-0000-0000-00002D9D0000}"/>
    <cellStyle name="Normal 2 6 2 2 9" xfId="26550" xr:uid="{00000000-0005-0000-0000-00002E9D0000}"/>
    <cellStyle name="Normal 2 6 2 2 9 2" xfId="26551" xr:uid="{00000000-0005-0000-0000-00002F9D0000}"/>
    <cellStyle name="Normal 2 6 2 2 9 3" xfId="26552" xr:uid="{00000000-0005-0000-0000-0000309D0000}"/>
    <cellStyle name="Normal 2 6 2 2 9_AVA DVA EL" xfId="26553" xr:uid="{00000000-0005-0000-0000-0000319D0000}"/>
    <cellStyle name="Normal 2 6 2 2_3. Chng in credit spreads" xfId="48793" xr:uid="{00000000-0005-0000-0000-0000329D0000}"/>
    <cellStyle name="Normal 2 6 2 3" xfId="26554" xr:uid="{00000000-0005-0000-0000-0000339D0000}"/>
    <cellStyle name="Normal 2 6 2 3 2" xfId="26555" xr:uid="{00000000-0005-0000-0000-0000349D0000}"/>
    <cellStyle name="Normal 2 6 2 3 2 2" xfId="26556" xr:uid="{00000000-0005-0000-0000-0000359D0000}"/>
    <cellStyle name="Normal 2 6 2 3 2 3" xfId="26557" xr:uid="{00000000-0005-0000-0000-0000369D0000}"/>
    <cellStyle name="Normal 2 6 2 3 2 4" xfId="48794" xr:uid="{00000000-0005-0000-0000-0000379D0000}"/>
    <cellStyle name="Normal 2 6 2 3 2_AVA DVA EL" xfId="26558" xr:uid="{00000000-0005-0000-0000-0000389D0000}"/>
    <cellStyle name="Normal 2 6 2 3 3" xfId="26559" xr:uid="{00000000-0005-0000-0000-0000399D0000}"/>
    <cellStyle name="Normal 2 6 2 3 3 2" xfId="26560" xr:uid="{00000000-0005-0000-0000-00003A9D0000}"/>
    <cellStyle name="Normal 2 6 2 3 3 3" xfId="26561" xr:uid="{00000000-0005-0000-0000-00003B9D0000}"/>
    <cellStyle name="Normal 2 6 2 3 3_AVA DVA EL" xfId="26562" xr:uid="{00000000-0005-0000-0000-00003C9D0000}"/>
    <cellStyle name="Normal 2 6 2 3 4" xfId="26563" xr:uid="{00000000-0005-0000-0000-00003D9D0000}"/>
    <cellStyle name="Normal 2 6 2 3 5" xfId="26564" xr:uid="{00000000-0005-0000-0000-00003E9D0000}"/>
    <cellStyle name="Normal 2 6 2 3 6" xfId="48795" xr:uid="{00000000-0005-0000-0000-00003F9D0000}"/>
    <cellStyle name="Normal 2 6 2 3_3. Chng in credit spreads" xfId="48796" xr:uid="{00000000-0005-0000-0000-0000409D0000}"/>
    <cellStyle name="Normal 2 6 2 4" xfId="26565" xr:uid="{00000000-0005-0000-0000-0000419D0000}"/>
    <cellStyle name="Normal 2 6 2 4 2" xfId="26566" xr:uid="{00000000-0005-0000-0000-0000429D0000}"/>
    <cellStyle name="Normal 2 6 2 4 2 2" xfId="48797" xr:uid="{00000000-0005-0000-0000-0000439D0000}"/>
    <cellStyle name="Normal 2 6 2 4 3" xfId="26567" xr:uid="{00000000-0005-0000-0000-0000449D0000}"/>
    <cellStyle name="Normal 2 6 2 4 4" xfId="48798" xr:uid="{00000000-0005-0000-0000-0000459D0000}"/>
    <cellStyle name="Normal 2 6 2 4_3. Chng in credit spreads" xfId="48799" xr:uid="{00000000-0005-0000-0000-0000469D0000}"/>
    <cellStyle name="Normal 2 6 2 5" xfId="26568" xr:uid="{00000000-0005-0000-0000-0000479D0000}"/>
    <cellStyle name="Normal 2 6 2 5 2" xfId="26569" xr:uid="{00000000-0005-0000-0000-0000489D0000}"/>
    <cellStyle name="Normal 2 6 2 5 3" xfId="26570" xr:uid="{00000000-0005-0000-0000-0000499D0000}"/>
    <cellStyle name="Normal 2 6 2 5 4" xfId="48800" xr:uid="{00000000-0005-0000-0000-00004A9D0000}"/>
    <cellStyle name="Normal 2 6 2 5_AVA DVA EL" xfId="26571" xr:uid="{00000000-0005-0000-0000-00004B9D0000}"/>
    <cellStyle name="Normal 2 6 2 6" xfId="26572" xr:uid="{00000000-0005-0000-0000-00004C9D0000}"/>
    <cellStyle name="Normal 2 6 2 6 2" xfId="26573" xr:uid="{00000000-0005-0000-0000-00004D9D0000}"/>
    <cellStyle name="Normal 2 6 2 6 3" xfId="26574" xr:uid="{00000000-0005-0000-0000-00004E9D0000}"/>
    <cellStyle name="Normal 2 6 2 6_AVA DVA EL" xfId="26575" xr:uid="{00000000-0005-0000-0000-00004F9D0000}"/>
    <cellStyle name="Normal 2 6 2 7" xfId="26576" xr:uid="{00000000-0005-0000-0000-0000509D0000}"/>
    <cellStyle name="Normal 2 6 2 7 2" xfId="26577" xr:uid="{00000000-0005-0000-0000-0000519D0000}"/>
    <cellStyle name="Normal 2 6 2 7 3" xfId="26578" xr:uid="{00000000-0005-0000-0000-0000529D0000}"/>
    <cellStyle name="Normal 2 6 2 7_AVA DVA EL" xfId="26579" xr:uid="{00000000-0005-0000-0000-0000539D0000}"/>
    <cellStyle name="Normal 2 6 2 8" xfId="26580" xr:uid="{00000000-0005-0000-0000-0000549D0000}"/>
    <cellStyle name="Normal 2 6 2 8 2" xfId="26581" xr:uid="{00000000-0005-0000-0000-0000559D0000}"/>
    <cellStyle name="Normal 2 6 2 8 3" xfId="26582" xr:uid="{00000000-0005-0000-0000-0000569D0000}"/>
    <cellStyle name="Normal 2 6 2 8_AVA DVA EL" xfId="26583" xr:uid="{00000000-0005-0000-0000-0000579D0000}"/>
    <cellStyle name="Normal 2 6 2 9" xfId="26584" xr:uid="{00000000-0005-0000-0000-0000589D0000}"/>
    <cellStyle name="Normal 2 6 2 9 2" xfId="26585" xr:uid="{00000000-0005-0000-0000-0000599D0000}"/>
    <cellStyle name="Normal 2 6 2 9 3" xfId="26586" xr:uid="{00000000-0005-0000-0000-00005A9D0000}"/>
    <cellStyle name="Normal 2 6 2 9_AVA DVA EL" xfId="26587" xr:uid="{00000000-0005-0000-0000-00005B9D0000}"/>
    <cellStyle name="Normal 2 6 2_3. Chng in credit spreads" xfId="48801" xr:uid="{00000000-0005-0000-0000-00005C9D0000}"/>
    <cellStyle name="Normal 2 6 3" xfId="8331" xr:uid="{00000000-0005-0000-0000-00005D9D0000}"/>
    <cellStyle name="Normal 2 6 3 10" xfId="26588" xr:uid="{00000000-0005-0000-0000-00005E9D0000}"/>
    <cellStyle name="Normal 2 6 3 10 2" xfId="26589" xr:uid="{00000000-0005-0000-0000-00005F9D0000}"/>
    <cellStyle name="Normal 2 6 3 10 3" xfId="26590" xr:uid="{00000000-0005-0000-0000-0000609D0000}"/>
    <cellStyle name="Normal 2 6 3 10_AVA DVA EL" xfId="26591" xr:uid="{00000000-0005-0000-0000-0000619D0000}"/>
    <cellStyle name="Normal 2 6 3 11" xfId="26592" xr:uid="{00000000-0005-0000-0000-0000629D0000}"/>
    <cellStyle name="Normal 2 6 3 12" xfId="48802" xr:uid="{00000000-0005-0000-0000-0000639D0000}"/>
    <cellStyle name="Normal 2 6 3 2" xfId="8332" xr:uid="{00000000-0005-0000-0000-0000649D0000}"/>
    <cellStyle name="Normal 2 6 3 2 2" xfId="26593" xr:uid="{00000000-0005-0000-0000-0000659D0000}"/>
    <cellStyle name="Normal 2 6 3 2 2 2" xfId="26594" xr:uid="{00000000-0005-0000-0000-0000669D0000}"/>
    <cellStyle name="Normal 2 6 3 2 2 3" xfId="26595" xr:uid="{00000000-0005-0000-0000-0000679D0000}"/>
    <cellStyle name="Normal 2 6 3 2 2_AVA DVA EL" xfId="26596" xr:uid="{00000000-0005-0000-0000-0000689D0000}"/>
    <cellStyle name="Normal 2 6 3 2 3" xfId="26597" xr:uid="{00000000-0005-0000-0000-0000699D0000}"/>
    <cellStyle name="Normal 2 6 3 2 3 2" xfId="26598" xr:uid="{00000000-0005-0000-0000-00006A9D0000}"/>
    <cellStyle name="Normal 2 6 3 2 3 3" xfId="26599" xr:uid="{00000000-0005-0000-0000-00006B9D0000}"/>
    <cellStyle name="Normal 2 6 3 2 3_AVA DVA EL" xfId="26600" xr:uid="{00000000-0005-0000-0000-00006C9D0000}"/>
    <cellStyle name="Normal 2 6 3 2 4" xfId="26601" xr:uid="{00000000-0005-0000-0000-00006D9D0000}"/>
    <cellStyle name="Normal 2 6 3 2 4 2" xfId="26602" xr:uid="{00000000-0005-0000-0000-00006E9D0000}"/>
    <cellStyle name="Normal 2 6 3 2 4 3" xfId="26603" xr:uid="{00000000-0005-0000-0000-00006F9D0000}"/>
    <cellStyle name="Normal 2 6 3 2 4_AVA DVA EL" xfId="26604" xr:uid="{00000000-0005-0000-0000-0000709D0000}"/>
    <cellStyle name="Normal 2 6 3 2 5" xfId="26605" xr:uid="{00000000-0005-0000-0000-0000719D0000}"/>
    <cellStyle name="Normal 2 6 3 2 6" xfId="48803" xr:uid="{00000000-0005-0000-0000-0000729D0000}"/>
    <cellStyle name="Normal 2 6 3 2_AVA DVA EL" xfId="26606" xr:uid="{00000000-0005-0000-0000-0000739D0000}"/>
    <cellStyle name="Normal 2 6 3 3" xfId="8333" xr:uid="{00000000-0005-0000-0000-0000749D0000}"/>
    <cellStyle name="Normal 2 6 3 3 2" xfId="26607" xr:uid="{00000000-0005-0000-0000-0000759D0000}"/>
    <cellStyle name="Normal 2 6 3 3 2 2" xfId="26608" xr:uid="{00000000-0005-0000-0000-0000769D0000}"/>
    <cellStyle name="Normal 2 6 3 3 2 3" xfId="26609" xr:uid="{00000000-0005-0000-0000-0000779D0000}"/>
    <cellStyle name="Normal 2 6 3 3 2_AVA DVA EL" xfId="26610" xr:uid="{00000000-0005-0000-0000-0000789D0000}"/>
    <cellStyle name="Normal 2 6 3 3 3" xfId="26611" xr:uid="{00000000-0005-0000-0000-0000799D0000}"/>
    <cellStyle name="Normal 2 6 3 3_AVA DVA EL" xfId="26612" xr:uid="{00000000-0005-0000-0000-00007A9D0000}"/>
    <cellStyle name="Normal 2 6 3 4" xfId="8334" xr:uid="{00000000-0005-0000-0000-00007B9D0000}"/>
    <cellStyle name="Normal 2 6 3 4 2" xfId="26613" xr:uid="{00000000-0005-0000-0000-00007C9D0000}"/>
    <cellStyle name="Normal 2 6 3 4 2 2" xfId="26614" xr:uid="{00000000-0005-0000-0000-00007D9D0000}"/>
    <cellStyle name="Normal 2 6 3 4 2 3" xfId="26615" xr:uid="{00000000-0005-0000-0000-00007E9D0000}"/>
    <cellStyle name="Normal 2 6 3 4 2_AVA DVA EL" xfId="26616" xr:uid="{00000000-0005-0000-0000-00007F9D0000}"/>
    <cellStyle name="Normal 2 6 3 4 3" xfId="26617" xr:uid="{00000000-0005-0000-0000-0000809D0000}"/>
    <cellStyle name="Normal 2 6 3 4_AVA DVA EL" xfId="26618" xr:uid="{00000000-0005-0000-0000-0000819D0000}"/>
    <cellStyle name="Normal 2 6 3 5" xfId="8335" xr:uid="{00000000-0005-0000-0000-0000829D0000}"/>
    <cellStyle name="Normal 2 6 3 5 2" xfId="26619" xr:uid="{00000000-0005-0000-0000-0000839D0000}"/>
    <cellStyle name="Normal 2 6 3 5 2 2" xfId="26620" xr:uid="{00000000-0005-0000-0000-0000849D0000}"/>
    <cellStyle name="Normal 2 6 3 5 2 3" xfId="26621" xr:uid="{00000000-0005-0000-0000-0000859D0000}"/>
    <cellStyle name="Normal 2 6 3 5 2_AVA DVA EL" xfId="26622" xr:uid="{00000000-0005-0000-0000-0000869D0000}"/>
    <cellStyle name="Normal 2 6 3 5 3" xfId="26623" xr:uid="{00000000-0005-0000-0000-0000879D0000}"/>
    <cellStyle name="Normal 2 6 3 5_AVA DVA EL" xfId="26624" xr:uid="{00000000-0005-0000-0000-0000889D0000}"/>
    <cellStyle name="Normal 2 6 3 6" xfId="8336" xr:uid="{00000000-0005-0000-0000-0000899D0000}"/>
    <cellStyle name="Normal 2 6 3 6 2" xfId="26625" xr:uid="{00000000-0005-0000-0000-00008A9D0000}"/>
    <cellStyle name="Normal 2 6 3 6 2 2" xfId="26626" xr:uid="{00000000-0005-0000-0000-00008B9D0000}"/>
    <cellStyle name="Normal 2 6 3 6 2 3" xfId="26627" xr:uid="{00000000-0005-0000-0000-00008C9D0000}"/>
    <cellStyle name="Normal 2 6 3 6 2_AVA DVA EL" xfId="26628" xr:uid="{00000000-0005-0000-0000-00008D9D0000}"/>
    <cellStyle name="Normal 2 6 3 6 3" xfId="26629" xr:uid="{00000000-0005-0000-0000-00008E9D0000}"/>
    <cellStyle name="Normal 2 6 3 6_AVA DVA EL" xfId="26630" xr:uid="{00000000-0005-0000-0000-00008F9D0000}"/>
    <cellStyle name="Normal 2 6 3 7" xfId="26631" xr:uid="{00000000-0005-0000-0000-0000909D0000}"/>
    <cellStyle name="Normal 2 6 3 7 2" xfId="26632" xr:uid="{00000000-0005-0000-0000-0000919D0000}"/>
    <cellStyle name="Normal 2 6 3 7 3" xfId="26633" xr:uid="{00000000-0005-0000-0000-0000929D0000}"/>
    <cellStyle name="Normal 2 6 3 7_AVA DVA EL" xfId="26634" xr:uid="{00000000-0005-0000-0000-0000939D0000}"/>
    <cellStyle name="Normal 2 6 3 8" xfId="26635" xr:uid="{00000000-0005-0000-0000-0000949D0000}"/>
    <cellStyle name="Normal 2 6 3 8 2" xfId="26636" xr:uid="{00000000-0005-0000-0000-0000959D0000}"/>
    <cellStyle name="Normal 2 6 3 8 3" xfId="26637" xr:uid="{00000000-0005-0000-0000-0000969D0000}"/>
    <cellStyle name="Normal 2 6 3 8_AVA DVA EL" xfId="26638" xr:uid="{00000000-0005-0000-0000-0000979D0000}"/>
    <cellStyle name="Normal 2 6 3 9" xfId="26639" xr:uid="{00000000-0005-0000-0000-0000989D0000}"/>
    <cellStyle name="Normal 2 6 3 9 2" xfId="26640" xr:uid="{00000000-0005-0000-0000-0000999D0000}"/>
    <cellStyle name="Normal 2 6 3 9 3" xfId="26641" xr:uid="{00000000-0005-0000-0000-00009A9D0000}"/>
    <cellStyle name="Normal 2 6 3 9_AVA DVA EL" xfId="26642" xr:uid="{00000000-0005-0000-0000-00009B9D0000}"/>
    <cellStyle name="Normal 2 6 3_3. Chng in credit spreads" xfId="48804" xr:uid="{00000000-0005-0000-0000-00009C9D0000}"/>
    <cellStyle name="Normal 2 6 4" xfId="8337" xr:uid="{00000000-0005-0000-0000-00009D9D0000}"/>
    <cellStyle name="Normal 2 6 4 2" xfId="26643" xr:uid="{00000000-0005-0000-0000-00009E9D0000}"/>
    <cellStyle name="Normal 2 6 4 2 2" xfId="48805" xr:uid="{00000000-0005-0000-0000-00009F9D0000}"/>
    <cellStyle name="Normal 2 6 4 3" xfId="48806" xr:uid="{00000000-0005-0000-0000-0000A09D0000}"/>
    <cellStyle name="Normal 2 6 4_3. Chng in credit spreads" xfId="48807" xr:uid="{00000000-0005-0000-0000-0000A19D0000}"/>
    <cellStyle name="Normal 2 6 5" xfId="26644" xr:uid="{00000000-0005-0000-0000-0000A29D0000}"/>
    <cellStyle name="Normal 2 6 5 2" xfId="26645" xr:uid="{00000000-0005-0000-0000-0000A39D0000}"/>
    <cellStyle name="Normal 2 6 5 2 2" xfId="48808" xr:uid="{00000000-0005-0000-0000-0000A49D0000}"/>
    <cellStyle name="Normal 2 6 5 3" xfId="26646" xr:uid="{00000000-0005-0000-0000-0000A59D0000}"/>
    <cellStyle name="Normal 2 6 5 4" xfId="48809" xr:uid="{00000000-0005-0000-0000-0000A69D0000}"/>
    <cellStyle name="Normal 2 6 5_3. Chng in credit spreads" xfId="48810" xr:uid="{00000000-0005-0000-0000-0000A79D0000}"/>
    <cellStyle name="Normal 2 6 6" xfId="26647" xr:uid="{00000000-0005-0000-0000-0000A89D0000}"/>
    <cellStyle name="Normal 2 6 6 2" xfId="48811" xr:uid="{00000000-0005-0000-0000-0000A99D0000}"/>
    <cellStyle name="Normal 2 6 6 2 2" xfId="48812" xr:uid="{00000000-0005-0000-0000-0000AA9D0000}"/>
    <cellStyle name="Normal 2 6 6 3" xfId="48813" xr:uid="{00000000-0005-0000-0000-0000AB9D0000}"/>
    <cellStyle name="Normal 2 6 6_3. Chng in credit spreads" xfId="48814" xr:uid="{00000000-0005-0000-0000-0000AC9D0000}"/>
    <cellStyle name="Normal 2 6 7" xfId="35267" xr:uid="{00000000-0005-0000-0000-0000AD9D0000}"/>
    <cellStyle name="Normal 2 6 7 2" xfId="48815" xr:uid="{00000000-0005-0000-0000-0000AE9D0000}"/>
    <cellStyle name="Normal 2 6 8" xfId="48816" xr:uid="{00000000-0005-0000-0000-0000AF9D0000}"/>
    <cellStyle name="Normal 2 6 9" xfId="48817" xr:uid="{00000000-0005-0000-0000-0000B09D0000}"/>
    <cellStyle name="Normal 2 6_3. Chng in credit spreads" xfId="48818" xr:uid="{00000000-0005-0000-0000-0000B19D0000}"/>
    <cellStyle name="Normal 2 7" xfId="8338" xr:uid="{00000000-0005-0000-0000-0000B29D0000}"/>
    <cellStyle name="Normal 2 7 10" xfId="26648" xr:uid="{00000000-0005-0000-0000-0000B39D0000}"/>
    <cellStyle name="Normal 2 7 10 2" xfId="26649" xr:uid="{00000000-0005-0000-0000-0000B49D0000}"/>
    <cellStyle name="Normal 2 7 10 3" xfId="26650" xr:uid="{00000000-0005-0000-0000-0000B59D0000}"/>
    <cellStyle name="Normal 2 7 10_AVA DVA EL" xfId="26651" xr:uid="{00000000-0005-0000-0000-0000B69D0000}"/>
    <cellStyle name="Normal 2 7 11" xfId="26652" xr:uid="{00000000-0005-0000-0000-0000B79D0000}"/>
    <cellStyle name="Normal 2 7 11 2" xfId="26653" xr:uid="{00000000-0005-0000-0000-0000B89D0000}"/>
    <cellStyle name="Normal 2 7 11 2 2" xfId="26654" xr:uid="{00000000-0005-0000-0000-0000B99D0000}"/>
    <cellStyle name="Normal 2 7 11 2 3" xfId="26655" xr:uid="{00000000-0005-0000-0000-0000BA9D0000}"/>
    <cellStyle name="Normal 2 7 11 2_AVA DVA EL" xfId="26656" xr:uid="{00000000-0005-0000-0000-0000BB9D0000}"/>
    <cellStyle name="Normal 2 7 11 3" xfId="26657" xr:uid="{00000000-0005-0000-0000-0000BC9D0000}"/>
    <cellStyle name="Normal 2 7 11 4" xfId="26658" xr:uid="{00000000-0005-0000-0000-0000BD9D0000}"/>
    <cellStyle name="Normal 2 7 11_AVA DVA EL" xfId="26659" xr:uid="{00000000-0005-0000-0000-0000BE9D0000}"/>
    <cellStyle name="Normal 2 7 12" xfId="26660" xr:uid="{00000000-0005-0000-0000-0000BF9D0000}"/>
    <cellStyle name="Normal 2 7 12 2" xfId="26661" xr:uid="{00000000-0005-0000-0000-0000C09D0000}"/>
    <cellStyle name="Normal 2 7 12 2 2" xfId="26662" xr:uid="{00000000-0005-0000-0000-0000C19D0000}"/>
    <cellStyle name="Normal 2 7 12 2 3" xfId="26663" xr:uid="{00000000-0005-0000-0000-0000C29D0000}"/>
    <cellStyle name="Normal 2 7 12 2_AVA DVA EL" xfId="26664" xr:uid="{00000000-0005-0000-0000-0000C39D0000}"/>
    <cellStyle name="Normal 2 7 12 3" xfId="26665" xr:uid="{00000000-0005-0000-0000-0000C49D0000}"/>
    <cellStyle name="Normal 2 7 12 4" xfId="26666" xr:uid="{00000000-0005-0000-0000-0000C59D0000}"/>
    <cellStyle name="Normal 2 7 12_AVA DVA EL" xfId="26667" xr:uid="{00000000-0005-0000-0000-0000C69D0000}"/>
    <cellStyle name="Normal 2 7 13" xfId="26668" xr:uid="{00000000-0005-0000-0000-0000C79D0000}"/>
    <cellStyle name="Normal 2 7 13 2" xfId="26669" xr:uid="{00000000-0005-0000-0000-0000C89D0000}"/>
    <cellStyle name="Normal 2 7 13 2 2" xfId="26670" xr:uid="{00000000-0005-0000-0000-0000C99D0000}"/>
    <cellStyle name="Normal 2 7 13 2 3" xfId="26671" xr:uid="{00000000-0005-0000-0000-0000CA9D0000}"/>
    <cellStyle name="Normal 2 7 13 2_AVA DVA EL" xfId="26672" xr:uid="{00000000-0005-0000-0000-0000CB9D0000}"/>
    <cellStyle name="Normal 2 7 13 3" xfId="26673" xr:uid="{00000000-0005-0000-0000-0000CC9D0000}"/>
    <cellStyle name="Normal 2 7 13 4" xfId="26674" xr:uid="{00000000-0005-0000-0000-0000CD9D0000}"/>
    <cellStyle name="Normal 2 7 13_AVA DVA EL" xfId="26675" xr:uid="{00000000-0005-0000-0000-0000CE9D0000}"/>
    <cellStyle name="Normal 2 7 14" xfId="26676" xr:uid="{00000000-0005-0000-0000-0000CF9D0000}"/>
    <cellStyle name="Normal 2 7 14 2" xfId="26677" xr:uid="{00000000-0005-0000-0000-0000D09D0000}"/>
    <cellStyle name="Normal 2 7 14 2 2" xfId="26678" xr:uid="{00000000-0005-0000-0000-0000D19D0000}"/>
    <cellStyle name="Normal 2 7 14 2 3" xfId="26679" xr:uid="{00000000-0005-0000-0000-0000D29D0000}"/>
    <cellStyle name="Normal 2 7 14 2_AVA DVA EL" xfId="26680" xr:uid="{00000000-0005-0000-0000-0000D39D0000}"/>
    <cellStyle name="Normal 2 7 14 3" xfId="26681" xr:uid="{00000000-0005-0000-0000-0000D49D0000}"/>
    <cellStyle name="Normal 2 7 14 4" xfId="26682" xr:uid="{00000000-0005-0000-0000-0000D59D0000}"/>
    <cellStyle name="Normal 2 7 14_AVA DVA EL" xfId="26683" xr:uid="{00000000-0005-0000-0000-0000D69D0000}"/>
    <cellStyle name="Normal 2 7 15" xfId="26684" xr:uid="{00000000-0005-0000-0000-0000D79D0000}"/>
    <cellStyle name="Normal 2 7 15 2" xfId="26685" xr:uid="{00000000-0005-0000-0000-0000D89D0000}"/>
    <cellStyle name="Normal 2 7 15 3" xfId="26686" xr:uid="{00000000-0005-0000-0000-0000D99D0000}"/>
    <cellStyle name="Normal 2 7 15_AVA DVA EL" xfId="26687" xr:uid="{00000000-0005-0000-0000-0000DA9D0000}"/>
    <cellStyle name="Normal 2 7 16" xfId="26688" xr:uid="{00000000-0005-0000-0000-0000DB9D0000}"/>
    <cellStyle name="Normal 2 7 16 2" xfId="26689" xr:uid="{00000000-0005-0000-0000-0000DC9D0000}"/>
    <cellStyle name="Normal 2 7 16 3" xfId="26690" xr:uid="{00000000-0005-0000-0000-0000DD9D0000}"/>
    <cellStyle name="Normal 2 7 16_AVA DVA EL" xfId="26691" xr:uid="{00000000-0005-0000-0000-0000DE9D0000}"/>
    <cellStyle name="Normal 2 7 17" xfId="26692" xr:uid="{00000000-0005-0000-0000-0000DF9D0000}"/>
    <cellStyle name="Normal 2 7 18" xfId="48819" xr:uid="{00000000-0005-0000-0000-0000E09D0000}"/>
    <cellStyle name="Normal 2 7 2" xfId="8339" xr:uid="{00000000-0005-0000-0000-0000E19D0000}"/>
    <cellStyle name="Normal 2 7 2 10" xfId="26693" xr:uid="{00000000-0005-0000-0000-0000E29D0000}"/>
    <cellStyle name="Normal 2 7 2 10 2" xfId="26694" xr:uid="{00000000-0005-0000-0000-0000E39D0000}"/>
    <cellStyle name="Normal 2 7 2 10 3" xfId="26695" xr:uid="{00000000-0005-0000-0000-0000E49D0000}"/>
    <cellStyle name="Normal 2 7 2 10_AVA DVA EL" xfId="26696" xr:uid="{00000000-0005-0000-0000-0000E59D0000}"/>
    <cellStyle name="Normal 2 7 2 11" xfId="26697" xr:uid="{00000000-0005-0000-0000-0000E69D0000}"/>
    <cellStyle name="Normal 2 7 2 12" xfId="48820" xr:uid="{00000000-0005-0000-0000-0000E79D0000}"/>
    <cellStyle name="Normal 2 7 2 2" xfId="26698" xr:uid="{00000000-0005-0000-0000-0000E89D0000}"/>
    <cellStyle name="Normal 2 7 2 2 2" xfId="26699" xr:uid="{00000000-0005-0000-0000-0000E99D0000}"/>
    <cellStyle name="Normal 2 7 2 2 2 2" xfId="26700" xr:uid="{00000000-0005-0000-0000-0000EA9D0000}"/>
    <cellStyle name="Normal 2 7 2 2 2 3" xfId="26701" xr:uid="{00000000-0005-0000-0000-0000EB9D0000}"/>
    <cellStyle name="Normal 2 7 2 2 2 4" xfId="48821" xr:uid="{00000000-0005-0000-0000-0000EC9D0000}"/>
    <cellStyle name="Normal 2 7 2 2 2_AVA DVA EL" xfId="26702" xr:uid="{00000000-0005-0000-0000-0000ED9D0000}"/>
    <cellStyle name="Normal 2 7 2 2 3" xfId="26703" xr:uid="{00000000-0005-0000-0000-0000EE9D0000}"/>
    <cellStyle name="Normal 2 7 2 2 3 2" xfId="26704" xr:uid="{00000000-0005-0000-0000-0000EF9D0000}"/>
    <cellStyle name="Normal 2 7 2 2 3 3" xfId="26705" xr:uid="{00000000-0005-0000-0000-0000F09D0000}"/>
    <cellStyle name="Normal 2 7 2 2 3_AVA DVA EL" xfId="26706" xr:uid="{00000000-0005-0000-0000-0000F19D0000}"/>
    <cellStyle name="Normal 2 7 2 2 4" xfId="26707" xr:uid="{00000000-0005-0000-0000-0000F29D0000}"/>
    <cellStyle name="Normal 2 7 2 2 5" xfId="26708" xr:uid="{00000000-0005-0000-0000-0000F39D0000}"/>
    <cellStyle name="Normal 2 7 2 2 6" xfId="48822" xr:uid="{00000000-0005-0000-0000-0000F49D0000}"/>
    <cellStyle name="Normal 2 7 2 2_3. Chng in credit spreads" xfId="48823" xr:uid="{00000000-0005-0000-0000-0000F59D0000}"/>
    <cellStyle name="Normal 2 7 2 3" xfId="26709" xr:uid="{00000000-0005-0000-0000-0000F69D0000}"/>
    <cellStyle name="Normal 2 7 2 3 2" xfId="26710" xr:uid="{00000000-0005-0000-0000-0000F79D0000}"/>
    <cellStyle name="Normal 2 7 2 3 2 2" xfId="48824" xr:uid="{00000000-0005-0000-0000-0000F89D0000}"/>
    <cellStyle name="Normal 2 7 2 3 3" xfId="26711" xr:uid="{00000000-0005-0000-0000-0000F99D0000}"/>
    <cellStyle name="Normal 2 7 2 3 4" xfId="48825" xr:uid="{00000000-0005-0000-0000-0000FA9D0000}"/>
    <cellStyle name="Normal 2 7 2 3_3. Chng in credit spreads" xfId="48826" xr:uid="{00000000-0005-0000-0000-0000FB9D0000}"/>
    <cellStyle name="Normal 2 7 2 4" xfId="26712" xr:uid="{00000000-0005-0000-0000-0000FC9D0000}"/>
    <cellStyle name="Normal 2 7 2 4 2" xfId="26713" xr:uid="{00000000-0005-0000-0000-0000FD9D0000}"/>
    <cellStyle name="Normal 2 7 2 4 2 2" xfId="48827" xr:uid="{00000000-0005-0000-0000-0000FE9D0000}"/>
    <cellStyle name="Normal 2 7 2 4 3" xfId="26714" xr:uid="{00000000-0005-0000-0000-0000FF9D0000}"/>
    <cellStyle name="Normal 2 7 2 4 4" xfId="48828" xr:uid="{00000000-0005-0000-0000-0000009E0000}"/>
    <cellStyle name="Normal 2 7 2 4_3. Chng in credit spreads" xfId="48829" xr:uid="{00000000-0005-0000-0000-0000019E0000}"/>
    <cellStyle name="Normal 2 7 2 5" xfId="26715" xr:uid="{00000000-0005-0000-0000-0000029E0000}"/>
    <cellStyle name="Normal 2 7 2 5 2" xfId="26716" xr:uid="{00000000-0005-0000-0000-0000039E0000}"/>
    <cellStyle name="Normal 2 7 2 5 3" xfId="26717" xr:uid="{00000000-0005-0000-0000-0000049E0000}"/>
    <cellStyle name="Normal 2 7 2 5 4" xfId="48830" xr:uid="{00000000-0005-0000-0000-0000059E0000}"/>
    <cellStyle name="Normal 2 7 2 5_AVA DVA EL" xfId="26718" xr:uid="{00000000-0005-0000-0000-0000069E0000}"/>
    <cellStyle name="Normal 2 7 2 6" xfId="26719" xr:uid="{00000000-0005-0000-0000-0000079E0000}"/>
    <cellStyle name="Normal 2 7 2 6 2" xfId="26720" xr:uid="{00000000-0005-0000-0000-0000089E0000}"/>
    <cellStyle name="Normal 2 7 2 6 3" xfId="26721" xr:uid="{00000000-0005-0000-0000-0000099E0000}"/>
    <cellStyle name="Normal 2 7 2 6_AVA DVA EL" xfId="26722" xr:uid="{00000000-0005-0000-0000-00000A9E0000}"/>
    <cellStyle name="Normal 2 7 2 7" xfId="26723" xr:uid="{00000000-0005-0000-0000-00000B9E0000}"/>
    <cellStyle name="Normal 2 7 2 7 2" xfId="26724" xr:uid="{00000000-0005-0000-0000-00000C9E0000}"/>
    <cellStyle name="Normal 2 7 2 7 3" xfId="26725" xr:uid="{00000000-0005-0000-0000-00000D9E0000}"/>
    <cellStyle name="Normal 2 7 2 7_AVA DVA EL" xfId="26726" xr:uid="{00000000-0005-0000-0000-00000E9E0000}"/>
    <cellStyle name="Normal 2 7 2 8" xfId="26727" xr:uid="{00000000-0005-0000-0000-00000F9E0000}"/>
    <cellStyle name="Normal 2 7 2 8 2" xfId="26728" xr:uid="{00000000-0005-0000-0000-0000109E0000}"/>
    <cellStyle name="Normal 2 7 2 8 3" xfId="26729" xr:uid="{00000000-0005-0000-0000-0000119E0000}"/>
    <cellStyle name="Normal 2 7 2 8_AVA DVA EL" xfId="26730" xr:uid="{00000000-0005-0000-0000-0000129E0000}"/>
    <cellStyle name="Normal 2 7 2 9" xfId="26731" xr:uid="{00000000-0005-0000-0000-0000139E0000}"/>
    <cellStyle name="Normal 2 7 2 9 2" xfId="26732" xr:uid="{00000000-0005-0000-0000-0000149E0000}"/>
    <cellStyle name="Normal 2 7 2 9 3" xfId="26733" xr:uid="{00000000-0005-0000-0000-0000159E0000}"/>
    <cellStyle name="Normal 2 7 2 9_AVA DVA EL" xfId="26734" xr:uid="{00000000-0005-0000-0000-0000169E0000}"/>
    <cellStyle name="Normal 2 7 2_3. Chng in credit spreads" xfId="48831" xr:uid="{00000000-0005-0000-0000-0000179E0000}"/>
    <cellStyle name="Normal 2 7 3" xfId="8340" xr:uid="{00000000-0005-0000-0000-0000189E0000}"/>
    <cellStyle name="Normal 2 7 3 2" xfId="26735" xr:uid="{00000000-0005-0000-0000-0000199E0000}"/>
    <cellStyle name="Normal 2 7 3 2 2" xfId="26736" xr:uid="{00000000-0005-0000-0000-00001A9E0000}"/>
    <cellStyle name="Normal 2 7 3 2 3" xfId="26737" xr:uid="{00000000-0005-0000-0000-00001B9E0000}"/>
    <cellStyle name="Normal 2 7 3 2 4" xfId="48832" xr:uid="{00000000-0005-0000-0000-00001C9E0000}"/>
    <cellStyle name="Normal 2 7 3 2_AVA DVA EL" xfId="26738" xr:uid="{00000000-0005-0000-0000-00001D9E0000}"/>
    <cellStyle name="Normal 2 7 3 3" xfId="26739" xr:uid="{00000000-0005-0000-0000-00001E9E0000}"/>
    <cellStyle name="Normal 2 7 3 3 2" xfId="26740" xr:uid="{00000000-0005-0000-0000-00001F9E0000}"/>
    <cellStyle name="Normal 2 7 3 3 3" xfId="26741" xr:uid="{00000000-0005-0000-0000-0000209E0000}"/>
    <cellStyle name="Normal 2 7 3 3_AVA DVA EL" xfId="26742" xr:uid="{00000000-0005-0000-0000-0000219E0000}"/>
    <cellStyle name="Normal 2 7 3 4" xfId="26743" xr:uid="{00000000-0005-0000-0000-0000229E0000}"/>
    <cellStyle name="Normal 2 7 3 4 2" xfId="26744" xr:uid="{00000000-0005-0000-0000-0000239E0000}"/>
    <cellStyle name="Normal 2 7 3 4 3" xfId="26745" xr:uid="{00000000-0005-0000-0000-0000249E0000}"/>
    <cellStyle name="Normal 2 7 3 4_AVA DVA EL" xfId="26746" xr:uid="{00000000-0005-0000-0000-0000259E0000}"/>
    <cellStyle name="Normal 2 7 3 5" xfId="26747" xr:uid="{00000000-0005-0000-0000-0000269E0000}"/>
    <cellStyle name="Normal 2 7 3 6" xfId="48833" xr:uid="{00000000-0005-0000-0000-0000279E0000}"/>
    <cellStyle name="Normal 2 7 3_3. Chng in credit spreads" xfId="48834" xr:uid="{00000000-0005-0000-0000-0000289E0000}"/>
    <cellStyle name="Normal 2 7 4" xfId="8341" xr:uid="{00000000-0005-0000-0000-0000299E0000}"/>
    <cellStyle name="Normal 2 7 4 2" xfId="26748" xr:uid="{00000000-0005-0000-0000-00002A9E0000}"/>
    <cellStyle name="Normal 2 7 4 2 2" xfId="26749" xr:uid="{00000000-0005-0000-0000-00002B9E0000}"/>
    <cellStyle name="Normal 2 7 4 2 3" xfId="26750" xr:uid="{00000000-0005-0000-0000-00002C9E0000}"/>
    <cellStyle name="Normal 2 7 4 2 4" xfId="48835" xr:uid="{00000000-0005-0000-0000-00002D9E0000}"/>
    <cellStyle name="Normal 2 7 4 2_AVA DVA EL" xfId="26751" xr:uid="{00000000-0005-0000-0000-00002E9E0000}"/>
    <cellStyle name="Normal 2 7 4 3" xfId="26752" xr:uid="{00000000-0005-0000-0000-00002F9E0000}"/>
    <cellStyle name="Normal 2 7 4 4" xfId="48836" xr:uid="{00000000-0005-0000-0000-0000309E0000}"/>
    <cellStyle name="Normal 2 7 4_3. Chng in credit spreads" xfId="48837" xr:uid="{00000000-0005-0000-0000-0000319E0000}"/>
    <cellStyle name="Normal 2 7 5" xfId="8342" xr:uid="{00000000-0005-0000-0000-0000329E0000}"/>
    <cellStyle name="Normal 2 7 5 2" xfId="26753" xr:uid="{00000000-0005-0000-0000-0000339E0000}"/>
    <cellStyle name="Normal 2 7 5 2 2" xfId="26754" xr:uid="{00000000-0005-0000-0000-0000349E0000}"/>
    <cellStyle name="Normal 2 7 5 2 3" xfId="26755" xr:uid="{00000000-0005-0000-0000-0000359E0000}"/>
    <cellStyle name="Normal 2 7 5 2 4" xfId="48838" xr:uid="{00000000-0005-0000-0000-0000369E0000}"/>
    <cellStyle name="Normal 2 7 5 2_AVA DVA EL" xfId="26756" xr:uid="{00000000-0005-0000-0000-0000379E0000}"/>
    <cellStyle name="Normal 2 7 5 3" xfId="26757" xr:uid="{00000000-0005-0000-0000-0000389E0000}"/>
    <cellStyle name="Normal 2 7 5 4" xfId="48839" xr:uid="{00000000-0005-0000-0000-0000399E0000}"/>
    <cellStyle name="Normal 2 7 5_3. Chng in credit spreads" xfId="48840" xr:uid="{00000000-0005-0000-0000-00003A9E0000}"/>
    <cellStyle name="Normal 2 7 6" xfId="8343" xr:uid="{00000000-0005-0000-0000-00003B9E0000}"/>
    <cellStyle name="Normal 2 7 6 2" xfId="26758" xr:uid="{00000000-0005-0000-0000-00003C9E0000}"/>
    <cellStyle name="Normal 2 7 6 2 2" xfId="26759" xr:uid="{00000000-0005-0000-0000-00003D9E0000}"/>
    <cellStyle name="Normal 2 7 6 2 3" xfId="26760" xr:uid="{00000000-0005-0000-0000-00003E9E0000}"/>
    <cellStyle name="Normal 2 7 6 2_AVA DVA EL" xfId="26761" xr:uid="{00000000-0005-0000-0000-00003F9E0000}"/>
    <cellStyle name="Normal 2 7 6 3" xfId="26762" xr:uid="{00000000-0005-0000-0000-0000409E0000}"/>
    <cellStyle name="Normal 2 7 6 4" xfId="48841" xr:uid="{00000000-0005-0000-0000-0000419E0000}"/>
    <cellStyle name="Normal 2 7 6_AVA DVA EL" xfId="26763" xr:uid="{00000000-0005-0000-0000-0000429E0000}"/>
    <cellStyle name="Normal 2 7 7" xfId="8344" xr:uid="{00000000-0005-0000-0000-0000439E0000}"/>
    <cellStyle name="Normal 2 7 7 2" xfId="26764" xr:uid="{00000000-0005-0000-0000-0000449E0000}"/>
    <cellStyle name="Normal 2 7 7 2 2" xfId="26765" xr:uid="{00000000-0005-0000-0000-0000459E0000}"/>
    <cellStyle name="Normal 2 7 7 2 3" xfId="26766" xr:uid="{00000000-0005-0000-0000-0000469E0000}"/>
    <cellStyle name="Normal 2 7 7 2_AVA DVA EL" xfId="26767" xr:uid="{00000000-0005-0000-0000-0000479E0000}"/>
    <cellStyle name="Normal 2 7 7 3" xfId="26768" xr:uid="{00000000-0005-0000-0000-0000489E0000}"/>
    <cellStyle name="Normal 2 7 7_AVA DVA EL" xfId="26769" xr:uid="{00000000-0005-0000-0000-0000499E0000}"/>
    <cellStyle name="Normal 2 7 8" xfId="26770" xr:uid="{00000000-0005-0000-0000-00004A9E0000}"/>
    <cellStyle name="Normal 2 7 8 2" xfId="26771" xr:uid="{00000000-0005-0000-0000-00004B9E0000}"/>
    <cellStyle name="Normal 2 7 8 3" xfId="26772" xr:uid="{00000000-0005-0000-0000-00004C9E0000}"/>
    <cellStyle name="Normal 2 7 8_AVA DVA EL" xfId="26773" xr:uid="{00000000-0005-0000-0000-00004D9E0000}"/>
    <cellStyle name="Normal 2 7 9" xfId="26774" xr:uid="{00000000-0005-0000-0000-00004E9E0000}"/>
    <cellStyle name="Normal 2 7 9 2" xfId="26775" xr:uid="{00000000-0005-0000-0000-00004F9E0000}"/>
    <cellStyle name="Normal 2 7 9 3" xfId="26776" xr:uid="{00000000-0005-0000-0000-0000509E0000}"/>
    <cellStyle name="Normal 2 7 9_AVA DVA EL" xfId="26777" xr:uid="{00000000-0005-0000-0000-0000519E0000}"/>
    <cellStyle name="Normal 2 7_3. Chng in credit spreads" xfId="48842" xr:uid="{00000000-0005-0000-0000-0000529E0000}"/>
    <cellStyle name="Normal 2 8" xfId="8345" xr:uid="{00000000-0005-0000-0000-0000539E0000}"/>
    <cellStyle name="Normal 2 8 10" xfId="26778" xr:uid="{00000000-0005-0000-0000-0000549E0000}"/>
    <cellStyle name="Normal 2 8 10 2" xfId="26779" xr:uid="{00000000-0005-0000-0000-0000559E0000}"/>
    <cellStyle name="Normal 2 8 10 3" xfId="26780" xr:uid="{00000000-0005-0000-0000-0000569E0000}"/>
    <cellStyle name="Normal 2 8 10_AVA DVA EL" xfId="26781" xr:uid="{00000000-0005-0000-0000-0000579E0000}"/>
    <cellStyle name="Normal 2 8 11" xfId="26782" xr:uid="{00000000-0005-0000-0000-0000589E0000}"/>
    <cellStyle name="Normal 2 8 12" xfId="48843" xr:uid="{00000000-0005-0000-0000-0000599E0000}"/>
    <cellStyle name="Normal 2 8 2" xfId="8346" xr:uid="{00000000-0005-0000-0000-00005A9E0000}"/>
    <cellStyle name="Normal 2 8 2 10" xfId="26783" xr:uid="{00000000-0005-0000-0000-00005B9E0000}"/>
    <cellStyle name="Normal 2 8 2 10 2" xfId="26784" xr:uid="{00000000-0005-0000-0000-00005C9E0000}"/>
    <cellStyle name="Normal 2 8 2 10 3" xfId="26785" xr:uid="{00000000-0005-0000-0000-00005D9E0000}"/>
    <cellStyle name="Normal 2 8 2 10_AVA DVA EL" xfId="26786" xr:uid="{00000000-0005-0000-0000-00005E9E0000}"/>
    <cellStyle name="Normal 2 8 2 11" xfId="26787" xr:uid="{00000000-0005-0000-0000-00005F9E0000}"/>
    <cellStyle name="Normal 2 8 2 12" xfId="48844" xr:uid="{00000000-0005-0000-0000-0000609E0000}"/>
    <cellStyle name="Normal 2 8 2 2" xfId="26788" xr:uid="{00000000-0005-0000-0000-0000619E0000}"/>
    <cellStyle name="Normal 2 8 2 2 2" xfId="26789" xr:uid="{00000000-0005-0000-0000-0000629E0000}"/>
    <cellStyle name="Normal 2 8 2 2 2 2" xfId="26790" xr:uid="{00000000-0005-0000-0000-0000639E0000}"/>
    <cellStyle name="Normal 2 8 2 2 2 3" xfId="26791" xr:uid="{00000000-0005-0000-0000-0000649E0000}"/>
    <cellStyle name="Normal 2 8 2 2 2 4" xfId="48845" xr:uid="{00000000-0005-0000-0000-0000659E0000}"/>
    <cellStyle name="Normal 2 8 2 2 2_AVA DVA EL" xfId="26792" xr:uid="{00000000-0005-0000-0000-0000669E0000}"/>
    <cellStyle name="Normal 2 8 2 2 3" xfId="26793" xr:uid="{00000000-0005-0000-0000-0000679E0000}"/>
    <cellStyle name="Normal 2 8 2 2 3 2" xfId="26794" xr:uid="{00000000-0005-0000-0000-0000689E0000}"/>
    <cellStyle name="Normal 2 8 2 2 3 3" xfId="26795" xr:uid="{00000000-0005-0000-0000-0000699E0000}"/>
    <cellStyle name="Normal 2 8 2 2 3_AVA DVA EL" xfId="26796" xr:uid="{00000000-0005-0000-0000-00006A9E0000}"/>
    <cellStyle name="Normal 2 8 2 2 4" xfId="26797" xr:uid="{00000000-0005-0000-0000-00006B9E0000}"/>
    <cellStyle name="Normal 2 8 2 2 5" xfId="26798" xr:uid="{00000000-0005-0000-0000-00006C9E0000}"/>
    <cellStyle name="Normal 2 8 2 2 6" xfId="48846" xr:uid="{00000000-0005-0000-0000-00006D9E0000}"/>
    <cellStyle name="Normal 2 8 2 2_3. Chng in credit spreads" xfId="48847" xr:uid="{00000000-0005-0000-0000-00006E9E0000}"/>
    <cellStyle name="Normal 2 8 2 3" xfId="26799" xr:uid="{00000000-0005-0000-0000-00006F9E0000}"/>
    <cellStyle name="Normal 2 8 2 3 2" xfId="26800" xr:uid="{00000000-0005-0000-0000-0000709E0000}"/>
    <cellStyle name="Normal 2 8 2 3 2 2" xfId="48848" xr:uid="{00000000-0005-0000-0000-0000719E0000}"/>
    <cellStyle name="Normal 2 8 2 3 3" xfId="26801" xr:uid="{00000000-0005-0000-0000-0000729E0000}"/>
    <cellStyle name="Normal 2 8 2 3 4" xfId="48849" xr:uid="{00000000-0005-0000-0000-0000739E0000}"/>
    <cellStyle name="Normal 2 8 2 3_3. Chng in credit spreads" xfId="48850" xr:uid="{00000000-0005-0000-0000-0000749E0000}"/>
    <cellStyle name="Normal 2 8 2 4" xfId="26802" xr:uid="{00000000-0005-0000-0000-0000759E0000}"/>
    <cellStyle name="Normal 2 8 2 4 2" xfId="26803" xr:uid="{00000000-0005-0000-0000-0000769E0000}"/>
    <cellStyle name="Normal 2 8 2 4 3" xfId="26804" xr:uid="{00000000-0005-0000-0000-0000779E0000}"/>
    <cellStyle name="Normal 2 8 2 4 4" xfId="48851" xr:uid="{00000000-0005-0000-0000-0000789E0000}"/>
    <cellStyle name="Normal 2 8 2 4_AVA DVA EL" xfId="26805" xr:uid="{00000000-0005-0000-0000-0000799E0000}"/>
    <cellStyle name="Normal 2 8 2 5" xfId="26806" xr:uid="{00000000-0005-0000-0000-00007A9E0000}"/>
    <cellStyle name="Normal 2 8 2 5 2" xfId="26807" xr:uid="{00000000-0005-0000-0000-00007B9E0000}"/>
    <cellStyle name="Normal 2 8 2 5 3" xfId="26808" xr:uid="{00000000-0005-0000-0000-00007C9E0000}"/>
    <cellStyle name="Normal 2 8 2 5_AVA DVA EL" xfId="26809" xr:uid="{00000000-0005-0000-0000-00007D9E0000}"/>
    <cellStyle name="Normal 2 8 2 6" xfId="26810" xr:uid="{00000000-0005-0000-0000-00007E9E0000}"/>
    <cellStyle name="Normal 2 8 2 6 2" xfId="26811" xr:uid="{00000000-0005-0000-0000-00007F9E0000}"/>
    <cellStyle name="Normal 2 8 2 6 3" xfId="26812" xr:uid="{00000000-0005-0000-0000-0000809E0000}"/>
    <cellStyle name="Normal 2 8 2 6_AVA DVA EL" xfId="26813" xr:uid="{00000000-0005-0000-0000-0000819E0000}"/>
    <cellStyle name="Normal 2 8 2 7" xfId="26814" xr:uid="{00000000-0005-0000-0000-0000829E0000}"/>
    <cellStyle name="Normal 2 8 2 7 2" xfId="26815" xr:uid="{00000000-0005-0000-0000-0000839E0000}"/>
    <cellStyle name="Normal 2 8 2 7 3" xfId="26816" xr:uid="{00000000-0005-0000-0000-0000849E0000}"/>
    <cellStyle name="Normal 2 8 2 7_AVA DVA EL" xfId="26817" xr:uid="{00000000-0005-0000-0000-0000859E0000}"/>
    <cellStyle name="Normal 2 8 2 8" xfId="26818" xr:uid="{00000000-0005-0000-0000-0000869E0000}"/>
    <cellStyle name="Normal 2 8 2 8 2" xfId="26819" xr:uid="{00000000-0005-0000-0000-0000879E0000}"/>
    <cellStyle name="Normal 2 8 2 8 3" xfId="26820" xr:uid="{00000000-0005-0000-0000-0000889E0000}"/>
    <cellStyle name="Normal 2 8 2 8_AVA DVA EL" xfId="26821" xr:uid="{00000000-0005-0000-0000-0000899E0000}"/>
    <cellStyle name="Normal 2 8 2 9" xfId="26822" xr:uid="{00000000-0005-0000-0000-00008A9E0000}"/>
    <cellStyle name="Normal 2 8 2 9 2" xfId="26823" xr:uid="{00000000-0005-0000-0000-00008B9E0000}"/>
    <cellStyle name="Normal 2 8 2 9 3" xfId="26824" xr:uid="{00000000-0005-0000-0000-00008C9E0000}"/>
    <cellStyle name="Normal 2 8 2 9_AVA DVA EL" xfId="26825" xr:uid="{00000000-0005-0000-0000-00008D9E0000}"/>
    <cellStyle name="Normal 2 8 2_3. Chng in credit spreads" xfId="48852" xr:uid="{00000000-0005-0000-0000-00008E9E0000}"/>
    <cellStyle name="Normal 2 8 3" xfId="8347" xr:uid="{00000000-0005-0000-0000-00008F9E0000}"/>
    <cellStyle name="Normal 2 8 3 2" xfId="26826" xr:uid="{00000000-0005-0000-0000-0000909E0000}"/>
    <cellStyle name="Normal 2 8 3 2 2" xfId="26827" xr:uid="{00000000-0005-0000-0000-0000919E0000}"/>
    <cellStyle name="Normal 2 8 3 2 3" xfId="26828" xr:uid="{00000000-0005-0000-0000-0000929E0000}"/>
    <cellStyle name="Normal 2 8 3 2 4" xfId="48853" xr:uid="{00000000-0005-0000-0000-0000939E0000}"/>
    <cellStyle name="Normal 2 8 3 2_AVA DVA EL" xfId="26829" xr:uid="{00000000-0005-0000-0000-0000949E0000}"/>
    <cellStyle name="Normal 2 8 3 3" xfId="26830" xr:uid="{00000000-0005-0000-0000-0000959E0000}"/>
    <cellStyle name="Normal 2 8 3 3 2" xfId="26831" xr:uid="{00000000-0005-0000-0000-0000969E0000}"/>
    <cellStyle name="Normal 2 8 3 3 3" xfId="26832" xr:uid="{00000000-0005-0000-0000-0000979E0000}"/>
    <cellStyle name="Normal 2 8 3 3_AVA DVA EL" xfId="26833" xr:uid="{00000000-0005-0000-0000-0000989E0000}"/>
    <cellStyle name="Normal 2 8 3 4" xfId="26834" xr:uid="{00000000-0005-0000-0000-0000999E0000}"/>
    <cellStyle name="Normal 2 8 3 4 2" xfId="26835" xr:uid="{00000000-0005-0000-0000-00009A9E0000}"/>
    <cellStyle name="Normal 2 8 3 4 3" xfId="26836" xr:uid="{00000000-0005-0000-0000-00009B9E0000}"/>
    <cellStyle name="Normal 2 8 3 4_AVA DVA EL" xfId="26837" xr:uid="{00000000-0005-0000-0000-00009C9E0000}"/>
    <cellStyle name="Normal 2 8 3 5" xfId="26838" xr:uid="{00000000-0005-0000-0000-00009D9E0000}"/>
    <cellStyle name="Normal 2 8 3 6" xfId="48854" xr:uid="{00000000-0005-0000-0000-00009E9E0000}"/>
    <cellStyle name="Normal 2 8 3_3. Chng in credit spreads" xfId="48855" xr:uid="{00000000-0005-0000-0000-00009F9E0000}"/>
    <cellStyle name="Normal 2 8 4" xfId="8348" xr:uid="{00000000-0005-0000-0000-0000A09E0000}"/>
    <cellStyle name="Normal 2 8 4 2" xfId="26839" xr:uid="{00000000-0005-0000-0000-0000A19E0000}"/>
    <cellStyle name="Normal 2 8 4 2 2" xfId="26840" xr:uid="{00000000-0005-0000-0000-0000A29E0000}"/>
    <cellStyle name="Normal 2 8 4 2 3" xfId="26841" xr:uid="{00000000-0005-0000-0000-0000A39E0000}"/>
    <cellStyle name="Normal 2 8 4 2 4" xfId="48856" xr:uid="{00000000-0005-0000-0000-0000A49E0000}"/>
    <cellStyle name="Normal 2 8 4 2_AVA DVA EL" xfId="26842" xr:uid="{00000000-0005-0000-0000-0000A59E0000}"/>
    <cellStyle name="Normal 2 8 4 3" xfId="26843" xr:uid="{00000000-0005-0000-0000-0000A69E0000}"/>
    <cellStyle name="Normal 2 8 4 4" xfId="48857" xr:uid="{00000000-0005-0000-0000-0000A79E0000}"/>
    <cellStyle name="Normal 2 8 4_3. Chng in credit spreads" xfId="48858" xr:uid="{00000000-0005-0000-0000-0000A89E0000}"/>
    <cellStyle name="Normal 2 8 5" xfId="8349" xr:uid="{00000000-0005-0000-0000-0000A99E0000}"/>
    <cellStyle name="Normal 2 8 5 2" xfId="26844" xr:uid="{00000000-0005-0000-0000-0000AA9E0000}"/>
    <cellStyle name="Normal 2 8 5 2 2" xfId="26845" xr:uid="{00000000-0005-0000-0000-0000AB9E0000}"/>
    <cellStyle name="Normal 2 8 5 2 3" xfId="26846" xr:uid="{00000000-0005-0000-0000-0000AC9E0000}"/>
    <cellStyle name="Normal 2 8 5 2 4" xfId="48859" xr:uid="{00000000-0005-0000-0000-0000AD9E0000}"/>
    <cellStyle name="Normal 2 8 5 2_AVA DVA EL" xfId="26847" xr:uid="{00000000-0005-0000-0000-0000AE9E0000}"/>
    <cellStyle name="Normal 2 8 5 3" xfId="26848" xr:uid="{00000000-0005-0000-0000-0000AF9E0000}"/>
    <cellStyle name="Normal 2 8 5 4" xfId="48860" xr:uid="{00000000-0005-0000-0000-0000B09E0000}"/>
    <cellStyle name="Normal 2 8 5_3. Chng in credit spreads" xfId="48861" xr:uid="{00000000-0005-0000-0000-0000B19E0000}"/>
    <cellStyle name="Normal 2 8 6" xfId="8350" xr:uid="{00000000-0005-0000-0000-0000B29E0000}"/>
    <cellStyle name="Normal 2 8 6 2" xfId="26849" xr:uid="{00000000-0005-0000-0000-0000B39E0000}"/>
    <cellStyle name="Normal 2 8 6 2 2" xfId="26850" xr:uid="{00000000-0005-0000-0000-0000B49E0000}"/>
    <cellStyle name="Normal 2 8 6 2 3" xfId="26851" xr:uid="{00000000-0005-0000-0000-0000B59E0000}"/>
    <cellStyle name="Normal 2 8 6 2_AVA DVA EL" xfId="26852" xr:uid="{00000000-0005-0000-0000-0000B69E0000}"/>
    <cellStyle name="Normal 2 8 6 3" xfId="26853" xr:uid="{00000000-0005-0000-0000-0000B79E0000}"/>
    <cellStyle name="Normal 2 8 6 4" xfId="48862" xr:uid="{00000000-0005-0000-0000-0000B89E0000}"/>
    <cellStyle name="Normal 2 8 6_AVA DVA EL" xfId="26854" xr:uid="{00000000-0005-0000-0000-0000B99E0000}"/>
    <cellStyle name="Normal 2 8 7" xfId="26855" xr:uid="{00000000-0005-0000-0000-0000BA9E0000}"/>
    <cellStyle name="Normal 2 8 7 2" xfId="26856" xr:uid="{00000000-0005-0000-0000-0000BB9E0000}"/>
    <cellStyle name="Normal 2 8 7 3" xfId="26857" xr:uid="{00000000-0005-0000-0000-0000BC9E0000}"/>
    <cellStyle name="Normal 2 8 7_AVA DVA EL" xfId="26858" xr:uid="{00000000-0005-0000-0000-0000BD9E0000}"/>
    <cellStyle name="Normal 2 8 8" xfId="26859" xr:uid="{00000000-0005-0000-0000-0000BE9E0000}"/>
    <cellStyle name="Normal 2 8 8 2" xfId="26860" xr:uid="{00000000-0005-0000-0000-0000BF9E0000}"/>
    <cellStyle name="Normal 2 8 8 3" xfId="26861" xr:uid="{00000000-0005-0000-0000-0000C09E0000}"/>
    <cellStyle name="Normal 2 8 8_AVA DVA EL" xfId="26862" xr:uid="{00000000-0005-0000-0000-0000C19E0000}"/>
    <cellStyle name="Normal 2 8 9" xfId="26863" xr:uid="{00000000-0005-0000-0000-0000C29E0000}"/>
    <cellStyle name="Normal 2 8 9 2" xfId="26864" xr:uid="{00000000-0005-0000-0000-0000C39E0000}"/>
    <cellStyle name="Normal 2 8 9 3" xfId="26865" xr:uid="{00000000-0005-0000-0000-0000C49E0000}"/>
    <cellStyle name="Normal 2 8 9_AVA DVA EL" xfId="26866" xr:uid="{00000000-0005-0000-0000-0000C59E0000}"/>
    <cellStyle name="Normal 2 8_3. Chng in credit spreads" xfId="48863" xr:uid="{00000000-0005-0000-0000-0000C69E0000}"/>
    <cellStyle name="Normal 2 9" xfId="8351" xr:uid="{00000000-0005-0000-0000-0000C79E0000}"/>
    <cellStyle name="Normal 2 9 10" xfId="26867" xr:uid="{00000000-0005-0000-0000-0000C89E0000}"/>
    <cellStyle name="Normal 2 9 10 2" xfId="26868" xr:uid="{00000000-0005-0000-0000-0000C99E0000}"/>
    <cellStyle name="Normal 2 9 10 3" xfId="26869" xr:uid="{00000000-0005-0000-0000-0000CA9E0000}"/>
    <cellStyle name="Normal 2 9 10_AVA DVA EL" xfId="26870" xr:uid="{00000000-0005-0000-0000-0000CB9E0000}"/>
    <cellStyle name="Normal 2 9 11" xfId="26871" xr:uid="{00000000-0005-0000-0000-0000CC9E0000}"/>
    <cellStyle name="Normal 2 9 11 2" xfId="26872" xr:uid="{00000000-0005-0000-0000-0000CD9E0000}"/>
    <cellStyle name="Normal 2 9 11 3" xfId="26873" xr:uid="{00000000-0005-0000-0000-0000CE9E0000}"/>
    <cellStyle name="Normal 2 9 11_AVA DVA EL" xfId="26874" xr:uid="{00000000-0005-0000-0000-0000CF9E0000}"/>
    <cellStyle name="Normal 2 9 12" xfId="26875" xr:uid="{00000000-0005-0000-0000-0000D09E0000}"/>
    <cellStyle name="Normal 2 9 13" xfId="48864" xr:uid="{00000000-0005-0000-0000-0000D19E0000}"/>
    <cellStyle name="Normal 2 9 2" xfId="8352" xr:uid="{00000000-0005-0000-0000-0000D29E0000}"/>
    <cellStyle name="Normal 2 9 2 10" xfId="26876" xr:uid="{00000000-0005-0000-0000-0000D39E0000}"/>
    <cellStyle name="Normal 2 9 2 10 2" xfId="26877" xr:uid="{00000000-0005-0000-0000-0000D49E0000}"/>
    <cellStyle name="Normal 2 9 2 10 3" xfId="26878" xr:uid="{00000000-0005-0000-0000-0000D59E0000}"/>
    <cellStyle name="Normal 2 9 2 10_AVA DVA EL" xfId="26879" xr:uid="{00000000-0005-0000-0000-0000D69E0000}"/>
    <cellStyle name="Normal 2 9 2 11" xfId="26880" xr:uid="{00000000-0005-0000-0000-0000D79E0000}"/>
    <cellStyle name="Normal 2 9 2 12" xfId="48865" xr:uid="{00000000-0005-0000-0000-0000D89E0000}"/>
    <cellStyle name="Normal 2 9 2 2" xfId="26881" xr:uid="{00000000-0005-0000-0000-0000D99E0000}"/>
    <cellStyle name="Normal 2 9 2 2 2" xfId="26882" xr:uid="{00000000-0005-0000-0000-0000DA9E0000}"/>
    <cellStyle name="Normal 2 9 2 2 2 2" xfId="26883" xr:uid="{00000000-0005-0000-0000-0000DB9E0000}"/>
    <cellStyle name="Normal 2 9 2 2 2 3" xfId="26884" xr:uid="{00000000-0005-0000-0000-0000DC9E0000}"/>
    <cellStyle name="Normal 2 9 2 2 2_AVA DVA EL" xfId="26885" xr:uid="{00000000-0005-0000-0000-0000DD9E0000}"/>
    <cellStyle name="Normal 2 9 2 2 3" xfId="26886" xr:uid="{00000000-0005-0000-0000-0000DE9E0000}"/>
    <cellStyle name="Normal 2 9 2 2 3 2" xfId="26887" xr:uid="{00000000-0005-0000-0000-0000DF9E0000}"/>
    <cellStyle name="Normal 2 9 2 2 3 3" xfId="26888" xr:uid="{00000000-0005-0000-0000-0000E09E0000}"/>
    <cellStyle name="Normal 2 9 2 2 3_AVA DVA EL" xfId="26889" xr:uid="{00000000-0005-0000-0000-0000E19E0000}"/>
    <cellStyle name="Normal 2 9 2 2 4" xfId="26890" xr:uid="{00000000-0005-0000-0000-0000E29E0000}"/>
    <cellStyle name="Normal 2 9 2 2 5" xfId="26891" xr:uid="{00000000-0005-0000-0000-0000E39E0000}"/>
    <cellStyle name="Normal 2 9 2 2 6" xfId="48866" xr:uid="{00000000-0005-0000-0000-0000E49E0000}"/>
    <cellStyle name="Normal 2 9 2 2_AVA DVA EL" xfId="26892" xr:uid="{00000000-0005-0000-0000-0000E59E0000}"/>
    <cellStyle name="Normal 2 9 2 3" xfId="26893" xr:uid="{00000000-0005-0000-0000-0000E69E0000}"/>
    <cellStyle name="Normal 2 9 2 3 2" xfId="26894" xr:uid="{00000000-0005-0000-0000-0000E79E0000}"/>
    <cellStyle name="Normal 2 9 2 3 3" xfId="26895" xr:uid="{00000000-0005-0000-0000-0000E89E0000}"/>
    <cellStyle name="Normal 2 9 2 3_AVA DVA EL" xfId="26896" xr:uid="{00000000-0005-0000-0000-0000E99E0000}"/>
    <cellStyle name="Normal 2 9 2 4" xfId="26897" xr:uid="{00000000-0005-0000-0000-0000EA9E0000}"/>
    <cellStyle name="Normal 2 9 2 4 2" xfId="26898" xr:uid="{00000000-0005-0000-0000-0000EB9E0000}"/>
    <cellStyle name="Normal 2 9 2 4 3" xfId="26899" xr:uid="{00000000-0005-0000-0000-0000EC9E0000}"/>
    <cellStyle name="Normal 2 9 2 4_AVA DVA EL" xfId="26900" xr:uid="{00000000-0005-0000-0000-0000ED9E0000}"/>
    <cellStyle name="Normal 2 9 2 5" xfId="26901" xr:uid="{00000000-0005-0000-0000-0000EE9E0000}"/>
    <cellStyle name="Normal 2 9 2 5 2" xfId="26902" xr:uid="{00000000-0005-0000-0000-0000EF9E0000}"/>
    <cellStyle name="Normal 2 9 2 5 3" xfId="26903" xr:uid="{00000000-0005-0000-0000-0000F09E0000}"/>
    <cellStyle name="Normal 2 9 2 5_AVA DVA EL" xfId="26904" xr:uid="{00000000-0005-0000-0000-0000F19E0000}"/>
    <cellStyle name="Normal 2 9 2 6" xfId="26905" xr:uid="{00000000-0005-0000-0000-0000F29E0000}"/>
    <cellStyle name="Normal 2 9 2 6 2" xfId="26906" xr:uid="{00000000-0005-0000-0000-0000F39E0000}"/>
    <cellStyle name="Normal 2 9 2 6 3" xfId="26907" xr:uid="{00000000-0005-0000-0000-0000F49E0000}"/>
    <cellStyle name="Normal 2 9 2 6_AVA DVA EL" xfId="26908" xr:uid="{00000000-0005-0000-0000-0000F59E0000}"/>
    <cellStyle name="Normal 2 9 2 7" xfId="26909" xr:uid="{00000000-0005-0000-0000-0000F69E0000}"/>
    <cellStyle name="Normal 2 9 2 7 2" xfId="26910" xr:uid="{00000000-0005-0000-0000-0000F79E0000}"/>
    <cellStyle name="Normal 2 9 2 7 3" xfId="26911" xr:uid="{00000000-0005-0000-0000-0000F89E0000}"/>
    <cellStyle name="Normal 2 9 2 7_AVA DVA EL" xfId="26912" xr:uid="{00000000-0005-0000-0000-0000F99E0000}"/>
    <cellStyle name="Normal 2 9 2 8" xfId="26913" xr:uid="{00000000-0005-0000-0000-0000FA9E0000}"/>
    <cellStyle name="Normal 2 9 2 8 2" xfId="26914" xr:uid="{00000000-0005-0000-0000-0000FB9E0000}"/>
    <cellStyle name="Normal 2 9 2 8 3" xfId="26915" xr:uid="{00000000-0005-0000-0000-0000FC9E0000}"/>
    <cellStyle name="Normal 2 9 2 8_AVA DVA EL" xfId="26916" xr:uid="{00000000-0005-0000-0000-0000FD9E0000}"/>
    <cellStyle name="Normal 2 9 2 9" xfId="26917" xr:uid="{00000000-0005-0000-0000-0000FE9E0000}"/>
    <cellStyle name="Normal 2 9 2 9 2" xfId="26918" xr:uid="{00000000-0005-0000-0000-0000FF9E0000}"/>
    <cellStyle name="Normal 2 9 2 9 3" xfId="26919" xr:uid="{00000000-0005-0000-0000-0000009F0000}"/>
    <cellStyle name="Normal 2 9 2 9_AVA DVA EL" xfId="26920" xr:uid="{00000000-0005-0000-0000-0000019F0000}"/>
    <cellStyle name="Normal 2 9 2_3. Chng in credit spreads" xfId="48867" xr:uid="{00000000-0005-0000-0000-0000029F0000}"/>
    <cellStyle name="Normal 2 9 3" xfId="8353" xr:uid="{00000000-0005-0000-0000-0000039F0000}"/>
    <cellStyle name="Normal 2 9 3 2" xfId="26921" xr:uid="{00000000-0005-0000-0000-0000049F0000}"/>
    <cellStyle name="Normal 2 9 3 2 2" xfId="26922" xr:uid="{00000000-0005-0000-0000-0000059F0000}"/>
    <cellStyle name="Normal 2 9 3 2 3" xfId="26923" xr:uid="{00000000-0005-0000-0000-0000069F0000}"/>
    <cellStyle name="Normal 2 9 3 2 4" xfId="48868" xr:uid="{00000000-0005-0000-0000-0000079F0000}"/>
    <cellStyle name="Normal 2 9 3 2_AVA DVA EL" xfId="26924" xr:uid="{00000000-0005-0000-0000-0000089F0000}"/>
    <cellStyle name="Normal 2 9 3 3" xfId="26925" xr:uid="{00000000-0005-0000-0000-0000099F0000}"/>
    <cellStyle name="Normal 2 9 3 3 2" xfId="26926" xr:uid="{00000000-0005-0000-0000-00000A9F0000}"/>
    <cellStyle name="Normal 2 9 3 3 3" xfId="26927" xr:uid="{00000000-0005-0000-0000-00000B9F0000}"/>
    <cellStyle name="Normal 2 9 3 3_AVA DVA EL" xfId="26928" xr:uid="{00000000-0005-0000-0000-00000C9F0000}"/>
    <cellStyle name="Normal 2 9 3 4" xfId="26929" xr:uid="{00000000-0005-0000-0000-00000D9F0000}"/>
    <cellStyle name="Normal 2 9 3 4 2" xfId="26930" xr:uid="{00000000-0005-0000-0000-00000E9F0000}"/>
    <cellStyle name="Normal 2 9 3 4 3" xfId="26931" xr:uid="{00000000-0005-0000-0000-00000F9F0000}"/>
    <cellStyle name="Normal 2 9 3 4_AVA DVA EL" xfId="26932" xr:uid="{00000000-0005-0000-0000-0000109F0000}"/>
    <cellStyle name="Normal 2 9 3 5" xfId="26933" xr:uid="{00000000-0005-0000-0000-0000119F0000}"/>
    <cellStyle name="Normal 2 9 3 6" xfId="48869" xr:uid="{00000000-0005-0000-0000-0000129F0000}"/>
    <cellStyle name="Normal 2 9 3_3. Chng in credit spreads" xfId="48870" xr:uid="{00000000-0005-0000-0000-0000139F0000}"/>
    <cellStyle name="Normal 2 9 4" xfId="8354" xr:uid="{00000000-0005-0000-0000-0000149F0000}"/>
    <cellStyle name="Normal 2 9 4 2" xfId="26934" xr:uid="{00000000-0005-0000-0000-0000159F0000}"/>
    <cellStyle name="Normal 2 9 4 2 2" xfId="26935" xr:uid="{00000000-0005-0000-0000-0000169F0000}"/>
    <cellStyle name="Normal 2 9 4 2 3" xfId="26936" xr:uid="{00000000-0005-0000-0000-0000179F0000}"/>
    <cellStyle name="Normal 2 9 4 2 4" xfId="48871" xr:uid="{00000000-0005-0000-0000-0000189F0000}"/>
    <cellStyle name="Normal 2 9 4 2_AVA DVA EL" xfId="26937" xr:uid="{00000000-0005-0000-0000-0000199F0000}"/>
    <cellStyle name="Normal 2 9 4 3" xfId="26938" xr:uid="{00000000-0005-0000-0000-00001A9F0000}"/>
    <cellStyle name="Normal 2 9 4 4" xfId="48872" xr:uid="{00000000-0005-0000-0000-00001B9F0000}"/>
    <cellStyle name="Normal 2 9 4_3. Chng in credit spreads" xfId="48873" xr:uid="{00000000-0005-0000-0000-00001C9F0000}"/>
    <cellStyle name="Normal 2 9 5" xfId="8355" xr:uid="{00000000-0005-0000-0000-00001D9F0000}"/>
    <cellStyle name="Normal 2 9 5 2" xfId="26939" xr:uid="{00000000-0005-0000-0000-00001E9F0000}"/>
    <cellStyle name="Normal 2 9 5 2 2" xfId="26940" xr:uid="{00000000-0005-0000-0000-00001F9F0000}"/>
    <cellStyle name="Normal 2 9 5 2 3" xfId="26941" xr:uid="{00000000-0005-0000-0000-0000209F0000}"/>
    <cellStyle name="Normal 2 9 5 2_AVA DVA EL" xfId="26942" xr:uid="{00000000-0005-0000-0000-0000219F0000}"/>
    <cellStyle name="Normal 2 9 5 3" xfId="26943" xr:uid="{00000000-0005-0000-0000-0000229F0000}"/>
    <cellStyle name="Normal 2 9 5 4" xfId="48874" xr:uid="{00000000-0005-0000-0000-0000239F0000}"/>
    <cellStyle name="Normal 2 9 5_AVA DVA EL" xfId="26944" xr:uid="{00000000-0005-0000-0000-0000249F0000}"/>
    <cellStyle name="Normal 2 9 6" xfId="8356" xr:uid="{00000000-0005-0000-0000-0000259F0000}"/>
    <cellStyle name="Normal 2 9 6 2" xfId="26945" xr:uid="{00000000-0005-0000-0000-0000269F0000}"/>
    <cellStyle name="Normal 2 9 6 2 2" xfId="26946" xr:uid="{00000000-0005-0000-0000-0000279F0000}"/>
    <cellStyle name="Normal 2 9 6 2 3" xfId="26947" xr:uid="{00000000-0005-0000-0000-0000289F0000}"/>
    <cellStyle name="Normal 2 9 6 2_AVA DVA EL" xfId="26948" xr:uid="{00000000-0005-0000-0000-0000299F0000}"/>
    <cellStyle name="Normal 2 9 6 3" xfId="26949" xr:uid="{00000000-0005-0000-0000-00002A9F0000}"/>
    <cellStyle name="Normal 2 9 6_AVA DVA EL" xfId="26950" xr:uid="{00000000-0005-0000-0000-00002B9F0000}"/>
    <cellStyle name="Normal 2 9 7" xfId="26951" xr:uid="{00000000-0005-0000-0000-00002C9F0000}"/>
    <cellStyle name="Normal 2 9 7 2" xfId="26952" xr:uid="{00000000-0005-0000-0000-00002D9F0000}"/>
    <cellStyle name="Normal 2 9 7 3" xfId="26953" xr:uid="{00000000-0005-0000-0000-00002E9F0000}"/>
    <cellStyle name="Normal 2 9 7_AVA DVA EL" xfId="26954" xr:uid="{00000000-0005-0000-0000-00002F9F0000}"/>
    <cellStyle name="Normal 2 9 8" xfId="26955" xr:uid="{00000000-0005-0000-0000-0000309F0000}"/>
    <cellStyle name="Normal 2 9 8 2" xfId="26956" xr:uid="{00000000-0005-0000-0000-0000319F0000}"/>
    <cellStyle name="Normal 2 9 8 3" xfId="26957" xr:uid="{00000000-0005-0000-0000-0000329F0000}"/>
    <cellStyle name="Normal 2 9 8_AVA DVA EL" xfId="26958" xr:uid="{00000000-0005-0000-0000-0000339F0000}"/>
    <cellStyle name="Normal 2 9 9" xfId="26959" xr:uid="{00000000-0005-0000-0000-0000349F0000}"/>
    <cellStyle name="Normal 2 9 9 2" xfId="26960" xr:uid="{00000000-0005-0000-0000-0000359F0000}"/>
    <cellStyle name="Normal 2 9 9 3" xfId="26961" xr:uid="{00000000-0005-0000-0000-0000369F0000}"/>
    <cellStyle name="Normal 2 9 9_AVA DVA EL" xfId="26962" xr:uid="{00000000-0005-0000-0000-0000379F0000}"/>
    <cellStyle name="Normal 2 9_3. Chng in credit spreads" xfId="48875" xr:uid="{00000000-0005-0000-0000-0000389F0000}"/>
    <cellStyle name="Normal 2_~0149226" xfId="8357" xr:uid="{00000000-0005-0000-0000-0000399F0000}"/>
    <cellStyle name="Normal 20" xfId="8358" xr:uid="{00000000-0005-0000-0000-00003A9F0000}"/>
    <cellStyle name="Normal 20 10" xfId="48876" xr:uid="{00000000-0005-0000-0000-00003B9F0000}"/>
    <cellStyle name="Normal 20 11" xfId="48877" xr:uid="{00000000-0005-0000-0000-00003C9F0000}"/>
    <cellStyle name="Normal 20 2" xfId="8359" xr:uid="{00000000-0005-0000-0000-00003D9F0000}"/>
    <cellStyle name="Normal 20 2 2" xfId="26963" xr:uid="{00000000-0005-0000-0000-00003E9F0000}"/>
    <cellStyle name="Normal 20 2 2 2" xfId="26964" xr:uid="{00000000-0005-0000-0000-00003F9F0000}"/>
    <cellStyle name="Normal 20 2 2 3" xfId="26965" xr:uid="{00000000-0005-0000-0000-0000409F0000}"/>
    <cellStyle name="Normal 20 2 2_AVA DVA EL" xfId="26966" xr:uid="{00000000-0005-0000-0000-0000419F0000}"/>
    <cellStyle name="Normal 20 2 3" xfId="26967" xr:uid="{00000000-0005-0000-0000-0000429F0000}"/>
    <cellStyle name="Normal 20 2 4" xfId="48878" xr:uid="{00000000-0005-0000-0000-0000439F0000}"/>
    <cellStyle name="Normal 20 2_AVA DVA EL" xfId="26968" xr:uid="{00000000-0005-0000-0000-0000449F0000}"/>
    <cellStyle name="Normal 20 3" xfId="8360" xr:uid="{00000000-0005-0000-0000-0000459F0000}"/>
    <cellStyle name="Normal 20 3 2" xfId="26969" xr:uid="{00000000-0005-0000-0000-0000469F0000}"/>
    <cellStyle name="Normal 20 3 3" xfId="48879" xr:uid="{00000000-0005-0000-0000-0000479F0000}"/>
    <cellStyle name="Normal 20 3_AVA DVA EL" xfId="26970" xr:uid="{00000000-0005-0000-0000-0000489F0000}"/>
    <cellStyle name="Normal 20 4" xfId="8361" xr:uid="{00000000-0005-0000-0000-0000499F0000}"/>
    <cellStyle name="Normal 20 4 2" xfId="26971" xr:uid="{00000000-0005-0000-0000-00004A9F0000}"/>
    <cellStyle name="Normal 20 4 3" xfId="48880" xr:uid="{00000000-0005-0000-0000-00004B9F0000}"/>
    <cellStyle name="Normal 20 4_AVA DVA EL" xfId="26972" xr:uid="{00000000-0005-0000-0000-00004C9F0000}"/>
    <cellStyle name="Normal 20 5" xfId="8362" xr:uid="{00000000-0005-0000-0000-00004D9F0000}"/>
    <cellStyle name="Normal 20 5 2" xfId="26973" xr:uid="{00000000-0005-0000-0000-00004E9F0000}"/>
    <cellStyle name="Normal 20 5_AVA DVA EL" xfId="26974" xr:uid="{00000000-0005-0000-0000-00004F9F0000}"/>
    <cellStyle name="Normal 20 6" xfId="8363" xr:uid="{00000000-0005-0000-0000-0000509F0000}"/>
    <cellStyle name="Normal 20 6 2" xfId="26975" xr:uid="{00000000-0005-0000-0000-0000519F0000}"/>
    <cellStyle name="Normal 20 6_AVA DVA EL" xfId="26976" xr:uid="{00000000-0005-0000-0000-0000529F0000}"/>
    <cellStyle name="Normal 20 7" xfId="8364" xr:uid="{00000000-0005-0000-0000-0000539F0000}"/>
    <cellStyle name="Normal 20 7 2" xfId="26977" xr:uid="{00000000-0005-0000-0000-0000549F0000}"/>
    <cellStyle name="Normal 20 7_AVA DVA EL" xfId="26978" xr:uid="{00000000-0005-0000-0000-0000559F0000}"/>
    <cellStyle name="Normal 20 8" xfId="26979" xr:uid="{00000000-0005-0000-0000-0000569F0000}"/>
    <cellStyle name="Normal 20 8 2" xfId="26980" xr:uid="{00000000-0005-0000-0000-0000579F0000}"/>
    <cellStyle name="Normal 20 8 3" xfId="26981" xr:uid="{00000000-0005-0000-0000-0000589F0000}"/>
    <cellStyle name="Normal 20 8_AVA DVA EL" xfId="26982" xr:uid="{00000000-0005-0000-0000-0000599F0000}"/>
    <cellStyle name="Normal 20 9" xfId="26983" xr:uid="{00000000-0005-0000-0000-00005A9F0000}"/>
    <cellStyle name="Normal 20_7. Other MTM adjustments" xfId="48881" xr:uid="{00000000-0005-0000-0000-00005B9F0000}"/>
    <cellStyle name="Normal 21" xfId="8365" xr:uid="{00000000-0005-0000-0000-00005C9F0000}"/>
    <cellStyle name="Normal 21 10" xfId="48882" xr:uid="{00000000-0005-0000-0000-00005D9F0000}"/>
    <cellStyle name="Normal 21 11" xfId="48883" xr:uid="{00000000-0005-0000-0000-00005E9F0000}"/>
    <cellStyle name="Normal 21 2" xfId="8366" xr:uid="{00000000-0005-0000-0000-00005F9F0000}"/>
    <cellStyle name="Normal 21 2 2" xfId="26984" xr:uid="{00000000-0005-0000-0000-0000609F0000}"/>
    <cellStyle name="Normal 21 2 2 2" xfId="26985" xr:uid="{00000000-0005-0000-0000-0000619F0000}"/>
    <cellStyle name="Normal 21 2 2 2 2" xfId="48884" xr:uid="{00000000-0005-0000-0000-0000629F0000}"/>
    <cellStyle name="Normal 21 2 2 2 2 2" xfId="48885" xr:uid="{00000000-0005-0000-0000-0000639F0000}"/>
    <cellStyle name="Normal 21 2 2 2 3" xfId="48886" xr:uid="{00000000-0005-0000-0000-0000649F0000}"/>
    <cellStyle name="Normal 21 2 2 2 4" xfId="48887" xr:uid="{00000000-0005-0000-0000-0000659F0000}"/>
    <cellStyle name="Normal 21 2 2 2_3. Chng in credit spreads" xfId="48888" xr:uid="{00000000-0005-0000-0000-0000669F0000}"/>
    <cellStyle name="Normal 21 2 2 3" xfId="26986" xr:uid="{00000000-0005-0000-0000-0000679F0000}"/>
    <cellStyle name="Normal 21 2 2 3 2" xfId="48889" xr:uid="{00000000-0005-0000-0000-0000689F0000}"/>
    <cellStyle name="Normal 21 2 2 4" xfId="48890" xr:uid="{00000000-0005-0000-0000-0000699F0000}"/>
    <cellStyle name="Normal 21 2 2 5" xfId="48891" xr:uid="{00000000-0005-0000-0000-00006A9F0000}"/>
    <cellStyle name="Normal 21 2 2_3. Chng in credit spreads" xfId="48892" xr:uid="{00000000-0005-0000-0000-00006B9F0000}"/>
    <cellStyle name="Normal 21 2 3" xfId="26987" xr:uid="{00000000-0005-0000-0000-00006C9F0000}"/>
    <cellStyle name="Normal 21 2 3 2" xfId="26988" xr:uid="{00000000-0005-0000-0000-00006D9F0000}"/>
    <cellStyle name="Normal 21 2 3 2 2" xfId="48893" xr:uid="{00000000-0005-0000-0000-00006E9F0000}"/>
    <cellStyle name="Normal 21 2 3 2 2 2" xfId="48894" xr:uid="{00000000-0005-0000-0000-00006F9F0000}"/>
    <cellStyle name="Normal 21 2 3 2 3" xfId="48895" xr:uid="{00000000-0005-0000-0000-0000709F0000}"/>
    <cellStyle name="Normal 21 2 3 2 4" xfId="48896" xr:uid="{00000000-0005-0000-0000-0000719F0000}"/>
    <cellStyle name="Normal 21 2 3 2_3. Chng in credit spreads" xfId="48897" xr:uid="{00000000-0005-0000-0000-0000729F0000}"/>
    <cellStyle name="Normal 21 2 3 3" xfId="26989" xr:uid="{00000000-0005-0000-0000-0000739F0000}"/>
    <cellStyle name="Normal 21 2 3 3 2" xfId="48898" xr:uid="{00000000-0005-0000-0000-0000749F0000}"/>
    <cellStyle name="Normal 21 2 3 4" xfId="48899" xr:uid="{00000000-0005-0000-0000-0000759F0000}"/>
    <cellStyle name="Normal 21 2 3 5" xfId="48900" xr:uid="{00000000-0005-0000-0000-0000769F0000}"/>
    <cellStyle name="Normal 21 2 3_3. Chng in credit spreads" xfId="48901" xr:uid="{00000000-0005-0000-0000-0000779F0000}"/>
    <cellStyle name="Normal 21 2 4" xfId="26990" xr:uid="{00000000-0005-0000-0000-0000789F0000}"/>
    <cellStyle name="Normal 21 2 4 2" xfId="48902" xr:uid="{00000000-0005-0000-0000-0000799F0000}"/>
    <cellStyle name="Normal 21 2 4 2 2" xfId="48903" xr:uid="{00000000-0005-0000-0000-00007A9F0000}"/>
    <cellStyle name="Normal 21 2 4 3" xfId="48904" xr:uid="{00000000-0005-0000-0000-00007B9F0000}"/>
    <cellStyle name="Normal 21 2 4 4" xfId="48905" xr:uid="{00000000-0005-0000-0000-00007C9F0000}"/>
    <cellStyle name="Normal 21 2 4_3. Chng in credit spreads" xfId="48906" xr:uid="{00000000-0005-0000-0000-00007D9F0000}"/>
    <cellStyle name="Normal 21 2 5" xfId="48907" xr:uid="{00000000-0005-0000-0000-00007E9F0000}"/>
    <cellStyle name="Normal 21 2 5 2" xfId="48908" xr:uid="{00000000-0005-0000-0000-00007F9F0000}"/>
    <cellStyle name="Normal 21 2 6" xfId="48909" xr:uid="{00000000-0005-0000-0000-0000809F0000}"/>
    <cellStyle name="Normal 21 2 7" xfId="48910" xr:uid="{00000000-0005-0000-0000-0000819F0000}"/>
    <cellStyle name="Normal 21 2_3. Chng in credit spreads" xfId="48911" xr:uid="{00000000-0005-0000-0000-0000829F0000}"/>
    <cellStyle name="Normal 21 3" xfId="8367" xr:uid="{00000000-0005-0000-0000-0000839F0000}"/>
    <cellStyle name="Normal 21 3 2" xfId="26991" xr:uid="{00000000-0005-0000-0000-0000849F0000}"/>
    <cellStyle name="Normal 21 3 2 2" xfId="26992" xr:uid="{00000000-0005-0000-0000-0000859F0000}"/>
    <cellStyle name="Normal 21 3 2 2 2" xfId="48912" xr:uid="{00000000-0005-0000-0000-0000869F0000}"/>
    <cellStyle name="Normal 21 3 2 3" xfId="26993" xr:uid="{00000000-0005-0000-0000-0000879F0000}"/>
    <cellStyle name="Normal 21 3 2 3 2" xfId="48913" xr:uid="{00000000-0005-0000-0000-0000889F0000}"/>
    <cellStyle name="Normal 21 3 2 4" xfId="48914" xr:uid="{00000000-0005-0000-0000-0000899F0000}"/>
    <cellStyle name="Normal 21 3 2_3. Chng in credit spreads" xfId="48915" xr:uid="{00000000-0005-0000-0000-00008A9F0000}"/>
    <cellStyle name="Normal 21 3 3" xfId="26994" xr:uid="{00000000-0005-0000-0000-00008B9F0000}"/>
    <cellStyle name="Normal 21 3 3 2" xfId="26995" xr:uid="{00000000-0005-0000-0000-00008C9F0000}"/>
    <cellStyle name="Normal 21 3 3 3" xfId="26996" xr:uid="{00000000-0005-0000-0000-00008D9F0000}"/>
    <cellStyle name="Normal 21 3 3 4" xfId="48916" xr:uid="{00000000-0005-0000-0000-00008E9F0000}"/>
    <cellStyle name="Normal 21 3 3_AVA DVA EL" xfId="26997" xr:uid="{00000000-0005-0000-0000-00008F9F0000}"/>
    <cellStyle name="Normal 21 3 4" xfId="26998" xr:uid="{00000000-0005-0000-0000-0000909F0000}"/>
    <cellStyle name="Normal 21 3 4 2" xfId="48917" xr:uid="{00000000-0005-0000-0000-0000919F0000}"/>
    <cellStyle name="Normal 21 3 5" xfId="48918" xr:uid="{00000000-0005-0000-0000-0000929F0000}"/>
    <cellStyle name="Normal 21 3_3. Chng in credit spreads" xfId="48919" xr:uid="{00000000-0005-0000-0000-0000939F0000}"/>
    <cellStyle name="Normal 21 4" xfId="8368" xr:uid="{00000000-0005-0000-0000-0000949F0000}"/>
    <cellStyle name="Normal 21 4 2" xfId="26999" xr:uid="{00000000-0005-0000-0000-0000959F0000}"/>
    <cellStyle name="Normal 21 4 2 2" xfId="27000" xr:uid="{00000000-0005-0000-0000-0000969F0000}"/>
    <cellStyle name="Normal 21 4 2 3" xfId="27001" xr:uid="{00000000-0005-0000-0000-0000979F0000}"/>
    <cellStyle name="Normal 21 4 2_AVA DVA EL" xfId="27002" xr:uid="{00000000-0005-0000-0000-0000989F0000}"/>
    <cellStyle name="Normal 21 4 3" xfId="27003" xr:uid="{00000000-0005-0000-0000-0000999F0000}"/>
    <cellStyle name="Normal 21 4 3 2" xfId="27004" xr:uid="{00000000-0005-0000-0000-00009A9F0000}"/>
    <cellStyle name="Normal 21 4 3 3" xfId="27005" xr:uid="{00000000-0005-0000-0000-00009B9F0000}"/>
    <cellStyle name="Normal 21 4 3_AVA DVA EL" xfId="27006" xr:uid="{00000000-0005-0000-0000-00009C9F0000}"/>
    <cellStyle name="Normal 21 4 4" xfId="27007" xr:uid="{00000000-0005-0000-0000-00009D9F0000}"/>
    <cellStyle name="Normal 21 4 5" xfId="48920" xr:uid="{00000000-0005-0000-0000-00009E9F0000}"/>
    <cellStyle name="Normal 21 4_AVA DVA EL" xfId="27008" xr:uid="{00000000-0005-0000-0000-00009F9F0000}"/>
    <cellStyle name="Normal 21 5" xfId="8369" xr:uid="{00000000-0005-0000-0000-0000A09F0000}"/>
    <cellStyle name="Normal 21 5 2" xfId="27009" xr:uid="{00000000-0005-0000-0000-0000A19F0000}"/>
    <cellStyle name="Normal 21 5 2 2" xfId="27010" xr:uid="{00000000-0005-0000-0000-0000A29F0000}"/>
    <cellStyle name="Normal 21 5 2 3" xfId="27011" xr:uid="{00000000-0005-0000-0000-0000A39F0000}"/>
    <cellStyle name="Normal 21 5 2_AVA DVA EL" xfId="27012" xr:uid="{00000000-0005-0000-0000-0000A49F0000}"/>
    <cellStyle name="Normal 21 5 3" xfId="27013" xr:uid="{00000000-0005-0000-0000-0000A59F0000}"/>
    <cellStyle name="Normal 21 5 3 2" xfId="27014" xr:uid="{00000000-0005-0000-0000-0000A69F0000}"/>
    <cellStyle name="Normal 21 5 3 3" xfId="27015" xr:uid="{00000000-0005-0000-0000-0000A79F0000}"/>
    <cellStyle name="Normal 21 5 3_AVA DVA EL" xfId="27016" xr:uid="{00000000-0005-0000-0000-0000A89F0000}"/>
    <cellStyle name="Normal 21 5 4" xfId="27017" xr:uid="{00000000-0005-0000-0000-0000A99F0000}"/>
    <cellStyle name="Normal 21 5 5" xfId="48921" xr:uid="{00000000-0005-0000-0000-0000AA9F0000}"/>
    <cellStyle name="Normal 21 5_AVA DVA EL" xfId="27018" xr:uid="{00000000-0005-0000-0000-0000AB9F0000}"/>
    <cellStyle name="Normal 21 6" xfId="8370" xr:uid="{00000000-0005-0000-0000-0000AC9F0000}"/>
    <cellStyle name="Normal 21 6 2" xfId="27019" xr:uid="{00000000-0005-0000-0000-0000AD9F0000}"/>
    <cellStyle name="Normal 21 6 2 2" xfId="27020" xr:uid="{00000000-0005-0000-0000-0000AE9F0000}"/>
    <cellStyle name="Normal 21 6 2 3" xfId="27021" xr:uid="{00000000-0005-0000-0000-0000AF9F0000}"/>
    <cellStyle name="Normal 21 6 2_AVA DVA EL" xfId="27022" xr:uid="{00000000-0005-0000-0000-0000B09F0000}"/>
    <cellStyle name="Normal 21 6 3" xfId="27023" xr:uid="{00000000-0005-0000-0000-0000B19F0000}"/>
    <cellStyle name="Normal 21 6 3 2" xfId="27024" xr:uid="{00000000-0005-0000-0000-0000B29F0000}"/>
    <cellStyle name="Normal 21 6 3 3" xfId="27025" xr:uid="{00000000-0005-0000-0000-0000B39F0000}"/>
    <cellStyle name="Normal 21 6 3_AVA DVA EL" xfId="27026" xr:uid="{00000000-0005-0000-0000-0000B49F0000}"/>
    <cellStyle name="Normal 21 6 4" xfId="27027" xr:uid="{00000000-0005-0000-0000-0000B59F0000}"/>
    <cellStyle name="Normal 21 6_AVA DVA EL" xfId="27028" xr:uid="{00000000-0005-0000-0000-0000B69F0000}"/>
    <cellStyle name="Normal 21 7" xfId="8371" xr:uid="{00000000-0005-0000-0000-0000B79F0000}"/>
    <cellStyle name="Normal 21 7 2" xfId="27029" xr:uid="{00000000-0005-0000-0000-0000B89F0000}"/>
    <cellStyle name="Normal 21 7 2 2" xfId="27030" xr:uid="{00000000-0005-0000-0000-0000B99F0000}"/>
    <cellStyle name="Normal 21 7 2 3" xfId="27031" xr:uid="{00000000-0005-0000-0000-0000BA9F0000}"/>
    <cellStyle name="Normal 21 7 2_AVA DVA EL" xfId="27032" xr:uid="{00000000-0005-0000-0000-0000BB9F0000}"/>
    <cellStyle name="Normal 21 7 3" xfId="27033" xr:uid="{00000000-0005-0000-0000-0000BC9F0000}"/>
    <cellStyle name="Normal 21 7 3 2" xfId="27034" xr:uid="{00000000-0005-0000-0000-0000BD9F0000}"/>
    <cellStyle name="Normal 21 7 3 3" xfId="27035" xr:uid="{00000000-0005-0000-0000-0000BE9F0000}"/>
    <cellStyle name="Normal 21 7 3_AVA DVA EL" xfId="27036" xr:uid="{00000000-0005-0000-0000-0000BF9F0000}"/>
    <cellStyle name="Normal 21 7 4" xfId="27037" xr:uid="{00000000-0005-0000-0000-0000C09F0000}"/>
    <cellStyle name="Normal 21 7_AVA DVA EL" xfId="27038" xr:uid="{00000000-0005-0000-0000-0000C19F0000}"/>
    <cellStyle name="Normal 21 8" xfId="27039" xr:uid="{00000000-0005-0000-0000-0000C29F0000}"/>
    <cellStyle name="Normal 21 8 2" xfId="27040" xr:uid="{00000000-0005-0000-0000-0000C39F0000}"/>
    <cellStyle name="Normal 21 8 3" xfId="27041" xr:uid="{00000000-0005-0000-0000-0000C49F0000}"/>
    <cellStyle name="Normal 21 8_AVA DVA EL" xfId="27042" xr:uid="{00000000-0005-0000-0000-0000C59F0000}"/>
    <cellStyle name="Normal 21 9" xfId="27043" xr:uid="{00000000-0005-0000-0000-0000C69F0000}"/>
    <cellStyle name="Normal 21_7. Other MTM adjustments" xfId="48922" xr:uid="{00000000-0005-0000-0000-0000C79F0000}"/>
    <cellStyle name="Normal 22" xfId="8372" xr:uid="{00000000-0005-0000-0000-0000C89F0000}"/>
    <cellStyle name="Normal 22 2" xfId="27044" xr:uid="{00000000-0005-0000-0000-0000C99F0000}"/>
    <cellStyle name="Normal 22 2 2" xfId="27045" xr:uid="{00000000-0005-0000-0000-0000CA9F0000}"/>
    <cellStyle name="Normal 22 2 3" xfId="27046" xr:uid="{00000000-0005-0000-0000-0000CB9F0000}"/>
    <cellStyle name="Normal 22 2 4" xfId="48923" xr:uid="{00000000-0005-0000-0000-0000CC9F0000}"/>
    <cellStyle name="Normal 22 2_AVA DVA EL" xfId="27047" xr:uid="{00000000-0005-0000-0000-0000CD9F0000}"/>
    <cellStyle name="Normal 22 3" xfId="27048" xr:uid="{00000000-0005-0000-0000-0000CE9F0000}"/>
    <cellStyle name="Normal 22 3 2" xfId="48924" xr:uid="{00000000-0005-0000-0000-0000CF9F0000}"/>
    <cellStyle name="Normal 22 4" xfId="48925" xr:uid="{00000000-0005-0000-0000-0000D09F0000}"/>
    <cellStyle name="Normal 22 4 2" xfId="48926" xr:uid="{00000000-0005-0000-0000-0000D19F0000}"/>
    <cellStyle name="Normal 22 5" xfId="48927" xr:uid="{00000000-0005-0000-0000-0000D29F0000}"/>
    <cellStyle name="Normal 22 6" xfId="48928" xr:uid="{00000000-0005-0000-0000-0000D39F0000}"/>
    <cellStyle name="Normal 22_7. Other MTM adjustments" xfId="48929" xr:uid="{00000000-0005-0000-0000-0000D49F0000}"/>
    <cellStyle name="Normal 23" xfId="8373" xr:uid="{00000000-0005-0000-0000-0000D59F0000}"/>
    <cellStyle name="Normal 23 2" xfId="27049" xr:uid="{00000000-0005-0000-0000-0000D69F0000}"/>
    <cellStyle name="Normal 23 2 2" xfId="27050" xr:uid="{00000000-0005-0000-0000-0000D79F0000}"/>
    <cellStyle name="Normal 23 2 3" xfId="27051" xr:uid="{00000000-0005-0000-0000-0000D89F0000}"/>
    <cellStyle name="Normal 23 2 4" xfId="48930" xr:uid="{00000000-0005-0000-0000-0000D99F0000}"/>
    <cellStyle name="Normal 23 2_AVA DVA EL" xfId="27052" xr:uid="{00000000-0005-0000-0000-0000DA9F0000}"/>
    <cellStyle name="Normal 23 3" xfId="27053" xr:uid="{00000000-0005-0000-0000-0000DB9F0000}"/>
    <cellStyle name="Normal 23 3 2" xfId="27054" xr:uid="{00000000-0005-0000-0000-0000DC9F0000}"/>
    <cellStyle name="Normal 23 3 2 2" xfId="48931" xr:uid="{00000000-0005-0000-0000-0000DD9F0000}"/>
    <cellStyle name="Normal 23 3 2 2 2" xfId="48932" xr:uid="{00000000-0005-0000-0000-0000DE9F0000}"/>
    <cellStyle name="Normal 23 3 2 3" xfId="48933" xr:uid="{00000000-0005-0000-0000-0000DF9F0000}"/>
    <cellStyle name="Normal 23 3 2 4" xfId="48934" xr:uid="{00000000-0005-0000-0000-0000E09F0000}"/>
    <cellStyle name="Normal 23 3 2_3. Chng in credit spreads" xfId="48935" xr:uid="{00000000-0005-0000-0000-0000E19F0000}"/>
    <cellStyle name="Normal 23 3 3" xfId="27055" xr:uid="{00000000-0005-0000-0000-0000E29F0000}"/>
    <cellStyle name="Normal 23 3 3 2" xfId="48936" xr:uid="{00000000-0005-0000-0000-0000E39F0000}"/>
    <cellStyle name="Normal 23 3 4" xfId="48937" xr:uid="{00000000-0005-0000-0000-0000E49F0000}"/>
    <cellStyle name="Normal 23 3 5" xfId="48938" xr:uid="{00000000-0005-0000-0000-0000E59F0000}"/>
    <cellStyle name="Normal 23 3_3. Chng in credit spreads" xfId="48939" xr:uid="{00000000-0005-0000-0000-0000E69F0000}"/>
    <cellStyle name="Normal 23 4" xfId="27056" xr:uid="{00000000-0005-0000-0000-0000E79F0000}"/>
    <cellStyle name="Normal 23 4 2" xfId="27057" xr:uid="{00000000-0005-0000-0000-0000E89F0000}"/>
    <cellStyle name="Normal 23 4 3" xfId="27058" xr:uid="{00000000-0005-0000-0000-0000E99F0000}"/>
    <cellStyle name="Normal 23 4 4" xfId="48940" xr:uid="{00000000-0005-0000-0000-0000EA9F0000}"/>
    <cellStyle name="Normal 23 4_AVA DVA EL" xfId="27059" xr:uid="{00000000-0005-0000-0000-0000EB9F0000}"/>
    <cellStyle name="Normal 23 5" xfId="27060" xr:uid="{00000000-0005-0000-0000-0000EC9F0000}"/>
    <cellStyle name="Normal 23 6" xfId="48941" xr:uid="{00000000-0005-0000-0000-0000ED9F0000}"/>
    <cellStyle name="Normal 23_7. Other MTM adjustments" xfId="48942" xr:uid="{00000000-0005-0000-0000-0000EE9F0000}"/>
    <cellStyle name="Normal 24" xfId="8374" xr:uid="{00000000-0005-0000-0000-0000EF9F0000}"/>
    <cellStyle name="Normal 24 2" xfId="8375" xr:uid="{00000000-0005-0000-0000-0000F09F0000}"/>
    <cellStyle name="Normal 24 2 2" xfId="48943" xr:uid="{00000000-0005-0000-0000-0000F19F0000}"/>
    <cellStyle name="Normal 24 3" xfId="27061" xr:uid="{00000000-0005-0000-0000-0000F29F0000}"/>
    <cellStyle name="Normal 24 3 2" xfId="27062" xr:uid="{00000000-0005-0000-0000-0000F39F0000}"/>
    <cellStyle name="Normal 24 3 3" xfId="27063" xr:uid="{00000000-0005-0000-0000-0000F49F0000}"/>
    <cellStyle name="Normal 24 3 4" xfId="48944" xr:uid="{00000000-0005-0000-0000-0000F59F0000}"/>
    <cellStyle name="Normal 24 3_AVA DVA EL" xfId="27064" xr:uid="{00000000-0005-0000-0000-0000F69F0000}"/>
    <cellStyle name="Normal 24 4" xfId="27065" xr:uid="{00000000-0005-0000-0000-0000F79F0000}"/>
    <cellStyle name="Normal 24 4 2" xfId="27066" xr:uid="{00000000-0005-0000-0000-0000F89F0000}"/>
    <cellStyle name="Normal 24 4 3" xfId="27067" xr:uid="{00000000-0005-0000-0000-0000F99F0000}"/>
    <cellStyle name="Normal 24 4_AVA DVA EL" xfId="27068" xr:uid="{00000000-0005-0000-0000-0000FA9F0000}"/>
    <cellStyle name="Normal 24 5" xfId="48945" xr:uid="{00000000-0005-0000-0000-0000FB9F0000}"/>
    <cellStyle name="Normal 24_7. Other MTM adjustments" xfId="48946" xr:uid="{00000000-0005-0000-0000-0000FC9F0000}"/>
    <cellStyle name="Normal 25" xfId="8376" xr:uid="{00000000-0005-0000-0000-0000FD9F0000}"/>
    <cellStyle name="Normal 25 2" xfId="8377" xr:uid="{00000000-0005-0000-0000-0000FE9F0000}"/>
    <cellStyle name="Normal 25 2 2" xfId="8378" xr:uid="{00000000-0005-0000-0000-0000FF9F0000}"/>
    <cellStyle name="Normal 25 2 2 2" xfId="27069" xr:uid="{00000000-0005-0000-0000-000000A00000}"/>
    <cellStyle name="Normal 25 2 2_AVA DVA EL" xfId="27070" xr:uid="{00000000-0005-0000-0000-000001A00000}"/>
    <cellStyle name="Normal 25 2 3" xfId="27071" xr:uid="{00000000-0005-0000-0000-000002A00000}"/>
    <cellStyle name="Normal 25 2 4" xfId="48947" xr:uid="{00000000-0005-0000-0000-000003A00000}"/>
    <cellStyle name="Normal 25 2_AVA DVA EL" xfId="27072" xr:uid="{00000000-0005-0000-0000-000004A00000}"/>
    <cellStyle name="Normal 25 3" xfId="8379" xr:uid="{00000000-0005-0000-0000-000005A00000}"/>
    <cellStyle name="Normal 25 3 2" xfId="27073" xr:uid="{00000000-0005-0000-0000-000006A00000}"/>
    <cellStyle name="Normal 25 3_AVA DVA EL" xfId="27074" xr:uid="{00000000-0005-0000-0000-000007A00000}"/>
    <cellStyle name="Normal 25 4" xfId="27075" xr:uid="{00000000-0005-0000-0000-000008A00000}"/>
    <cellStyle name="Normal 25 4 2" xfId="27076" xr:uid="{00000000-0005-0000-0000-000009A00000}"/>
    <cellStyle name="Normal 25 4 3" xfId="27077" xr:uid="{00000000-0005-0000-0000-00000AA00000}"/>
    <cellStyle name="Normal 25 4_AVA DVA EL" xfId="27078" xr:uid="{00000000-0005-0000-0000-00000BA00000}"/>
    <cellStyle name="Normal 25 5" xfId="27079" xr:uid="{00000000-0005-0000-0000-00000CA00000}"/>
    <cellStyle name="Normal 25 5 2" xfId="27080" xr:uid="{00000000-0005-0000-0000-00000DA00000}"/>
    <cellStyle name="Normal 25 5 3" xfId="27081" xr:uid="{00000000-0005-0000-0000-00000EA00000}"/>
    <cellStyle name="Normal 25 5_AVA DVA EL" xfId="27082" xr:uid="{00000000-0005-0000-0000-00000FA00000}"/>
    <cellStyle name="Normal 25 6" xfId="27083" xr:uid="{00000000-0005-0000-0000-000010A00000}"/>
    <cellStyle name="Normal 25 7" xfId="48948" xr:uid="{00000000-0005-0000-0000-000011A00000}"/>
    <cellStyle name="Normal 25 8" xfId="48949" xr:uid="{00000000-0005-0000-0000-000012A00000}"/>
    <cellStyle name="Normal 25 9" xfId="48950" xr:uid="{00000000-0005-0000-0000-000013A00000}"/>
    <cellStyle name="Normal 25_AVA DVA EL" xfId="27084" xr:uid="{00000000-0005-0000-0000-000014A00000}"/>
    <cellStyle name="Normal 26" xfId="8380" xr:uid="{00000000-0005-0000-0000-000015A00000}"/>
    <cellStyle name="Normal 26 2" xfId="8381" xr:uid="{00000000-0005-0000-0000-000016A00000}"/>
    <cellStyle name="Normal 26 2 2" xfId="27085" xr:uid="{00000000-0005-0000-0000-000017A00000}"/>
    <cellStyle name="Normal 26 2_AVA DVA EL" xfId="27086" xr:uid="{00000000-0005-0000-0000-000018A00000}"/>
    <cellStyle name="Normal 26 3" xfId="27087" xr:uid="{00000000-0005-0000-0000-000019A00000}"/>
    <cellStyle name="Normal 26 3 2" xfId="27088" xr:uid="{00000000-0005-0000-0000-00001AA00000}"/>
    <cellStyle name="Normal 26 3 3" xfId="27089" xr:uid="{00000000-0005-0000-0000-00001BA00000}"/>
    <cellStyle name="Normal 26 3 4" xfId="48951" xr:uid="{00000000-0005-0000-0000-00001CA00000}"/>
    <cellStyle name="Normal 26 3_AVA DVA EL" xfId="27090" xr:uid="{00000000-0005-0000-0000-00001DA00000}"/>
    <cellStyle name="Normal 26 4" xfId="27091" xr:uid="{00000000-0005-0000-0000-00001EA00000}"/>
    <cellStyle name="Normal 26 5" xfId="48952" xr:uid="{00000000-0005-0000-0000-00001FA00000}"/>
    <cellStyle name="Normal 26_3. Chng in credit spreads" xfId="48953" xr:uid="{00000000-0005-0000-0000-000020A00000}"/>
    <cellStyle name="Normal 27" xfId="8382" xr:uid="{00000000-0005-0000-0000-000021A00000}"/>
    <cellStyle name="Normal 27 2" xfId="8383" xr:uid="{00000000-0005-0000-0000-000022A00000}"/>
    <cellStyle name="Normal 27 2 2" xfId="27092" xr:uid="{00000000-0005-0000-0000-000023A00000}"/>
    <cellStyle name="Normal 27 2 2 2" xfId="27093" xr:uid="{00000000-0005-0000-0000-000024A00000}"/>
    <cellStyle name="Normal 27 2 2 3" xfId="27094" xr:uid="{00000000-0005-0000-0000-000025A00000}"/>
    <cellStyle name="Normal 27 2 2_AVA DVA EL" xfId="27095" xr:uid="{00000000-0005-0000-0000-000026A00000}"/>
    <cellStyle name="Normal 27 2 3" xfId="27096" xr:uid="{00000000-0005-0000-0000-000027A00000}"/>
    <cellStyle name="Normal 27 2 4" xfId="48954" xr:uid="{00000000-0005-0000-0000-000028A00000}"/>
    <cellStyle name="Normal 27 2_AVA DVA EL" xfId="27097" xr:uid="{00000000-0005-0000-0000-000029A00000}"/>
    <cellStyle name="Normal 27 3" xfId="27098" xr:uid="{00000000-0005-0000-0000-00002AA00000}"/>
    <cellStyle name="Normal 27 3 2" xfId="27099" xr:uid="{00000000-0005-0000-0000-00002BA00000}"/>
    <cellStyle name="Normal 27 3 3" xfId="27100" xr:uid="{00000000-0005-0000-0000-00002CA00000}"/>
    <cellStyle name="Normal 27 3 4" xfId="48955" xr:uid="{00000000-0005-0000-0000-00002DA00000}"/>
    <cellStyle name="Normal 27 3_AVA DVA EL" xfId="27101" xr:uid="{00000000-0005-0000-0000-00002EA00000}"/>
    <cellStyle name="Normal 27 4" xfId="27102" xr:uid="{00000000-0005-0000-0000-00002FA00000}"/>
    <cellStyle name="Normal 27 5" xfId="48956" xr:uid="{00000000-0005-0000-0000-000030A00000}"/>
    <cellStyle name="Normal 27 6" xfId="48957" xr:uid="{00000000-0005-0000-0000-000031A00000}"/>
    <cellStyle name="Normal 27_7. Other MTM adjustments" xfId="48958" xr:uid="{00000000-0005-0000-0000-000032A00000}"/>
    <cellStyle name="Normal 28" xfId="8384" xr:uid="{00000000-0005-0000-0000-000033A00000}"/>
    <cellStyle name="Normal 28 2" xfId="8385" xr:uid="{00000000-0005-0000-0000-000034A00000}"/>
    <cellStyle name="Normal 28 2 2" xfId="27103" xr:uid="{00000000-0005-0000-0000-000035A00000}"/>
    <cellStyle name="Normal 28 2_AVA DVA EL" xfId="27104" xr:uid="{00000000-0005-0000-0000-000036A00000}"/>
    <cellStyle name="Normal 28 3" xfId="8386" xr:uid="{00000000-0005-0000-0000-000037A00000}"/>
    <cellStyle name="Normal 28 3 2" xfId="27105" xr:uid="{00000000-0005-0000-0000-000038A00000}"/>
    <cellStyle name="Normal 28 3 3" xfId="48959" xr:uid="{00000000-0005-0000-0000-000039A00000}"/>
    <cellStyle name="Normal 28 3_AVA DVA EL" xfId="27106" xr:uid="{00000000-0005-0000-0000-00003AA00000}"/>
    <cellStyle name="Normal 28 4" xfId="27107" xr:uid="{00000000-0005-0000-0000-00003BA00000}"/>
    <cellStyle name="Normal 28 4 2" xfId="27108" xr:uid="{00000000-0005-0000-0000-00003CA00000}"/>
    <cellStyle name="Normal 28 4 3" xfId="27109" xr:uid="{00000000-0005-0000-0000-00003DA00000}"/>
    <cellStyle name="Normal 28 4_AVA DVA EL" xfId="27110" xr:uid="{00000000-0005-0000-0000-00003EA00000}"/>
    <cellStyle name="Normal 28 5" xfId="27111" xr:uid="{00000000-0005-0000-0000-00003FA00000}"/>
    <cellStyle name="Normal 28_7. Other MTM adjustments" xfId="48960" xr:uid="{00000000-0005-0000-0000-000040A00000}"/>
    <cellStyle name="Normal 29" xfId="8387" xr:uid="{00000000-0005-0000-0000-000041A00000}"/>
    <cellStyle name="Normal 29 2" xfId="27112" xr:uid="{00000000-0005-0000-0000-000042A00000}"/>
    <cellStyle name="Normal 29 2 2" xfId="27113" xr:uid="{00000000-0005-0000-0000-000043A00000}"/>
    <cellStyle name="Normal 29 2 2 2" xfId="48961" xr:uid="{00000000-0005-0000-0000-000044A00000}"/>
    <cellStyle name="Normal 29 2 3" xfId="27114" xr:uid="{00000000-0005-0000-0000-000045A00000}"/>
    <cellStyle name="Normal 29 2 3 2" xfId="48962" xr:uid="{00000000-0005-0000-0000-000046A00000}"/>
    <cellStyle name="Normal 29 2 4" xfId="48963" xr:uid="{00000000-0005-0000-0000-000047A00000}"/>
    <cellStyle name="Normal 29 2_AVA DVA EL" xfId="27115" xr:uid="{00000000-0005-0000-0000-000048A00000}"/>
    <cellStyle name="Normal 29 3" xfId="27116" xr:uid="{00000000-0005-0000-0000-000049A00000}"/>
    <cellStyle name="Normal 29 3 2" xfId="27117" xr:uid="{00000000-0005-0000-0000-00004AA00000}"/>
    <cellStyle name="Normal 29 3 3" xfId="27118" xr:uid="{00000000-0005-0000-0000-00004BA00000}"/>
    <cellStyle name="Normal 29 3 4" xfId="48964" xr:uid="{00000000-0005-0000-0000-00004CA00000}"/>
    <cellStyle name="Normal 29 3_AVA DVA EL" xfId="27119" xr:uid="{00000000-0005-0000-0000-00004DA00000}"/>
    <cellStyle name="Normal 29 4" xfId="27120" xr:uid="{00000000-0005-0000-0000-00004EA00000}"/>
    <cellStyle name="Normal 29 4 2" xfId="27121" xr:uid="{00000000-0005-0000-0000-00004FA00000}"/>
    <cellStyle name="Normal 29 4 3" xfId="27122" xr:uid="{00000000-0005-0000-0000-000050A00000}"/>
    <cellStyle name="Normal 29 4_AVA DVA EL" xfId="27123" xr:uid="{00000000-0005-0000-0000-000051A00000}"/>
    <cellStyle name="Normal 29 5" xfId="27124" xr:uid="{00000000-0005-0000-0000-000052A00000}"/>
    <cellStyle name="Normal 29 5 2" xfId="27125" xr:uid="{00000000-0005-0000-0000-000053A00000}"/>
    <cellStyle name="Normal 29 5 3" xfId="27126" xr:uid="{00000000-0005-0000-0000-000054A00000}"/>
    <cellStyle name="Normal 29 5_AVA DVA EL" xfId="27127" xr:uid="{00000000-0005-0000-0000-000055A00000}"/>
    <cellStyle name="Normal 29 6" xfId="27128" xr:uid="{00000000-0005-0000-0000-000056A00000}"/>
    <cellStyle name="Normal 29 7" xfId="48965" xr:uid="{00000000-0005-0000-0000-000057A00000}"/>
    <cellStyle name="Normal 29 8" xfId="48966" xr:uid="{00000000-0005-0000-0000-000058A00000}"/>
    <cellStyle name="Normal 29 9" xfId="48967" xr:uid="{00000000-0005-0000-0000-000059A00000}"/>
    <cellStyle name="Normal 29_AVA DVA EL" xfId="27129" xr:uid="{00000000-0005-0000-0000-00005AA00000}"/>
    <cellStyle name="Normal 3" xfId="8388" xr:uid="{00000000-0005-0000-0000-00005BA00000}"/>
    <cellStyle name="Normal 3 10" xfId="8389" xr:uid="{00000000-0005-0000-0000-00005CA00000}"/>
    <cellStyle name="Normal 3 10 2" xfId="27130" xr:uid="{00000000-0005-0000-0000-00005DA00000}"/>
    <cellStyle name="Normal 3 10 3" xfId="48968" xr:uid="{00000000-0005-0000-0000-00005EA00000}"/>
    <cellStyle name="Normal 3 10_AVA DVA EL" xfId="27131" xr:uid="{00000000-0005-0000-0000-00005FA00000}"/>
    <cellStyle name="Normal 3 11" xfId="8390" xr:uid="{00000000-0005-0000-0000-000060A00000}"/>
    <cellStyle name="Normal 3 11 2" xfId="27132" xr:uid="{00000000-0005-0000-0000-000061A00000}"/>
    <cellStyle name="Normal 3 11 2 2" xfId="27133" xr:uid="{00000000-0005-0000-0000-000062A00000}"/>
    <cellStyle name="Normal 3 11 2 3" xfId="27134" xr:uid="{00000000-0005-0000-0000-000063A00000}"/>
    <cellStyle name="Normal 3 11 2_AVA DVA EL" xfId="27135" xr:uid="{00000000-0005-0000-0000-000064A00000}"/>
    <cellStyle name="Normal 3 11 3" xfId="27136" xr:uid="{00000000-0005-0000-0000-000065A00000}"/>
    <cellStyle name="Normal 3 11_AVA DVA EL" xfId="27137" xr:uid="{00000000-0005-0000-0000-000066A00000}"/>
    <cellStyle name="Normal 3 12" xfId="8391" xr:uid="{00000000-0005-0000-0000-000067A00000}"/>
    <cellStyle name="Normal 3 12 2" xfId="27138" xr:uid="{00000000-0005-0000-0000-000068A00000}"/>
    <cellStyle name="Normal 3 12 2 2" xfId="27139" xr:uid="{00000000-0005-0000-0000-000069A00000}"/>
    <cellStyle name="Normal 3 12 2 3" xfId="27140" xr:uid="{00000000-0005-0000-0000-00006AA00000}"/>
    <cellStyle name="Normal 3 12 2_AVA DVA EL" xfId="27141" xr:uid="{00000000-0005-0000-0000-00006BA00000}"/>
    <cellStyle name="Normal 3 12 3" xfId="27142" xr:uid="{00000000-0005-0000-0000-00006CA00000}"/>
    <cellStyle name="Normal 3 12_AVA DVA EL" xfId="27143" xr:uid="{00000000-0005-0000-0000-00006DA00000}"/>
    <cellStyle name="Normal 3 13" xfId="8392" xr:uid="{00000000-0005-0000-0000-00006EA00000}"/>
    <cellStyle name="Normal 3 13 2" xfId="27144" xr:uid="{00000000-0005-0000-0000-00006FA00000}"/>
    <cellStyle name="Normal 3 13 2 2" xfId="27145" xr:uid="{00000000-0005-0000-0000-000070A00000}"/>
    <cellStyle name="Normal 3 13 2 3" xfId="27146" xr:uid="{00000000-0005-0000-0000-000071A00000}"/>
    <cellStyle name="Normal 3 13 2_AVA DVA EL" xfId="27147" xr:uid="{00000000-0005-0000-0000-000072A00000}"/>
    <cellStyle name="Normal 3 13 3" xfId="27148" xr:uid="{00000000-0005-0000-0000-000073A00000}"/>
    <cellStyle name="Normal 3 13 4" xfId="27149" xr:uid="{00000000-0005-0000-0000-000074A00000}"/>
    <cellStyle name="Normal 3 13_AVA DVA EL" xfId="27150" xr:uid="{00000000-0005-0000-0000-000075A00000}"/>
    <cellStyle name="Normal 3 14" xfId="27151" xr:uid="{00000000-0005-0000-0000-000076A00000}"/>
    <cellStyle name="Normal 3 14 2" xfId="27152" xr:uid="{00000000-0005-0000-0000-000077A00000}"/>
    <cellStyle name="Normal 3 14 2 2" xfId="27153" xr:uid="{00000000-0005-0000-0000-000078A00000}"/>
    <cellStyle name="Normal 3 14 2 3" xfId="27154" xr:uid="{00000000-0005-0000-0000-000079A00000}"/>
    <cellStyle name="Normal 3 14 2_AVA DVA EL" xfId="27155" xr:uid="{00000000-0005-0000-0000-00007AA00000}"/>
    <cellStyle name="Normal 3 14 3" xfId="27156" xr:uid="{00000000-0005-0000-0000-00007BA00000}"/>
    <cellStyle name="Normal 3 14 4" xfId="27157" xr:uid="{00000000-0005-0000-0000-00007CA00000}"/>
    <cellStyle name="Normal 3 14 5" xfId="34468" xr:uid="{00000000-0005-0000-0000-00007DA00000}"/>
    <cellStyle name="Normal 3 14 6" xfId="34442" xr:uid="{00000000-0005-0000-0000-00007EA00000}"/>
    <cellStyle name="Normal 3 14_AVA DVA EL" xfId="27158" xr:uid="{00000000-0005-0000-0000-00007FA00000}"/>
    <cellStyle name="Normal 3 15" xfId="27159" xr:uid="{00000000-0005-0000-0000-000080A00000}"/>
    <cellStyle name="Normal 3 15 2" xfId="27160" xr:uid="{00000000-0005-0000-0000-000081A00000}"/>
    <cellStyle name="Normal 3 15 3" xfId="27161" xr:uid="{00000000-0005-0000-0000-000082A00000}"/>
    <cellStyle name="Normal 3 15 4" xfId="34503" xr:uid="{00000000-0005-0000-0000-000083A00000}"/>
    <cellStyle name="Normal 3 15_AVA DVA EL" xfId="27162" xr:uid="{00000000-0005-0000-0000-000084A00000}"/>
    <cellStyle name="Normal 3 16" xfId="27163" xr:uid="{00000000-0005-0000-0000-000085A00000}"/>
    <cellStyle name="Normal 3 17" xfId="34380" xr:uid="{00000000-0005-0000-0000-000086A00000}"/>
    <cellStyle name="Normal 3 18" xfId="34968" xr:uid="{00000000-0005-0000-0000-000087A00000}"/>
    <cellStyle name="Normal 3 19" xfId="35268" xr:uid="{00000000-0005-0000-0000-000088A00000}"/>
    <cellStyle name="Normal 3 2" xfId="8393" xr:uid="{00000000-0005-0000-0000-000089A00000}"/>
    <cellStyle name="Normal 3 2 10" xfId="8394" xr:uid="{00000000-0005-0000-0000-00008AA00000}"/>
    <cellStyle name="Normal 3 2 10 2" xfId="27164" xr:uid="{00000000-0005-0000-0000-00008BA00000}"/>
    <cellStyle name="Normal 3 2 10 2 2" xfId="27165" xr:uid="{00000000-0005-0000-0000-00008CA00000}"/>
    <cellStyle name="Normal 3 2 10 2 3" xfId="27166" xr:uid="{00000000-0005-0000-0000-00008DA00000}"/>
    <cellStyle name="Normal 3 2 10 2_AVA DVA EL" xfId="27167" xr:uid="{00000000-0005-0000-0000-00008EA00000}"/>
    <cellStyle name="Normal 3 2 10 3" xfId="27168" xr:uid="{00000000-0005-0000-0000-00008FA00000}"/>
    <cellStyle name="Normal 3 2 10_AVA DVA EL" xfId="27169" xr:uid="{00000000-0005-0000-0000-000090A00000}"/>
    <cellStyle name="Normal 3 2 11" xfId="8395" xr:uid="{00000000-0005-0000-0000-000091A00000}"/>
    <cellStyle name="Normal 3 2 11 2" xfId="27170" xr:uid="{00000000-0005-0000-0000-000092A00000}"/>
    <cellStyle name="Normal 3 2 11 2 2" xfId="27171" xr:uid="{00000000-0005-0000-0000-000093A00000}"/>
    <cellStyle name="Normal 3 2 11 2 3" xfId="27172" xr:uid="{00000000-0005-0000-0000-000094A00000}"/>
    <cellStyle name="Normal 3 2 11 2_AVA DVA EL" xfId="27173" xr:uid="{00000000-0005-0000-0000-000095A00000}"/>
    <cellStyle name="Normal 3 2 11 3" xfId="27174" xr:uid="{00000000-0005-0000-0000-000096A00000}"/>
    <cellStyle name="Normal 3 2 11_AVA DVA EL" xfId="27175" xr:uid="{00000000-0005-0000-0000-000097A00000}"/>
    <cellStyle name="Normal 3 2 12" xfId="8396" xr:uid="{00000000-0005-0000-0000-000098A00000}"/>
    <cellStyle name="Normal 3 2 12 2" xfId="8397" xr:uid="{00000000-0005-0000-0000-000099A00000}"/>
    <cellStyle name="Normal 3 2 12 2 2" xfId="27176" xr:uid="{00000000-0005-0000-0000-00009AA00000}"/>
    <cellStyle name="Normal 3 2 12 2_A01" xfId="34353" xr:uid="{00000000-0005-0000-0000-00009BA00000}"/>
    <cellStyle name="Normal 3 2 12 3" xfId="27177" xr:uid="{00000000-0005-0000-0000-00009CA00000}"/>
    <cellStyle name="Normal 3 2 12 3 2" xfId="27178" xr:uid="{00000000-0005-0000-0000-00009DA00000}"/>
    <cellStyle name="Normal 3 2 12 3 3" xfId="27179" xr:uid="{00000000-0005-0000-0000-00009EA00000}"/>
    <cellStyle name="Normal 3 2 12 3_AVA DVA EL" xfId="27180" xr:uid="{00000000-0005-0000-0000-00009FA00000}"/>
    <cellStyle name="Normal 3 2 12 4" xfId="27181" xr:uid="{00000000-0005-0000-0000-0000A0A00000}"/>
    <cellStyle name="Normal 3 2 12 5" xfId="35270" xr:uid="{00000000-0005-0000-0000-0000A1A00000}"/>
    <cellStyle name="Normal 3 2 12_4Q16" xfId="27182" xr:uid="{00000000-0005-0000-0000-0000A2A00000}"/>
    <cellStyle name="Normal 3 2 13" xfId="8398" xr:uid="{00000000-0005-0000-0000-0000A3A00000}"/>
    <cellStyle name="Normal 3 2 13 2" xfId="27183" xr:uid="{00000000-0005-0000-0000-0000A4A00000}"/>
    <cellStyle name="Normal 3 2 13 2 2" xfId="27184" xr:uid="{00000000-0005-0000-0000-0000A5A00000}"/>
    <cellStyle name="Normal 3 2 13 2 3" xfId="27185" xr:uid="{00000000-0005-0000-0000-0000A6A00000}"/>
    <cellStyle name="Normal 3 2 13 2_AVA DVA EL" xfId="27186" xr:uid="{00000000-0005-0000-0000-0000A7A00000}"/>
    <cellStyle name="Normal 3 2 13 3" xfId="27187" xr:uid="{00000000-0005-0000-0000-0000A8A00000}"/>
    <cellStyle name="Normal 3 2 13_A01" xfId="34354" xr:uid="{00000000-0005-0000-0000-0000A9A00000}"/>
    <cellStyle name="Normal 3 2 14" xfId="8399" xr:uid="{00000000-0005-0000-0000-0000AAA00000}"/>
    <cellStyle name="Normal 3 2 14 2" xfId="27188" xr:uid="{00000000-0005-0000-0000-0000ABA00000}"/>
    <cellStyle name="Normal 3 2 14 2 2" xfId="27189" xr:uid="{00000000-0005-0000-0000-0000ACA00000}"/>
    <cellStyle name="Normal 3 2 14 2 3" xfId="27190" xr:uid="{00000000-0005-0000-0000-0000ADA00000}"/>
    <cellStyle name="Normal 3 2 14 2_AVA DVA EL" xfId="27191" xr:uid="{00000000-0005-0000-0000-0000AEA00000}"/>
    <cellStyle name="Normal 3 2 14 3" xfId="27192" xr:uid="{00000000-0005-0000-0000-0000AFA00000}"/>
    <cellStyle name="Normal 3 2 14_A01" xfId="34355" xr:uid="{00000000-0005-0000-0000-0000B0A00000}"/>
    <cellStyle name="Normal 3 2 15" xfId="27193" xr:uid="{00000000-0005-0000-0000-0000B1A00000}"/>
    <cellStyle name="Normal 3 2 15 2" xfId="27194" xr:uid="{00000000-0005-0000-0000-0000B2A00000}"/>
    <cellStyle name="Normal 3 2 15 2 2" xfId="27195" xr:uid="{00000000-0005-0000-0000-0000B3A00000}"/>
    <cellStyle name="Normal 3 2 15 2 3" xfId="27196" xr:uid="{00000000-0005-0000-0000-0000B4A00000}"/>
    <cellStyle name="Normal 3 2 15 2_AVA DVA EL" xfId="27197" xr:uid="{00000000-0005-0000-0000-0000B5A00000}"/>
    <cellStyle name="Normal 3 2 15 3" xfId="27198" xr:uid="{00000000-0005-0000-0000-0000B6A00000}"/>
    <cellStyle name="Normal 3 2 15 4" xfId="27199" xr:uid="{00000000-0005-0000-0000-0000B7A00000}"/>
    <cellStyle name="Normal 3 2 15 5" xfId="34469" xr:uid="{00000000-0005-0000-0000-0000B8A00000}"/>
    <cellStyle name="Normal 3 2 15 6" xfId="34441" xr:uid="{00000000-0005-0000-0000-0000B9A00000}"/>
    <cellStyle name="Normal 3 2 15_AVA DVA EL" xfId="27200" xr:uid="{00000000-0005-0000-0000-0000BAA00000}"/>
    <cellStyle name="Normal 3 2 16" xfId="27201" xr:uid="{00000000-0005-0000-0000-0000BBA00000}"/>
    <cellStyle name="Normal 3 2 16 2" xfId="27202" xr:uid="{00000000-0005-0000-0000-0000BCA00000}"/>
    <cellStyle name="Normal 3 2 16 3" xfId="27203" xr:uid="{00000000-0005-0000-0000-0000BDA00000}"/>
    <cellStyle name="Normal 3 2 16 4" xfId="34524" xr:uid="{00000000-0005-0000-0000-0000BEA00000}"/>
    <cellStyle name="Normal 3 2 16_AVA DVA EL" xfId="27204" xr:uid="{00000000-0005-0000-0000-0000BFA00000}"/>
    <cellStyle name="Normal 3 2 17" xfId="27205" xr:uid="{00000000-0005-0000-0000-0000C0A00000}"/>
    <cellStyle name="Normal 3 2 18" xfId="34398" xr:uid="{00000000-0005-0000-0000-0000C1A00000}"/>
    <cellStyle name="Normal 3 2 19" xfId="34487" xr:uid="{00000000-0005-0000-0000-0000C2A00000}"/>
    <cellStyle name="Normal 3 2 2" xfId="8400" xr:uid="{00000000-0005-0000-0000-0000C3A00000}"/>
    <cellStyle name="Normal 3 2 2 10" xfId="8401" xr:uid="{00000000-0005-0000-0000-0000C4A00000}"/>
    <cellStyle name="Normal 3 2 2 10 2" xfId="27206" xr:uid="{00000000-0005-0000-0000-0000C5A00000}"/>
    <cellStyle name="Normal 3 2 2 10 2 2" xfId="27207" xr:uid="{00000000-0005-0000-0000-0000C6A00000}"/>
    <cellStyle name="Normal 3 2 2 10 2 3" xfId="27208" xr:uid="{00000000-0005-0000-0000-0000C7A00000}"/>
    <cellStyle name="Normal 3 2 2 10 2_AVA DVA EL" xfId="27209" xr:uid="{00000000-0005-0000-0000-0000C8A00000}"/>
    <cellStyle name="Normal 3 2 2 10 3" xfId="27210" xr:uid="{00000000-0005-0000-0000-0000C9A00000}"/>
    <cellStyle name="Normal 3 2 2 10_AVA DVA EL" xfId="27211" xr:uid="{00000000-0005-0000-0000-0000CAA00000}"/>
    <cellStyle name="Normal 3 2 2 11" xfId="27212" xr:uid="{00000000-0005-0000-0000-0000CBA00000}"/>
    <cellStyle name="Normal 3 2 2 11 2" xfId="27213" xr:uid="{00000000-0005-0000-0000-0000CCA00000}"/>
    <cellStyle name="Normal 3 2 2 11 2 2" xfId="27214" xr:uid="{00000000-0005-0000-0000-0000CDA00000}"/>
    <cellStyle name="Normal 3 2 2 11 2 3" xfId="27215" xr:uid="{00000000-0005-0000-0000-0000CEA00000}"/>
    <cellStyle name="Normal 3 2 2 11 2_AVA DVA EL" xfId="27216" xr:uid="{00000000-0005-0000-0000-0000CFA00000}"/>
    <cellStyle name="Normal 3 2 2 11 3" xfId="27217" xr:uid="{00000000-0005-0000-0000-0000D0A00000}"/>
    <cellStyle name="Normal 3 2 2 11 4" xfId="27218" xr:uid="{00000000-0005-0000-0000-0000D1A00000}"/>
    <cellStyle name="Normal 3 2 2 11_AVA DVA EL" xfId="27219" xr:uid="{00000000-0005-0000-0000-0000D2A00000}"/>
    <cellStyle name="Normal 3 2 2 12" xfId="27220" xr:uid="{00000000-0005-0000-0000-0000D3A00000}"/>
    <cellStyle name="Normal 3 2 2 12 2" xfId="27221" xr:uid="{00000000-0005-0000-0000-0000D4A00000}"/>
    <cellStyle name="Normal 3 2 2 12 3" xfId="27222" xr:uid="{00000000-0005-0000-0000-0000D5A00000}"/>
    <cellStyle name="Normal 3 2 2 12_AVA DVA EL" xfId="27223" xr:uid="{00000000-0005-0000-0000-0000D6A00000}"/>
    <cellStyle name="Normal 3 2 2 13" xfId="27224" xr:uid="{00000000-0005-0000-0000-0000D7A00000}"/>
    <cellStyle name="Normal 3 2 2 14" xfId="48969" xr:uid="{00000000-0005-0000-0000-0000D8A00000}"/>
    <cellStyle name="Normal 3 2 2 15" xfId="48970" xr:uid="{00000000-0005-0000-0000-0000D9A00000}"/>
    <cellStyle name="Normal 3 2 2 2" xfId="8402" xr:uid="{00000000-0005-0000-0000-0000DAA00000}"/>
    <cellStyle name="Normal 3 2 2 2 10" xfId="27225" xr:uid="{00000000-0005-0000-0000-0000DBA00000}"/>
    <cellStyle name="Normal 3 2 2 2 10 2" xfId="27226" xr:uid="{00000000-0005-0000-0000-0000DCA00000}"/>
    <cellStyle name="Normal 3 2 2 2 10 3" xfId="27227" xr:uid="{00000000-0005-0000-0000-0000DDA00000}"/>
    <cellStyle name="Normal 3 2 2 2 10_AVA DVA EL" xfId="27228" xr:uid="{00000000-0005-0000-0000-0000DEA00000}"/>
    <cellStyle name="Normal 3 2 2 2 11" xfId="27229" xr:uid="{00000000-0005-0000-0000-0000DFA00000}"/>
    <cellStyle name="Normal 3 2 2 2 11 2" xfId="27230" xr:uid="{00000000-0005-0000-0000-0000E0A00000}"/>
    <cellStyle name="Normal 3 2 2 2 11 3" xfId="27231" xr:uid="{00000000-0005-0000-0000-0000E1A00000}"/>
    <cellStyle name="Normal 3 2 2 2 11_AVA DVA EL" xfId="27232" xr:uid="{00000000-0005-0000-0000-0000E2A00000}"/>
    <cellStyle name="Normal 3 2 2 2 12" xfId="27233" xr:uid="{00000000-0005-0000-0000-0000E3A00000}"/>
    <cellStyle name="Normal 3 2 2 2 2" xfId="27234" xr:uid="{00000000-0005-0000-0000-0000E4A00000}"/>
    <cellStyle name="Normal 3 2 2 2 2 10" xfId="27235" xr:uid="{00000000-0005-0000-0000-0000E5A00000}"/>
    <cellStyle name="Normal 3 2 2 2 2 11" xfId="27236" xr:uid="{00000000-0005-0000-0000-0000E6A00000}"/>
    <cellStyle name="Normal 3 2 2 2 2 2" xfId="27237" xr:uid="{00000000-0005-0000-0000-0000E7A00000}"/>
    <cellStyle name="Normal 3 2 2 2 2 2 2" xfId="27238" xr:uid="{00000000-0005-0000-0000-0000E8A00000}"/>
    <cellStyle name="Normal 3 2 2 2 2 2 2 2" xfId="27239" xr:uid="{00000000-0005-0000-0000-0000E9A00000}"/>
    <cellStyle name="Normal 3 2 2 2 2 2 2 3" xfId="27240" xr:uid="{00000000-0005-0000-0000-0000EAA00000}"/>
    <cellStyle name="Normal 3 2 2 2 2 2 2_AVA DVA EL" xfId="27241" xr:uid="{00000000-0005-0000-0000-0000EBA00000}"/>
    <cellStyle name="Normal 3 2 2 2 2 2 3" xfId="27242" xr:uid="{00000000-0005-0000-0000-0000ECA00000}"/>
    <cellStyle name="Normal 3 2 2 2 2 2 3 2" xfId="27243" xr:uid="{00000000-0005-0000-0000-0000EDA00000}"/>
    <cellStyle name="Normal 3 2 2 2 2 2 3 3" xfId="27244" xr:uid="{00000000-0005-0000-0000-0000EEA00000}"/>
    <cellStyle name="Normal 3 2 2 2 2 2 3_AVA DVA EL" xfId="27245" xr:uid="{00000000-0005-0000-0000-0000EFA00000}"/>
    <cellStyle name="Normal 3 2 2 2 2 2 4" xfId="27246" xr:uid="{00000000-0005-0000-0000-0000F0A00000}"/>
    <cellStyle name="Normal 3 2 2 2 2 2 5" xfId="27247" xr:uid="{00000000-0005-0000-0000-0000F1A00000}"/>
    <cellStyle name="Normal 3 2 2 2 2 2_AVA DVA EL" xfId="27248" xr:uid="{00000000-0005-0000-0000-0000F2A00000}"/>
    <cellStyle name="Normal 3 2 2 2 2 3" xfId="27249" xr:uid="{00000000-0005-0000-0000-0000F3A00000}"/>
    <cellStyle name="Normal 3 2 2 2 2 3 2" xfId="27250" xr:uid="{00000000-0005-0000-0000-0000F4A00000}"/>
    <cellStyle name="Normal 3 2 2 2 2 3 3" xfId="27251" xr:uid="{00000000-0005-0000-0000-0000F5A00000}"/>
    <cellStyle name="Normal 3 2 2 2 2 3_AVA DVA EL" xfId="27252" xr:uid="{00000000-0005-0000-0000-0000F6A00000}"/>
    <cellStyle name="Normal 3 2 2 2 2 4" xfId="27253" xr:uid="{00000000-0005-0000-0000-0000F7A00000}"/>
    <cellStyle name="Normal 3 2 2 2 2 4 2" xfId="27254" xr:uid="{00000000-0005-0000-0000-0000F8A00000}"/>
    <cellStyle name="Normal 3 2 2 2 2 4 3" xfId="27255" xr:uid="{00000000-0005-0000-0000-0000F9A00000}"/>
    <cellStyle name="Normal 3 2 2 2 2 4_AVA DVA EL" xfId="27256" xr:uid="{00000000-0005-0000-0000-0000FAA00000}"/>
    <cellStyle name="Normal 3 2 2 2 2 5" xfId="27257" xr:uid="{00000000-0005-0000-0000-0000FBA00000}"/>
    <cellStyle name="Normal 3 2 2 2 2 5 2" xfId="27258" xr:uid="{00000000-0005-0000-0000-0000FCA00000}"/>
    <cellStyle name="Normal 3 2 2 2 2 5 3" xfId="27259" xr:uid="{00000000-0005-0000-0000-0000FDA00000}"/>
    <cellStyle name="Normal 3 2 2 2 2 5_AVA DVA EL" xfId="27260" xr:uid="{00000000-0005-0000-0000-0000FEA00000}"/>
    <cellStyle name="Normal 3 2 2 2 2 6" xfId="27261" xr:uid="{00000000-0005-0000-0000-0000FFA00000}"/>
    <cellStyle name="Normal 3 2 2 2 2 6 2" xfId="27262" xr:uid="{00000000-0005-0000-0000-000000A10000}"/>
    <cellStyle name="Normal 3 2 2 2 2 6 3" xfId="27263" xr:uid="{00000000-0005-0000-0000-000001A10000}"/>
    <cellStyle name="Normal 3 2 2 2 2 6_AVA DVA EL" xfId="27264" xr:uid="{00000000-0005-0000-0000-000002A10000}"/>
    <cellStyle name="Normal 3 2 2 2 2 7" xfId="27265" xr:uid="{00000000-0005-0000-0000-000003A10000}"/>
    <cellStyle name="Normal 3 2 2 2 2 7 2" xfId="27266" xr:uid="{00000000-0005-0000-0000-000004A10000}"/>
    <cellStyle name="Normal 3 2 2 2 2 7 3" xfId="27267" xr:uid="{00000000-0005-0000-0000-000005A10000}"/>
    <cellStyle name="Normal 3 2 2 2 2 7_AVA DVA EL" xfId="27268" xr:uid="{00000000-0005-0000-0000-000006A10000}"/>
    <cellStyle name="Normal 3 2 2 2 2 8" xfId="27269" xr:uid="{00000000-0005-0000-0000-000007A10000}"/>
    <cellStyle name="Normal 3 2 2 2 2 8 2" xfId="27270" xr:uid="{00000000-0005-0000-0000-000008A10000}"/>
    <cellStyle name="Normal 3 2 2 2 2 8 3" xfId="27271" xr:uid="{00000000-0005-0000-0000-000009A10000}"/>
    <cellStyle name="Normal 3 2 2 2 2 8_AVA DVA EL" xfId="27272" xr:uid="{00000000-0005-0000-0000-00000AA10000}"/>
    <cellStyle name="Normal 3 2 2 2 2 9" xfId="27273" xr:uid="{00000000-0005-0000-0000-00000BA10000}"/>
    <cellStyle name="Normal 3 2 2 2 2 9 2" xfId="27274" xr:uid="{00000000-0005-0000-0000-00000CA10000}"/>
    <cellStyle name="Normal 3 2 2 2 2 9 3" xfId="27275" xr:uid="{00000000-0005-0000-0000-00000DA10000}"/>
    <cellStyle name="Normal 3 2 2 2 2 9_AVA DVA EL" xfId="27276" xr:uid="{00000000-0005-0000-0000-00000EA10000}"/>
    <cellStyle name="Normal 3 2 2 2 2_AVA DVA EL" xfId="27277" xr:uid="{00000000-0005-0000-0000-00000FA10000}"/>
    <cellStyle name="Normal 3 2 2 2 3" xfId="27278" xr:uid="{00000000-0005-0000-0000-000010A10000}"/>
    <cellStyle name="Normal 3 2 2 2 3 2" xfId="27279" xr:uid="{00000000-0005-0000-0000-000011A10000}"/>
    <cellStyle name="Normal 3 2 2 2 3 2 2" xfId="27280" xr:uid="{00000000-0005-0000-0000-000012A10000}"/>
    <cellStyle name="Normal 3 2 2 2 3 2 3" xfId="27281" xr:uid="{00000000-0005-0000-0000-000013A10000}"/>
    <cellStyle name="Normal 3 2 2 2 3 2_AVA DVA EL" xfId="27282" xr:uid="{00000000-0005-0000-0000-000014A10000}"/>
    <cellStyle name="Normal 3 2 2 2 3 3" xfId="27283" xr:uid="{00000000-0005-0000-0000-000015A10000}"/>
    <cellStyle name="Normal 3 2 2 2 3 3 2" xfId="27284" xr:uid="{00000000-0005-0000-0000-000016A10000}"/>
    <cellStyle name="Normal 3 2 2 2 3 3 3" xfId="27285" xr:uid="{00000000-0005-0000-0000-000017A10000}"/>
    <cellStyle name="Normal 3 2 2 2 3 3_AVA DVA EL" xfId="27286" xr:uid="{00000000-0005-0000-0000-000018A10000}"/>
    <cellStyle name="Normal 3 2 2 2 3 4" xfId="27287" xr:uid="{00000000-0005-0000-0000-000019A10000}"/>
    <cellStyle name="Normal 3 2 2 2 3 5" xfId="27288" xr:uid="{00000000-0005-0000-0000-00001AA10000}"/>
    <cellStyle name="Normal 3 2 2 2 3_AVA DVA EL" xfId="27289" xr:uid="{00000000-0005-0000-0000-00001BA10000}"/>
    <cellStyle name="Normal 3 2 2 2 4" xfId="27290" xr:uid="{00000000-0005-0000-0000-00001CA10000}"/>
    <cellStyle name="Normal 3 2 2 2 4 2" xfId="27291" xr:uid="{00000000-0005-0000-0000-00001DA10000}"/>
    <cellStyle name="Normal 3 2 2 2 4 3" xfId="27292" xr:uid="{00000000-0005-0000-0000-00001EA10000}"/>
    <cellStyle name="Normal 3 2 2 2 4_AVA DVA EL" xfId="27293" xr:uid="{00000000-0005-0000-0000-00001FA10000}"/>
    <cellStyle name="Normal 3 2 2 2 5" xfId="27294" xr:uid="{00000000-0005-0000-0000-000020A10000}"/>
    <cellStyle name="Normal 3 2 2 2 5 2" xfId="27295" xr:uid="{00000000-0005-0000-0000-000021A10000}"/>
    <cellStyle name="Normal 3 2 2 2 5 3" xfId="27296" xr:uid="{00000000-0005-0000-0000-000022A10000}"/>
    <cellStyle name="Normal 3 2 2 2 5_AVA DVA EL" xfId="27297" xr:uid="{00000000-0005-0000-0000-000023A10000}"/>
    <cellStyle name="Normal 3 2 2 2 6" xfId="27298" xr:uid="{00000000-0005-0000-0000-000024A10000}"/>
    <cellStyle name="Normal 3 2 2 2 6 2" xfId="27299" xr:uid="{00000000-0005-0000-0000-000025A10000}"/>
    <cellStyle name="Normal 3 2 2 2 6 3" xfId="27300" xr:uid="{00000000-0005-0000-0000-000026A10000}"/>
    <cellStyle name="Normal 3 2 2 2 6_AVA DVA EL" xfId="27301" xr:uid="{00000000-0005-0000-0000-000027A10000}"/>
    <cellStyle name="Normal 3 2 2 2 7" xfId="27302" xr:uid="{00000000-0005-0000-0000-000028A10000}"/>
    <cellStyle name="Normal 3 2 2 2 7 2" xfId="27303" xr:uid="{00000000-0005-0000-0000-000029A10000}"/>
    <cellStyle name="Normal 3 2 2 2 7 3" xfId="27304" xr:uid="{00000000-0005-0000-0000-00002AA10000}"/>
    <cellStyle name="Normal 3 2 2 2 7_AVA DVA EL" xfId="27305" xr:uid="{00000000-0005-0000-0000-00002BA10000}"/>
    <cellStyle name="Normal 3 2 2 2 8" xfId="27306" xr:uid="{00000000-0005-0000-0000-00002CA10000}"/>
    <cellStyle name="Normal 3 2 2 2 8 2" xfId="27307" xr:uid="{00000000-0005-0000-0000-00002DA10000}"/>
    <cellStyle name="Normal 3 2 2 2 8 3" xfId="27308" xr:uid="{00000000-0005-0000-0000-00002EA10000}"/>
    <cellStyle name="Normal 3 2 2 2 8_AVA DVA EL" xfId="27309" xr:uid="{00000000-0005-0000-0000-00002FA10000}"/>
    <cellStyle name="Normal 3 2 2 2 9" xfId="27310" xr:uid="{00000000-0005-0000-0000-000030A10000}"/>
    <cellStyle name="Normal 3 2 2 2 9 2" xfId="27311" xr:uid="{00000000-0005-0000-0000-000031A10000}"/>
    <cellStyle name="Normal 3 2 2 2 9 3" xfId="27312" xr:uid="{00000000-0005-0000-0000-000032A10000}"/>
    <cellStyle name="Normal 3 2 2 2 9_AVA DVA EL" xfId="27313" xr:uid="{00000000-0005-0000-0000-000033A10000}"/>
    <cellStyle name="Normal 3 2 2 2_AVA DVA EL" xfId="27314" xr:uid="{00000000-0005-0000-0000-000034A10000}"/>
    <cellStyle name="Normal 3 2 2 3" xfId="8403" xr:uid="{00000000-0005-0000-0000-000035A10000}"/>
    <cellStyle name="Normal 3 2 2 3 10" xfId="27315" xr:uid="{00000000-0005-0000-0000-000036A10000}"/>
    <cellStyle name="Normal 3 2 2 3 10 2" xfId="27316" xr:uid="{00000000-0005-0000-0000-000037A10000}"/>
    <cellStyle name="Normal 3 2 2 3 10 3" xfId="27317" xr:uid="{00000000-0005-0000-0000-000038A10000}"/>
    <cellStyle name="Normal 3 2 2 3 10_AVA DVA EL" xfId="27318" xr:uid="{00000000-0005-0000-0000-000039A10000}"/>
    <cellStyle name="Normal 3 2 2 3 11" xfId="27319" xr:uid="{00000000-0005-0000-0000-00003AA10000}"/>
    <cellStyle name="Normal 3 2 2 3 2" xfId="27320" xr:uid="{00000000-0005-0000-0000-00003BA10000}"/>
    <cellStyle name="Normal 3 2 2 3 2 2" xfId="27321" xr:uid="{00000000-0005-0000-0000-00003CA10000}"/>
    <cellStyle name="Normal 3 2 2 3 2 2 2" xfId="27322" xr:uid="{00000000-0005-0000-0000-00003DA10000}"/>
    <cellStyle name="Normal 3 2 2 3 2 2 3" xfId="27323" xr:uid="{00000000-0005-0000-0000-00003EA10000}"/>
    <cellStyle name="Normal 3 2 2 3 2 2_AVA DVA EL" xfId="27324" xr:uid="{00000000-0005-0000-0000-00003FA10000}"/>
    <cellStyle name="Normal 3 2 2 3 2 3" xfId="27325" xr:uid="{00000000-0005-0000-0000-000040A10000}"/>
    <cellStyle name="Normal 3 2 2 3 2 3 2" xfId="27326" xr:uid="{00000000-0005-0000-0000-000041A10000}"/>
    <cellStyle name="Normal 3 2 2 3 2 3 3" xfId="27327" xr:uid="{00000000-0005-0000-0000-000042A10000}"/>
    <cellStyle name="Normal 3 2 2 3 2 3_AVA DVA EL" xfId="27328" xr:uid="{00000000-0005-0000-0000-000043A10000}"/>
    <cellStyle name="Normal 3 2 2 3 2 4" xfId="27329" xr:uid="{00000000-0005-0000-0000-000044A10000}"/>
    <cellStyle name="Normal 3 2 2 3 2 5" xfId="27330" xr:uid="{00000000-0005-0000-0000-000045A10000}"/>
    <cellStyle name="Normal 3 2 2 3 2_AVA DVA EL" xfId="27331" xr:uid="{00000000-0005-0000-0000-000046A10000}"/>
    <cellStyle name="Normal 3 2 2 3 3" xfId="27332" xr:uid="{00000000-0005-0000-0000-000047A10000}"/>
    <cellStyle name="Normal 3 2 2 3 3 2" xfId="27333" xr:uid="{00000000-0005-0000-0000-000048A10000}"/>
    <cellStyle name="Normal 3 2 2 3 3 3" xfId="27334" xr:uid="{00000000-0005-0000-0000-000049A10000}"/>
    <cellStyle name="Normal 3 2 2 3 3_AVA DVA EL" xfId="27335" xr:uid="{00000000-0005-0000-0000-00004AA10000}"/>
    <cellStyle name="Normal 3 2 2 3 4" xfId="27336" xr:uid="{00000000-0005-0000-0000-00004BA10000}"/>
    <cellStyle name="Normal 3 2 2 3 4 2" xfId="27337" xr:uid="{00000000-0005-0000-0000-00004CA10000}"/>
    <cellStyle name="Normal 3 2 2 3 4 3" xfId="27338" xr:uid="{00000000-0005-0000-0000-00004DA10000}"/>
    <cellStyle name="Normal 3 2 2 3 4_AVA DVA EL" xfId="27339" xr:uid="{00000000-0005-0000-0000-00004EA10000}"/>
    <cellStyle name="Normal 3 2 2 3 5" xfId="27340" xr:uid="{00000000-0005-0000-0000-00004FA10000}"/>
    <cellStyle name="Normal 3 2 2 3 5 2" xfId="27341" xr:uid="{00000000-0005-0000-0000-000050A10000}"/>
    <cellStyle name="Normal 3 2 2 3 5 3" xfId="27342" xr:uid="{00000000-0005-0000-0000-000051A10000}"/>
    <cellStyle name="Normal 3 2 2 3 5_AVA DVA EL" xfId="27343" xr:uid="{00000000-0005-0000-0000-000052A10000}"/>
    <cellStyle name="Normal 3 2 2 3 6" xfId="27344" xr:uid="{00000000-0005-0000-0000-000053A10000}"/>
    <cellStyle name="Normal 3 2 2 3 6 2" xfId="27345" xr:uid="{00000000-0005-0000-0000-000054A10000}"/>
    <cellStyle name="Normal 3 2 2 3 6 3" xfId="27346" xr:uid="{00000000-0005-0000-0000-000055A10000}"/>
    <cellStyle name="Normal 3 2 2 3 6_AVA DVA EL" xfId="27347" xr:uid="{00000000-0005-0000-0000-000056A10000}"/>
    <cellStyle name="Normal 3 2 2 3 7" xfId="27348" xr:uid="{00000000-0005-0000-0000-000057A10000}"/>
    <cellStyle name="Normal 3 2 2 3 7 2" xfId="27349" xr:uid="{00000000-0005-0000-0000-000058A10000}"/>
    <cellStyle name="Normal 3 2 2 3 7 3" xfId="27350" xr:uid="{00000000-0005-0000-0000-000059A10000}"/>
    <cellStyle name="Normal 3 2 2 3 7_AVA DVA EL" xfId="27351" xr:uid="{00000000-0005-0000-0000-00005AA10000}"/>
    <cellStyle name="Normal 3 2 2 3 8" xfId="27352" xr:uid="{00000000-0005-0000-0000-00005BA10000}"/>
    <cellStyle name="Normal 3 2 2 3 8 2" xfId="27353" xr:uid="{00000000-0005-0000-0000-00005CA10000}"/>
    <cellStyle name="Normal 3 2 2 3 8 3" xfId="27354" xr:uid="{00000000-0005-0000-0000-00005DA10000}"/>
    <cellStyle name="Normal 3 2 2 3 8_AVA DVA EL" xfId="27355" xr:uid="{00000000-0005-0000-0000-00005EA10000}"/>
    <cellStyle name="Normal 3 2 2 3 9" xfId="27356" xr:uid="{00000000-0005-0000-0000-00005FA10000}"/>
    <cellStyle name="Normal 3 2 2 3 9 2" xfId="27357" xr:uid="{00000000-0005-0000-0000-000060A10000}"/>
    <cellStyle name="Normal 3 2 2 3 9 3" xfId="27358" xr:uid="{00000000-0005-0000-0000-000061A10000}"/>
    <cellStyle name="Normal 3 2 2 3 9_AVA DVA EL" xfId="27359" xr:uid="{00000000-0005-0000-0000-000062A10000}"/>
    <cellStyle name="Normal 3 2 2 3_AVA DVA EL" xfId="27360" xr:uid="{00000000-0005-0000-0000-000063A10000}"/>
    <cellStyle name="Normal 3 2 2 4" xfId="8404" xr:uid="{00000000-0005-0000-0000-000064A10000}"/>
    <cellStyle name="Normal 3 2 2 4 2" xfId="27361" xr:uid="{00000000-0005-0000-0000-000065A10000}"/>
    <cellStyle name="Normal 3 2 2 4 2 2" xfId="27362" xr:uid="{00000000-0005-0000-0000-000066A10000}"/>
    <cellStyle name="Normal 3 2 2 4 2 3" xfId="27363" xr:uid="{00000000-0005-0000-0000-000067A10000}"/>
    <cellStyle name="Normal 3 2 2 4 2_AVA DVA EL" xfId="27364" xr:uid="{00000000-0005-0000-0000-000068A10000}"/>
    <cellStyle name="Normal 3 2 2 4 3" xfId="27365" xr:uid="{00000000-0005-0000-0000-000069A10000}"/>
    <cellStyle name="Normal 3 2 2 4 3 2" xfId="27366" xr:uid="{00000000-0005-0000-0000-00006AA10000}"/>
    <cellStyle name="Normal 3 2 2 4 3 3" xfId="27367" xr:uid="{00000000-0005-0000-0000-00006BA10000}"/>
    <cellStyle name="Normal 3 2 2 4 3_AVA DVA EL" xfId="27368" xr:uid="{00000000-0005-0000-0000-00006CA10000}"/>
    <cellStyle name="Normal 3 2 2 4 4" xfId="27369" xr:uid="{00000000-0005-0000-0000-00006DA10000}"/>
    <cellStyle name="Normal 3 2 2 4 4 2" xfId="27370" xr:uid="{00000000-0005-0000-0000-00006EA10000}"/>
    <cellStyle name="Normal 3 2 2 4 4 3" xfId="27371" xr:uid="{00000000-0005-0000-0000-00006FA10000}"/>
    <cellStyle name="Normal 3 2 2 4 4_AVA DVA EL" xfId="27372" xr:uid="{00000000-0005-0000-0000-000070A10000}"/>
    <cellStyle name="Normal 3 2 2 4 5" xfId="27373" xr:uid="{00000000-0005-0000-0000-000071A10000}"/>
    <cellStyle name="Normal 3 2 2 4_AVA DVA EL" xfId="27374" xr:uid="{00000000-0005-0000-0000-000072A10000}"/>
    <cellStyle name="Normal 3 2 2 5" xfId="8405" xr:uid="{00000000-0005-0000-0000-000073A10000}"/>
    <cellStyle name="Normal 3 2 2 5 2" xfId="27375" xr:uid="{00000000-0005-0000-0000-000074A10000}"/>
    <cellStyle name="Normal 3 2 2 5 2 2" xfId="27376" xr:uid="{00000000-0005-0000-0000-000075A10000}"/>
    <cellStyle name="Normal 3 2 2 5 2 3" xfId="27377" xr:uid="{00000000-0005-0000-0000-000076A10000}"/>
    <cellStyle name="Normal 3 2 2 5 2_AVA DVA EL" xfId="27378" xr:uid="{00000000-0005-0000-0000-000077A10000}"/>
    <cellStyle name="Normal 3 2 2 5 3" xfId="27379" xr:uid="{00000000-0005-0000-0000-000078A10000}"/>
    <cellStyle name="Normal 3 2 2 5_AVA DVA EL" xfId="27380" xr:uid="{00000000-0005-0000-0000-000079A10000}"/>
    <cellStyle name="Normal 3 2 2 6" xfId="8406" xr:uid="{00000000-0005-0000-0000-00007AA10000}"/>
    <cellStyle name="Normal 3 2 2 6 2" xfId="27381" xr:uid="{00000000-0005-0000-0000-00007BA10000}"/>
    <cellStyle name="Normal 3 2 2 6 2 2" xfId="27382" xr:uid="{00000000-0005-0000-0000-00007CA10000}"/>
    <cellStyle name="Normal 3 2 2 6 2 3" xfId="27383" xr:uid="{00000000-0005-0000-0000-00007DA10000}"/>
    <cellStyle name="Normal 3 2 2 6 2_AVA DVA EL" xfId="27384" xr:uid="{00000000-0005-0000-0000-00007EA10000}"/>
    <cellStyle name="Normal 3 2 2 6 3" xfId="27385" xr:uid="{00000000-0005-0000-0000-00007FA10000}"/>
    <cellStyle name="Normal 3 2 2 6_AVA DVA EL" xfId="27386" xr:uid="{00000000-0005-0000-0000-000080A10000}"/>
    <cellStyle name="Normal 3 2 2 7" xfId="8407" xr:uid="{00000000-0005-0000-0000-000081A10000}"/>
    <cellStyle name="Normal 3 2 2 7 2" xfId="27387" xr:uid="{00000000-0005-0000-0000-000082A10000}"/>
    <cellStyle name="Normal 3 2 2 7 2 2" xfId="27388" xr:uid="{00000000-0005-0000-0000-000083A10000}"/>
    <cellStyle name="Normal 3 2 2 7 2 3" xfId="27389" xr:uid="{00000000-0005-0000-0000-000084A10000}"/>
    <cellStyle name="Normal 3 2 2 7 2_AVA DVA EL" xfId="27390" xr:uid="{00000000-0005-0000-0000-000085A10000}"/>
    <cellStyle name="Normal 3 2 2 7 3" xfId="27391" xr:uid="{00000000-0005-0000-0000-000086A10000}"/>
    <cellStyle name="Normal 3 2 2 7_AVA DVA EL" xfId="27392" xr:uid="{00000000-0005-0000-0000-000087A10000}"/>
    <cellStyle name="Normal 3 2 2 8" xfId="8408" xr:uid="{00000000-0005-0000-0000-000088A10000}"/>
    <cellStyle name="Normal 3 2 2 8 2" xfId="27393" xr:uid="{00000000-0005-0000-0000-000089A10000}"/>
    <cellStyle name="Normal 3 2 2 8 2 2" xfId="27394" xr:uid="{00000000-0005-0000-0000-00008AA10000}"/>
    <cellStyle name="Normal 3 2 2 8 2 3" xfId="27395" xr:uid="{00000000-0005-0000-0000-00008BA10000}"/>
    <cellStyle name="Normal 3 2 2 8 2_AVA DVA EL" xfId="27396" xr:uid="{00000000-0005-0000-0000-00008CA10000}"/>
    <cellStyle name="Normal 3 2 2 8 3" xfId="27397" xr:uid="{00000000-0005-0000-0000-00008DA10000}"/>
    <cellStyle name="Normal 3 2 2 8_AVA DVA EL" xfId="27398" xr:uid="{00000000-0005-0000-0000-00008EA10000}"/>
    <cellStyle name="Normal 3 2 2 9" xfId="8409" xr:uid="{00000000-0005-0000-0000-00008FA10000}"/>
    <cellStyle name="Normal 3 2 2 9 2" xfId="27399" xr:uid="{00000000-0005-0000-0000-000090A10000}"/>
    <cellStyle name="Normal 3 2 2 9 2 2" xfId="27400" xr:uid="{00000000-0005-0000-0000-000091A10000}"/>
    <cellStyle name="Normal 3 2 2 9 2 3" xfId="27401" xr:uid="{00000000-0005-0000-0000-000092A10000}"/>
    <cellStyle name="Normal 3 2 2 9 2_AVA DVA EL" xfId="27402" xr:uid="{00000000-0005-0000-0000-000093A10000}"/>
    <cellStyle name="Normal 3 2 2 9 3" xfId="27403" xr:uid="{00000000-0005-0000-0000-000094A10000}"/>
    <cellStyle name="Normal 3 2 2 9_AVA DVA EL" xfId="27404" xr:uid="{00000000-0005-0000-0000-000095A10000}"/>
    <cellStyle name="Normal 3 2 2_AVA DVA EL" xfId="27405" xr:uid="{00000000-0005-0000-0000-000096A10000}"/>
    <cellStyle name="Normal 3 2 20" xfId="35269" xr:uid="{00000000-0005-0000-0000-000097A10000}"/>
    <cellStyle name="Normal 3 2 3" xfId="8410" xr:uid="{00000000-0005-0000-0000-000098A10000}"/>
    <cellStyle name="Normal 3 2 3 10" xfId="27406" xr:uid="{00000000-0005-0000-0000-000099A10000}"/>
    <cellStyle name="Normal 3 2 3 10 2" xfId="27407" xr:uid="{00000000-0005-0000-0000-00009AA10000}"/>
    <cellStyle name="Normal 3 2 3 10 3" xfId="27408" xr:uid="{00000000-0005-0000-0000-00009BA10000}"/>
    <cellStyle name="Normal 3 2 3 10_AVA DVA EL" xfId="27409" xr:uid="{00000000-0005-0000-0000-00009CA10000}"/>
    <cellStyle name="Normal 3 2 3 11" xfId="27410" xr:uid="{00000000-0005-0000-0000-00009DA10000}"/>
    <cellStyle name="Normal 3 2 3 11 2" xfId="27411" xr:uid="{00000000-0005-0000-0000-00009EA10000}"/>
    <cellStyle name="Normal 3 2 3 11 3" xfId="27412" xr:uid="{00000000-0005-0000-0000-00009FA10000}"/>
    <cellStyle name="Normal 3 2 3 11_AVA DVA EL" xfId="27413" xr:uid="{00000000-0005-0000-0000-0000A0A10000}"/>
    <cellStyle name="Normal 3 2 3 12" xfId="27414" xr:uid="{00000000-0005-0000-0000-0000A1A10000}"/>
    <cellStyle name="Normal 3 2 3 12 2" xfId="27415" xr:uid="{00000000-0005-0000-0000-0000A2A10000}"/>
    <cellStyle name="Normal 3 2 3 12 3" xfId="27416" xr:uid="{00000000-0005-0000-0000-0000A3A10000}"/>
    <cellStyle name="Normal 3 2 3 12_AVA DVA EL" xfId="27417" xr:uid="{00000000-0005-0000-0000-0000A4A10000}"/>
    <cellStyle name="Normal 3 2 3 13" xfId="27418" xr:uid="{00000000-0005-0000-0000-0000A5A10000}"/>
    <cellStyle name="Normal 3 2 3 14" xfId="48971" xr:uid="{00000000-0005-0000-0000-0000A6A10000}"/>
    <cellStyle name="Normal 3 2 3 2" xfId="8411" xr:uid="{00000000-0005-0000-0000-0000A7A10000}"/>
    <cellStyle name="Normal 3 2 3 2 10" xfId="27419" xr:uid="{00000000-0005-0000-0000-0000A8A10000}"/>
    <cellStyle name="Normal 3 2 3 2 10 2" xfId="27420" xr:uid="{00000000-0005-0000-0000-0000A9A10000}"/>
    <cellStyle name="Normal 3 2 3 2 10 3" xfId="27421" xr:uid="{00000000-0005-0000-0000-0000AAA10000}"/>
    <cellStyle name="Normal 3 2 3 2 10_AVA DVA EL" xfId="27422" xr:uid="{00000000-0005-0000-0000-0000ABA10000}"/>
    <cellStyle name="Normal 3 2 3 2 11" xfId="27423" xr:uid="{00000000-0005-0000-0000-0000ACA10000}"/>
    <cellStyle name="Normal 3 2 3 2 11 2" xfId="27424" xr:uid="{00000000-0005-0000-0000-0000ADA10000}"/>
    <cellStyle name="Normal 3 2 3 2 11 3" xfId="27425" xr:uid="{00000000-0005-0000-0000-0000AEA10000}"/>
    <cellStyle name="Normal 3 2 3 2 11_AVA DVA EL" xfId="27426" xr:uid="{00000000-0005-0000-0000-0000AFA10000}"/>
    <cellStyle name="Normal 3 2 3 2 12" xfId="27427" xr:uid="{00000000-0005-0000-0000-0000B0A10000}"/>
    <cellStyle name="Normal 3 2 3 2 2" xfId="27428" xr:uid="{00000000-0005-0000-0000-0000B1A10000}"/>
    <cellStyle name="Normal 3 2 3 2 2 10" xfId="27429" xr:uid="{00000000-0005-0000-0000-0000B2A10000}"/>
    <cellStyle name="Normal 3 2 3 2 2 11" xfId="27430" xr:uid="{00000000-0005-0000-0000-0000B3A10000}"/>
    <cellStyle name="Normal 3 2 3 2 2 2" xfId="27431" xr:uid="{00000000-0005-0000-0000-0000B4A10000}"/>
    <cellStyle name="Normal 3 2 3 2 2 2 2" xfId="27432" xr:uid="{00000000-0005-0000-0000-0000B5A10000}"/>
    <cellStyle name="Normal 3 2 3 2 2 2 2 2" xfId="27433" xr:uid="{00000000-0005-0000-0000-0000B6A10000}"/>
    <cellStyle name="Normal 3 2 3 2 2 2 2 3" xfId="27434" xr:uid="{00000000-0005-0000-0000-0000B7A10000}"/>
    <cellStyle name="Normal 3 2 3 2 2 2 2_AVA DVA EL" xfId="27435" xr:uid="{00000000-0005-0000-0000-0000B8A10000}"/>
    <cellStyle name="Normal 3 2 3 2 2 2 3" xfId="27436" xr:uid="{00000000-0005-0000-0000-0000B9A10000}"/>
    <cellStyle name="Normal 3 2 3 2 2 2 3 2" xfId="27437" xr:uid="{00000000-0005-0000-0000-0000BAA10000}"/>
    <cellStyle name="Normal 3 2 3 2 2 2 3 3" xfId="27438" xr:uid="{00000000-0005-0000-0000-0000BBA10000}"/>
    <cellStyle name="Normal 3 2 3 2 2 2 3_AVA DVA EL" xfId="27439" xr:uid="{00000000-0005-0000-0000-0000BCA10000}"/>
    <cellStyle name="Normal 3 2 3 2 2 2 4" xfId="27440" xr:uid="{00000000-0005-0000-0000-0000BDA10000}"/>
    <cellStyle name="Normal 3 2 3 2 2 2 5" xfId="27441" xr:uid="{00000000-0005-0000-0000-0000BEA10000}"/>
    <cellStyle name="Normal 3 2 3 2 2 2_AVA DVA EL" xfId="27442" xr:uid="{00000000-0005-0000-0000-0000BFA10000}"/>
    <cellStyle name="Normal 3 2 3 2 2 3" xfId="27443" xr:uid="{00000000-0005-0000-0000-0000C0A10000}"/>
    <cellStyle name="Normal 3 2 3 2 2 3 2" xfId="27444" xr:uid="{00000000-0005-0000-0000-0000C1A10000}"/>
    <cellStyle name="Normal 3 2 3 2 2 3 3" xfId="27445" xr:uid="{00000000-0005-0000-0000-0000C2A10000}"/>
    <cellStyle name="Normal 3 2 3 2 2 3_AVA DVA EL" xfId="27446" xr:uid="{00000000-0005-0000-0000-0000C3A10000}"/>
    <cellStyle name="Normal 3 2 3 2 2 4" xfId="27447" xr:uid="{00000000-0005-0000-0000-0000C4A10000}"/>
    <cellStyle name="Normal 3 2 3 2 2 4 2" xfId="27448" xr:uid="{00000000-0005-0000-0000-0000C5A10000}"/>
    <cellStyle name="Normal 3 2 3 2 2 4 3" xfId="27449" xr:uid="{00000000-0005-0000-0000-0000C6A10000}"/>
    <cellStyle name="Normal 3 2 3 2 2 4_AVA DVA EL" xfId="27450" xr:uid="{00000000-0005-0000-0000-0000C7A10000}"/>
    <cellStyle name="Normal 3 2 3 2 2 5" xfId="27451" xr:uid="{00000000-0005-0000-0000-0000C8A10000}"/>
    <cellStyle name="Normal 3 2 3 2 2 5 2" xfId="27452" xr:uid="{00000000-0005-0000-0000-0000C9A10000}"/>
    <cellStyle name="Normal 3 2 3 2 2 5 3" xfId="27453" xr:uid="{00000000-0005-0000-0000-0000CAA10000}"/>
    <cellStyle name="Normal 3 2 3 2 2 5_AVA DVA EL" xfId="27454" xr:uid="{00000000-0005-0000-0000-0000CBA10000}"/>
    <cellStyle name="Normal 3 2 3 2 2 6" xfId="27455" xr:uid="{00000000-0005-0000-0000-0000CCA10000}"/>
    <cellStyle name="Normal 3 2 3 2 2 6 2" xfId="27456" xr:uid="{00000000-0005-0000-0000-0000CDA10000}"/>
    <cellStyle name="Normal 3 2 3 2 2 6 3" xfId="27457" xr:uid="{00000000-0005-0000-0000-0000CEA10000}"/>
    <cellStyle name="Normal 3 2 3 2 2 6_AVA DVA EL" xfId="27458" xr:uid="{00000000-0005-0000-0000-0000CFA10000}"/>
    <cellStyle name="Normal 3 2 3 2 2 7" xfId="27459" xr:uid="{00000000-0005-0000-0000-0000D0A10000}"/>
    <cellStyle name="Normal 3 2 3 2 2 7 2" xfId="27460" xr:uid="{00000000-0005-0000-0000-0000D1A10000}"/>
    <cellStyle name="Normal 3 2 3 2 2 7 3" xfId="27461" xr:uid="{00000000-0005-0000-0000-0000D2A10000}"/>
    <cellStyle name="Normal 3 2 3 2 2 7_AVA DVA EL" xfId="27462" xr:uid="{00000000-0005-0000-0000-0000D3A10000}"/>
    <cellStyle name="Normal 3 2 3 2 2 8" xfId="27463" xr:uid="{00000000-0005-0000-0000-0000D4A10000}"/>
    <cellStyle name="Normal 3 2 3 2 2 8 2" xfId="27464" xr:uid="{00000000-0005-0000-0000-0000D5A10000}"/>
    <cellStyle name="Normal 3 2 3 2 2 8 3" xfId="27465" xr:uid="{00000000-0005-0000-0000-0000D6A10000}"/>
    <cellStyle name="Normal 3 2 3 2 2 8_AVA DVA EL" xfId="27466" xr:uid="{00000000-0005-0000-0000-0000D7A10000}"/>
    <cellStyle name="Normal 3 2 3 2 2 9" xfId="27467" xr:uid="{00000000-0005-0000-0000-0000D8A10000}"/>
    <cellStyle name="Normal 3 2 3 2 2 9 2" xfId="27468" xr:uid="{00000000-0005-0000-0000-0000D9A10000}"/>
    <cellStyle name="Normal 3 2 3 2 2 9 3" xfId="27469" xr:uid="{00000000-0005-0000-0000-0000DAA10000}"/>
    <cellStyle name="Normal 3 2 3 2 2 9_AVA DVA EL" xfId="27470" xr:uid="{00000000-0005-0000-0000-0000DBA10000}"/>
    <cellStyle name="Normal 3 2 3 2 2_AVA DVA EL" xfId="27471" xr:uid="{00000000-0005-0000-0000-0000DCA10000}"/>
    <cellStyle name="Normal 3 2 3 2 3" xfId="27472" xr:uid="{00000000-0005-0000-0000-0000DDA10000}"/>
    <cellStyle name="Normal 3 2 3 2 3 2" xfId="27473" xr:uid="{00000000-0005-0000-0000-0000DEA10000}"/>
    <cellStyle name="Normal 3 2 3 2 3 2 2" xfId="27474" xr:uid="{00000000-0005-0000-0000-0000DFA10000}"/>
    <cellStyle name="Normal 3 2 3 2 3 2 3" xfId="27475" xr:uid="{00000000-0005-0000-0000-0000E0A10000}"/>
    <cellStyle name="Normal 3 2 3 2 3 2_AVA DVA EL" xfId="27476" xr:uid="{00000000-0005-0000-0000-0000E1A10000}"/>
    <cellStyle name="Normal 3 2 3 2 3 3" xfId="27477" xr:uid="{00000000-0005-0000-0000-0000E2A10000}"/>
    <cellStyle name="Normal 3 2 3 2 3 3 2" xfId="27478" xr:uid="{00000000-0005-0000-0000-0000E3A10000}"/>
    <cellStyle name="Normal 3 2 3 2 3 3 3" xfId="27479" xr:uid="{00000000-0005-0000-0000-0000E4A10000}"/>
    <cellStyle name="Normal 3 2 3 2 3 3_AVA DVA EL" xfId="27480" xr:uid="{00000000-0005-0000-0000-0000E5A10000}"/>
    <cellStyle name="Normal 3 2 3 2 3 4" xfId="27481" xr:uid="{00000000-0005-0000-0000-0000E6A10000}"/>
    <cellStyle name="Normal 3 2 3 2 3 5" xfId="27482" xr:uid="{00000000-0005-0000-0000-0000E7A10000}"/>
    <cellStyle name="Normal 3 2 3 2 3_AVA DVA EL" xfId="27483" xr:uid="{00000000-0005-0000-0000-0000E8A10000}"/>
    <cellStyle name="Normal 3 2 3 2 4" xfId="27484" xr:uid="{00000000-0005-0000-0000-0000E9A10000}"/>
    <cellStyle name="Normal 3 2 3 2 4 2" xfId="27485" xr:uid="{00000000-0005-0000-0000-0000EAA10000}"/>
    <cellStyle name="Normal 3 2 3 2 4 3" xfId="27486" xr:uid="{00000000-0005-0000-0000-0000EBA10000}"/>
    <cellStyle name="Normal 3 2 3 2 4_AVA DVA EL" xfId="27487" xr:uid="{00000000-0005-0000-0000-0000ECA10000}"/>
    <cellStyle name="Normal 3 2 3 2 5" xfId="27488" xr:uid="{00000000-0005-0000-0000-0000EDA10000}"/>
    <cellStyle name="Normal 3 2 3 2 5 2" xfId="27489" xr:uid="{00000000-0005-0000-0000-0000EEA10000}"/>
    <cellStyle name="Normal 3 2 3 2 5 3" xfId="27490" xr:uid="{00000000-0005-0000-0000-0000EFA10000}"/>
    <cellStyle name="Normal 3 2 3 2 5_AVA DVA EL" xfId="27491" xr:uid="{00000000-0005-0000-0000-0000F0A10000}"/>
    <cellStyle name="Normal 3 2 3 2 6" xfId="27492" xr:uid="{00000000-0005-0000-0000-0000F1A10000}"/>
    <cellStyle name="Normal 3 2 3 2 6 2" xfId="27493" xr:uid="{00000000-0005-0000-0000-0000F2A10000}"/>
    <cellStyle name="Normal 3 2 3 2 6 3" xfId="27494" xr:uid="{00000000-0005-0000-0000-0000F3A10000}"/>
    <cellStyle name="Normal 3 2 3 2 6_AVA DVA EL" xfId="27495" xr:uid="{00000000-0005-0000-0000-0000F4A10000}"/>
    <cellStyle name="Normal 3 2 3 2 7" xfId="27496" xr:uid="{00000000-0005-0000-0000-0000F5A10000}"/>
    <cellStyle name="Normal 3 2 3 2 7 2" xfId="27497" xr:uid="{00000000-0005-0000-0000-0000F6A10000}"/>
    <cellStyle name="Normal 3 2 3 2 7 3" xfId="27498" xr:uid="{00000000-0005-0000-0000-0000F7A10000}"/>
    <cellStyle name="Normal 3 2 3 2 7_AVA DVA EL" xfId="27499" xr:uid="{00000000-0005-0000-0000-0000F8A10000}"/>
    <cellStyle name="Normal 3 2 3 2 8" xfId="27500" xr:uid="{00000000-0005-0000-0000-0000F9A10000}"/>
    <cellStyle name="Normal 3 2 3 2 8 2" xfId="27501" xr:uid="{00000000-0005-0000-0000-0000FAA10000}"/>
    <cellStyle name="Normal 3 2 3 2 8 3" xfId="27502" xr:uid="{00000000-0005-0000-0000-0000FBA10000}"/>
    <cellStyle name="Normal 3 2 3 2 8_AVA DVA EL" xfId="27503" xr:uid="{00000000-0005-0000-0000-0000FCA10000}"/>
    <cellStyle name="Normal 3 2 3 2 9" xfId="27504" xr:uid="{00000000-0005-0000-0000-0000FDA10000}"/>
    <cellStyle name="Normal 3 2 3 2 9 2" xfId="27505" xr:uid="{00000000-0005-0000-0000-0000FEA10000}"/>
    <cellStyle name="Normal 3 2 3 2 9 3" xfId="27506" xr:uid="{00000000-0005-0000-0000-0000FFA10000}"/>
    <cellStyle name="Normal 3 2 3 2 9_AVA DVA EL" xfId="27507" xr:uid="{00000000-0005-0000-0000-000000A20000}"/>
    <cellStyle name="Normal 3 2 3 2_AVA DVA EL" xfId="27508" xr:uid="{00000000-0005-0000-0000-000001A20000}"/>
    <cellStyle name="Normal 3 2 3 3" xfId="27509" xr:uid="{00000000-0005-0000-0000-000002A20000}"/>
    <cellStyle name="Normal 3 2 3 3 10" xfId="27510" xr:uid="{00000000-0005-0000-0000-000003A20000}"/>
    <cellStyle name="Normal 3 2 3 3 11" xfId="27511" xr:uid="{00000000-0005-0000-0000-000004A20000}"/>
    <cellStyle name="Normal 3 2 3 3 2" xfId="27512" xr:uid="{00000000-0005-0000-0000-000005A20000}"/>
    <cellStyle name="Normal 3 2 3 3 2 2" xfId="27513" xr:uid="{00000000-0005-0000-0000-000006A20000}"/>
    <cellStyle name="Normal 3 2 3 3 2 2 2" xfId="27514" xr:uid="{00000000-0005-0000-0000-000007A20000}"/>
    <cellStyle name="Normal 3 2 3 3 2 2 3" xfId="27515" xr:uid="{00000000-0005-0000-0000-000008A20000}"/>
    <cellStyle name="Normal 3 2 3 3 2 2_AVA DVA EL" xfId="27516" xr:uid="{00000000-0005-0000-0000-000009A20000}"/>
    <cellStyle name="Normal 3 2 3 3 2 3" xfId="27517" xr:uid="{00000000-0005-0000-0000-00000AA20000}"/>
    <cellStyle name="Normal 3 2 3 3 2 3 2" xfId="27518" xr:uid="{00000000-0005-0000-0000-00000BA20000}"/>
    <cellStyle name="Normal 3 2 3 3 2 3 3" xfId="27519" xr:uid="{00000000-0005-0000-0000-00000CA20000}"/>
    <cellStyle name="Normal 3 2 3 3 2 3_AVA DVA EL" xfId="27520" xr:uid="{00000000-0005-0000-0000-00000DA20000}"/>
    <cellStyle name="Normal 3 2 3 3 2 4" xfId="27521" xr:uid="{00000000-0005-0000-0000-00000EA20000}"/>
    <cellStyle name="Normal 3 2 3 3 2 5" xfId="27522" xr:uid="{00000000-0005-0000-0000-00000FA20000}"/>
    <cellStyle name="Normal 3 2 3 3 2_AVA DVA EL" xfId="27523" xr:uid="{00000000-0005-0000-0000-000010A20000}"/>
    <cellStyle name="Normal 3 2 3 3 3" xfId="27524" xr:uid="{00000000-0005-0000-0000-000011A20000}"/>
    <cellStyle name="Normal 3 2 3 3 3 2" xfId="27525" xr:uid="{00000000-0005-0000-0000-000012A20000}"/>
    <cellStyle name="Normal 3 2 3 3 3 3" xfId="27526" xr:uid="{00000000-0005-0000-0000-000013A20000}"/>
    <cellStyle name="Normal 3 2 3 3 3_AVA DVA EL" xfId="27527" xr:uid="{00000000-0005-0000-0000-000014A20000}"/>
    <cellStyle name="Normal 3 2 3 3 4" xfId="27528" xr:uid="{00000000-0005-0000-0000-000015A20000}"/>
    <cellStyle name="Normal 3 2 3 3 4 2" xfId="27529" xr:uid="{00000000-0005-0000-0000-000016A20000}"/>
    <cellStyle name="Normal 3 2 3 3 4 3" xfId="27530" xr:uid="{00000000-0005-0000-0000-000017A20000}"/>
    <cellStyle name="Normal 3 2 3 3 4_AVA DVA EL" xfId="27531" xr:uid="{00000000-0005-0000-0000-000018A20000}"/>
    <cellStyle name="Normal 3 2 3 3 5" xfId="27532" xr:uid="{00000000-0005-0000-0000-000019A20000}"/>
    <cellStyle name="Normal 3 2 3 3 5 2" xfId="27533" xr:uid="{00000000-0005-0000-0000-00001AA20000}"/>
    <cellStyle name="Normal 3 2 3 3 5 3" xfId="27534" xr:uid="{00000000-0005-0000-0000-00001BA20000}"/>
    <cellStyle name="Normal 3 2 3 3 5_AVA DVA EL" xfId="27535" xr:uid="{00000000-0005-0000-0000-00001CA20000}"/>
    <cellStyle name="Normal 3 2 3 3 6" xfId="27536" xr:uid="{00000000-0005-0000-0000-00001DA20000}"/>
    <cellStyle name="Normal 3 2 3 3 6 2" xfId="27537" xr:uid="{00000000-0005-0000-0000-00001EA20000}"/>
    <cellStyle name="Normal 3 2 3 3 6 3" xfId="27538" xr:uid="{00000000-0005-0000-0000-00001FA20000}"/>
    <cellStyle name="Normal 3 2 3 3 6_AVA DVA EL" xfId="27539" xr:uid="{00000000-0005-0000-0000-000020A20000}"/>
    <cellStyle name="Normal 3 2 3 3 7" xfId="27540" xr:uid="{00000000-0005-0000-0000-000021A20000}"/>
    <cellStyle name="Normal 3 2 3 3 7 2" xfId="27541" xr:uid="{00000000-0005-0000-0000-000022A20000}"/>
    <cellStyle name="Normal 3 2 3 3 7 3" xfId="27542" xr:uid="{00000000-0005-0000-0000-000023A20000}"/>
    <cellStyle name="Normal 3 2 3 3 7_AVA DVA EL" xfId="27543" xr:uid="{00000000-0005-0000-0000-000024A20000}"/>
    <cellStyle name="Normal 3 2 3 3 8" xfId="27544" xr:uid="{00000000-0005-0000-0000-000025A20000}"/>
    <cellStyle name="Normal 3 2 3 3 8 2" xfId="27545" xr:uid="{00000000-0005-0000-0000-000026A20000}"/>
    <cellStyle name="Normal 3 2 3 3 8 3" xfId="27546" xr:uid="{00000000-0005-0000-0000-000027A20000}"/>
    <cellStyle name="Normal 3 2 3 3 8_AVA DVA EL" xfId="27547" xr:uid="{00000000-0005-0000-0000-000028A20000}"/>
    <cellStyle name="Normal 3 2 3 3 9" xfId="27548" xr:uid="{00000000-0005-0000-0000-000029A20000}"/>
    <cellStyle name="Normal 3 2 3 3 9 2" xfId="27549" xr:uid="{00000000-0005-0000-0000-00002AA20000}"/>
    <cellStyle name="Normal 3 2 3 3 9 3" xfId="27550" xr:uid="{00000000-0005-0000-0000-00002BA20000}"/>
    <cellStyle name="Normal 3 2 3 3 9_AVA DVA EL" xfId="27551" xr:uid="{00000000-0005-0000-0000-00002CA20000}"/>
    <cellStyle name="Normal 3 2 3 3_AVA DVA EL" xfId="27552" xr:uid="{00000000-0005-0000-0000-00002DA20000}"/>
    <cellStyle name="Normal 3 2 3 4" xfId="27553" xr:uid="{00000000-0005-0000-0000-00002EA20000}"/>
    <cellStyle name="Normal 3 2 3 4 2" xfId="27554" xr:uid="{00000000-0005-0000-0000-00002FA20000}"/>
    <cellStyle name="Normal 3 2 3 4 2 2" xfId="27555" xr:uid="{00000000-0005-0000-0000-000030A20000}"/>
    <cellStyle name="Normal 3 2 3 4 2 3" xfId="27556" xr:uid="{00000000-0005-0000-0000-000031A20000}"/>
    <cellStyle name="Normal 3 2 3 4 2_AVA DVA EL" xfId="27557" xr:uid="{00000000-0005-0000-0000-000032A20000}"/>
    <cellStyle name="Normal 3 2 3 4 3" xfId="27558" xr:uid="{00000000-0005-0000-0000-000033A20000}"/>
    <cellStyle name="Normal 3 2 3 4 3 2" xfId="27559" xr:uid="{00000000-0005-0000-0000-000034A20000}"/>
    <cellStyle name="Normal 3 2 3 4 3 3" xfId="27560" xr:uid="{00000000-0005-0000-0000-000035A20000}"/>
    <cellStyle name="Normal 3 2 3 4 3_AVA DVA EL" xfId="27561" xr:uid="{00000000-0005-0000-0000-000036A20000}"/>
    <cellStyle name="Normal 3 2 3 4 4" xfId="27562" xr:uid="{00000000-0005-0000-0000-000037A20000}"/>
    <cellStyle name="Normal 3 2 3 4 5" xfId="27563" xr:uid="{00000000-0005-0000-0000-000038A20000}"/>
    <cellStyle name="Normal 3 2 3 4_AVA DVA EL" xfId="27564" xr:uid="{00000000-0005-0000-0000-000039A20000}"/>
    <cellStyle name="Normal 3 2 3 5" xfId="27565" xr:uid="{00000000-0005-0000-0000-00003AA20000}"/>
    <cellStyle name="Normal 3 2 3 5 2" xfId="27566" xr:uid="{00000000-0005-0000-0000-00003BA20000}"/>
    <cellStyle name="Normal 3 2 3 5 3" xfId="27567" xr:uid="{00000000-0005-0000-0000-00003CA20000}"/>
    <cellStyle name="Normal 3 2 3 5_AVA DVA EL" xfId="27568" xr:uid="{00000000-0005-0000-0000-00003DA20000}"/>
    <cellStyle name="Normal 3 2 3 6" xfId="27569" xr:uid="{00000000-0005-0000-0000-00003EA20000}"/>
    <cellStyle name="Normal 3 2 3 6 2" xfId="27570" xr:uid="{00000000-0005-0000-0000-00003FA20000}"/>
    <cellStyle name="Normal 3 2 3 6 3" xfId="27571" xr:uid="{00000000-0005-0000-0000-000040A20000}"/>
    <cellStyle name="Normal 3 2 3 6_AVA DVA EL" xfId="27572" xr:uid="{00000000-0005-0000-0000-000041A20000}"/>
    <cellStyle name="Normal 3 2 3 7" xfId="27573" xr:uid="{00000000-0005-0000-0000-000042A20000}"/>
    <cellStyle name="Normal 3 2 3 7 2" xfId="27574" xr:uid="{00000000-0005-0000-0000-000043A20000}"/>
    <cellStyle name="Normal 3 2 3 7 3" xfId="27575" xr:uid="{00000000-0005-0000-0000-000044A20000}"/>
    <cellStyle name="Normal 3 2 3 7_AVA DVA EL" xfId="27576" xr:uid="{00000000-0005-0000-0000-000045A20000}"/>
    <cellStyle name="Normal 3 2 3 8" xfId="27577" xr:uid="{00000000-0005-0000-0000-000046A20000}"/>
    <cellStyle name="Normal 3 2 3 8 2" xfId="27578" xr:uid="{00000000-0005-0000-0000-000047A20000}"/>
    <cellStyle name="Normal 3 2 3 8 3" xfId="27579" xr:uid="{00000000-0005-0000-0000-000048A20000}"/>
    <cellStyle name="Normal 3 2 3 8_AVA DVA EL" xfId="27580" xr:uid="{00000000-0005-0000-0000-000049A20000}"/>
    <cellStyle name="Normal 3 2 3 9" xfId="27581" xr:uid="{00000000-0005-0000-0000-00004AA20000}"/>
    <cellStyle name="Normal 3 2 3 9 2" xfId="27582" xr:uid="{00000000-0005-0000-0000-00004BA20000}"/>
    <cellStyle name="Normal 3 2 3 9 3" xfId="27583" xr:uid="{00000000-0005-0000-0000-00004CA20000}"/>
    <cellStyle name="Normal 3 2 3 9_AVA DVA EL" xfId="27584" xr:uid="{00000000-0005-0000-0000-00004DA20000}"/>
    <cellStyle name="Normal 3 2 3_AVA DVA EL" xfId="27585" xr:uid="{00000000-0005-0000-0000-00004EA20000}"/>
    <cellStyle name="Normal 3 2 4" xfId="8412" xr:uid="{00000000-0005-0000-0000-00004FA20000}"/>
    <cellStyle name="Normal 3 2 4 10" xfId="27586" xr:uid="{00000000-0005-0000-0000-000050A20000}"/>
    <cellStyle name="Normal 3 2 4 10 2" xfId="27587" xr:uid="{00000000-0005-0000-0000-000051A20000}"/>
    <cellStyle name="Normal 3 2 4 10 3" xfId="27588" xr:uid="{00000000-0005-0000-0000-000052A20000}"/>
    <cellStyle name="Normal 3 2 4 10_AVA DVA EL" xfId="27589" xr:uid="{00000000-0005-0000-0000-000053A20000}"/>
    <cellStyle name="Normal 3 2 4 11" xfId="27590" xr:uid="{00000000-0005-0000-0000-000054A20000}"/>
    <cellStyle name="Normal 3 2 4 11 2" xfId="27591" xr:uid="{00000000-0005-0000-0000-000055A20000}"/>
    <cellStyle name="Normal 3 2 4 11 3" xfId="27592" xr:uid="{00000000-0005-0000-0000-000056A20000}"/>
    <cellStyle name="Normal 3 2 4 11_AVA DVA EL" xfId="27593" xr:uid="{00000000-0005-0000-0000-000057A20000}"/>
    <cellStyle name="Normal 3 2 4 12" xfId="27594" xr:uid="{00000000-0005-0000-0000-000058A20000}"/>
    <cellStyle name="Normal 3 2 4 12 2" xfId="27595" xr:uid="{00000000-0005-0000-0000-000059A20000}"/>
    <cellStyle name="Normal 3 2 4 12 3" xfId="27596" xr:uid="{00000000-0005-0000-0000-00005AA20000}"/>
    <cellStyle name="Normal 3 2 4 12_AVA DVA EL" xfId="27597" xr:uid="{00000000-0005-0000-0000-00005BA20000}"/>
    <cellStyle name="Normal 3 2 4 13" xfId="27598" xr:uid="{00000000-0005-0000-0000-00005CA20000}"/>
    <cellStyle name="Normal 3 2 4 2" xfId="27599" xr:uid="{00000000-0005-0000-0000-00005DA20000}"/>
    <cellStyle name="Normal 3 2 4 2 10" xfId="27600" xr:uid="{00000000-0005-0000-0000-00005EA20000}"/>
    <cellStyle name="Normal 3 2 4 2 10 2" xfId="27601" xr:uid="{00000000-0005-0000-0000-00005FA20000}"/>
    <cellStyle name="Normal 3 2 4 2 10 3" xfId="27602" xr:uid="{00000000-0005-0000-0000-000060A20000}"/>
    <cellStyle name="Normal 3 2 4 2 10_AVA DVA EL" xfId="27603" xr:uid="{00000000-0005-0000-0000-000061A20000}"/>
    <cellStyle name="Normal 3 2 4 2 11" xfId="27604" xr:uid="{00000000-0005-0000-0000-000062A20000}"/>
    <cellStyle name="Normal 3 2 4 2 12" xfId="27605" xr:uid="{00000000-0005-0000-0000-000063A20000}"/>
    <cellStyle name="Normal 3 2 4 2 2" xfId="27606" xr:uid="{00000000-0005-0000-0000-000064A20000}"/>
    <cellStyle name="Normal 3 2 4 2 2 10" xfId="27607" xr:uid="{00000000-0005-0000-0000-000065A20000}"/>
    <cellStyle name="Normal 3 2 4 2 2 11" xfId="27608" xr:uid="{00000000-0005-0000-0000-000066A20000}"/>
    <cellStyle name="Normal 3 2 4 2 2 2" xfId="27609" xr:uid="{00000000-0005-0000-0000-000067A20000}"/>
    <cellStyle name="Normal 3 2 4 2 2 2 2" xfId="27610" xr:uid="{00000000-0005-0000-0000-000068A20000}"/>
    <cellStyle name="Normal 3 2 4 2 2 2 2 2" xfId="27611" xr:uid="{00000000-0005-0000-0000-000069A20000}"/>
    <cellStyle name="Normal 3 2 4 2 2 2 2 3" xfId="27612" xr:uid="{00000000-0005-0000-0000-00006AA20000}"/>
    <cellStyle name="Normal 3 2 4 2 2 2 2_AVA DVA EL" xfId="27613" xr:uid="{00000000-0005-0000-0000-00006BA20000}"/>
    <cellStyle name="Normal 3 2 4 2 2 2 3" xfId="27614" xr:uid="{00000000-0005-0000-0000-00006CA20000}"/>
    <cellStyle name="Normal 3 2 4 2 2 2 3 2" xfId="27615" xr:uid="{00000000-0005-0000-0000-00006DA20000}"/>
    <cellStyle name="Normal 3 2 4 2 2 2 3 3" xfId="27616" xr:uid="{00000000-0005-0000-0000-00006EA20000}"/>
    <cellStyle name="Normal 3 2 4 2 2 2 3_AVA DVA EL" xfId="27617" xr:uid="{00000000-0005-0000-0000-00006FA20000}"/>
    <cellStyle name="Normal 3 2 4 2 2 2 4" xfId="27618" xr:uid="{00000000-0005-0000-0000-000070A20000}"/>
    <cellStyle name="Normal 3 2 4 2 2 2 5" xfId="27619" xr:uid="{00000000-0005-0000-0000-000071A20000}"/>
    <cellStyle name="Normal 3 2 4 2 2 2_AVA DVA EL" xfId="27620" xr:uid="{00000000-0005-0000-0000-000072A20000}"/>
    <cellStyle name="Normal 3 2 4 2 2 3" xfId="27621" xr:uid="{00000000-0005-0000-0000-000073A20000}"/>
    <cellStyle name="Normal 3 2 4 2 2 3 2" xfId="27622" xr:uid="{00000000-0005-0000-0000-000074A20000}"/>
    <cellStyle name="Normal 3 2 4 2 2 3 3" xfId="27623" xr:uid="{00000000-0005-0000-0000-000075A20000}"/>
    <cellStyle name="Normal 3 2 4 2 2 3_AVA DVA EL" xfId="27624" xr:uid="{00000000-0005-0000-0000-000076A20000}"/>
    <cellStyle name="Normal 3 2 4 2 2 4" xfId="27625" xr:uid="{00000000-0005-0000-0000-000077A20000}"/>
    <cellStyle name="Normal 3 2 4 2 2 4 2" xfId="27626" xr:uid="{00000000-0005-0000-0000-000078A20000}"/>
    <cellStyle name="Normal 3 2 4 2 2 4 3" xfId="27627" xr:uid="{00000000-0005-0000-0000-000079A20000}"/>
    <cellStyle name="Normal 3 2 4 2 2 4_AVA DVA EL" xfId="27628" xr:uid="{00000000-0005-0000-0000-00007AA20000}"/>
    <cellStyle name="Normal 3 2 4 2 2 5" xfId="27629" xr:uid="{00000000-0005-0000-0000-00007BA20000}"/>
    <cellStyle name="Normal 3 2 4 2 2 5 2" xfId="27630" xr:uid="{00000000-0005-0000-0000-00007CA20000}"/>
    <cellStyle name="Normal 3 2 4 2 2 5 3" xfId="27631" xr:uid="{00000000-0005-0000-0000-00007DA20000}"/>
    <cellStyle name="Normal 3 2 4 2 2 5_AVA DVA EL" xfId="27632" xr:uid="{00000000-0005-0000-0000-00007EA20000}"/>
    <cellStyle name="Normal 3 2 4 2 2 6" xfId="27633" xr:uid="{00000000-0005-0000-0000-00007FA20000}"/>
    <cellStyle name="Normal 3 2 4 2 2 6 2" xfId="27634" xr:uid="{00000000-0005-0000-0000-000080A20000}"/>
    <cellStyle name="Normal 3 2 4 2 2 6 3" xfId="27635" xr:uid="{00000000-0005-0000-0000-000081A20000}"/>
    <cellStyle name="Normal 3 2 4 2 2 6_AVA DVA EL" xfId="27636" xr:uid="{00000000-0005-0000-0000-000082A20000}"/>
    <cellStyle name="Normal 3 2 4 2 2 7" xfId="27637" xr:uid="{00000000-0005-0000-0000-000083A20000}"/>
    <cellStyle name="Normal 3 2 4 2 2 7 2" xfId="27638" xr:uid="{00000000-0005-0000-0000-000084A20000}"/>
    <cellStyle name="Normal 3 2 4 2 2 7 3" xfId="27639" xr:uid="{00000000-0005-0000-0000-000085A20000}"/>
    <cellStyle name="Normal 3 2 4 2 2 7_AVA DVA EL" xfId="27640" xr:uid="{00000000-0005-0000-0000-000086A20000}"/>
    <cellStyle name="Normal 3 2 4 2 2 8" xfId="27641" xr:uid="{00000000-0005-0000-0000-000087A20000}"/>
    <cellStyle name="Normal 3 2 4 2 2 8 2" xfId="27642" xr:uid="{00000000-0005-0000-0000-000088A20000}"/>
    <cellStyle name="Normal 3 2 4 2 2 8 3" xfId="27643" xr:uid="{00000000-0005-0000-0000-000089A20000}"/>
    <cellStyle name="Normal 3 2 4 2 2 8_AVA DVA EL" xfId="27644" xr:uid="{00000000-0005-0000-0000-00008AA20000}"/>
    <cellStyle name="Normal 3 2 4 2 2 9" xfId="27645" xr:uid="{00000000-0005-0000-0000-00008BA20000}"/>
    <cellStyle name="Normal 3 2 4 2 2 9 2" xfId="27646" xr:uid="{00000000-0005-0000-0000-00008CA20000}"/>
    <cellStyle name="Normal 3 2 4 2 2 9 3" xfId="27647" xr:uid="{00000000-0005-0000-0000-00008DA20000}"/>
    <cellStyle name="Normal 3 2 4 2 2 9_AVA DVA EL" xfId="27648" xr:uid="{00000000-0005-0000-0000-00008EA20000}"/>
    <cellStyle name="Normal 3 2 4 2 2_AVA DVA EL" xfId="27649" xr:uid="{00000000-0005-0000-0000-00008FA20000}"/>
    <cellStyle name="Normal 3 2 4 2 3" xfId="27650" xr:uid="{00000000-0005-0000-0000-000090A20000}"/>
    <cellStyle name="Normal 3 2 4 2 3 2" xfId="27651" xr:uid="{00000000-0005-0000-0000-000091A20000}"/>
    <cellStyle name="Normal 3 2 4 2 3 2 2" xfId="27652" xr:uid="{00000000-0005-0000-0000-000092A20000}"/>
    <cellStyle name="Normal 3 2 4 2 3 2 3" xfId="27653" xr:uid="{00000000-0005-0000-0000-000093A20000}"/>
    <cellStyle name="Normal 3 2 4 2 3 2_AVA DVA EL" xfId="27654" xr:uid="{00000000-0005-0000-0000-000094A20000}"/>
    <cellStyle name="Normal 3 2 4 2 3 3" xfId="27655" xr:uid="{00000000-0005-0000-0000-000095A20000}"/>
    <cellStyle name="Normal 3 2 4 2 3 3 2" xfId="27656" xr:uid="{00000000-0005-0000-0000-000096A20000}"/>
    <cellStyle name="Normal 3 2 4 2 3 3 3" xfId="27657" xr:uid="{00000000-0005-0000-0000-000097A20000}"/>
    <cellStyle name="Normal 3 2 4 2 3 3_AVA DVA EL" xfId="27658" xr:uid="{00000000-0005-0000-0000-000098A20000}"/>
    <cellStyle name="Normal 3 2 4 2 3 4" xfId="27659" xr:uid="{00000000-0005-0000-0000-000099A20000}"/>
    <cellStyle name="Normal 3 2 4 2 3 5" xfId="27660" xr:uid="{00000000-0005-0000-0000-00009AA20000}"/>
    <cellStyle name="Normal 3 2 4 2 3_AVA DVA EL" xfId="27661" xr:uid="{00000000-0005-0000-0000-00009BA20000}"/>
    <cellStyle name="Normal 3 2 4 2 4" xfId="27662" xr:uid="{00000000-0005-0000-0000-00009CA20000}"/>
    <cellStyle name="Normal 3 2 4 2 4 2" xfId="27663" xr:uid="{00000000-0005-0000-0000-00009DA20000}"/>
    <cellStyle name="Normal 3 2 4 2 4 3" xfId="27664" xr:uid="{00000000-0005-0000-0000-00009EA20000}"/>
    <cellStyle name="Normal 3 2 4 2 4_AVA DVA EL" xfId="27665" xr:uid="{00000000-0005-0000-0000-00009FA20000}"/>
    <cellStyle name="Normal 3 2 4 2 5" xfId="27666" xr:uid="{00000000-0005-0000-0000-0000A0A20000}"/>
    <cellStyle name="Normal 3 2 4 2 5 2" xfId="27667" xr:uid="{00000000-0005-0000-0000-0000A1A20000}"/>
    <cellStyle name="Normal 3 2 4 2 5 3" xfId="27668" xr:uid="{00000000-0005-0000-0000-0000A2A20000}"/>
    <cellStyle name="Normal 3 2 4 2 5_AVA DVA EL" xfId="27669" xr:uid="{00000000-0005-0000-0000-0000A3A20000}"/>
    <cellStyle name="Normal 3 2 4 2 6" xfId="27670" xr:uid="{00000000-0005-0000-0000-0000A4A20000}"/>
    <cellStyle name="Normal 3 2 4 2 6 2" xfId="27671" xr:uid="{00000000-0005-0000-0000-0000A5A20000}"/>
    <cellStyle name="Normal 3 2 4 2 6 3" xfId="27672" xr:uid="{00000000-0005-0000-0000-0000A6A20000}"/>
    <cellStyle name="Normal 3 2 4 2 6_AVA DVA EL" xfId="27673" xr:uid="{00000000-0005-0000-0000-0000A7A20000}"/>
    <cellStyle name="Normal 3 2 4 2 7" xfId="27674" xr:uid="{00000000-0005-0000-0000-0000A8A20000}"/>
    <cellStyle name="Normal 3 2 4 2 7 2" xfId="27675" xr:uid="{00000000-0005-0000-0000-0000A9A20000}"/>
    <cellStyle name="Normal 3 2 4 2 7 3" xfId="27676" xr:uid="{00000000-0005-0000-0000-0000AAA20000}"/>
    <cellStyle name="Normal 3 2 4 2 7_AVA DVA EL" xfId="27677" xr:uid="{00000000-0005-0000-0000-0000ABA20000}"/>
    <cellStyle name="Normal 3 2 4 2 8" xfId="27678" xr:uid="{00000000-0005-0000-0000-0000ACA20000}"/>
    <cellStyle name="Normal 3 2 4 2 8 2" xfId="27679" xr:uid="{00000000-0005-0000-0000-0000ADA20000}"/>
    <cellStyle name="Normal 3 2 4 2 8 3" xfId="27680" xr:uid="{00000000-0005-0000-0000-0000AEA20000}"/>
    <cellStyle name="Normal 3 2 4 2 8_AVA DVA EL" xfId="27681" xr:uid="{00000000-0005-0000-0000-0000AFA20000}"/>
    <cellStyle name="Normal 3 2 4 2 9" xfId="27682" xr:uid="{00000000-0005-0000-0000-0000B0A20000}"/>
    <cellStyle name="Normal 3 2 4 2 9 2" xfId="27683" xr:uid="{00000000-0005-0000-0000-0000B1A20000}"/>
    <cellStyle name="Normal 3 2 4 2 9 3" xfId="27684" xr:uid="{00000000-0005-0000-0000-0000B2A20000}"/>
    <cellStyle name="Normal 3 2 4 2 9_AVA DVA EL" xfId="27685" xr:uid="{00000000-0005-0000-0000-0000B3A20000}"/>
    <cellStyle name="Normal 3 2 4 2_AVA DVA EL" xfId="27686" xr:uid="{00000000-0005-0000-0000-0000B4A20000}"/>
    <cellStyle name="Normal 3 2 4 3" xfId="27687" xr:uid="{00000000-0005-0000-0000-0000B5A20000}"/>
    <cellStyle name="Normal 3 2 4 3 10" xfId="27688" xr:uid="{00000000-0005-0000-0000-0000B6A20000}"/>
    <cellStyle name="Normal 3 2 4 3 11" xfId="27689" xr:uid="{00000000-0005-0000-0000-0000B7A20000}"/>
    <cellStyle name="Normal 3 2 4 3 2" xfId="27690" xr:uid="{00000000-0005-0000-0000-0000B8A20000}"/>
    <cellStyle name="Normal 3 2 4 3 2 2" xfId="27691" xr:uid="{00000000-0005-0000-0000-0000B9A20000}"/>
    <cellStyle name="Normal 3 2 4 3 2 2 2" xfId="27692" xr:uid="{00000000-0005-0000-0000-0000BAA20000}"/>
    <cellStyle name="Normal 3 2 4 3 2 2 3" xfId="27693" xr:uid="{00000000-0005-0000-0000-0000BBA20000}"/>
    <cellStyle name="Normal 3 2 4 3 2 2_AVA DVA EL" xfId="27694" xr:uid="{00000000-0005-0000-0000-0000BCA20000}"/>
    <cellStyle name="Normal 3 2 4 3 2 3" xfId="27695" xr:uid="{00000000-0005-0000-0000-0000BDA20000}"/>
    <cellStyle name="Normal 3 2 4 3 2 3 2" xfId="27696" xr:uid="{00000000-0005-0000-0000-0000BEA20000}"/>
    <cellStyle name="Normal 3 2 4 3 2 3 3" xfId="27697" xr:uid="{00000000-0005-0000-0000-0000BFA20000}"/>
    <cellStyle name="Normal 3 2 4 3 2 3_AVA DVA EL" xfId="27698" xr:uid="{00000000-0005-0000-0000-0000C0A20000}"/>
    <cellStyle name="Normal 3 2 4 3 2 4" xfId="27699" xr:uid="{00000000-0005-0000-0000-0000C1A20000}"/>
    <cellStyle name="Normal 3 2 4 3 2 5" xfId="27700" xr:uid="{00000000-0005-0000-0000-0000C2A20000}"/>
    <cellStyle name="Normal 3 2 4 3 2_AVA DVA EL" xfId="27701" xr:uid="{00000000-0005-0000-0000-0000C3A20000}"/>
    <cellStyle name="Normal 3 2 4 3 3" xfId="27702" xr:uid="{00000000-0005-0000-0000-0000C4A20000}"/>
    <cellStyle name="Normal 3 2 4 3 3 2" xfId="27703" xr:uid="{00000000-0005-0000-0000-0000C5A20000}"/>
    <cellStyle name="Normal 3 2 4 3 3 3" xfId="27704" xr:uid="{00000000-0005-0000-0000-0000C6A20000}"/>
    <cellStyle name="Normal 3 2 4 3 3_AVA DVA EL" xfId="27705" xr:uid="{00000000-0005-0000-0000-0000C7A20000}"/>
    <cellStyle name="Normal 3 2 4 3 4" xfId="27706" xr:uid="{00000000-0005-0000-0000-0000C8A20000}"/>
    <cellStyle name="Normal 3 2 4 3 4 2" xfId="27707" xr:uid="{00000000-0005-0000-0000-0000C9A20000}"/>
    <cellStyle name="Normal 3 2 4 3 4 3" xfId="27708" xr:uid="{00000000-0005-0000-0000-0000CAA20000}"/>
    <cellStyle name="Normal 3 2 4 3 4_AVA DVA EL" xfId="27709" xr:uid="{00000000-0005-0000-0000-0000CBA20000}"/>
    <cellStyle name="Normal 3 2 4 3 5" xfId="27710" xr:uid="{00000000-0005-0000-0000-0000CCA20000}"/>
    <cellStyle name="Normal 3 2 4 3 5 2" xfId="27711" xr:uid="{00000000-0005-0000-0000-0000CDA20000}"/>
    <cellStyle name="Normal 3 2 4 3 5 3" xfId="27712" xr:uid="{00000000-0005-0000-0000-0000CEA20000}"/>
    <cellStyle name="Normal 3 2 4 3 5_AVA DVA EL" xfId="27713" xr:uid="{00000000-0005-0000-0000-0000CFA20000}"/>
    <cellStyle name="Normal 3 2 4 3 6" xfId="27714" xr:uid="{00000000-0005-0000-0000-0000D0A20000}"/>
    <cellStyle name="Normal 3 2 4 3 6 2" xfId="27715" xr:uid="{00000000-0005-0000-0000-0000D1A20000}"/>
    <cellStyle name="Normal 3 2 4 3 6 3" xfId="27716" xr:uid="{00000000-0005-0000-0000-0000D2A20000}"/>
    <cellStyle name="Normal 3 2 4 3 6_AVA DVA EL" xfId="27717" xr:uid="{00000000-0005-0000-0000-0000D3A20000}"/>
    <cellStyle name="Normal 3 2 4 3 7" xfId="27718" xr:uid="{00000000-0005-0000-0000-0000D4A20000}"/>
    <cellStyle name="Normal 3 2 4 3 7 2" xfId="27719" xr:uid="{00000000-0005-0000-0000-0000D5A20000}"/>
    <cellStyle name="Normal 3 2 4 3 7 3" xfId="27720" xr:uid="{00000000-0005-0000-0000-0000D6A20000}"/>
    <cellStyle name="Normal 3 2 4 3 7_AVA DVA EL" xfId="27721" xr:uid="{00000000-0005-0000-0000-0000D7A20000}"/>
    <cellStyle name="Normal 3 2 4 3 8" xfId="27722" xr:uid="{00000000-0005-0000-0000-0000D8A20000}"/>
    <cellStyle name="Normal 3 2 4 3 8 2" xfId="27723" xr:uid="{00000000-0005-0000-0000-0000D9A20000}"/>
    <cellStyle name="Normal 3 2 4 3 8 3" xfId="27724" xr:uid="{00000000-0005-0000-0000-0000DAA20000}"/>
    <cellStyle name="Normal 3 2 4 3 8_AVA DVA EL" xfId="27725" xr:uid="{00000000-0005-0000-0000-0000DBA20000}"/>
    <cellStyle name="Normal 3 2 4 3 9" xfId="27726" xr:uid="{00000000-0005-0000-0000-0000DCA20000}"/>
    <cellStyle name="Normal 3 2 4 3 9 2" xfId="27727" xr:uid="{00000000-0005-0000-0000-0000DDA20000}"/>
    <cellStyle name="Normal 3 2 4 3 9 3" xfId="27728" xr:uid="{00000000-0005-0000-0000-0000DEA20000}"/>
    <cellStyle name="Normal 3 2 4 3 9_AVA DVA EL" xfId="27729" xr:uid="{00000000-0005-0000-0000-0000DFA20000}"/>
    <cellStyle name="Normal 3 2 4 3_AVA DVA EL" xfId="27730" xr:uid="{00000000-0005-0000-0000-0000E0A20000}"/>
    <cellStyle name="Normal 3 2 4 4" xfId="27731" xr:uid="{00000000-0005-0000-0000-0000E1A20000}"/>
    <cellStyle name="Normal 3 2 4 4 2" xfId="27732" xr:uid="{00000000-0005-0000-0000-0000E2A20000}"/>
    <cellStyle name="Normal 3 2 4 4 2 2" xfId="27733" xr:uid="{00000000-0005-0000-0000-0000E3A20000}"/>
    <cellStyle name="Normal 3 2 4 4 2 3" xfId="27734" xr:uid="{00000000-0005-0000-0000-0000E4A20000}"/>
    <cellStyle name="Normal 3 2 4 4 2_AVA DVA EL" xfId="27735" xr:uid="{00000000-0005-0000-0000-0000E5A20000}"/>
    <cellStyle name="Normal 3 2 4 4 3" xfId="27736" xr:uid="{00000000-0005-0000-0000-0000E6A20000}"/>
    <cellStyle name="Normal 3 2 4 4 3 2" xfId="27737" xr:uid="{00000000-0005-0000-0000-0000E7A20000}"/>
    <cellStyle name="Normal 3 2 4 4 3 3" xfId="27738" xr:uid="{00000000-0005-0000-0000-0000E8A20000}"/>
    <cellStyle name="Normal 3 2 4 4 3_AVA DVA EL" xfId="27739" xr:uid="{00000000-0005-0000-0000-0000E9A20000}"/>
    <cellStyle name="Normal 3 2 4 4 4" xfId="27740" xr:uid="{00000000-0005-0000-0000-0000EAA20000}"/>
    <cellStyle name="Normal 3 2 4 4 5" xfId="27741" xr:uid="{00000000-0005-0000-0000-0000EBA20000}"/>
    <cellStyle name="Normal 3 2 4 4_AVA DVA EL" xfId="27742" xr:uid="{00000000-0005-0000-0000-0000ECA20000}"/>
    <cellStyle name="Normal 3 2 4 5" xfId="27743" xr:uid="{00000000-0005-0000-0000-0000EDA20000}"/>
    <cellStyle name="Normal 3 2 4 5 2" xfId="27744" xr:uid="{00000000-0005-0000-0000-0000EEA20000}"/>
    <cellStyle name="Normal 3 2 4 5 3" xfId="27745" xr:uid="{00000000-0005-0000-0000-0000EFA20000}"/>
    <cellStyle name="Normal 3 2 4 5_AVA DVA EL" xfId="27746" xr:uid="{00000000-0005-0000-0000-0000F0A20000}"/>
    <cellStyle name="Normal 3 2 4 6" xfId="27747" xr:uid="{00000000-0005-0000-0000-0000F1A20000}"/>
    <cellStyle name="Normal 3 2 4 6 2" xfId="27748" xr:uid="{00000000-0005-0000-0000-0000F2A20000}"/>
    <cellStyle name="Normal 3 2 4 6 3" xfId="27749" xr:uid="{00000000-0005-0000-0000-0000F3A20000}"/>
    <cellStyle name="Normal 3 2 4 6_AVA DVA EL" xfId="27750" xr:uid="{00000000-0005-0000-0000-0000F4A20000}"/>
    <cellStyle name="Normal 3 2 4 7" xfId="27751" xr:uid="{00000000-0005-0000-0000-0000F5A20000}"/>
    <cellStyle name="Normal 3 2 4 7 2" xfId="27752" xr:uid="{00000000-0005-0000-0000-0000F6A20000}"/>
    <cellStyle name="Normal 3 2 4 7 3" xfId="27753" xr:uid="{00000000-0005-0000-0000-0000F7A20000}"/>
    <cellStyle name="Normal 3 2 4 7_AVA DVA EL" xfId="27754" xr:uid="{00000000-0005-0000-0000-0000F8A20000}"/>
    <cellStyle name="Normal 3 2 4 8" xfId="27755" xr:uid="{00000000-0005-0000-0000-0000F9A20000}"/>
    <cellStyle name="Normal 3 2 4 8 2" xfId="27756" xr:uid="{00000000-0005-0000-0000-0000FAA20000}"/>
    <cellStyle name="Normal 3 2 4 8 3" xfId="27757" xr:uid="{00000000-0005-0000-0000-0000FBA20000}"/>
    <cellStyle name="Normal 3 2 4 8_AVA DVA EL" xfId="27758" xr:uid="{00000000-0005-0000-0000-0000FCA20000}"/>
    <cellStyle name="Normal 3 2 4 9" xfId="27759" xr:uid="{00000000-0005-0000-0000-0000FDA20000}"/>
    <cellStyle name="Normal 3 2 4 9 2" xfId="27760" xr:uid="{00000000-0005-0000-0000-0000FEA20000}"/>
    <cellStyle name="Normal 3 2 4 9 3" xfId="27761" xr:uid="{00000000-0005-0000-0000-0000FFA20000}"/>
    <cellStyle name="Normal 3 2 4 9_AVA DVA EL" xfId="27762" xr:uid="{00000000-0005-0000-0000-000000A30000}"/>
    <cellStyle name="Normal 3 2 4_AVA DVA EL" xfId="27763" xr:uid="{00000000-0005-0000-0000-000001A30000}"/>
    <cellStyle name="Normal 3 2 5" xfId="8413" xr:uid="{00000000-0005-0000-0000-000002A30000}"/>
    <cellStyle name="Normal 3 2 5 10" xfId="27764" xr:uid="{00000000-0005-0000-0000-000003A30000}"/>
    <cellStyle name="Normal 3 2 5 10 2" xfId="27765" xr:uid="{00000000-0005-0000-0000-000004A30000}"/>
    <cellStyle name="Normal 3 2 5 10 3" xfId="27766" xr:uid="{00000000-0005-0000-0000-000005A30000}"/>
    <cellStyle name="Normal 3 2 5 10_AVA DVA EL" xfId="27767" xr:uid="{00000000-0005-0000-0000-000006A30000}"/>
    <cellStyle name="Normal 3 2 5 11" xfId="27768" xr:uid="{00000000-0005-0000-0000-000007A30000}"/>
    <cellStyle name="Normal 3 2 5 11 2" xfId="27769" xr:uid="{00000000-0005-0000-0000-000008A30000}"/>
    <cellStyle name="Normal 3 2 5 11 3" xfId="27770" xr:uid="{00000000-0005-0000-0000-000009A30000}"/>
    <cellStyle name="Normal 3 2 5 11_AVA DVA EL" xfId="27771" xr:uid="{00000000-0005-0000-0000-00000AA30000}"/>
    <cellStyle name="Normal 3 2 5 12" xfId="27772" xr:uid="{00000000-0005-0000-0000-00000BA30000}"/>
    <cellStyle name="Normal 3 2 5 2" xfId="27773" xr:uid="{00000000-0005-0000-0000-00000CA30000}"/>
    <cellStyle name="Normal 3 2 5 2 10" xfId="27774" xr:uid="{00000000-0005-0000-0000-00000DA30000}"/>
    <cellStyle name="Normal 3 2 5 2 11" xfId="27775" xr:uid="{00000000-0005-0000-0000-00000EA30000}"/>
    <cellStyle name="Normal 3 2 5 2 2" xfId="27776" xr:uid="{00000000-0005-0000-0000-00000FA30000}"/>
    <cellStyle name="Normal 3 2 5 2 2 2" xfId="27777" xr:uid="{00000000-0005-0000-0000-000010A30000}"/>
    <cellStyle name="Normal 3 2 5 2 2 2 2" xfId="27778" xr:uid="{00000000-0005-0000-0000-000011A30000}"/>
    <cellStyle name="Normal 3 2 5 2 2 2 3" xfId="27779" xr:uid="{00000000-0005-0000-0000-000012A30000}"/>
    <cellStyle name="Normal 3 2 5 2 2 2_AVA DVA EL" xfId="27780" xr:uid="{00000000-0005-0000-0000-000013A30000}"/>
    <cellStyle name="Normal 3 2 5 2 2 3" xfId="27781" xr:uid="{00000000-0005-0000-0000-000014A30000}"/>
    <cellStyle name="Normal 3 2 5 2 2 3 2" xfId="27782" xr:uid="{00000000-0005-0000-0000-000015A30000}"/>
    <cellStyle name="Normal 3 2 5 2 2 3 3" xfId="27783" xr:uid="{00000000-0005-0000-0000-000016A30000}"/>
    <cellStyle name="Normal 3 2 5 2 2 3_AVA DVA EL" xfId="27784" xr:uid="{00000000-0005-0000-0000-000017A30000}"/>
    <cellStyle name="Normal 3 2 5 2 2 4" xfId="27785" xr:uid="{00000000-0005-0000-0000-000018A30000}"/>
    <cellStyle name="Normal 3 2 5 2 2 5" xfId="27786" xr:uid="{00000000-0005-0000-0000-000019A30000}"/>
    <cellStyle name="Normal 3 2 5 2 2_AVA DVA EL" xfId="27787" xr:uid="{00000000-0005-0000-0000-00001AA30000}"/>
    <cellStyle name="Normal 3 2 5 2 3" xfId="27788" xr:uid="{00000000-0005-0000-0000-00001BA30000}"/>
    <cellStyle name="Normal 3 2 5 2 3 2" xfId="27789" xr:uid="{00000000-0005-0000-0000-00001CA30000}"/>
    <cellStyle name="Normal 3 2 5 2 3 3" xfId="27790" xr:uid="{00000000-0005-0000-0000-00001DA30000}"/>
    <cellStyle name="Normal 3 2 5 2 3_AVA DVA EL" xfId="27791" xr:uid="{00000000-0005-0000-0000-00001EA30000}"/>
    <cellStyle name="Normal 3 2 5 2 4" xfId="27792" xr:uid="{00000000-0005-0000-0000-00001FA30000}"/>
    <cellStyle name="Normal 3 2 5 2 4 2" xfId="27793" xr:uid="{00000000-0005-0000-0000-000020A30000}"/>
    <cellStyle name="Normal 3 2 5 2 4 3" xfId="27794" xr:uid="{00000000-0005-0000-0000-000021A30000}"/>
    <cellStyle name="Normal 3 2 5 2 4_AVA DVA EL" xfId="27795" xr:uid="{00000000-0005-0000-0000-000022A30000}"/>
    <cellStyle name="Normal 3 2 5 2 5" xfId="27796" xr:uid="{00000000-0005-0000-0000-000023A30000}"/>
    <cellStyle name="Normal 3 2 5 2 5 2" xfId="27797" xr:uid="{00000000-0005-0000-0000-000024A30000}"/>
    <cellStyle name="Normal 3 2 5 2 5 3" xfId="27798" xr:uid="{00000000-0005-0000-0000-000025A30000}"/>
    <cellStyle name="Normal 3 2 5 2 5_AVA DVA EL" xfId="27799" xr:uid="{00000000-0005-0000-0000-000026A30000}"/>
    <cellStyle name="Normal 3 2 5 2 6" xfId="27800" xr:uid="{00000000-0005-0000-0000-000027A30000}"/>
    <cellStyle name="Normal 3 2 5 2 6 2" xfId="27801" xr:uid="{00000000-0005-0000-0000-000028A30000}"/>
    <cellStyle name="Normal 3 2 5 2 6 3" xfId="27802" xr:uid="{00000000-0005-0000-0000-000029A30000}"/>
    <cellStyle name="Normal 3 2 5 2 6_AVA DVA EL" xfId="27803" xr:uid="{00000000-0005-0000-0000-00002AA30000}"/>
    <cellStyle name="Normal 3 2 5 2 7" xfId="27804" xr:uid="{00000000-0005-0000-0000-00002BA30000}"/>
    <cellStyle name="Normal 3 2 5 2 7 2" xfId="27805" xr:uid="{00000000-0005-0000-0000-00002CA30000}"/>
    <cellStyle name="Normal 3 2 5 2 7 3" xfId="27806" xr:uid="{00000000-0005-0000-0000-00002DA30000}"/>
    <cellStyle name="Normal 3 2 5 2 7_AVA DVA EL" xfId="27807" xr:uid="{00000000-0005-0000-0000-00002EA30000}"/>
    <cellStyle name="Normal 3 2 5 2 8" xfId="27808" xr:uid="{00000000-0005-0000-0000-00002FA30000}"/>
    <cellStyle name="Normal 3 2 5 2 8 2" xfId="27809" xr:uid="{00000000-0005-0000-0000-000030A30000}"/>
    <cellStyle name="Normal 3 2 5 2 8 3" xfId="27810" xr:uid="{00000000-0005-0000-0000-000031A30000}"/>
    <cellStyle name="Normal 3 2 5 2 8_AVA DVA EL" xfId="27811" xr:uid="{00000000-0005-0000-0000-000032A30000}"/>
    <cellStyle name="Normal 3 2 5 2 9" xfId="27812" xr:uid="{00000000-0005-0000-0000-000033A30000}"/>
    <cellStyle name="Normal 3 2 5 2 9 2" xfId="27813" xr:uid="{00000000-0005-0000-0000-000034A30000}"/>
    <cellStyle name="Normal 3 2 5 2 9 3" xfId="27814" xr:uid="{00000000-0005-0000-0000-000035A30000}"/>
    <cellStyle name="Normal 3 2 5 2 9_AVA DVA EL" xfId="27815" xr:uid="{00000000-0005-0000-0000-000036A30000}"/>
    <cellStyle name="Normal 3 2 5 2_AVA DVA EL" xfId="27816" xr:uid="{00000000-0005-0000-0000-000037A30000}"/>
    <cellStyle name="Normal 3 2 5 3" xfId="27817" xr:uid="{00000000-0005-0000-0000-000038A30000}"/>
    <cellStyle name="Normal 3 2 5 3 2" xfId="27818" xr:uid="{00000000-0005-0000-0000-000039A30000}"/>
    <cellStyle name="Normal 3 2 5 3 2 2" xfId="27819" xr:uid="{00000000-0005-0000-0000-00003AA30000}"/>
    <cellStyle name="Normal 3 2 5 3 2 3" xfId="27820" xr:uid="{00000000-0005-0000-0000-00003BA30000}"/>
    <cellStyle name="Normal 3 2 5 3 2_AVA DVA EL" xfId="27821" xr:uid="{00000000-0005-0000-0000-00003CA30000}"/>
    <cellStyle name="Normal 3 2 5 3 3" xfId="27822" xr:uid="{00000000-0005-0000-0000-00003DA30000}"/>
    <cellStyle name="Normal 3 2 5 3 3 2" xfId="27823" xr:uid="{00000000-0005-0000-0000-00003EA30000}"/>
    <cellStyle name="Normal 3 2 5 3 3 3" xfId="27824" xr:uid="{00000000-0005-0000-0000-00003FA30000}"/>
    <cellStyle name="Normal 3 2 5 3 3_AVA DVA EL" xfId="27825" xr:uid="{00000000-0005-0000-0000-000040A30000}"/>
    <cellStyle name="Normal 3 2 5 3 4" xfId="27826" xr:uid="{00000000-0005-0000-0000-000041A30000}"/>
    <cellStyle name="Normal 3 2 5 3 5" xfId="27827" xr:uid="{00000000-0005-0000-0000-000042A30000}"/>
    <cellStyle name="Normal 3 2 5 3_AVA DVA EL" xfId="27828" xr:uid="{00000000-0005-0000-0000-000043A30000}"/>
    <cellStyle name="Normal 3 2 5 4" xfId="27829" xr:uid="{00000000-0005-0000-0000-000044A30000}"/>
    <cellStyle name="Normal 3 2 5 4 2" xfId="27830" xr:uid="{00000000-0005-0000-0000-000045A30000}"/>
    <cellStyle name="Normal 3 2 5 4 3" xfId="27831" xr:uid="{00000000-0005-0000-0000-000046A30000}"/>
    <cellStyle name="Normal 3 2 5 4_AVA DVA EL" xfId="27832" xr:uid="{00000000-0005-0000-0000-000047A30000}"/>
    <cellStyle name="Normal 3 2 5 5" xfId="27833" xr:uid="{00000000-0005-0000-0000-000048A30000}"/>
    <cellStyle name="Normal 3 2 5 5 2" xfId="27834" xr:uid="{00000000-0005-0000-0000-000049A30000}"/>
    <cellStyle name="Normal 3 2 5 5 3" xfId="27835" xr:uid="{00000000-0005-0000-0000-00004AA30000}"/>
    <cellStyle name="Normal 3 2 5 5_AVA DVA EL" xfId="27836" xr:uid="{00000000-0005-0000-0000-00004BA30000}"/>
    <cellStyle name="Normal 3 2 5 6" xfId="27837" xr:uid="{00000000-0005-0000-0000-00004CA30000}"/>
    <cellStyle name="Normal 3 2 5 6 2" xfId="27838" xr:uid="{00000000-0005-0000-0000-00004DA30000}"/>
    <cellStyle name="Normal 3 2 5 6 3" xfId="27839" xr:uid="{00000000-0005-0000-0000-00004EA30000}"/>
    <cellStyle name="Normal 3 2 5 6_AVA DVA EL" xfId="27840" xr:uid="{00000000-0005-0000-0000-00004FA30000}"/>
    <cellStyle name="Normal 3 2 5 7" xfId="27841" xr:uid="{00000000-0005-0000-0000-000050A30000}"/>
    <cellStyle name="Normal 3 2 5 7 2" xfId="27842" xr:uid="{00000000-0005-0000-0000-000051A30000}"/>
    <cellStyle name="Normal 3 2 5 7 3" xfId="27843" xr:uid="{00000000-0005-0000-0000-000052A30000}"/>
    <cellStyle name="Normal 3 2 5 7_AVA DVA EL" xfId="27844" xr:uid="{00000000-0005-0000-0000-000053A30000}"/>
    <cellStyle name="Normal 3 2 5 8" xfId="27845" xr:uid="{00000000-0005-0000-0000-000054A30000}"/>
    <cellStyle name="Normal 3 2 5 8 2" xfId="27846" xr:uid="{00000000-0005-0000-0000-000055A30000}"/>
    <cellStyle name="Normal 3 2 5 8 3" xfId="27847" xr:uid="{00000000-0005-0000-0000-000056A30000}"/>
    <cellStyle name="Normal 3 2 5 8_AVA DVA EL" xfId="27848" xr:uid="{00000000-0005-0000-0000-000057A30000}"/>
    <cellStyle name="Normal 3 2 5 9" xfId="27849" xr:uid="{00000000-0005-0000-0000-000058A30000}"/>
    <cellStyle name="Normal 3 2 5 9 2" xfId="27850" xr:uid="{00000000-0005-0000-0000-000059A30000}"/>
    <cellStyle name="Normal 3 2 5 9 3" xfId="27851" xr:uid="{00000000-0005-0000-0000-00005AA30000}"/>
    <cellStyle name="Normal 3 2 5 9_AVA DVA EL" xfId="27852" xr:uid="{00000000-0005-0000-0000-00005BA30000}"/>
    <cellStyle name="Normal 3 2 5_AVA DVA EL" xfId="27853" xr:uid="{00000000-0005-0000-0000-00005CA30000}"/>
    <cellStyle name="Normal 3 2 6" xfId="8414" xr:uid="{00000000-0005-0000-0000-00005DA30000}"/>
    <cellStyle name="Normal 3 2 6 10" xfId="27854" xr:uid="{00000000-0005-0000-0000-00005EA30000}"/>
    <cellStyle name="Normal 3 2 6 10 2" xfId="27855" xr:uid="{00000000-0005-0000-0000-00005FA30000}"/>
    <cellStyle name="Normal 3 2 6 10 3" xfId="27856" xr:uid="{00000000-0005-0000-0000-000060A30000}"/>
    <cellStyle name="Normal 3 2 6 10_AVA DVA EL" xfId="27857" xr:uid="{00000000-0005-0000-0000-000061A30000}"/>
    <cellStyle name="Normal 3 2 6 11" xfId="27858" xr:uid="{00000000-0005-0000-0000-000062A30000}"/>
    <cellStyle name="Normal 3 2 6 2" xfId="27859" xr:uid="{00000000-0005-0000-0000-000063A30000}"/>
    <cellStyle name="Normal 3 2 6 2 2" xfId="27860" xr:uid="{00000000-0005-0000-0000-000064A30000}"/>
    <cellStyle name="Normal 3 2 6 2 2 2" xfId="27861" xr:uid="{00000000-0005-0000-0000-000065A30000}"/>
    <cellStyle name="Normal 3 2 6 2 2 3" xfId="27862" xr:uid="{00000000-0005-0000-0000-000066A30000}"/>
    <cellStyle name="Normal 3 2 6 2 2_AVA DVA EL" xfId="27863" xr:uid="{00000000-0005-0000-0000-000067A30000}"/>
    <cellStyle name="Normal 3 2 6 2 3" xfId="27864" xr:uid="{00000000-0005-0000-0000-000068A30000}"/>
    <cellStyle name="Normal 3 2 6 2 3 2" xfId="27865" xr:uid="{00000000-0005-0000-0000-000069A30000}"/>
    <cellStyle name="Normal 3 2 6 2 3 3" xfId="27866" xr:uid="{00000000-0005-0000-0000-00006AA30000}"/>
    <cellStyle name="Normal 3 2 6 2 3_AVA DVA EL" xfId="27867" xr:uid="{00000000-0005-0000-0000-00006BA30000}"/>
    <cellStyle name="Normal 3 2 6 2 4" xfId="27868" xr:uid="{00000000-0005-0000-0000-00006CA30000}"/>
    <cellStyle name="Normal 3 2 6 2 5" xfId="27869" xr:uid="{00000000-0005-0000-0000-00006DA30000}"/>
    <cellStyle name="Normal 3 2 6 2_AVA DVA EL" xfId="27870" xr:uid="{00000000-0005-0000-0000-00006EA30000}"/>
    <cellStyle name="Normal 3 2 6 3" xfId="27871" xr:uid="{00000000-0005-0000-0000-00006FA30000}"/>
    <cellStyle name="Normal 3 2 6 3 2" xfId="27872" xr:uid="{00000000-0005-0000-0000-000070A30000}"/>
    <cellStyle name="Normal 3 2 6 3 3" xfId="27873" xr:uid="{00000000-0005-0000-0000-000071A30000}"/>
    <cellStyle name="Normal 3 2 6 3_AVA DVA EL" xfId="27874" xr:uid="{00000000-0005-0000-0000-000072A30000}"/>
    <cellStyle name="Normal 3 2 6 4" xfId="27875" xr:uid="{00000000-0005-0000-0000-000073A30000}"/>
    <cellStyle name="Normal 3 2 6 4 2" xfId="27876" xr:uid="{00000000-0005-0000-0000-000074A30000}"/>
    <cellStyle name="Normal 3 2 6 4 3" xfId="27877" xr:uid="{00000000-0005-0000-0000-000075A30000}"/>
    <cellStyle name="Normal 3 2 6 4_AVA DVA EL" xfId="27878" xr:uid="{00000000-0005-0000-0000-000076A30000}"/>
    <cellStyle name="Normal 3 2 6 5" xfId="27879" xr:uid="{00000000-0005-0000-0000-000077A30000}"/>
    <cellStyle name="Normal 3 2 6 5 2" xfId="27880" xr:uid="{00000000-0005-0000-0000-000078A30000}"/>
    <cellStyle name="Normal 3 2 6 5 3" xfId="27881" xr:uid="{00000000-0005-0000-0000-000079A30000}"/>
    <cellStyle name="Normal 3 2 6 5_AVA DVA EL" xfId="27882" xr:uid="{00000000-0005-0000-0000-00007AA30000}"/>
    <cellStyle name="Normal 3 2 6 6" xfId="27883" xr:uid="{00000000-0005-0000-0000-00007BA30000}"/>
    <cellStyle name="Normal 3 2 6 6 2" xfId="27884" xr:uid="{00000000-0005-0000-0000-00007CA30000}"/>
    <cellStyle name="Normal 3 2 6 6 3" xfId="27885" xr:uid="{00000000-0005-0000-0000-00007DA30000}"/>
    <cellStyle name="Normal 3 2 6 6_AVA DVA EL" xfId="27886" xr:uid="{00000000-0005-0000-0000-00007EA30000}"/>
    <cellStyle name="Normal 3 2 6 7" xfId="27887" xr:uid="{00000000-0005-0000-0000-00007FA30000}"/>
    <cellStyle name="Normal 3 2 6 7 2" xfId="27888" xr:uid="{00000000-0005-0000-0000-000080A30000}"/>
    <cellStyle name="Normal 3 2 6 7 3" xfId="27889" xr:uid="{00000000-0005-0000-0000-000081A30000}"/>
    <cellStyle name="Normal 3 2 6 7_AVA DVA EL" xfId="27890" xr:uid="{00000000-0005-0000-0000-000082A30000}"/>
    <cellStyle name="Normal 3 2 6 8" xfId="27891" xr:uid="{00000000-0005-0000-0000-000083A30000}"/>
    <cellStyle name="Normal 3 2 6 8 2" xfId="27892" xr:uid="{00000000-0005-0000-0000-000084A30000}"/>
    <cellStyle name="Normal 3 2 6 8 3" xfId="27893" xr:uid="{00000000-0005-0000-0000-000085A30000}"/>
    <cellStyle name="Normal 3 2 6 8_AVA DVA EL" xfId="27894" xr:uid="{00000000-0005-0000-0000-000086A30000}"/>
    <cellStyle name="Normal 3 2 6 9" xfId="27895" xr:uid="{00000000-0005-0000-0000-000087A30000}"/>
    <cellStyle name="Normal 3 2 6 9 2" xfId="27896" xr:uid="{00000000-0005-0000-0000-000088A30000}"/>
    <cellStyle name="Normal 3 2 6 9 3" xfId="27897" xr:uid="{00000000-0005-0000-0000-000089A30000}"/>
    <cellStyle name="Normal 3 2 6 9_AVA DVA EL" xfId="27898" xr:uid="{00000000-0005-0000-0000-00008AA30000}"/>
    <cellStyle name="Normal 3 2 6_AVA DVA EL" xfId="27899" xr:uid="{00000000-0005-0000-0000-00008BA30000}"/>
    <cellStyle name="Normal 3 2 7" xfId="8415" xr:uid="{00000000-0005-0000-0000-00008CA30000}"/>
    <cellStyle name="Normal 3 2 7 10" xfId="27900" xr:uid="{00000000-0005-0000-0000-00008DA30000}"/>
    <cellStyle name="Normal 3 2 7 10 2" xfId="27901" xr:uid="{00000000-0005-0000-0000-00008EA30000}"/>
    <cellStyle name="Normal 3 2 7 10 3" xfId="27902" xr:uid="{00000000-0005-0000-0000-00008FA30000}"/>
    <cellStyle name="Normal 3 2 7 10_AVA DVA EL" xfId="27903" xr:uid="{00000000-0005-0000-0000-000090A30000}"/>
    <cellStyle name="Normal 3 2 7 11" xfId="27904" xr:uid="{00000000-0005-0000-0000-000091A30000}"/>
    <cellStyle name="Normal 3 2 7 2" xfId="27905" xr:uid="{00000000-0005-0000-0000-000092A30000}"/>
    <cellStyle name="Normal 3 2 7 2 2" xfId="27906" xr:uid="{00000000-0005-0000-0000-000093A30000}"/>
    <cellStyle name="Normal 3 2 7 2 2 2" xfId="27907" xr:uid="{00000000-0005-0000-0000-000094A30000}"/>
    <cellStyle name="Normal 3 2 7 2 2 3" xfId="27908" xr:uid="{00000000-0005-0000-0000-000095A30000}"/>
    <cellStyle name="Normal 3 2 7 2 2_AVA DVA EL" xfId="27909" xr:uid="{00000000-0005-0000-0000-000096A30000}"/>
    <cellStyle name="Normal 3 2 7 2 3" xfId="27910" xr:uid="{00000000-0005-0000-0000-000097A30000}"/>
    <cellStyle name="Normal 3 2 7 2 3 2" xfId="27911" xr:uid="{00000000-0005-0000-0000-000098A30000}"/>
    <cellStyle name="Normal 3 2 7 2 3 3" xfId="27912" xr:uid="{00000000-0005-0000-0000-000099A30000}"/>
    <cellStyle name="Normal 3 2 7 2 3_AVA DVA EL" xfId="27913" xr:uid="{00000000-0005-0000-0000-00009AA30000}"/>
    <cellStyle name="Normal 3 2 7 2 4" xfId="27914" xr:uid="{00000000-0005-0000-0000-00009BA30000}"/>
    <cellStyle name="Normal 3 2 7 2 5" xfId="27915" xr:uid="{00000000-0005-0000-0000-00009CA30000}"/>
    <cellStyle name="Normal 3 2 7 2_AVA DVA EL" xfId="27916" xr:uid="{00000000-0005-0000-0000-00009DA30000}"/>
    <cellStyle name="Normal 3 2 7 3" xfId="27917" xr:uid="{00000000-0005-0000-0000-00009EA30000}"/>
    <cellStyle name="Normal 3 2 7 3 2" xfId="27918" xr:uid="{00000000-0005-0000-0000-00009FA30000}"/>
    <cellStyle name="Normal 3 2 7 3 3" xfId="27919" xr:uid="{00000000-0005-0000-0000-0000A0A30000}"/>
    <cellStyle name="Normal 3 2 7 3_AVA DVA EL" xfId="27920" xr:uid="{00000000-0005-0000-0000-0000A1A30000}"/>
    <cellStyle name="Normal 3 2 7 4" xfId="27921" xr:uid="{00000000-0005-0000-0000-0000A2A30000}"/>
    <cellStyle name="Normal 3 2 7 4 2" xfId="27922" xr:uid="{00000000-0005-0000-0000-0000A3A30000}"/>
    <cellStyle name="Normal 3 2 7 4 3" xfId="27923" xr:uid="{00000000-0005-0000-0000-0000A4A30000}"/>
    <cellStyle name="Normal 3 2 7 4_AVA DVA EL" xfId="27924" xr:uid="{00000000-0005-0000-0000-0000A5A30000}"/>
    <cellStyle name="Normal 3 2 7 5" xfId="27925" xr:uid="{00000000-0005-0000-0000-0000A6A30000}"/>
    <cellStyle name="Normal 3 2 7 5 2" xfId="27926" xr:uid="{00000000-0005-0000-0000-0000A7A30000}"/>
    <cellStyle name="Normal 3 2 7 5 3" xfId="27927" xr:uid="{00000000-0005-0000-0000-0000A8A30000}"/>
    <cellStyle name="Normal 3 2 7 5_AVA DVA EL" xfId="27928" xr:uid="{00000000-0005-0000-0000-0000A9A30000}"/>
    <cellStyle name="Normal 3 2 7 6" xfId="27929" xr:uid="{00000000-0005-0000-0000-0000AAA30000}"/>
    <cellStyle name="Normal 3 2 7 6 2" xfId="27930" xr:uid="{00000000-0005-0000-0000-0000ABA30000}"/>
    <cellStyle name="Normal 3 2 7 6 3" xfId="27931" xr:uid="{00000000-0005-0000-0000-0000ACA30000}"/>
    <cellStyle name="Normal 3 2 7 6_AVA DVA EL" xfId="27932" xr:uid="{00000000-0005-0000-0000-0000ADA30000}"/>
    <cellStyle name="Normal 3 2 7 7" xfId="27933" xr:uid="{00000000-0005-0000-0000-0000AEA30000}"/>
    <cellStyle name="Normal 3 2 7 7 2" xfId="27934" xr:uid="{00000000-0005-0000-0000-0000AFA30000}"/>
    <cellStyle name="Normal 3 2 7 7 3" xfId="27935" xr:uid="{00000000-0005-0000-0000-0000B0A30000}"/>
    <cellStyle name="Normal 3 2 7 7_AVA DVA EL" xfId="27936" xr:uid="{00000000-0005-0000-0000-0000B1A30000}"/>
    <cellStyle name="Normal 3 2 7 8" xfId="27937" xr:uid="{00000000-0005-0000-0000-0000B2A30000}"/>
    <cellStyle name="Normal 3 2 7 8 2" xfId="27938" xr:uid="{00000000-0005-0000-0000-0000B3A30000}"/>
    <cellStyle name="Normal 3 2 7 8 3" xfId="27939" xr:uid="{00000000-0005-0000-0000-0000B4A30000}"/>
    <cellStyle name="Normal 3 2 7 8_AVA DVA EL" xfId="27940" xr:uid="{00000000-0005-0000-0000-0000B5A30000}"/>
    <cellStyle name="Normal 3 2 7 9" xfId="27941" xr:uid="{00000000-0005-0000-0000-0000B6A30000}"/>
    <cellStyle name="Normal 3 2 7 9 2" xfId="27942" xr:uid="{00000000-0005-0000-0000-0000B7A30000}"/>
    <cellStyle name="Normal 3 2 7 9 3" xfId="27943" xr:uid="{00000000-0005-0000-0000-0000B8A30000}"/>
    <cellStyle name="Normal 3 2 7 9_AVA DVA EL" xfId="27944" xr:uid="{00000000-0005-0000-0000-0000B9A30000}"/>
    <cellStyle name="Normal 3 2 7_AVA DVA EL" xfId="27945" xr:uid="{00000000-0005-0000-0000-0000BAA30000}"/>
    <cellStyle name="Normal 3 2 8" xfId="8416" xr:uid="{00000000-0005-0000-0000-0000BBA30000}"/>
    <cellStyle name="Normal 3 2 8 2" xfId="27946" xr:uid="{00000000-0005-0000-0000-0000BCA30000}"/>
    <cellStyle name="Normal 3 2 8 2 2" xfId="27947" xr:uid="{00000000-0005-0000-0000-0000BDA30000}"/>
    <cellStyle name="Normal 3 2 8 2 3" xfId="27948" xr:uid="{00000000-0005-0000-0000-0000BEA30000}"/>
    <cellStyle name="Normal 3 2 8 2_AVA DVA EL" xfId="27949" xr:uid="{00000000-0005-0000-0000-0000BFA30000}"/>
    <cellStyle name="Normal 3 2 8 3" xfId="27950" xr:uid="{00000000-0005-0000-0000-0000C0A30000}"/>
    <cellStyle name="Normal 3 2 8 3 2" xfId="27951" xr:uid="{00000000-0005-0000-0000-0000C1A30000}"/>
    <cellStyle name="Normal 3 2 8 3 3" xfId="27952" xr:uid="{00000000-0005-0000-0000-0000C2A30000}"/>
    <cellStyle name="Normal 3 2 8 3_AVA DVA EL" xfId="27953" xr:uid="{00000000-0005-0000-0000-0000C3A30000}"/>
    <cellStyle name="Normal 3 2 8 4" xfId="27954" xr:uid="{00000000-0005-0000-0000-0000C4A30000}"/>
    <cellStyle name="Normal 3 2 8 4 2" xfId="27955" xr:uid="{00000000-0005-0000-0000-0000C5A30000}"/>
    <cellStyle name="Normal 3 2 8 4 3" xfId="27956" xr:uid="{00000000-0005-0000-0000-0000C6A30000}"/>
    <cellStyle name="Normal 3 2 8 4_AVA DVA EL" xfId="27957" xr:uid="{00000000-0005-0000-0000-0000C7A30000}"/>
    <cellStyle name="Normal 3 2 8 5" xfId="27958" xr:uid="{00000000-0005-0000-0000-0000C8A30000}"/>
    <cellStyle name="Normal 3 2 8_AVA DVA EL" xfId="27959" xr:uid="{00000000-0005-0000-0000-0000C9A30000}"/>
    <cellStyle name="Normal 3 2 9" xfId="8417" xr:uid="{00000000-0005-0000-0000-0000CAA30000}"/>
    <cellStyle name="Normal 3 2 9 2" xfId="27960" xr:uid="{00000000-0005-0000-0000-0000CBA30000}"/>
    <cellStyle name="Normal 3 2 9 2 2" xfId="27961" xr:uid="{00000000-0005-0000-0000-0000CCA30000}"/>
    <cellStyle name="Normal 3 2 9 2 3" xfId="27962" xr:uid="{00000000-0005-0000-0000-0000CDA30000}"/>
    <cellStyle name="Normal 3 2 9 2_AVA DVA EL" xfId="27963" xr:uid="{00000000-0005-0000-0000-0000CEA30000}"/>
    <cellStyle name="Normal 3 2 9 3" xfId="27964" xr:uid="{00000000-0005-0000-0000-0000CFA30000}"/>
    <cellStyle name="Normal 3 2 9 3 2" xfId="27965" xr:uid="{00000000-0005-0000-0000-0000D0A30000}"/>
    <cellStyle name="Normal 3 2 9 3 3" xfId="27966" xr:uid="{00000000-0005-0000-0000-0000D1A30000}"/>
    <cellStyle name="Normal 3 2 9 3_AVA DVA EL" xfId="27967" xr:uid="{00000000-0005-0000-0000-0000D2A30000}"/>
    <cellStyle name="Normal 3 2 9 4" xfId="27968" xr:uid="{00000000-0005-0000-0000-0000D3A30000}"/>
    <cellStyle name="Normal 3 2 9 4 2" xfId="27969" xr:uid="{00000000-0005-0000-0000-0000D4A30000}"/>
    <cellStyle name="Normal 3 2 9 4 3" xfId="27970" xr:uid="{00000000-0005-0000-0000-0000D5A30000}"/>
    <cellStyle name="Normal 3 2 9 4_AVA DVA EL" xfId="27971" xr:uid="{00000000-0005-0000-0000-0000D6A30000}"/>
    <cellStyle name="Normal 3 2 9 5" xfId="27972" xr:uid="{00000000-0005-0000-0000-0000D7A30000}"/>
    <cellStyle name="Normal 3 2 9_AVA DVA EL" xfId="27973" xr:uid="{00000000-0005-0000-0000-0000D8A30000}"/>
    <cellStyle name="Normal 3 2_11" xfId="8418" xr:uid="{00000000-0005-0000-0000-0000D9A30000}"/>
    <cellStyle name="Normal 3 3" xfId="8419" xr:uid="{00000000-0005-0000-0000-0000DAA30000}"/>
    <cellStyle name="Normal 3 3 10" xfId="27974" xr:uid="{00000000-0005-0000-0000-0000DBA30000}"/>
    <cellStyle name="Normal 3 3 10 2" xfId="27975" xr:uid="{00000000-0005-0000-0000-0000DCA30000}"/>
    <cellStyle name="Normal 3 3 10 2 2" xfId="27976" xr:uid="{00000000-0005-0000-0000-0000DDA30000}"/>
    <cellStyle name="Normal 3 3 10 2 3" xfId="27977" xr:uid="{00000000-0005-0000-0000-0000DEA30000}"/>
    <cellStyle name="Normal 3 3 10 2_AVA DVA EL" xfId="27978" xr:uid="{00000000-0005-0000-0000-0000DFA30000}"/>
    <cellStyle name="Normal 3 3 10 3" xfId="27979" xr:uid="{00000000-0005-0000-0000-0000E0A30000}"/>
    <cellStyle name="Normal 3 3 10 4" xfId="27980" xr:uid="{00000000-0005-0000-0000-0000E1A30000}"/>
    <cellStyle name="Normal 3 3 10 5" xfId="34783" xr:uid="{00000000-0005-0000-0000-0000E2A30000}"/>
    <cellStyle name="Normal 3 3 10 6" xfId="34826" xr:uid="{00000000-0005-0000-0000-0000E3A30000}"/>
    <cellStyle name="Normal 3 3 10_AVA DVA EL" xfId="27981" xr:uid="{00000000-0005-0000-0000-0000E4A30000}"/>
    <cellStyle name="Normal 3 3 11" xfId="27982" xr:uid="{00000000-0005-0000-0000-0000E5A30000}"/>
    <cellStyle name="Normal 3 3 11 2" xfId="27983" xr:uid="{00000000-0005-0000-0000-0000E6A30000}"/>
    <cellStyle name="Normal 3 3 11 2 2" xfId="27984" xr:uid="{00000000-0005-0000-0000-0000E7A30000}"/>
    <cellStyle name="Normal 3 3 11 2 3" xfId="27985" xr:uid="{00000000-0005-0000-0000-0000E8A30000}"/>
    <cellStyle name="Normal 3 3 11 2_AVA DVA EL" xfId="27986" xr:uid="{00000000-0005-0000-0000-0000E9A30000}"/>
    <cellStyle name="Normal 3 3 11 3" xfId="27987" xr:uid="{00000000-0005-0000-0000-0000EAA30000}"/>
    <cellStyle name="Normal 3 3 11 4" xfId="27988" xr:uid="{00000000-0005-0000-0000-0000EBA30000}"/>
    <cellStyle name="Normal 3 3 11_AVA DVA EL" xfId="27989" xr:uid="{00000000-0005-0000-0000-0000ECA30000}"/>
    <cellStyle name="Normal 3 3 12" xfId="27990" xr:uid="{00000000-0005-0000-0000-0000EDA30000}"/>
    <cellStyle name="Normal 3 3 12 2" xfId="27991" xr:uid="{00000000-0005-0000-0000-0000EEA30000}"/>
    <cellStyle name="Normal 3 3 12 3" xfId="27992" xr:uid="{00000000-0005-0000-0000-0000EFA30000}"/>
    <cellStyle name="Normal 3 3 12_AVA DVA EL" xfId="27993" xr:uid="{00000000-0005-0000-0000-0000F0A30000}"/>
    <cellStyle name="Normal 3 3 13" xfId="27994" xr:uid="{00000000-0005-0000-0000-0000F1A30000}"/>
    <cellStyle name="Normal 3 3 13 2" xfId="27995" xr:uid="{00000000-0005-0000-0000-0000F2A30000}"/>
    <cellStyle name="Normal 3 3 13 3" xfId="27996" xr:uid="{00000000-0005-0000-0000-0000F3A30000}"/>
    <cellStyle name="Normal 3 3 13_AVA DVA EL" xfId="27997" xr:uid="{00000000-0005-0000-0000-0000F4A30000}"/>
    <cellStyle name="Normal 3 3 14" xfId="27998" xr:uid="{00000000-0005-0000-0000-0000F5A30000}"/>
    <cellStyle name="Normal 3 3 14 2" xfId="27999" xr:uid="{00000000-0005-0000-0000-0000F6A30000}"/>
    <cellStyle name="Normal 3 3 14 3" xfId="28000" xr:uid="{00000000-0005-0000-0000-0000F7A30000}"/>
    <cellStyle name="Normal 3 3 14_AVA DVA EL" xfId="28001" xr:uid="{00000000-0005-0000-0000-0000F8A30000}"/>
    <cellStyle name="Normal 3 3 15" xfId="28002" xr:uid="{00000000-0005-0000-0000-0000F9A30000}"/>
    <cellStyle name="Normal 3 3 15 2" xfId="28003" xr:uid="{00000000-0005-0000-0000-0000FAA30000}"/>
    <cellStyle name="Normal 3 3 15 3" xfId="28004" xr:uid="{00000000-0005-0000-0000-0000FBA30000}"/>
    <cellStyle name="Normal 3 3 15_AVA DVA EL" xfId="28005" xr:uid="{00000000-0005-0000-0000-0000FCA30000}"/>
    <cellStyle name="Normal 3 3 16" xfId="28006" xr:uid="{00000000-0005-0000-0000-0000FDA30000}"/>
    <cellStyle name="Normal 3 3 16 2" xfId="28007" xr:uid="{00000000-0005-0000-0000-0000FEA30000}"/>
    <cellStyle name="Normal 3 3 16 3" xfId="28008" xr:uid="{00000000-0005-0000-0000-0000FFA30000}"/>
    <cellStyle name="Normal 3 3 16_AVA DVA EL" xfId="28009" xr:uid="{00000000-0005-0000-0000-000000A40000}"/>
    <cellStyle name="Normal 3 3 17" xfId="28010" xr:uid="{00000000-0005-0000-0000-000001A40000}"/>
    <cellStyle name="Normal 3 3 18" xfId="35271" xr:uid="{00000000-0005-0000-0000-000002A40000}"/>
    <cellStyle name="Normal 3 3 2" xfId="8420" xr:uid="{00000000-0005-0000-0000-000003A40000}"/>
    <cellStyle name="Normal 3 3 2 10" xfId="28011" xr:uid="{00000000-0005-0000-0000-000004A40000}"/>
    <cellStyle name="Normal 3 3 2 10 2" xfId="28012" xr:uid="{00000000-0005-0000-0000-000005A40000}"/>
    <cellStyle name="Normal 3 3 2 10 3" xfId="28013" xr:uid="{00000000-0005-0000-0000-000006A40000}"/>
    <cellStyle name="Normal 3 3 2 10_AVA DVA EL" xfId="28014" xr:uid="{00000000-0005-0000-0000-000007A40000}"/>
    <cellStyle name="Normal 3 3 2 11" xfId="28015" xr:uid="{00000000-0005-0000-0000-000008A40000}"/>
    <cellStyle name="Normal 3 3 2 11 2" xfId="28016" xr:uid="{00000000-0005-0000-0000-000009A40000}"/>
    <cellStyle name="Normal 3 3 2 11 3" xfId="28017" xr:uid="{00000000-0005-0000-0000-00000AA40000}"/>
    <cellStyle name="Normal 3 3 2 11_AVA DVA EL" xfId="28018" xr:uid="{00000000-0005-0000-0000-00000BA40000}"/>
    <cellStyle name="Normal 3 3 2 12" xfId="28019" xr:uid="{00000000-0005-0000-0000-00000CA40000}"/>
    <cellStyle name="Normal 3 3 2 12 2" xfId="28020" xr:uid="{00000000-0005-0000-0000-00000DA40000}"/>
    <cellStyle name="Normal 3 3 2 12 3" xfId="28021" xr:uid="{00000000-0005-0000-0000-00000EA40000}"/>
    <cellStyle name="Normal 3 3 2 12_AVA DVA EL" xfId="28022" xr:uid="{00000000-0005-0000-0000-00000FA40000}"/>
    <cellStyle name="Normal 3 3 2 13" xfId="28023" xr:uid="{00000000-0005-0000-0000-000010A40000}"/>
    <cellStyle name="Normal 3 3 2 14" xfId="35272" xr:uid="{00000000-0005-0000-0000-000011A40000}"/>
    <cellStyle name="Normal 3 3 2 2" xfId="8421" xr:uid="{00000000-0005-0000-0000-000012A40000}"/>
    <cellStyle name="Normal 3 3 2 2 10" xfId="28024" xr:uid="{00000000-0005-0000-0000-000013A40000}"/>
    <cellStyle name="Normal 3 3 2 2 10 2" xfId="28025" xr:uid="{00000000-0005-0000-0000-000014A40000}"/>
    <cellStyle name="Normal 3 3 2 2 10 3" xfId="28026" xr:uid="{00000000-0005-0000-0000-000015A40000}"/>
    <cellStyle name="Normal 3 3 2 2 10_AVA DVA EL" xfId="28027" xr:uid="{00000000-0005-0000-0000-000016A40000}"/>
    <cellStyle name="Normal 3 3 2 2 11" xfId="28028" xr:uid="{00000000-0005-0000-0000-000017A40000}"/>
    <cellStyle name="Normal 3 3 2 2 11 2" xfId="28029" xr:uid="{00000000-0005-0000-0000-000018A40000}"/>
    <cellStyle name="Normal 3 3 2 2 11 3" xfId="28030" xr:uid="{00000000-0005-0000-0000-000019A40000}"/>
    <cellStyle name="Normal 3 3 2 2 11_AVA DVA EL" xfId="28031" xr:uid="{00000000-0005-0000-0000-00001AA40000}"/>
    <cellStyle name="Normal 3 3 2 2 12" xfId="28032" xr:uid="{00000000-0005-0000-0000-00001BA40000}"/>
    <cellStyle name="Normal 3 3 2 2 13" xfId="48972" xr:uid="{00000000-0005-0000-0000-00001CA40000}"/>
    <cellStyle name="Normal 3 3 2 2 2" xfId="28033" xr:uid="{00000000-0005-0000-0000-00001DA40000}"/>
    <cellStyle name="Normal 3 3 2 2 2 10" xfId="28034" xr:uid="{00000000-0005-0000-0000-00001EA40000}"/>
    <cellStyle name="Normal 3 3 2 2 2 11" xfId="28035" xr:uid="{00000000-0005-0000-0000-00001FA40000}"/>
    <cellStyle name="Normal 3 3 2 2 2 2" xfId="28036" xr:uid="{00000000-0005-0000-0000-000020A40000}"/>
    <cellStyle name="Normal 3 3 2 2 2 2 2" xfId="28037" xr:uid="{00000000-0005-0000-0000-000021A40000}"/>
    <cellStyle name="Normal 3 3 2 2 2 2 2 2" xfId="28038" xr:uid="{00000000-0005-0000-0000-000022A40000}"/>
    <cellStyle name="Normal 3 3 2 2 2 2 2 3" xfId="28039" xr:uid="{00000000-0005-0000-0000-000023A40000}"/>
    <cellStyle name="Normal 3 3 2 2 2 2 2_AVA DVA EL" xfId="28040" xr:uid="{00000000-0005-0000-0000-000024A40000}"/>
    <cellStyle name="Normal 3 3 2 2 2 2 3" xfId="28041" xr:uid="{00000000-0005-0000-0000-000025A40000}"/>
    <cellStyle name="Normal 3 3 2 2 2 2 3 2" xfId="28042" xr:uid="{00000000-0005-0000-0000-000026A40000}"/>
    <cellStyle name="Normal 3 3 2 2 2 2 3 3" xfId="28043" xr:uid="{00000000-0005-0000-0000-000027A40000}"/>
    <cellStyle name="Normal 3 3 2 2 2 2 3_AVA DVA EL" xfId="28044" xr:uid="{00000000-0005-0000-0000-000028A40000}"/>
    <cellStyle name="Normal 3 3 2 2 2 2 4" xfId="28045" xr:uid="{00000000-0005-0000-0000-000029A40000}"/>
    <cellStyle name="Normal 3 3 2 2 2 2 5" xfId="28046" xr:uid="{00000000-0005-0000-0000-00002AA40000}"/>
    <cellStyle name="Normal 3 3 2 2 2 2_AVA DVA EL" xfId="28047" xr:uid="{00000000-0005-0000-0000-00002BA40000}"/>
    <cellStyle name="Normal 3 3 2 2 2 3" xfId="28048" xr:uid="{00000000-0005-0000-0000-00002CA40000}"/>
    <cellStyle name="Normal 3 3 2 2 2 3 2" xfId="28049" xr:uid="{00000000-0005-0000-0000-00002DA40000}"/>
    <cellStyle name="Normal 3 3 2 2 2 3 3" xfId="28050" xr:uid="{00000000-0005-0000-0000-00002EA40000}"/>
    <cellStyle name="Normal 3 3 2 2 2 3_AVA DVA EL" xfId="28051" xr:uid="{00000000-0005-0000-0000-00002FA40000}"/>
    <cellStyle name="Normal 3 3 2 2 2 4" xfId="28052" xr:uid="{00000000-0005-0000-0000-000030A40000}"/>
    <cellStyle name="Normal 3 3 2 2 2 4 2" xfId="28053" xr:uid="{00000000-0005-0000-0000-000031A40000}"/>
    <cellStyle name="Normal 3 3 2 2 2 4 3" xfId="28054" xr:uid="{00000000-0005-0000-0000-000032A40000}"/>
    <cellStyle name="Normal 3 3 2 2 2 4_AVA DVA EL" xfId="28055" xr:uid="{00000000-0005-0000-0000-000033A40000}"/>
    <cellStyle name="Normal 3 3 2 2 2 5" xfId="28056" xr:uid="{00000000-0005-0000-0000-000034A40000}"/>
    <cellStyle name="Normal 3 3 2 2 2 5 2" xfId="28057" xr:uid="{00000000-0005-0000-0000-000035A40000}"/>
    <cellStyle name="Normal 3 3 2 2 2 5 3" xfId="28058" xr:uid="{00000000-0005-0000-0000-000036A40000}"/>
    <cellStyle name="Normal 3 3 2 2 2 5_AVA DVA EL" xfId="28059" xr:uid="{00000000-0005-0000-0000-000037A40000}"/>
    <cellStyle name="Normal 3 3 2 2 2 6" xfId="28060" xr:uid="{00000000-0005-0000-0000-000038A40000}"/>
    <cellStyle name="Normal 3 3 2 2 2 6 2" xfId="28061" xr:uid="{00000000-0005-0000-0000-000039A40000}"/>
    <cellStyle name="Normal 3 3 2 2 2 6 3" xfId="28062" xr:uid="{00000000-0005-0000-0000-00003AA40000}"/>
    <cellStyle name="Normal 3 3 2 2 2 6_AVA DVA EL" xfId="28063" xr:uid="{00000000-0005-0000-0000-00003BA40000}"/>
    <cellStyle name="Normal 3 3 2 2 2 7" xfId="28064" xr:uid="{00000000-0005-0000-0000-00003CA40000}"/>
    <cellStyle name="Normal 3 3 2 2 2 7 2" xfId="28065" xr:uid="{00000000-0005-0000-0000-00003DA40000}"/>
    <cellStyle name="Normal 3 3 2 2 2 7 3" xfId="28066" xr:uid="{00000000-0005-0000-0000-00003EA40000}"/>
    <cellStyle name="Normal 3 3 2 2 2 7_AVA DVA EL" xfId="28067" xr:uid="{00000000-0005-0000-0000-00003FA40000}"/>
    <cellStyle name="Normal 3 3 2 2 2 8" xfId="28068" xr:uid="{00000000-0005-0000-0000-000040A40000}"/>
    <cellStyle name="Normal 3 3 2 2 2 8 2" xfId="28069" xr:uid="{00000000-0005-0000-0000-000041A40000}"/>
    <cellStyle name="Normal 3 3 2 2 2 8 3" xfId="28070" xr:uid="{00000000-0005-0000-0000-000042A40000}"/>
    <cellStyle name="Normal 3 3 2 2 2 8_AVA DVA EL" xfId="28071" xr:uid="{00000000-0005-0000-0000-000043A40000}"/>
    <cellStyle name="Normal 3 3 2 2 2 9" xfId="28072" xr:uid="{00000000-0005-0000-0000-000044A40000}"/>
    <cellStyle name="Normal 3 3 2 2 2 9 2" xfId="28073" xr:uid="{00000000-0005-0000-0000-000045A40000}"/>
    <cellStyle name="Normal 3 3 2 2 2 9 3" xfId="28074" xr:uid="{00000000-0005-0000-0000-000046A40000}"/>
    <cellStyle name="Normal 3 3 2 2 2 9_AVA DVA EL" xfId="28075" xr:uid="{00000000-0005-0000-0000-000047A40000}"/>
    <cellStyle name="Normal 3 3 2 2 2_AVA DVA EL" xfId="28076" xr:uid="{00000000-0005-0000-0000-000048A40000}"/>
    <cellStyle name="Normal 3 3 2 2 3" xfId="28077" xr:uid="{00000000-0005-0000-0000-000049A40000}"/>
    <cellStyle name="Normal 3 3 2 2 3 2" xfId="28078" xr:uid="{00000000-0005-0000-0000-00004AA40000}"/>
    <cellStyle name="Normal 3 3 2 2 3 2 2" xfId="28079" xr:uid="{00000000-0005-0000-0000-00004BA40000}"/>
    <cellStyle name="Normal 3 3 2 2 3 2 3" xfId="28080" xr:uid="{00000000-0005-0000-0000-00004CA40000}"/>
    <cellStyle name="Normal 3 3 2 2 3 2_AVA DVA EL" xfId="28081" xr:uid="{00000000-0005-0000-0000-00004DA40000}"/>
    <cellStyle name="Normal 3 3 2 2 3 3" xfId="28082" xr:uid="{00000000-0005-0000-0000-00004EA40000}"/>
    <cellStyle name="Normal 3 3 2 2 3 3 2" xfId="28083" xr:uid="{00000000-0005-0000-0000-00004FA40000}"/>
    <cellStyle name="Normal 3 3 2 2 3 3 3" xfId="28084" xr:uid="{00000000-0005-0000-0000-000050A40000}"/>
    <cellStyle name="Normal 3 3 2 2 3 3_AVA DVA EL" xfId="28085" xr:uid="{00000000-0005-0000-0000-000051A40000}"/>
    <cellStyle name="Normal 3 3 2 2 3 4" xfId="28086" xr:uid="{00000000-0005-0000-0000-000052A40000}"/>
    <cellStyle name="Normal 3 3 2 2 3 5" xfId="28087" xr:uid="{00000000-0005-0000-0000-000053A40000}"/>
    <cellStyle name="Normal 3 3 2 2 3_AVA DVA EL" xfId="28088" xr:uid="{00000000-0005-0000-0000-000054A40000}"/>
    <cellStyle name="Normal 3 3 2 2 4" xfId="28089" xr:uid="{00000000-0005-0000-0000-000055A40000}"/>
    <cellStyle name="Normal 3 3 2 2 4 2" xfId="28090" xr:uid="{00000000-0005-0000-0000-000056A40000}"/>
    <cellStyle name="Normal 3 3 2 2 4 3" xfId="28091" xr:uid="{00000000-0005-0000-0000-000057A40000}"/>
    <cellStyle name="Normal 3 3 2 2 4_AVA DVA EL" xfId="28092" xr:uid="{00000000-0005-0000-0000-000058A40000}"/>
    <cellStyle name="Normal 3 3 2 2 5" xfId="28093" xr:uid="{00000000-0005-0000-0000-000059A40000}"/>
    <cellStyle name="Normal 3 3 2 2 5 2" xfId="28094" xr:uid="{00000000-0005-0000-0000-00005AA40000}"/>
    <cellStyle name="Normal 3 3 2 2 5 3" xfId="28095" xr:uid="{00000000-0005-0000-0000-00005BA40000}"/>
    <cellStyle name="Normal 3 3 2 2 5_AVA DVA EL" xfId="28096" xr:uid="{00000000-0005-0000-0000-00005CA40000}"/>
    <cellStyle name="Normal 3 3 2 2 6" xfId="28097" xr:uid="{00000000-0005-0000-0000-00005DA40000}"/>
    <cellStyle name="Normal 3 3 2 2 6 2" xfId="28098" xr:uid="{00000000-0005-0000-0000-00005EA40000}"/>
    <cellStyle name="Normal 3 3 2 2 6 3" xfId="28099" xr:uid="{00000000-0005-0000-0000-00005FA40000}"/>
    <cellStyle name="Normal 3 3 2 2 6_AVA DVA EL" xfId="28100" xr:uid="{00000000-0005-0000-0000-000060A40000}"/>
    <cellStyle name="Normal 3 3 2 2 7" xfId="28101" xr:uid="{00000000-0005-0000-0000-000061A40000}"/>
    <cellStyle name="Normal 3 3 2 2 7 2" xfId="28102" xr:uid="{00000000-0005-0000-0000-000062A40000}"/>
    <cellStyle name="Normal 3 3 2 2 7 3" xfId="28103" xr:uid="{00000000-0005-0000-0000-000063A40000}"/>
    <cellStyle name="Normal 3 3 2 2 7_AVA DVA EL" xfId="28104" xr:uid="{00000000-0005-0000-0000-000064A40000}"/>
    <cellStyle name="Normal 3 3 2 2 8" xfId="28105" xr:uid="{00000000-0005-0000-0000-000065A40000}"/>
    <cellStyle name="Normal 3 3 2 2 8 2" xfId="28106" xr:uid="{00000000-0005-0000-0000-000066A40000}"/>
    <cellStyle name="Normal 3 3 2 2 8 3" xfId="28107" xr:uid="{00000000-0005-0000-0000-000067A40000}"/>
    <cellStyle name="Normal 3 3 2 2 8_AVA DVA EL" xfId="28108" xr:uid="{00000000-0005-0000-0000-000068A40000}"/>
    <cellStyle name="Normal 3 3 2 2 9" xfId="28109" xr:uid="{00000000-0005-0000-0000-000069A40000}"/>
    <cellStyle name="Normal 3 3 2 2 9 2" xfId="28110" xr:uid="{00000000-0005-0000-0000-00006AA40000}"/>
    <cellStyle name="Normal 3 3 2 2 9 3" xfId="28111" xr:uid="{00000000-0005-0000-0000-00006BA40000}"/>
    <cellStyle name="Normal 3 3 2 2 9_AVA DVA EL" xfId="28112" xr:uid="{00000000-0005-0000-0000-00006CA40000}"/>
    <cellStyle name="Normal 3 3 2 2_A01" xfId="34356" xr:uid="{00000000-0005-0000-0000-00006DA40000}"/>
    <cellStyle name="Normal 3 3 2 3" xfId="28113" xr:uid="{00000000-0005-0000-0000-00006EA40000}"/>
    <cellStyle name="Normal 3 3 2 3 10" xfId="28114" xr:uid="{00000000-0005-0000-0000-00006FA40000}"/>
    <cellStyle name="Normal 3 3 2 3 11" xfId="28115" xr:uid="{00000000-0005-0000-0000-000070A40000}"/>
    <cellStyle name="Normal 3 3 2 3 2" xfId="28116" xr:uid="{00000000-0005-0000-0000-000071A40000}"/>
    <cellStyle name="Normal 3 3 2 3 2 2" xfId="28117" xr:uid="{00000000-0005-0000-0000-000072A40000}"/>
    <cellStyle name="Normal 3 3 2 3 2 2 2" xfId="28118" xr:uid="{00000000-0005-0000-0000-000073A40000}"/>
    <cellStyle name="Normal 3 3 2 3 2 2 3" xfId="28119" xr:uid="{00000000-0005-0000-0000-000074A40000}"/>
    <cellStyle name="Normal 3 3 2 3 2 2_AVA DVA EL" xfId="28120" xr:uid="{00000000-0005-0000-0000-000075A40000}"/>
    <cellStyle name="Normal 3 3 2 3 2 3" xfId="28121" xr:uid="{00000000-0005-0000-0000-000076A40000}"/>
    <cellStyle name="Normal 3 3 2 3 2 3 2" xfId="28122" xr:uid="{00000000-0005-0000-0000-000077A40000}"/>
    <cellStyle name="Normal 3 3 2 3 2 3 3" xfId="28123" xr:uid="{00000000-0005-0000-0000-000078A40000}"/>
    <cellStyle name="Normal 3 3 2 3 2 3_AVA DVA EL" xfId="28124" xr:uid="{00000000-0005-0000-0000-000079A40000}"/>
    <cellStyle name="Normal 3 3 2 3 2 4" xfId="28125" xr:uid="{00000000-0005-0000-0000-00007AA40000}"/>
    <cellStyle name="Normal 3 3 2 3 2 5" xfId="28126" xr:uid="{00000000-0005-0000-0000-00007BA40000}"/>
    <cellStyle name="Normal 3 3 2 3 2_AVA DVA EL" xfId="28127" xr:uid="{00000000-0005-0000-0000-00007CA40000}"/>
    <cellStyle name="Normal 3 3 2 3 3" xfId="28128" xr:uid="{00000000-0005-0000-0000-00007DA40000}"/>
    <cellStyle name="Normal 3 3 2 3 3 2" xfId="28129" xr:uid="{00000000-0005-0000-0000-00007EA40000}"/>
    <cellStyle name="Normal 3 3 2 3 3 3" xfId="28130" xr:uid="{00000000-0005-0000-0000-00007FA40000}"/>
    <cellStyle name="Normal 3 3 2 3 3_AVA DVA EL" xfId="28131" xr:uid="{00000000-0005-0000-0000-000080A40000}"/>
    <cellStyle name="Normal 3 3 2 3 4" xfId="28132" xr:uid="{00000000-0005-0000-0000-000081A40000}"/>
    <cellStyle name="Normal 3 3 2 3 4 2" xfId="28133" xr:uid="{00000000-0005-0000-0000-000082A40000}"/>
    <cellStyle name="Normal 3 3 2 3 4 3" xfId="28134" xr:uid="{00000000-0005-0000-0000-000083A40000}"/>
    <cellStyle name="Normal 3 3 2 3 4_AVA DVA EL" xfId="28135" xr:uid="{00000000-0005-0000-0000-000084A40000}"/>
    <cellStyle name="Normal 3 3 2 3 5" xfId="28136" xr:uid="{00000000-0005-0000-0000-000085A40000}"/>
    <cellStyle name="Normal 3 3 2 3 5 2" xfId="28137" xr:uid="{00000000-0005-0000-0000-000086A40000}"/>
    <cellStyle name="Normal 3 3 2 3 5 3" xfId="28138" xr:uid="{00000000-0005-0000-0000-000087A40000}"/>
    <cellStyle name="Normal 3 3 2 3 5_AVA DVA EL" xfId="28139" xr:uid="{00000000-0005-0000-0000-000088A40000}"/>
    <cellStyle name="Normal 3 3 2 3 6" xfId="28140" xr:uid="{00000000-0005-0000-0000-000089A40000}"/>
    <cellStyle name="Normal 3 3 2 3 6 2" xfId="28141" xr:uid="{00000000-0005-0000-0000-00008AA40000}"/>
    <cellStyle name="Normal 3 3 2 3 6 3" xfId="28142" xr:uid="{00000000-0005-0000-0000-00008BA40000}"/>
    <cellStyle name="Normal 3 3 2 3 6_AVA DVA EL" xfId="28143" xr:uid="{00000000-0005-0000-0000-00008CA40000}"/>
    <cellStyle name="Normal 3 3 2 3 7" xfId="28144" xr:uid="{00000000-0005-0000-0000-00008DA40000}"/>
    <cellStyle name="Normal 3 3 2 3 7 2" xfId="28145" xr:uid="{00000000-0005-0000-0000-00008EA40000}"/>
    <cellStyle name="Normal 3 3 2 3 7 3" xfId="28146" xr:uid="{00000000-0005-0000-0000-00008FA40000}"/>
    <cellStyle name="Normal 3 3 2 3 7_AVA DVA EL" xfId="28147" xr:uid="{00000000-0005-0000-0000-000090A40000}"/>
    <cellStyle name="Normal 3 3 2 3 8" xfId="28148" xr:uid="{00000000-0005-0000-0000-000091A40000}"/>
    <cellStyle name="Normal 3 3 2 3 8 2" xfId="28149" xr:uid="{00000000-0005-0000-0000-000092A40000}"/>
    <cellStyle name="Normal 3 3 2 3 8 3" xfId="28150" xr:uid="{00000000-0005-0000-0000-000093A40000}"/>
    <cellStyle name="Normal 3 3 2 3 8_AVA DVA EL" xfId="28151" xr:uid="{00000000-0005-0000-0000-000094A40000}"/>
    <cellStyle name="Normal 3 3 2 3 9" xfId="28152" xr:uid="{00000000-0005-0000-0000-000095A40000}"/>
    <cellStyle name="Normal 3 3 2 3 9 2" xfId="28153" xr:uid="{00000000-0005-0000-0000-000096A40000}"/>
    <cellStyle name="Normal 3 3 2 3 9 3" xfId="28154" xr:uid="{00000000-0005-0000-0000-000097A40000}"/>
    <cellStyle name="Normal 3 3 2 3 9_AVA DVA EL" xfId="28155" xr:uid="{00000000-0005-0000-0000-000098A40000}"/>
    <cellStyle name="Normal 3 3 2 3_AVA DVA EL" xfId="28156" xr:uid="{00000000-0005-0000-0000-000099A40000}"/>
    <cellStyle name="Normal 3 3 2 4" xfId="28157" xr:uid="{00000000-0005-0000-0000-00009AA40000}"/>
    <cellStyle name="Normal 3 3 2 4 2" xfId="28158" xr:uid="{00000000-0005-0000-0000-00009BA40000}"/>
    <cellStyle name="Normal 3 3 2 4 2 2" xfId="28159" xr:uid="{00000000-0005-0000-0000-00009CA40000}"/>
    <cellStyle name="Normal 3 3 2 4 2 3" xfId="28160" xr:uid="{00000000-0005-0000-0000-00009DA40000}"/>
    <cellStyle name="Normal 3 3 2 4 2_AVA DVA EL" xfId="28161" xr:uid="{00000000-0005-0000-0000-00009EA40000}"/>
    <cellStyle name="Normal 3 3 2 4 3" xfId="28162" xr:uid="{00000000-0005-0000-0000-00009FA40000}"/>
    <cellStyle name="Normal 3 3 2 4 3 2" xfId="28163" xr:uid="{00000000-0005-0000-0000-0000A0A40000}"/>
    <cellStyle name="Normal 3 3 2 4 3 3" xfId="28164" xr:uid="{00000000-0005-0000-0000-0000A1A40000}"/>
    <cellStyle name="Normal 3 3 2 4 3_AVA DVA EL" xfId="28165" xr:uid="{00000000-0005-0000-0000-0000A2A40000}"/>
    <cellStyle name="Normal 3 3 2 4 4" xfId="28166" xr:uid="{00000000-0005-0000-0000-0000A3A40000}"/>
    <cellStyle name="Normal 3 3 2 4 5" xfId="28167" xr:uid="{00000000-0005-0000-0000-0000A4A40000}"/>
    <cellStyle name="Normal 3 3 2 4_AVA DVA EL" xfId="28168" xr:uid="{00000000-0005-0000-0000-0000A5A40000}"/>
    <cellStyle name="Normal 3 3 2 5" xfId="28169" xr:uid="{00000000-0005-0000-0000-0000A6A40000}"/>
    <cellStyle name="Normal 3 3 2 5 2" xfId="28170" xr:uid="{00000000-0005-0000-0000-0000A7A40000}"/>
    <cellStyle name="Normal 3 3 2 5 3" xfId="28171" xr:uid="{00000000-0005-0000-0000-0000A8A40000}"/>
    <cellStyle name="Normal 3 3 2 5_AVA DVA EL" xfId="28172" xr:uid="{00000000-0005-0000-0000-0000A9A40000}"/>
    <cellStyle name="Normal 3 3 2 6" xfId="28173" xr:uid="{00000000-0005-0000-0000-0000AAA40000}"/>
    <cellStyle name="Normal 3 3 2 6 2" xfId="28174" xr:uid="{00000000-0005-0000-0000-0000ABA40000}"/>
    <cellStyle name="Normal 3 3 2 6 3" xfId="28175" xr:uid="{00000000-0005-0000-0000-0000ACA40000}"/>
    <cellStyle name="Normal 3 3 2 6_AVA DVA EL" xfId="28176" xr:uid="{00000000-0005-0000-0000-0000ADA40000}"/>
    <cellStyle name="Normal 3 3 2 7" xfId="28177" xr:uid="{00000000-0005-0000-0000-0000AEA40000}"/>
    <cellStyle name="Normal 3 3 2 7 2" xfId="28178" xr:uid="{00000000-0005-0000-0000-0000AFA40000}"/>
    <cellStyle name="Normal 3 3 2 7 3" xfId="28179" xr:uid="{00000000-0005-0000-0000-0000B0A40000}"/>
    <cellStyle name="Normal 3 3 2 7_AVA DVA EL" xfId="28180" xr:uid="{00000000-0005-0000-0000-0000B1A40000}"/>
    <cellStyle name="Normal 3 3 2 8" xfId="28181" xr:uid="{00000000-0005-0000-0000-0000B2A40000}"/>
    <cellStyle name="Normal 3 3 2 8 2" xfId="28182" xr:uid="{00000000-0005-0000-0000-0000B3A40000}"/>
    <cellStyle name="Normal 3 3 2 8 3" xfId="28183" xr:uid="{00000000-0005-0000-0000-0000B4A40000}"/>
    <cellStyle name="Normal 3 3 2 8_AVA DVA EL" xfId="28184" xr:uid="{00000000-0005-0000-0000-0000B5A40000}"/>
    <cellStyle name="Normal 3 3 2 9" xfId="28185" xr:uid="{00000000-0005-0000-0000-0000B6A40000}"/>
    <cellStyle name="Normal 3 3 2 9 2" xfId="28186" xr:uid="{00000000-0005-0000-0000-0000B7A40000}"/>
    <cellStyle name="Normal 3 3 2 9 3" xfId="28187" xr:uid="{00000000-0005-0000-0000-0000B8A40000}"/>
    <cellStyle name="Normal 3 3 2 9_AVA DVA EL" xfId="28188" xr:uid="{00000000-0005-0000-0000-0000B9A40000}"/>
    <cellStyle name="Normal 3 3 2_3. Chng in credit spreads" xfId="48973" xr:uid="{00000000-0005-0000-0000-0000BAA40000}"/>
    <cellStyle name="Normal 3 3 3" xfId="8422" xr:uid="{00000000-0005-0000-0000-0000BBA40000}"/>
    <cellStyle name="Normal 3 3 3 10" xfId="28189" xr:uid="{00000000-0005-0000-0000-0000BCA40000}"/>
    <cellStyle name="Normal 3 3 3 10 2" xfId="28190" xr:uid="{00000000-0005-0000-0000-0000BDA40000}"/>
    <cellStyle name="Normal 3 3 3 10 3" xfId="28191" xr:uid="{00000000-0005-0000-0000-0000BEA40000}"/>
    <cellStyle name="Normal 3 3 3 10_AVA DVA EL" xfId="28192" xr:uid="{00000000-0005-0000-0000-0000BFA40000}"/>
    <cellStyle name="Normal 3 3 3 11" xfId="28193" xr:uid="{00000000-0005-0000-0000-0000C0A40000}"/>
    <cellStyle name="Normal 3 3 3 11 2" xfId="28194" xr:uid="{00000000-0005-0000-0000-0000C1A40000}"/>
    <cellStyle name="Normal 3 3 3 11 3" xfId="28195" xr:uid="{00000000-0005-0000-0000-0000C2A40000}"/>
    <cellStyle name="Normal 3 3 3 11_AVA DVA EL" xfId="28196" xr:uid="{00000000-0005-0000-0000-0000C3A40000}"/>
    <cellStyle name="Normal 3 3 3 12" xfId="28197" xr:uid="{00000000-0005-0000-0000-0000C4A40000}"/>
    <cellStyle name="Normal 3 3 3 12 2" xfId="28198" xr:uid="{00000000-0005-0000-0000-0000C5A40000}"/>
    <cellStyle name="Normal 3 3 3 12 3" xfId="28199" xr:uid="{00000000-0005-0000-0000-0000C6A40000}"/>
    <cellStyle name="Normal 3 3 3 12_AVA DVA EL" xfId="28200" xr:uid="{00000000-0005-0000-0000-0000C7A40000}"/>
    <cellStyle name="Normal 3 3 3 13" xfId="28201" xr:uid="{00000000-0005-0000-0000-0000C8A40000}"/>
    <cellStyle name="Normal 3 3 3 14" xfId="48974" xr:uid="{00000000-0005-0000-0000-0000C9A40000}"/>
    <cellStyle name="Normal 3 3 3 2" xfId="28202" xr:uid="{00000000-0005-0000-0000-0000CAA40000}"/>
    <cellStyle name="Normal 3 3 3 2 10" xfId="28203" xr:uid="{00000000-0005-0000-0000-0000CBA40000}"/>
    <cellStyle name="Normal 3 3 3 2 10 2" xfId="28204" xr:uid="{00000000-0005-0000-0000-0000CCA40000}"/>
    <cellStyle name="Normal 3 3 3 2 10 3" xfId="28205" xr:uid="{00000000-0005-0000-0000-0000CDA40000}"/>
    <cellStyle name="Normal 3 3 3 2 10_AVA DVA EL" xfId="28206" xr:uid="{00000000-0005-0000-0000-0000CEA40000}"/>
    <cellStyle name="Normal 3 3 3 2 11" xfId="28207" xr:uid="{00000000-0005-0000-0000-0000CFA40000}"/>
    <cellStyle name="Normal 3 3 3 2 12" xfId="28208" xr:uid="{00000000-0005-0000-0000-0000D0A40000}"/>
    <cellStyle name="Normal 3 3 3 2 13" xfId="48975" xr:uid="{00000000-0005-0000-0000-0000D1A40000}"/>
    <cellStyle name="Normal 3 3 3 2 2" xfId="28209" xr:uid="{00000000-0005-0000-0000-0000D2A40000}"/>
    <cellStyle name="Normal 3 3 3 2 2 10" xfId="28210" xr:uid="{00000000-0005-0000-0000-0000D3A40000}"/>
    <cellStyle name="Normal 3 3 3 2 2 11" xfId="28211" xr:uid="{00000000-0005-0000-0000-0000D4A40000}"/>
    <cellStyle name="Normal 3 3 3 2 2 2" xfId="28212" xr:uid="{00000000-0005-0000-0000-0000D5A40000}"/>
    <cellStyle name="Normal 3 3 3 2 2 2 2" xfId="28213" xr:uid="{00000000-0005-0000-0000-0000D6A40000}"/>
    <cellStyle name="Normal 3 3 3 2 2 2 2 2" xfId="28214" xr:uid="{00000000-0005-0000-0000-0000D7A40000}"/>
    <cellStyle name="Normal 3 3 3 2 2 2 2 3" xfId="28215" xr:uid="{00000000-0005-0000-0000-0000D8A40000}"/>
    <cellStyle name="Normal 3 3 3 2 2 2 2_AVA DVA EL" xfId="28216" xr:uid="{00000000-0005-0000-0000-0000D9A40000}"/>
    <cellStyle name="Normal 3 3 3 2 2 2 3" xfId="28217" xr:uid="{00000000-0005-0000-0000-0000DAA40000}"/>
    <cellStyle name="Normal 3 3 3 2 2 2 3 2" xfId="28218" xr:uid="{00000000-0005-0000-0000-0000DBA40000}"/>
    <cellStyle name="Normal 3 3 3 2 2 2 3 3" xfId="28219" xr:uid="{00000000-0005-0000-0000-0000DCA40000}"/>
    <cellStyle name="Normal 3 3 3 2 2 2 3_AVA DVA EL" xfId="28220" xr:uid="{00000000-0005-0000-0000-0000DDA40000}"/>
    <cellStyle name="Normal 3 3 3 2 2 2 4" xfId="28221" xr:uid="{00000000-0005-0000-0000-0000DEA40000}"/>
    <cellStyle name="Normal 3 3 3 2 2 2 5" xfId="28222" xr:uid="{00000000-0005-0000-0000-0000DFA40000}"/>
    <cellStyle name="Normal 3 3 3 2 2 2_AVA DVA EL" xfId="28223" xr:uid="{00000000-0005-0000-0000-0000E0A40000}"/>
    <cellStyle name="Normal 3 3 3 2 2 3" xfId="28224" xr:uid="{00000000-0005-0000-0000-0000E1A40000}"/>
    <cellStyle name="Normal 3 3 3 2 2 3 2" xfId="28225" xr:uid="{00000000-0005-0000-0000-0000E2A40000}"/>
    <cellStyle name="Normal 3 3 3 2 2 3 3" xfId="28226" xr:uid="{00000000-0005-0000-0000-0000E3A40000}"/>
    <cellStyle name="Normal 3 3 3 2 2 3_AVA DVA EL" xfId="28227" xr:uid="{00000000-0005-0000-0000-0000E4A40000}"/>
    <cellStyle name="Normal 3 3 3 2 2 4" xfId="28228" xr:uid="{00000000-0005-0000-0000-0000E5A40000}"/>
    <cellStyle name="Normal 3 3 3 2 2 4 2" xfId="28229" xr:uid="{00000000-0005-0000-0000-0000E6A40000}"/>
    <cellStyle name="Normal 3 3 3 2 2 4 3" xfId="28230" xr:uid="{00000000-0005-0000-0000-0000E7A40000}"/>
    <cellStyle name="Normal 3 3 3 2 2 4_AVA DVA EL" xfId="28231" xr:uid="{00000000-0005-0000-0000-0000E8A40000}"/>
    <cellStyle name="Normal 3 3 3 2 2 5" xfId="28232" xr:uid="{00000000-0005-0000-0000-0000E9A40000}"/>
    <cellStyle name="Normal 3 3 3 2 2 5 2" xfId="28233" xr:uid="{00000000-0005-0000-0000-0000EAA40000}"/>
    <cellStyle name="Normal 3 3 3 2 2 5 3" xfId="28234" xr:uid="{00000000-0005-0000-0000-0000EBA40000}"/>
    <cellStyle name="Normal 3 3 3 2 2 5_AVA DVA EL" xfId="28235" xr:uid="{00000000-0005-0000-0000-0000ECA40000}"/>
    <cellStyle name="Normal 3 3 3 2 2 6" xfId="28236" xr:uid="{00000000-0005-0000-0000-0000EDA40000}"/>
    <cellStyle name="Normal 3 3 3 2 2 6 2" xfId="28237" xr:uid="{00000000-0005-0000-0000-0000EEA40000}"/>
    <cellStyle name="Normal 3 3 3 2 2 6 3" xfId="28238" xr:uid="{00000000-0005-0000-0000-0000EFA40000}"/>
    <cellStyle name="Normal 3 3 3 2 2 6_AVA DVA EL" xfId="28239" xr:uid="{00000000-0005-0000-0000-0000F0A40000}"/>
    <cellStyle name="Normal 3 3 3 2 2 7" xfId="28240" xr:uid="{00000000-0005-0000-0000-0000F1A40000}"/>
    <cellStyle name="Normal 3 3 3 2 2 7 2" xfId="28241" xr:uid="{00000000-0005-0000-0000-0000F2A40000}"/>
    <cellStyle name="Normal 3 3 3 2 2 7 3" xfId="28242" xr:uid="{00000000-0005-0000-0000-0000F3A40000}"/>
    <cellStyle name="Normal 3 3 3 2 2 7_AVA DVA EL" xfId="28243" xr:uid="{00000000-0005-0000-0000-0000F4A40000}"/>
    <cellStyle name="Normal 3 3 3 2 2 8" xfId="28244" xr:uid="{00000000-0005-0000-0000-0000F5A40000}"/>
    <cellStyle name="Normal 3 3 3 2 2 8 2" xfId="28245" xr:uid="{00000000-0005-0000-0000-0000F6A40000}"/>
    <cellStyle name="Normal 3 3 3 2 2 8 3" xfId="28246" xr:uid="{00000000-0005-0000-0000-0000F7A40000}"/>
    <cellStyle name="Normal 3 3 3 2 2 8_AVA DVA EL" xfId="28247" xr:uid="{00000000-0005-0000-0000-0000F8A40000}"/>
    <cellStyle name="Normal 3 3 3 2 2 9" xfId="28248" xr:uid="{00000000-0005-0000-0000-0000F9A40000}"/>
    <cellStyle name="Normal 3 3 3 2 2 9 2" xfId="28249" xr:uid="{00000000-0005-0000-0000-0000FAA40000}"/>
    <cellStyle name="Normal 3 3 3 2 2 9 3" xfId="28250" xr:uid="{00000000-0005-0000-0000-0000FBA40000}"/>
    <cellStyle name="Normal 3 3 3 2 2 9_AVA DVA EL" xfId="28251" xr:uid="{00000000-0005-0000-0000-0000FCA40000}"/>
    <cellStyle name="Normal 3 3 3 2 2_AVA DVA EL" xfId="28252" xr:uid="{00000000-0005-0000-0000-0000FDA40000}"/>
    <cellStyle name="Normal 3 3 3 2 3" xfId="28253" xr:uid="{00000000-0005-0000-0000-0000FEA40000}"/>
    <cellStyle name="Normal 3 3 3 2 3 2" xfId="28254" xr:uid="{00000000-0005-0000-0000-0000FFA40000}"/>
    <cellStyle name="Normal 3 3 3 2 3 2 2" xfId="28255" xr:uid="{00000000-0005-0000-0000-000000A50000}"/>
    <cellStyle name="Normal 3 3 3 2 3 2 3" xfId="28256" xr:uid="{00000000-0005-0000-0000-000001A50000}"/>
    <cellStyle name="Normal 3 3 3 2 3 2_AVA DVA EL" xfId="28257" xr:uid="{00000000-0005-0000-0000-000002A50000}"/>
    <cellStyle name="Normal 3 3 3 2 3 3" xfId="28258" xr:uid="{00000000-0005-0000-0000-000003A50000}"/>
    <cellStyle name="Normal 3 3 3 2 3 3 2" xfId="28259" xr:uid="{00000000-0005-0000-0000-000004A50000}"/>
    <cellStyle name="Normal 3 3 3 2 3 3 3" xfId="28260" xr:uid="{00000000-0005-0000-0000-000005A50000}"/>
    <cellStyle name="Normal 3 3 3 2 3 3_AVA DVA EL" xfId="28261" xr:uid="{00000000-0005-0000-0000-000006A50000}"/>
    <cellStyle name="Normal 3 3 3 2 3 4" xfId="28262" xr:uid="{00000000-0005-0000-0000-000007A50000}"/>
    <cellStyle name="Normal 3 3 3 2 3 5" xfId="28263" xr:uid="{00000000-0005-0000-0000-000008A50000}"/>
    <cellStyle name="Normal 3 3 3 2 3_AVA DVA EL" xfId="28264" xr:uid="{00000000-0005-0000-0000-000009A50000}"/>
    <cellStyle name="Normal 3 3 3 2 4" xfId="28265" xr:uid="{00000000-0005-0000-0000-00000AA50000}"/>
    <cellStyle name="Normal 3 3 3 2 4 2" xfId="28266" xr:uid="{00000000-0005-0000-0000-00000BA50000}"/>
    <cellStyle name="Normal 3 3 3 2 4 3" xfId="28267" xr:uid="{00000000-0005-0000-0000-00000CA50000}"/>
    <cellStyle name="Normal 3 3 3 2 4_AVA DVA EL" xfId="28268" xr:uid="{00000000-0005-0000-0000-00000DA50000}"/>
    <cellStyle name="Normal 3 3 3 2 5" xfId="28269" xr:uid="{00000000-0005-0000-0000-00000EA50000}"/>
    <cellStyle name="Normal 3 3 3 2 5 2" xfId="28270" xr:uid="{00000000-0005-0000-0000-00000FA50000}"/>
    <cellStyle name="Normal 3 3 3 2 5 3" xfId="28271" xr:uid="{00000000-0005-0000-0000-000010A50000}"/>
    <cellStyle name="Normal 3 3 3 2 5_AVA DVA EL" xfId="28272" xr:uid="{00000000-0005-0000-0000-000011A50000}"/>
    <cellStyle name="Normal 3 3 3 2 6" xfId="28273" xr:uid="{00000000-0005-0000-0000-000012A50000}"/>
    <cellStyle name="Normal 3 3 3 2 6 2" xfId="28274" xr:uid="{00000000-0005-0000-0000-000013A50000}"/>
    <cellStyle name="Normal 3 3 3 2 6 3" xfId="28275" xr:uid="{00000000-0005-0000-0000-000014A50000}"/>
    <cellStyle name="Normal 3 3 3 2 6_AVA DVA EL" xfId="28276" xr:uid="{00000000-0005-0000-0000-000015A50000}"/>
    <cellStyle name="Normal 3 3 3 2 7" xfId="28277" xr:uid="{00000000-0005-0000-0000-000016A50000}"/>
    <cellStyle name="Normal 3 3 3 2 7 2" xfId="28278" xr:uid="{00000000-0005-0000-0000-000017A50000}"/>
    <cellStyle name="Normal 3 3 3 2 7 3" xfId="28279" xr:uid="{00000000-0005-0000-0000-000018A50000}"/>
    <cellStyle name="Normal 3 3 3 2 7_AVA DVA EL" xfId="28280" xr:uid="{00000000-0005-0000-0000-000019A50000}"/>
    <cellStyle name="Normal 3 3 3 2 8" xfId="28281" xr:uid="{00000000-0005-0000-0000-00001AA50000}"/>
    <cellStyle name="Normal 3 3 3 2 8 2" xfId="28282" xr:uid="{00000000-0005-0000-0000-00001BA50000}"/>
    <cellStyle name="Normal 3 3 3 2 8 3" xfId="28283" xr:uid="{00000000-0005-0000-0000-00001CA50000}"/>
    <cellStyle name="Normal 3 3 3 2 8_AVA DVA EL" xfId="28284" xr:uid="{00000000-0005-0000-0000-00001DA50000}"/>
    <cellStyle name="Normal 3 3 3 2 9" xfId="28285" xr:uid="{00000000-0005-0000-0000-00001EA50000}"/>
    <cellStyle name="Normal 3 3 3 2 9 2" xfId="28286" xr:uid="{00000000-0005-0000-0000-00001FA50000}"/>
    <cellStyle name="Normal 3 3 3 2 9 3" xfId="28287" xr:uid="{00000000-0005-0000-0000-000020A50000}"/>
    <cellStyle name="Normal 3 3 3 2 9_AVA DVA EL" xfId="28288" xr:uid="{00000000-0005-0000-0000-000021A50000}"/>
    <cellStyle name="Normal 3 3 3 2_AVA DVA EL" xfId="28289" xr:uid="{00000000-0005-0000-0000-000022A50000}"/>
    <cellStyle name="Normal 3 3 3 3" xfId="28290" xr:uid="{00000000-0005-0000-0000-000023A50000}"/>
    <cellStyle name="Normal 3 3 3 3 10" xfId="28291" xr:uid="{00000000-0005-0000-0000-000024A50000}"/>
    <cellStyle name="Normal 3 3 3 3 11" xfId="28292" xr:uid="{00000000-0005-0000-0000-000025A50000}"/>
    <cellStyle name="Normal 3 3 3 3 2" xfId="28293" xr:uid="{00000000-0005-0000-0000-000026A50000}"/>
    <cellStyle name="Normal 3 3 3 3 2 2" xfId="28294" xr:uid="{00000000-0005-0000-0000-000027A50000}"/>
    <cellStyle name="Normal 3 3 3 3 2 2 2" xfId="28295" xr:uid="{00000000-0005-0000-0000-000028A50000}"/>
    <cellStyle name="Normal 3 3 3 3 2 2 3" xfId="28296" xr:uid="{00000000-0005-0000-0000-000029A50000}"/>
    <cellStyle name="Normal 3 3 3 3 2 2_AVA DVA EL" xfId="28297" xr:uid="{00000000-0005-0000-0000-00002AA50000}"/>
    <cellStyle name="Normal 3 3 3 3 2 3" xfId="28298" xr:uid="{00000000-0005-0000-0000-00002BA50000}"/>
    <cellStyle name="Normal 3 3 3 3 2 3 2" xfId="28299" xr:uid="{00000000-0005-0000-0000-00002CA50000}"/>
    <cellStyle name="Normal 3 3 3 3 2 3 3" xfId="28300" xr:uid="{00000000-0005-0000-0000-00002DA50000}"/>
    <cellStyle name="Normal 3 3 3 3 2 3_AVA DVA EL" xfId="28301" xr:uid="{00000000-0005-0000-0000-00002EA50000}"/>
    <cellStyle name="Normal 3 3 3 3 2 4" xfId="28302" xr:uid="{00000000-0005-0000-0000-00002FA50000}"/>
    <cellStyle name="Normal 3 3 3 3 2 5" xfId="28303" xr:uid="{00000000-0005-0000-0000-000030A50000}"/>
    <cellStyle name="Normal 3 3 3 3 2_AVA DVA EL" xfId="28304" xr:uid="{00000000-0005-0000-0000-000031A50000}"/>
    <cellStyle name="Normal 3 3 3 3 3" xfId="28305" xr:uid="{00000000-0005-0000-0000-000032A50000}"/>
    <cellStyle name="Normal 3 3 3 3 3 2" xfId="28306" xr:uid="{00000000-0005-0000-0000-000033A50000}"/>
    <cellStyle name="Normal 3 3 3 3 3 3" xfId="28307" xr:uid="{00000000-0005-0000-0000-000034A50000}"/>
    <cellStyle name="Normal 3 3 3 3 3_AVA DVA EL" xfId="28308" xr:uid="{00000000-0005-0000-0000-000035A50000}"/>
    <cellStyle name="Normal 3 3 3 3 4" xfId="28309" xr:uid="{00000000-0005-0000-0000-000036A50000}"/>
    <cellStyle name="Normal 3 3 3 3 4 2" xfId="28310" xr:uid="{00000000-0005-0000-0000-000037A50000}"/>
    <cellStyle name="Normal 3 3 3 3 4 3" xfId="28311" xr:uid="{00000000-0005-0000-0000-000038A50000}"/>
    <cellStyle name="Normal 3 3 3 3 4_AVA DVA EL" xfId="28312" xr:uid="{00000000-0005-0000-0000-000039A50000}"/>
    <cellStyle name="Normal 3 3 3 3 5" xfId="28313" xr:uid="{00000000-0005-0000-0000-00003AA50000}"/>
    <cellStyle name="Normal 3 3 3 3 5 2" xfId="28314" xr:uid="{00000000-0005-0000-0000-00003BA50000}"/>
    <cellStyle name="Normal 3 3 3 3 5 3" xfId="28315" xr:uid="{00000000-0005-0000-0000-00003CA50000}"/>
    <cellStyle name="Normal 3 3 3 3 5_AVA DVA EL" xfId="28316" xr:uid="{00000000-0005-0000-0000-00003DA50000}"/>
    <cellStyle name="Normal 3 3 3 3 6" xfId="28317" xr:uid="{00000000-0005-0000-0000-00003EA50000}"/>
    <cellStyle name="Normal 3 3 3 3 6 2" xfId="28318" xr:uid="{00000000-0005-0000-0000-00003FA50000}"/>
    <cellStyle name="Normal 3 3 3 3 6 3" xfId="28319" xr:uid="{00000000-0005-0000-0000-000040A50000}"/>
    <cellStyle name="Normal 3 3 3 3 6_AVA DVA EL" xfId="28320" xr:uid="{00000000-0005-0000-0000-000041A50000}"/>
    <cellStyle name="Normal 3 3 3 3 7" xfId="28321" xr:uid="{00000000-0005-0000-0000-000042A50000}"/>
    <cellStyle name="Normal 3 3 3 3 7 2" xfId="28322" xr:uid="{00000000-0005-0000-0000-000043A50000}"/>
    <cellStyle name="Normal 3 3 3 3 7 3" xfId="28323" xr:uid="{00000000-0005-0000-0000-000044A50000}"/>
    <cellStyle name="Normal 3 3 3 3 7_AVA DVA EL" xfId="28324" xr:uid="{00000000-0005-0000-0000-000045A50000}"/>
    <cellStyle name="Normal 3 3 3 3 8" xfId="28325" xr:uid="{00000000-0005-0000-0000-000046A50000}"/>
    <cellStyle name="Normal 3 3 3 3 8 2" xfId="28326" xr:uid="{00000000-0005-0000-0000-000047A50000}"/>
    <cellStyle name="Normal 3 3 3 3 8 3" xfId="28327" xr:uid="{00000000-0005-0000-0000-000048A50000}"/>
    <cellStyle name="Normal 3 3 3 3 8_AVA DVA EL" xfId="28328" xr:uid="{00000000-0005-0000-0000-000049A50000}"/>
    <cellStyle name="Normal 3 3 3 3 9" xfId="28329" xr:uid="{00000000-0005-0000-0000-00004AA50000}"/>
    <cellStyle name="Normal 3 3 3 3 9 2" xfId="28330" xr:uid="{00000000-0005-0000-0000-00004BA50000}"/>
    <cellStyle name="Normal 3 3 3 3 9 3" xfId="28331" xr:uid="{00000000-0005-0000-0000-00004CA50000}"/>
    <cellStyle name="Normal 3 3 3 3 9_AVA DVA EL" xfId="28332" xr:uid="{00000000-0005-0000-0000-00004DA50000}"/>
    <cellStyle name="Normal 3 3 3 3_AVA DVA EL" xfId="28333" xr:uid="{00000000-0005-0000-0000-00004EA50000}"/>
    <cellStyle name="Normal 3 3 3 4" xfId="28334" xr:uid="{00000000-0005-0000-0000-00004FA50000}"/>
    <cellStyle name="Normal 3 3 3 4 2" xfId="28335" xr:uid="{00000000-0005-0000-0000-000050A50000}"/>
    <cellStyle name="Normal 3 3 3 4 2 2" xfId="28336" xr:uid="{00000000-0005-0000-0000-000051A50000}"/>
    <cellStyle name="Normal 3 3 3 4 2 3" xfId="28337" xr:uid="{00000000-0005-0000-0000-000052A50000}"/>
    <cellStyle name="Normal 3 3 3 4 2_AVA DVA EL" xfId="28338" xr:uid="{00000000-0005-0000-0000-000053A50000}"/>
    <cellStyle name="Normal 3 3 3 4 3" xfId="28339" xr:uid="{00000000-0005-0000-0000-000054A50000}"/>
    <cellStyle name="Normal 3 3 3 4 3 2" xfId="28340" xr:uid="{00000000-0005-0000-0000-000055A50000}"/>
    <cellStyle name="Normal 3 3 3 4 3 3" xfId="28341" xr:uid="{00000000-0005-0000-0000-000056A50000}"/>
    <cellStyle name="Normal 3 3 3 4 3_AVA DVA EL" xfId="28342" xr:uid="{00000000-0005-0000-0000-000057A50000}"/>
    <cellStyle name="Normal 3 3 3 4 4" xfId="28343" xr:uid="{00000000-0005-0000-0000-000058A50000}"/>
    <cellStyle name="Normal 3 3 3 4 5" xfId="28344" xr:uid="{00000000-0005-0000-0000-000059A50000}"/>
    <cellStyle name="Normal 3 3 3 4_AVA DVA EL" xfId="28345" xr:uid="{00000000-0005-0000-0000-00005AA50000}"/>
    <cellStyle name="Normal 3 3 3 5" xfId="28346" xr:uid="{00000000-0005-0000-0000-00005BA50000}"/>
    <cellStyle name="Normal 3 3 3 5 2" xfId="28347" xr:uid="{00000000-0005-0000-0000-00005CA50000}"/>
    <cellStyle name="Normal 3 3 3 5 3" xfId="28348" xr:uid="{00000000-0005-0000-0000-00005DA50000}"/>
    <cellStyle name="Normal 3 3 3 5_AVA DVA EL" xfId="28349" xr:uid="{00000000-0005-0000-0000-00005EA50000}"/>
    <cellStyle name="Normal 3 3 3 6" xfId="28350" xr:uid="{00000000-0005-0000-0000-00005FA50000}"/>
    <cellStyle name="Normal 3 3 3 6 2" xfId="28351" xr:uid="{00000000-0005-0000-0000-000060A50000}"/>
    <cellStyle name="Normal 3 3 3 6 3" xfId="28352" xr:uid="{00000000-0005-0000-0000-000061A50000}"/>
    <cellStyle name="Normal 3 3 3 6_AVA DVA EL" xfId="28353" xr:uid="{00000000-0005-0000-0000-000062A50000}"/>
    <cellStyle name="Normal 3 3 3 7" xfId="28354" xr:uid="{00000000-0005-0000-0000-000063A50000}"/>
    <cellStyle name="Normal 3 3 3 7 2" xfId="28355" xr:uid="{00000000-0005-0000-0000-000064A50000}"/>
    <cellStyle name="Normal 3 3 3 7 3" xfId="28356" xr:uid="{00000000-0005-0000-0000-000065A50000}"/>
    <cellStyle name="Normal 3 3 3 7_AVA DVA EL" xfId="28357" xr:uid="{00000000-0005-0000-0000-000066A50000}"/>
    <cellStyle name="Normal 3 3 3 8" xfId="28358" xr:uid="{00000000-0005-0000-0000-000067A50000}"/>
    <cellStyle name="Normal 3 3 3 8 2" xfId="28359" xr:uid="{00000000-0005-0000-0000-000068A50000}"/>
    <cellStyle name="Normal 3 3 3 8 3" xfId="28360" xr:uid="{00000000-0005-0000-0000-000069A50000}"/>
    <cellStyle name="Normal 3 3 3 8_AVA DVA EL" xfId="28361" xr:uid="{00000000-0005-0000-0000-00006AA50000}"/>
    <cellStyle name="Normal 3 3 3 9" xfId="28362" xr:uid="{00000000-0005-0000-0000-00006BA50000}"/>
    <cellStyle name="Normal 3 3 3 9 2" xfId="28363" xr:uid="{00000000-0005-0000-0000-00006CA50000}"/>
    <cellStyle name="Normal 3 3 3 9 3" xfId="28364" xr:uid="{00000000-0005-0000-0000-00006DA50000}"/>
    <cellStyle name="Normal 3 3 3 9_AVA DVA EL" xfId="28365" xr:uid="{00000000-0005-0000-0000-00006EA50000}"/>
    <cellStyle name="Normal 3 3 3_3. Chng in credit spreads" xfId="48976" xr:uid="{00000000-0005-0000-0000-00006FA50000}"/>
    <cellStyle name="Normal 3 3 4" xfId="8423" xr:uid="{00000000-0005-0000-0000-000070A50000}"/>
    <cellStyle name="Normal 3 3 4 10" xfId="28366" xr:uid="{00000000-0005-0000-0000-000071A50000}"/>
    <cellStyle name="Normal 3 3 4 10 2" xfId="28367" xr:uid="{00000000-0005-0000-0000-000072A50000}"/>
    <cellStyle name="Normal 3 3 4 10 3" xfId="28368" xr:uid="{00000000-0005-0000-0000-000073A50000}"/>
    <cellStyle name="Normal 3 3 4 10_AVA DVA EL" xfId="28369" xr:uid="{00000000-0005-0000-0000-000074A50000}"/>
    <cellStyle name="Normal 3 3 4 11" xfId="28370" xr:uid="{00000000-0005-0000-0000-000075A50000}"/>
    <cellStyle name="Normal 3 3 4 11 2" xfId="28371" xr:uid="{00000000-0005-0000-0000-000076A50000}"/>
    <cellStyle name="Normal 3 3 4 11 3" xfId="28372" xr:uid="{00000000-0005-0000-0000-000077A50000}"/>
    <cellStyle name="Normal 3 3 4 11_AVA DVA EL" xfId="28373" xr:uid="{00000000-0005-0000-0000-000078A50000}"/>
    <cellStyle name="Normal 3 3 4 12" xfId="28374" xr:uid="{00000000-0005-0000-0000-000079A50000}"/>
    <cellStyle name="Normal 3 3 4 2" xfId="28375" xr:uid="{00000000-0005-0000-0000-00007AA50000}"/>
    <cellStyle name="Normal 3 3 4 2 10" xfId="28376" xr:uid="{00000000-0005-0000-0000-00007BA50000}"/>
    <cellStyle name="Normal 3 3 4 2 11" xfId="28377" xr:uid="{00000000-0005-0000-0000-00007CA50000}"/>
    <cellStyle name="Normal 3 3 4 2 2" xfId="28378" xr:uid="{00000000-0005-0000-0000-00007DA50000}"/>
    <cellStyle name="Normal 3 3 4 2 2 2" xfId="28379" xr:uid="{00000000-0005-0000-0000-00007EA50000}"/>
    <cellStyle name="Normal 3 3 4 2 2 2 2" xfId="28380" xr:uid="{00000000-0005-0000-0000-00007FA50000}"/>
    <cellStyle name="Normal 3 3 4 2 2 2 3" xfId="28381" xr:uid="{00000000-0005-0000-0000-000080A50000}"/>
    <cellStyle name="Normal 3 3 4 2 2 2_AVA DVA EL" xfId="28382" xr:uid="{00000000-0005-0000-0000-000081A50000}"/>
    <cellStyle name="Normal 3 3 4 2 2 3" xfId="28383" xr:uid="{00000000-0005-0000-0000-000082A50000}"/>
    <cellStyle name="Normal 3 3 4 2 2 3 2" xfId="28384" xr:uid="{00000000-0005-0000-0000-000083A50000}"/>
    <cellStyle name="Normal 3 3 4 2 2 3 3" xfId="28385" xr:uid="{00000000-0005-0000-0000-000084A50000}"/>
    <cellStyle name="Normal 3 3 4 2 2 3_AVA DVA EL" xfId="28386" xr:uid="{00000000-0005-0000-0000-000085A50000}"/>
    <cellStyle name="Normal 3 3 4 2 2 4" xfId="28387" xr:uid="{00000000-0005-0000-0000-000086A50000}"/>
    <cellStyle name="Normal 3 3 4 2 2 5" xfId="28388" xr:uid="{00000000-0005-0000-0000-000087A50000}"/>
    <cellStyle name="Normal 3 3 4 2 2_AVA DVA EL" xfId="28389" xr:uid="{00000000-0005-0000-0000-000088A50000}"/>
    <cellStyle name="Normal 3 3 4 2 3" xfId="28390" xr:uid="{00000000-0005-0000-0000-000089A50000}"/>
    <cellStyle name="Normal 3 3 4 2 3 2" xfId="28391" xr:uid="{00000000-0005-0000-0000-00008AA50000}"/>
    <cellStyle name="Normal 3 3 4 2 3 3" xfId="28392" xr:uid="{00000000-0005-0000-0000-00008BA50000}"/>
    <cellStyle name="Normal 3 3 4 2 3_AVA DVA EL" xfId="28393" xr:uid="{00000000-0005-0000-0000-00008CA50000}"/>
    <cellStyle name="Normal 3 3 4 2 4" xfId="28394" xr:uid="{00000000-0005-0000-0000-00008DA50000}"/>
    <cellStyle name="Normal 3 3 4 2 4 2" xfId="28395" xr:uid="{00000000-0005-0000-0000-00008EA50000}"/>
    <cellStyle name="Normal 3 3 4 2 4 3" xfId="28396" xr:uid="{00000000-0005-0000-0000-00008FA50000}"/>
    <cellStyle name="Normal 3 3 4 2 4_AVA DVA EL" xfId="28397" xr:uid="{00000000-0005-0000-0000-000090A50000}"/>
    <cellStyle name="Normal 3 3 4 2 5" xfId="28398" xr:uid="{00000000-0005-0000-0000-000091A50000}"/>
    <cellStyle name="Normal 3 3 4 2 5 2" xfId="28399" xr:uid="{00000000-0005-0000-0000-000092A50000}"/>
    <cellStyle name="Normal 3 3 4 2 5 3" xfId="28400" xr:uid="{00000000-0005-0000-0000-000093A50000}"/>
    <cellStyle name="Normal 3 3 4 2 5_AVA DVA EL" xfId="28401" xr:uid="{00000000-0005-0000-0000-000094A50000}"/>
    <cellStyle name="Normal 3 3 4 2 6" xfId="28402" xr:uid="{00000000-0005-0000-0000-000095A50000}"/>
    <cellStyle name="Normal 3 3 4 2 6 2" xfId="28403" xr:uid="{00000000-0005-0000-0000-000096A50000}"/>
    <cellStyle name="Normal 3 3 4 2 6 3" xfId="28404" xr:uid="{00000000-0005-0000-0000-000097A50000}"/>
    <cellStyle name="Normal 3 3 4 2 6_AVA DVA EL" xfId="28405" xr:uid="{00000000-0005-0000-0000-000098A50000}"/>
    <cellStyle name="Normal 3 3 4 2 7" xfId="28406" xr:uid="{00000000-0005-0000-0000-000099A50000}"/>
    <cellStyle name="Normal 3 3 4 2 7 2" xfId="28407" xr:uid="{00000000-0005-0000-0000-00009AA50000}"/>
    <cellStyle name="Normal 3 3 4 2 7 3" xfId="28408" xr:uid="{00000000-0005-0000-0000-00009BA50000}"/>
    <cellStyle name="Normal 3 3 4 2 7_AVA DVA EL" xfId="28409" xr:uid="{00000000-0005-0000-0000-00009CA50000}"/>
    <cellStyle name="Normal 3 3 4 2 8" xfId="28410" xr:uid="{00000000-0005-0000-0000-00009DA50000}"/>
    <cellStyle name="Normal 3 3 4 2 8 2" xfId="28411" xr:uid="{00000000-0005-0000-0000-00009EA50000}"/>
    <cellStyle name="Normal 3 3 4 2 8 3" xfId="28412" xr:uid="{00000000-0005-0000-0000-00009FA50000}"/>
    <cellStyle name="Normal 3 3 4 2 8_AVA DVA EL" xfId="28413" xr:uid="{00000000-0005-0000-0000-0000A0A50000}"/>
    <cellStyle name="Normal 3 3 4 2 9" xfId="28414" xr:uid="{00000000-0005-0000-0000-0000A1A50000}"/>
    <cellStyle name="Normal 3 3 4 2 9 2" xfId="28415" xr:uid="{00000000-0005-0000-0000-0000A2A50000}"/>
    <cellStyle name="Normal 3 3 4 2 9 3" xfId="28416" xr:uid="{00000000-0005-0000-0000-0000A3A50000}"/>
    <cellStyle name="Normal 3 3 4 2 9_AVA DVA EL" xfId="28417" xr:uid="{00000000-0005-0000-0000-0000A4A50000}"/>
    <cellStyle name="Normal 3 3 4 2_AVA DVA EL" xfId="28418" xr:uid="{00000000-0005-0000-0000-0000A5A50000}"/>
    <cellStyle name="Normal 3 3 4 3" xfId="28419" xr:uid="{00000000-0005-0000-0000-0000A6A50000}"/>
    <cellStyle name="Normal 3 3 4 3 2" xfId="28420" xr:uid="{00000000-0005-0000-0000-0000A7A50000}"/>
    <cellStyle name="Normal 3 3 4 3 2 2" xfId="28421" xr:uid="{00000000-0005-0000-0000-0000A8A50000}"/>
    <cellStyle name="Normal 3 3 4 3 2 3" xfId="28422" xr:uid="{00000000-0005-0000-0000-0000A9A50000}"/>
    <cellStyle name="Normal 3 3 4 3 2_AVA DVA EL" xfId="28423" xr:uid="{00000000-0005-0000-0000-0000AAA50000}"/>
    <cellStyle name="Normal 3 3 4 3 3" xfId="28424" xr:uid="{00000000-0005-0000-0000-0000ABA50000}"/>
    <cellStyle name="Normal 3 3 4 3 3 2" xfId="28425" xr:uid="{00000000-0005-0000-0000-0000ACA50000}"/>
    <cellStyle name="Normal 3 3 4 3 3 3" xfId="28426" xr:uid="{00000000-0005-0000-0000-0000ADA50000}"/>
    <cellStyle name="Normal 3 3 4 3 3_AVA DVA EL" xfId="28427" xr:uid="{00000000-0005-0000-0000-0000AEA50000}"/>
    <cellStyle name="Normal 3 3 4 3 4" xfId="28428" xr:uid="{00000000-0005-0000-0000-0000AFA50000}"/>
    <cellStyle name="Normal 3 3 4 3 5" xfId="28429" xr:uid="{00000000-0005-0000-0000-0000B0A50000}"/>
    <cellStyle name="Normal 3 3 4 3_AVA DVA EL" xfId="28430" xr:uid="{00000000-0005-0000-0000-0000B1A50000}"/>
    <cellStyle name="Normal 3 3 4 4" xfId="28431" xr:uid="{00000000-0005-0000-0000-0000B2A50000}"/>
    <cellStyle name="Normal 3 3 4 4 2" xfId="28432" xr:uid="{00000000-0005-0000-0000-0000B3A50000}"/>
    <cellStyle name="Normal 3 3 4 4 3" xfId="28433" xr:uid="{00000000-0005-0000-0000-0000B4A50000}"/>
    <cellStyle name="Normal 3 3 4 4_AVA DVA EL" xfId="28434" xr:uid="{00000000-0005-0000-0000-0000B5A50000}"/>
    <cellStyle name="Normal 3 3 4 5" xfId="28435" xr:uid="{00000000-0005-0000-0000-0000B6A50000}"/>
    <cellStyle name="Normal 3 3 4 5 2" xfId="28436" xr:uid="{00000000-0005-0000-0000-0000B7A50000}"/>
    <cellStyle name="Normal 3 3 4 5 3" xfId="28437" xr:uid="{00000000-0005-0000-0000-0000B8A50000}"/>
    <cellStyle name="Normal 3 3 4 5_AVA DVA EL" xfId="28438" xr:uid="{00000000-0005-0000-0000-0000B9A50000}"/>
    <cellStyle name="Normal 3 3 4 6" xfId="28439" xr:uid="{00000000-0005-0000-0000-0000BAA50000}"/>
    <cellStyle name="Normal 3 3 4 6 2" xfId="28440" xr:uid="{00000000-0005-0000-0000-0000BBA50000}"/>
    <cellStyle name="Normal 3 3 4 6 3" xfId="28441" xr:uid="{00000000-0005-0000-0000-0000BCA50000}"/>
    <cellStyle name="Normal 3 3 4 6_AVA DVA EL" xfId="28442" xr:uid="{00000000-0005-0000-0000-0000BDA50000}"/>
    <cellStyle name="Normal 3 3 4 7" xfId="28443" xr:uid="{00000000-0005-0000-0000-0000BEA50000}"/>
    <cellStyle name="Normal 3 3 4 7 2" xfId="28444" xr:uid="{00000000-0005-0000-0000-0000BFA50000}"/>
    <cellStyle name="Normal 3 3 4 7 3" xfId="28445" xr:uid="{00000000-0005-0000-0000-0000C0A50000}"/>
    <cellStyle name="Normal 3 3 4 7_AVA DVA EL" xfId="28446" xr:uid="{00000000-0005-0000-0000-0000C1A50000}"/>
    <cellStyle name="Normal 3 3 4 8" xfId="28447" xr:uid="{00000000-0005-0000-0000-0000C2A50000}"/>
    <cellStyle name="Normal 3 3 4 8 2" xfId="28448" xr:uid="{00000000-0005-0000-0000-0000C3A50000}"/>
    <cellStyle name="Normal 3 3 4 8 3" xfId="28449" xr:uid="{00000000-0005-0000-0000-0000C4A50000}"/>
    <cellStyle name="Normal 3 3 4 8_AVA DVA EL" xfId="28450" xr:uid="{00000000-0005-0000-0000-0000C5A50000}"/>
    <cellStyle name="Normal 3 3 4 9" xfId="28451" xr:uid="{00000000-0005-0000-0000-0000C6A50000}"/>
    <cellStyle name="Normal 3 3 4 9 2" xfId="28452" xr:uid="{00000000-0005-0000-0000-0000C7A50000}"/>
    <cellStyle name="Normal 3 3 4 9 3" xfId="28453" xr:uid="{00000000-0005-0000-0000-0000C8A50000}"/>
    <cellStyle name="Normal 3 3 4 9_AVA DVA EL" xfId="28454" xr:uid="{00000000-0005-0000-0000-0000C9A50000}"/>
    <cellStyle name="Normal 3 3 4_A01" xfId="34357" xr:uid="{00000000-0005-0000-0000-0000CAA50000}"/>
    <cellStyle name="Normal 3 3 5" xfId="28455" xr:uid="{00000000-0005-0000-0000-0000CBA50000}"/>
    <cellStyle name="Normal 3 3 5 10" xfId="28456" xr:uid="{00000000-0005-0000-0000-0000CCA50000}"/>
    <cellStyle name="Normal 3 3 5 10 2" xfId="28457" xr:uid="{00000000-0005-0000-0000-0000CDA50000}"/>
    <cellStyle name="Normal 3 3 5 10 3" xfId="28458" xr:uid="{00000000-0005-0000-0000-0000CEA50000}"/>
    <cellStyle name="Normal 3 3 5 10_AVA DVA EL" xfId="28459" xr:uid="{00000000-0005-0000-0000-0000CFA50000}"/>
    <cellStyle name="Normal 3 3 5 11" xfId="28460" xr:uid="{00000000-0005-0000-0000-0000D0A50000}"/>
    <cellStyle name="Normal 3 3 5 11 2" xfId="28461" xr:uid="{00000000-0005-0000-0000-0000D1A50000}"/>
    <cellStyle name="Normal 3 3 5 11 3" xfId="28462" xr:uid="{00000000-0005-0000-0000-0000D2A50000}"/>
    <cellStyle name="Normal 3 3 5 11_AVA DVA EL" xfId="28463" xr:uid="{00000000-0005-0000-0000-0000D3A50000}"/>
    <cellStyle name="Normal 3 3 5 12" xfId="28464" xr:uid="{00000000-0005-0000-0000-0000D4A50000}"/>
    <cellStyle name="Normal 3 3 5 13" xfId="28465" xr:uid="{00000000-0005-0000-0000-0000D5A50000}"/>
    <cellStyle name="Normal 3 3 5 14" xfId="34530" xr:uid="{00000000-0005-0000-0000-0000D6A50000}"/>
    <cellStyle name="Normal 3 3 5 15" xfId="34423" xr:uid="{00000000-0005-0000-0000-0000D7A50000}"/>
    <cellStyle name="Normal 3 3 5 2" xfId="28466" xr:uid="{00000000-0005-0000-0000-0000D8A50000}"/>
    <cellStyle name="Normal 3 3 5 2 10" xfId="28467" xr:uid="{00000000-0005-0000-0000-0000D9A50000}"/>
    <cellStyle name="Normal 3 3 5 2 11" xfId="28468" xr:uid="{00000000-0005-0000-0000-0000DAA50000}"/>
    <cellStyle name="Normal 3 3 5 2 2" xfId="28469" xr:uid="{00000000-0005-0000-0000-0000DBA50000}"/>
    <cellStyle name="Normal 3 3 5 2 2 2" xfId="28470" xr:uid="{00000000-0005-0000-0000-0000DCA50000}"/>
    <cellStyle name="Normal 3 3 5 2 2 2 2" xfId="28471" xr:uid="{00000000-0005-0000-0000-0000DDA50000}"/>
    <cellStyle name="Normal 3 3 5 2 2 2 3" xfId="28472" xr:uid="{00000000-0005-0000-0000-0000DEA50000}"/>
    <cellStyle name="Normal 3 3 5 2 2 2_AVA DVA EL" xfId="28473" xr:uid="{00000000-0005-0000-0000-0000DFA50000}"/>
    <cellStyle name="Normal 3 3 5 2 2 3" xfId="28474" xr:uid="{00000000-0005-0000-0000-0000E0A50000}"/>
    <cellStyle name="Normal 3 3 5 2 2 3 2" xfId="28475" xr:uid="{00000000-0005-0000-0000-0000E1A50000}"/>
    <cellStyle name="Normal 3 3 5 2 2 3 3" xfId="28476" xr:uid="{00000000-0005-0000-0000-0000E2A50000}"/>
    <cellStyle name="Normal 3 3 5 2 2 3_AVA DVA EL" xfId="28477" xr:uid="{00000000-0005-0000-0000-0000E3A50000}"/>
    <cellStyle name="Normal 3 3 5 2 2 4" xfId="28478" xr:uid="{00000000-0005-0000-0000-0000E4A50000}"/>
    <cellStyle name="Normal 3 3 5 2 2 5" xfId="28479" xr:uid="{00000000-0005-0000-0000-0000E5A50000}"/>
    <cellStyle name="Normal 3 3 5 2 2_AVA DVA EL" xfId="28480" xr:uid="{00000000-0005-0000-0000-0000E6A50000}"/>
    <cellStyle name="Normal 3 3 5 2 3" xfId="28481" xr:uid="{00000000-0005-0000-0000-0000E7A50000}"/>
    <cellStyle name="Normal 3 3 5 2 3 2" xfId="28482" xr:uid="{00000000-0005-0000-0000-0000E8A50000}"/>
    <cellStyle name="Normal 3 3 5 2 3 3" xfId="28483" xr:uid="{00000000-0005-0000-0000-0000E9A50000}"/>
    <cellStyle name="Normal 3 3 5 2 3_AVA DVA EL" xfId="28484" xr:uid="{00000000-0005-0000-0000-0000EAA50000}"/>
    <cellStyle name="Normal 3 3 5 2 4" xfId="28485" xr:uid="{00000000-0005-0000-0000-0000EBA50000}"/>
    <cellStyle name="Normal 3 3 5 2 4 2" xfId="28486" xr:uid="{00000000-0005-0000-0000-0000ECA50000}"/>
    <cellStyle name="Normal 3 3 5 2 4 3" xfId="28487" xr:uid="{00000000-0005-0000-0000-0000EDA50000}"/>
    <cellStyle name="Normal 3 3 5 2 4_AVA DVA EL" xfId="28488" xr:uid="{00000000-0005-0000-0000-0000EEA50000}"/>
    <cellStyle name="Normal 3 3 5 2 5" xfId="28489" xr:uid="{00000000-0005-0000-0000-0000EFA50000}"/>
    <cellStyle name="Normal 3 3 5 2 5 2" xfId="28490" xr:uid="{00000000-0005-0000-0000-0000F0A50000}"/>
    <cellStyle name="Normal 3 3 5 2 5 3" xfId="28491" xr:uid="{00000000-0005-0000-0000-0000F1A50000}"/>
    <cellStyle name="Normal 3 3 5 2 5_AVA DVA EL" xfId="28492" xr:uid="{00000000-0005-0000-0000-0000F2A50000}"/>
    <cellStyle name="Normal 3 3 5 2 6" xfId="28493" xr:uid="{00000000-0005-0000-0000-0000F3A50000}"/>
    <cellStyle name="Normal 3 3 5 2 6 2" xfId="28494" xr:uid="{00000000-0005-0000-0000-0000F4A50000}"/>
    <cellStyle name="Normal 3 3 5 2 6 3" xfId="28495" xr:uid="{00000000-0005-0000-0000-0000F5A50000}"/>
    <cellStyle name="Normal 3 3 5 2 6_AVA DVA EL" xfId="28496" xr:uid="{00000000-0005-0000-0000-0000F6A50000}"/>
    <cellStyle name="Normal 3 3 5 2 7" xfId="28497" xr:uid="{00000000-0005-0000-0000-0000F7A50000}"/>
    <cellStyle name="Normal 3 3 5 2 7 2" xfId="28498" xr:uid="{00000000-0005-0000-0000-0000F8A50000}"/>
    <cellStyle name="Normal 3 3 5 2 7 3" xfId="28499" xr:uid="{00000000-0005-0000-0000-0000F9A50000}"/>
    <cellStyle name="Normal 3 3 5 2 7_AVA DVA EL" xfId="28500" xr:uid="{00000000-0005-0000-0000-0000FAA50000}"/>
    <cellStyle name="Normal 3 3 5 2 8" xfId="28501" xr:uid="{00000000-0005-0000-0000-0000FBA50000}"/>
    <cellStyle name="Normal 3 3 5 2 8 2" xfId="28502" xr:uid="{00000000-0005-0000-0000-0000FCA50000}"/>
    <cellStyle name="Normal 3 3 5 2 8 3" xfId="28503" xr:uid="{00000000-0005-0000-0000-0000FDA50000}"/>
    <cellStyle name="Normal 3 3 5 2 8_AVA DVA EL" xfId="28504" xr:uid="{00000000-0005-0000-0000-0000FEA50000}"/>
    <cellStyle name="Normal 3 3 5 2 9" xfId="28505" xr:uid="{00000000-0005-0000-0000-0000FFA50000}"/>
    <cellStyle name="Normal 3 3 5 2 9 2" xfId="28506" xr:uid="{00000000-0005-0000-0000-000000A60000}"/>
    <cellStyle name="Normal 3 3 5 2 9 3" xfId="28507" xr:uid="{00000000-0005-0000-0000-000001A60000}"/>
    <cellStyle name="Normal 3 3 5 2 9_AVA DVA EL" xfId="28508" xr:uid="{00000000-0005-0000-0000-000002A60000}"/>
    <cellStyle name="Normal 3 3 5 2_AVA DVA EL" xfId="28509" xr:uid="{00000000-0005-0000-0000-000003A60000}"/>
    <cellStyle name="Normal 3 3 5 3" xfId="28510" xr:uid="{00000000-0005-0000-0000-000004A60000}"/>
    <cellStyle name="Normal 3 3 5 3 2" xfId="28511" xr:uid="{00000000-0005-0000-0000-000005A60000}"/>
    <cellStyle name="Normal 3 3 5 3 2 2" xfId="28512" xr:uid="{00000000-0005-0000-0000-000006A60000}"/>
    <cellStyle name="Normal 3 3 5 3 2 3" xfId="28513" xr:uid="{00000000-0005-0000-0000-000007A60000}"/>
    <cellStyle name="Normal 3 3 5 3 2_AVA DVA EL" xfId="28514" xr:uid="{00000000-0005-0000-0000-000008A60000}"/>
    <cellStyle name="Normal 3 3 5 3 3" xfId="28515" xr:uid="{00000000-0005-0000-0000-000009A60000}"/>
    <cellStyle name="Normal 3 3 5 3 3 2" xfId="28516" xr:uid="{00000000-0005-0000-0000-00000AA60000}"/>
    <cellStyle name="Normal 3 3 5 3 3 3" xfId="28517" xr:uid="{00000000-0005-0000-0000-00000BA60000}"/>
    <cellStyle name="Normal 3 3 5 3 3_AVA DVA EL" xfId="28518" xr:uid="{00000000-0005-0000-0000-00000CA60000}"/>
    <cellStyle name="Normal 3 3 5 3 4" xfId="28519" xr:uid="{00000000-0005-0000-0000-00000DA60000}"/>
    <cellStyle name="Normal 3 3 5 3 5" xfId="28520" xr:uid="{00000000-0005-0000-0000-00000EA60000}"/>
    <cellStyle name="Normal 3 3 5 3_AVA DVA EL" xfId="28521" xr:uid="{00000000-0005-0000-0000-00000FA60000}"/>
    <cellStyle name="Normal 3 3 5 4" xfId="28522" xr:uid="{00000000-0005-0000-0000-000010A60000}"/>
    <cellStyle name="Normal 3 3 5 4 2" xfId="28523" xr:uid="{00000000-0005-0000-0000-000011A60000}"/>
    <cellStyle name="Normal 3 3 5 4 3" xfId="28524" xr:uid="{00000000-0005-0000-0000-000012A60000}"/>
    <cellStyle name="Normal 3 3 5 4_AVA DVA EL" xfId="28525" xr:uid="{00000000-0005-0000-0000-000013A60000}"/>
    <cellStyle name="Normal 3 3 5 5" xfId="28526" xr:uid="{00000000-0005-0000-0000-000014A60000}"/>
    <cellStyle name="Normal 3 3 5 5 2" xfId="28527" xr:uid="{00000000-0005-0000-0000-000015A60000}"/>
    <cellStyle name="Normal 3 3 5 5 3" xfId="28528" xr:uid="{00000000-0005-0000-0000-000016A60000}"/>
    <cellStyle name="Normal 3 3 5 5_AVA DVA EL" xfId="28529" xr:uid="{00000000-0005-0000-0000-000017A60000}"/>
    <cellStyle name="Normal 3 3 5 6" xfId="28530" xr:uid="{00000000-0005-0000-0000-000018A60000}"/>
    <cellStyle name="Normal 3 3 5 6 2" xfId="28531" xr:uid="{00000000-0005-0000-0000-000019A60000}"/>
    <cellStyle name="Normal 3 3 5 6 3" xfId="28532" xr:uid="{00000000-0005-0000-0000-00001AA60000}"/>
    <cellStyle name="Normal 3 3 5 6_AVA DVA EL" xfId="28533" xr:uid="{00000000-0005-0000-0000-00001BA60000}"/>
    <cellStyle name="Normal 3 3 5 7" xfId="28534" xr:uid="{00000000-0005-0000-0000-00001CA60000}"/>
    <cellStyle name="Normal 3 3 5 7 2" xfId="28535" xr:uid="{00000000-0005-0000-0000-00001DA60000}"/>
    <cellStyle name="Normal 3 3 5 7 3" xfId="28536" xr:uid="{00000000-0005-0000-0000-00001EA60000}"/>
    <cellStyle name="Normal 3 3 5 7_AVA DVA EL" xfId="28537" xr:uid="{00000000-0005-0000-0000-00001FA60000}"/>
    <cellStyle name="Normal 3 3 5 8" xfId="28538" xr:uid="{00000000-0005-0000-0000-000020A60000}"/>
    <cellStyle name="Normal 3 3 5 8 2" xfId="28539" xr:uid="{00000000-0005-0000-0000-000021A60000}"/>
    <cellStyle name="Normal 3 3 5 8 3" xfId="28540" xr:uid="{00000000-0005-0000-0000-000022A60000}"/>
    <cellStyle name="Normal 3 3 5 8_AVA DVA EL" xfId="28541" xr:uid="{00000000-0005-0000-0000-000023A60000}"/>
    <cellStyle name="Normal 3 3 5 9" xfId="28542" xr:uid="{00000000-0005-0000-0000-000024A60000}"/>
    <cellStyle name="Normal 3 3 5 9 2" xfId="28543" xr:uid="{00000000-0005-0000-0000-000025A60000}"/>
    <cellStyle name="Normal 3 3 5 9 3" xfId="28544" xr:uid="{00000000-0005-0000-0000-000026A60000}"/>
    <cellStyle name="Normal 3 3 5 9_AVA DVA EL" xfId="28545" xr:uid="{00000000-0005-0000-0000-000027A60000}"/>
    <cellStyle name="Normal 3 3 5_AVA DVA EL" xfId="28546" xr:uid="{00000000-0005-0000-0000-000028A60000}"/>
    <cellStyle name="Normal 3 3 6" xfId="28547" xr:uid="{00000000-0005-0000-0000-000029A60000}"/>
    <cellStyle name="Normal 3 3 6 10" xfId="28548" xr:uid="{00000000-0005-0000-0000-00002AA60000}"/>
    <cellStyle name="Normal 3 3 6 10 2" xfId="28549" xr:uid="{00000000-0005-0000-0000-00002BA60000}"/>
    <cellStyle name="Normal 3 3 6 10 3" xfId="28550" xr:uid="{00000000-0005-0000-0000-00002CA60000}"/>
    <cellStyle name="Normal 3 3 6 10_AVA DVA EL" xfId="28551" xr:uid="{00000000-0005-0000-0000-00002DA60000}"/>
    <cellStyle name="Normal 3 3 6 11" xfId="28552" xr:uid="{00000000-0005-0000-0000-00002EA60000}"/>
    <cellStyle name="Normal 3 3 6 12" xfId="28553" xr:uid="{00000000-0005-0000-0000-00002FA60000}"/>
    <cellStyle name="Normal 3 3 6 13" xfId="34638" xr:uid="{00000000-0005-0000-0000-000030A60000}"/>
    <cellStyle name="Normal 3 3 6 14" xfId="34835" xr:uid="{00000000-0005-0000-0000-000031A60000}"/>
    <cellStyle name="Normal 3 3 6 2" xfId="28554" xr:uid="{00000000-0005-0000-0000-000032A60000}"/>
    <cellStyle name="Normal 3 3 6 2 2" xfId="28555" xr:uid="{00000000-0005-0000-0000-000033A60000}"/>
    <cellStyle name="Normal 3 3 6 2 2 2" xfId="28556" xr:uid="{00000000-0005-0000-0000-000034A60000}"/>
    <cellStyle name="Normal 3 3 6 2 2 3" xfId="28557" xr:uid="{00000000-0005-0000-0000-000035A60000}"/>
    <cellStyle name="Normal 3 3 6 2 2_AVA DVA EL" xfId="28558" xr:uid="{00000000-0005-0000-0000-000036A60000}"/>
    <cellStyle name="Normal 3 3 6 2 3" xfId="28559" xr:uid="{00000000-0005-0000-0000-000037A60000}"/>
    <cellStyle name="Normal 3 3 6 2 3 2" xfId="28560" xr:uid="{00000000-0005-0000-0000-000038A60000}"/>
    <cellStyle name="Normal 3 3 6 2 3 3" xfId="28561" xr:uid="{00000000-0005-0000-0000-000039A60000}"/>
    <cellStyle name="Normal 3 3 6 2 3_AVA DVA EL" xfId="28562" xr:uid="{00000000-0005-0000-0000-00003AA60000}"/>
    <cellStyle name="Normal 3 3 6 2 4" xfId="28563" xr:uid="{00000000-0005-0000-0000-00003BA60000}"/>
    <cellStyle name="Normal 3 3 6 2 5" xfId="28564" xr:uid="{00000000-0005-0000-0000-00003CA60000}"/>
    <cellStyle name="Normal 3 3 6 2_AVA DVA EL" xfId="28565" xr:uid="{00000000-0005-0000-0000-00003DA60000}"/>
    <cellStyle name="Normal 3 3 6 3" xfId="28566" xr:uid="{00000000-0005-0000-0000-00003EA60000}"/>
    <cellStyle name="Normal 3 3 6 3 2" xfId="28567" xr:uid="{00000000-0005-0000-0000-00003FA60000}"/>
    <cellStyle name="Normal 3 3 6 3 3" xfId="28568" xr:uid="{00000000-0005-0000-0000-000040A60000}"/>
    <cellStyle name="Normal 3 3 6 3_AVA DVA EL" xfId="28569" xr:uid="{00000000-0005-0000-0000-000041A60000}"/>
    <cellStyle name="Normal 3 3 6 4" xfId="28570" xr:uid="{00000000-0005-0000-0000-000042A60000}"/>
    <cellStyle name="Normal 3 3 6 4 2" xfId="28571" xr:uid="{00000000-0005-0000-0000-000043A60000}"/>
    <cellStyle name="Normal 3 3 6 4 3" xfId="28572" xr:uid="{00000000-0005-0000-0000-000044A60000}"/>
    <cellStyle name="Normal 3 3 6 4_AVA DVA EL" xfId="28573" xr:uid="{00000000-0005-0000-0000-000045A60000}"/>
    <cellStyle name="Normal 3 3 6 5" xfId="28574" xr:uid="{00000000-0005-0000-0000-000046A60000}"/>
    <cellStyle name="Normal 3 3 6 5 2" xfId="28575" xr:uid="{00000000-0005-0000-0000-000047A60000}"/>
    <cellStyle name="Normal 3 3 6 5 3" xfId="28576" xr:uid="{00000000-0005-0000-0000-000048A60000}"/>
    <cellStyle name="Normal 3 3 6 5_AVA DVA EL" xfId="28577" xr:uid="{00000000-0005-0000-0000-000049A60000}"/>
    <cellStyle name="Normal 3 3 6 6" xfId="28578" xr:uid="{00000000-0005-0000-0000-00004AA60000}"/>
    <cellStyle name="Normal 3 3 6 6 2" xfId="28579" xr:uid="{00000000-0005-0000-0000-00004BA60000}"/>
    <cellStyle name="Normal 3 3 6 6 3" xfId="28580" xr:uid="{00000000-0005-0000-0000-00004CA60000}"/>
    <cellStyle name="Normal 3 3 6 6_AVA DVA EL" xfId="28581" xr:uid="{00000000-0005-0000-0000-00004DA60000}"/>
    <cellStyle name="Normal 3 3 6 7" xfId="28582" xr:uid="{00000000-0005-0000-0000-00004EA60000}"/>
    <cellStyle name="Normal 3 3 6 7 2" xfId="28583" xr:uid="{00000000-0005-0000-0000-00004FA60000}"/>
    <cellStyle name="Normal 3 3 6 7 3" xfId="28584" xr:uid="{00000000-0005-0000-0000-000050A60000}"/>
    <cellStyle name="Normal 3 3 6 7_AVA DVA EL" xfId="28585" xr:uid="{00000000-0005-0000-0000-000051A60000}"/>
    <cellStyle name="Normal 3 3 6 8" xfId="28586" xr:uid="{00000000-0005-0000-0000-000052A60000}"/>
    <cellStyle name="Normal 3 3 6 8 2" xfId="28587" xr:uid="{00000000-0005-0000-0000-000053A60000}"/>
    <cellStyle name="Normal 3 3 6 8 3" xfId="28588" xr:uid="{00000000-0005-0000-0000-000054A60000}"/>
    <cellStyle name="Normal 3 3 6 8_AVA DVA EL" xfId="28589" xr:uid="{00000000-0005-0000-0000-000055A60000}"/>
    <cellStyle name="Normal 3 3 6 9" xfId="28590" xr:uid="{00000000-0005-0000-0000-000056A60000}"/>
    <cellStyle name="Normal 3 3 6 9 2" xfId="28591" xr:uid="{00000000-0005-0000-0000-000057A60000}"/>
    <cellStyle name="Normal 3 3 6 9 3" xfId="28592" xr:uid="{00000000-0005-0000-0000-000058A60000}"/>
    <cellStyle name="Normal 3 3 6 9_AVA DVA EL" xfId="28593" xr:uid="{00000000-0005-0000-0000-000059A60000}"/>
    <cellStyle name="Normal 3 3 6_AVA DVA EL" xfId="28594" xr:uid="{00000000-0005-0000-0000-00005AA60000}"/>
    <cellStyle name="Normal 3 3 7" xfId="28595" xr:uid="{00000000-0005-0000-0000-00005BA60000}"/>
    <cellStyle name="Normal 3 3 7 2" xfId="28596" xr:uid="{00000000-0005-0000-0000-00005CA60000}"/>
    <cellStyle name="Normal 3 3 7 2 2" xfId="28597" xr:uid="{00000000-0005-0000-0000-00005DA60000}"/>
    <cellStyle name="Normal 3 3 7 2 3" xfId="28598" xr:uid="{00000000-0005-0000-0000-00005EA60000}"/>
    <cellStyle name="Normal 3 3 7 2_AVA DVA EL" xfId="28599" xr:uid="{00000000-0005-0000-0000-00005FA60000}"/>
    <cellStyle name="Normal 3 3 7 3" xfId="28600" xr:uid="{00000000-0005-0000-0000-000060A60000}"/>
    <cellStyle name="Normal 3 3 7 3 2" xfId="28601" xr:uid="{00000000-0005-0000-0000-000061A60000}"/>
    <cellStyle name="Normal 3 3 7 3 3" xfId="28602" xr:uid="{00000000-0005-0000-0000-000062A60000}"/>
    <cellStyle name="Normal 3 3 7 3_AVA DVA EL" xfId="28603" xr:uid="{00000000-0005-0000-0000-000063A60000}"/>
    <cellStyle name="Normal 3 3 7 4" xfId="28604" xr:uid="{00000000-0005-0000-0000-000064A60000}"/>
    <cellStyle name="Normal 3 3 7 4 2" xfId="28605" xr:uid="{00000000-0005-0000-0000-000065A60000}"/>
    <cellStyle name="Normal 3 3 7 4 3" xfId="28606" xr:uid="{00000000-0005-0000-0000-000066A60000}"/>
    <cellStyle name="Normal 3 3 7 4_AVA DVA EL" xfId="28607" xr:uid="{00000000-0005-0000-0000-000067A60000}"/>
    <cellStyle name="Normal 3 3 7 5" xfId="28608" xr:uid="{00000000-0005-0000-0000-000068A60000}"/>
    <cellStyle name="Normal 3 3 7 6" xfId="28609" xr:uid="{00000000-0005-0000-0000-000069A60000}"/>
    <cellStyle name="Normal 3 3 7 7" xfId="34639" xr:uid="{00000000-0005-0000-0000-00006AA60000}"/>
    <cellStyle name="Normal 3 3 7 8" xfId="34836" xr:uid="{00000000-0005-0000-0000-00006BA60000}"/>
    <cellStyle name="Normal 3 3 7_AVA DVA EL" xfId="28610" xr:uid="{00000000-0005-0000-0000-00006CA60000}"/>
    <cellStyle name="Normal 3 3 8" xfId="28611" xr:uid="{00000000-0005-0000-0000-00006DA60000}"/>
    <cellStyle name="Normal 3 3 8 2" xfId="28612" xr:uid="{00000000-0005-0000-0000-00006EA60000}"/>
    <cellStyle name="Normal 3 3 8 2 2" xfId="28613" xr:uid="{00000000-0005-0000-0000-00006FA60000}"/>
    <cellStyle name="Normal 3 3 8 2 3" xfId="28614" xr:uid="{00000000-0005-0000-0000-000070A60000}"/>
    <cellStyle name="Normal 3 3 8 2_AVA DVA EL" xfId="28615" xr:uid="{00000000-0005-0000-0000-000071A60000}"/>
    <cellStyle name="Normal 3 3 8 3" xfId="28616" xr:uid="{00000000-0005-0000-0000-000072A60000}"/>
    <cellStyle name="Normal 3 3 8 3 2" xfId="28617" xr:uid="{00000000-0005-0000-0000-000073A60000}"/>
    <cellStyle name="Normal 3 3 8 3 3" xfId="28618" xr:uid="{00000000-0005-0000-0000-000074A60000}"/>
    <cellStyle name="Normal 3 3 8 3_AVA DVA EL" xfId="28619" xr:uid="{00000000-0005-0000-0000-000075A60000}"/>
    <cellStyle name="Normal 3 3 8 4" xfId="28620" xr:uid="{00000000-0005-0000-0000-000076A60000}"/>
    <cellStyle name="Normal 3 3 8 4 2" xfId="28621" xr:uid="{00000000-0005-0000-0000-000077A60000}"/>
    <cellStyle name="Normal 3 3 8 4 3" xfId="28622" xr:uid="{00000000-0005-0000-0000-000078A60000}"/>
    <cellStyle name="Normal 3 3 8 4_AVA DVA EL" xfId="28623" xr:uid="{00000000-0005-0000-0000-000079A60000}"/>
    <cellStyle name="Normal 3 3 8 5" xfId="28624" xr:uid="{00000000-0005-0000-0000-00007AA60000}"/>
    <cellStyle name="Normal 3 3 8 6" xfId="28625" xr:uid="{00000000-0005-0000-0000-00007BA60000}"/>
    <cellStyle name="Normal 3 3 8 7" xfId="34739" xr:uid="{00000000-0005-0000-0000-00007CA60000}"/>
    <cellStyle name="Normal 3 3 8 8" xfId="34830" xr:uid="{00000000-0005-0000-0000-00007DA60000}"/>
    <cellStyle name="Normal 3 3 8_AVA DVA EL" xfId="28626" xr:uid="{00000000-0005-0000-0000-00007EA60000}"/>
    <cellStyle name="Normal 3 3 9" xfId="28627" xr:uid="{00000000-0005-0000-0000-00007FA60000}"/>
    <cellStyle name="Normal 3 3 9 2" xfId="28628" xr:uid="{00000000-0005-0000-0000-000080A60000}"/>
    <cellStyle name="Normal 3 3 9 2 2" xfId="28629" xr:uid="{00000000-0005-0000-0000-000081A60000}"/>
    <cellStyle name="Normal 3 3 9 2 3" xfId="28630" xr:uid="{00000000-0005-0000-0000-000082A60000}"/>
    <cellStyle name="Normal 3 3 9 2_AVA DVA EL" xfId="28631" xr:uid="{00000000-0005-0000-0000-000083A60000}"/>
    <cellStyle name="Normal 3 3 9 3" xfId="28632" xr:uid="{00000000-0005-0000-0000-000084A60000}"/>
    <cellStyle name="Normal 3 3 9 4" xfId="28633" xr:uid="{00000000-0005-0000-0000-000085A60000}"/>
    <cellStyle name="Normal 3 3 9 5" xfId="34763" xr:uid="{00000000-0005-0000-0000-000086A60000}"/>
    <cellStyle name="Normal 3 3 9 6" xfId="34827" xr:uid="{00000000-0005-0000-0000-000087A60000}"/>
    <cellStyle name="Normal 3 3 9_AVA DVA EL" xfId="28634" xr:uid="{00000000-0005-0000-0000-000088A60000}"/>
    <cellStyle name="Normal 3 3_4Q16" xfId="28635" xr:uid="{00000000-0005-0000-0000-000089A60000}"/>
    <cellStyle name="Normal 3 4" xfId="8424" xr:uid="{00000000-0005-0000-0000-00008AA60000}"/>
    <cellStyle name="Normal 3 4 10" xfId="34633" xr:uid="{00000000-0005-0000-0000-00008BA60000}"/>
    <cellStyle name="Normal 3 4 11" xfId="35273" xr:uid="{00000000-0005-0000-0000-00008CA60000}"/>
    <cellStyle name="Normal 3 4 2" xfId="8425" xr:uid="{00000000-0005-0000-0000-00008DA60000}"/>
    <cellStyle name="Normal 3 4 2 2" xfId="8426" xr:uid="{00000000-0005-0000-0000-00008EA60000}"/>
    <cellStyle name="Normal 3 4 2 2 2" xfId="28636" xr:uid="{00000000-0005-0000-0000-00008FA60000}"/>
    <cellStyle name="Normal 3 4 2 2_A01" xfId="34358" xr:uid="{00000000-0005-0000-0000-000090A60000}"/>
    <cellStyle name="Normal 3 4 2 3" xfId="28637" xr:uid="{00000000-0005-0000-0000-000091A60000}"/>
    <cellStyle name="Normal 3 4 2 3 2" xfId="28638" xr:uid="{00000000-0005-0000-0000-000092A60000}"/>
    <cellStyle name="Normal 3 4 2 3 3" xfId="28639" xr:uid="{00000000-0005-0000-0000-000093A60000}"/>
    <cellStyle name="Normal 3 4 2 3_AVA DVA EL" xfId="28640" xr:uid="{00000000-0005-0000-0000-000094A60000}"/>
    <cellStyle name="Normal 3 4 2 4" xfId="28641" xr:uid="{00000000-0005-0000-0000-000095A60000}"/>
    <cellStyle name="Normal 3 4 2 5" xfId="35274" xr:uid="{00000000-0005-0000-0000-000096A60000}"/>
    <cellStyle name="Normal 3 4 2_4Q16" xfId="28642" xr:uid="{00000000-0005-0000-0000-000097A60000}"/>
    <cellStyle name="Normal 3 4 3" xfId="8427" xr:uid="{00000000-0005-0000-0000-000098A60000}"/>
    <cellStyle name="Normal 3 4 3 2" xfId="8428" xr:uid="{00000000-0005-0000-0000-000099A60000}"/>
    <cellStyle name="Normal 3 4 3 2 2" xfId="8429" xr:uid="{00000000-0005-0000-0000-00009AA60000}"/>
    <cellStyle name="Normal 3 4 3 2_CR4_19" xfId="8430" xr:uid="{00000000-0005-0000-0000-00009BA60000}"/>
    <cellStyle name="Normal 3 4 3_A01" xfId="8431" xr:uid="{00000000-0005-0000-0000-00009CA60000}"/>
    <cellStyle name="Normal 3 4 4" xfId="8432" xr:uid="{00000000-0005-0000-0000-00009DA60000}"/>
    <cellStyle name="Normal 3 4 4 2" xfId="8433" xr:uid="{00000000-0005-0000-0000-00009EA60000}"/>
    <cellStyle name="Normal 3 4 4 2 2" xfId="8434" xr:uid="{00000000-0005-0000-0000-00009FA60000}"/>
    <cellStyle name="Normal 3 4 4 2_CR4_19" xfId="8435" xr:uid="{00000000-0005-0000-0000-0000A0A60000}"/>
    <cellStyle name="Normal 3 4 4_A01" xfId="12514" xr:uid="{00000000-0005-0000-0000-0000A1A60000}"/>
    <cellStyle name="Normal 3 4 5" xfId="8436" xr:uid="{00000000-0005-0000-0000-0000A2A60000}"/>
    <cellStyle name="Normal 3 4 5 2" xfId="8437" xr:uid="{00000000-0005-0000-0000-0000A3A60000}"/>
    <cellStyle name="Normal 3 4 5 2 2" xfId="8438" xr:uid="{00000000-0005-0000-0000-0000A4A60000}"/>
    <cellStyle name="Normal 3 4 5 2_CR4_19" xfId="8439" xr:uid="{00000000-0005-0000-0000-0000A5A60000}"/>
    <cellStyle name="Normal 3 4 5 3" xfId="8440" xr:uid="{00000000-0005-0000-0000-0000A6A60000}"/>
    <cellStyle name="Normal 3 4 5_AVA DVA EL" xfId="28643" xr:uid="{00000000-0005-0000-0000-0000A7A60000}"/>
    <cellStyle name="Normal 3 4 6" xfId="8441" xr:uid="{00000000-0005-0000-0000-0000A8A60000}"/>
    <cellStyle name="Normal 3 4 6 2" xfId="8442" xr:uid="{00000000-0005-0000-0000-0000A9A60000}"/>
    <cellStyle name="Normal 3 4 6 3" xfId="28644" xr:uid="{00000000-0005-0000-0000-0000AAA60000}"/>
    <cellStyle name="Normal 3 4 6_AVA DVA EL" xfId="28645" xr:uid="{00000000-0005-0000-0000-0000ABA60000}"/>
    <cellStyle name="Normal 3 4 7" xfId="8443" xr:uid="{00000000-0005-0000-0000-0000ACA60000}"/>
    <cellStyle name="Normal 3 4 7 2" xfId="8444" xr:uid="{00000000-0005-0000-0000-0000ADA60000}"/>
    <cellStyle name="Normal 3 4 7 3" xfId="28646" xr:uid="{00000000-0005-0000-0000-0000AEA60000}"/>
    <cellStyle name="Normal 3 4 7_AVA DVA EL" xfId="28647" xr:uid="{00000000-0005-0000-0000-0000AFA60000}"/>
    <cellStyle name="Normal 3 4 8" xfId="28648" xr:uid="{00000000-0005-0000-0000-0000B0A60000}"/>
    <cellStyle name="Normal 3 4 8 2" xfId="34558" xr:uid="{00000000-0005-0000-0000-0000B1A60000}"/>
    <cellStyle name="Normal 3 4 9" xfId="34640" xr:uid="{00000000-0005-0000-0000-0000B2A60000}"/>
    <cellStyle name="Normal 3 4_4Q16" xfId="28649" xr:uid="{00000000-0005-0000-0000-0000B3A60000}"/>
    <cellStyle name="Normal 3 5" xfId="8445" xr:uid="{00000000-0005-0000-0000-0000B4A60000}"/>
    <cellStyle name="Normal 3 5 10" xfId="28650" xr:uid="{00000000-0005-0000-0000-0000B5A60000}"/>
    <cellStyle name="Normal 3 5 10 2" xfId="28651" xr:uid="{00000000-0005-0000-0000-0000B6A60000}"/>
    <cellStyle name="Normal 3 5 10 3" xfId="28652" xr:uid="{00000000-0005-0000-0000-0000B7A60000}"/>
    <cellStyle name="Normal 3 5 10_AVA DVA EL" xfId="28653" xr:uid="{00000000-0005-0000-0000-0000B8A60000}"/>
    <cellStyle name="Normal 3 5 11" xfId="28654" xr:uid="{00000000-0005-0000-0000-0000B9A60000}"/>
    <cellStyle name="Normal 3 5 11 2" xfId="28655" xr:uid="{00000000-0005-0000-0000-0000BAA60000}"/>
    <cellStyle name="Normal 3 5 11 3" xfId="28656" xr:uid="{00000000-0005-0000-0000-0000BBA60000}"/>
    <cellStyle name="Normal 3 5 11_AVA DVA EL" xfId="28657" xr:uid="{00000000-0005-0000-0000-0000BCA60000}"/>
    <cellStyle name="Normal 3 5 12" xfId="28658" xr:uid="{00000000-0005-0000-0000-0000BDA60000}"/>
    <cellStyle name="Normal 3 5 13" xfId="48977" xr:uid="{00000000-0005-0000-0000-0000BEA60000}"/>
    <cellStyle name="Normal 3 5 2" xfId="28659" xr:uid="{00000000-0005-0000-0000-0000BFA60000}"/>
    <cellStyle name="Normal 3 5 2 10" xfId="28660" xr:uid="{00000000-0005-0000-0000-0000C0A60000}"/>
    <cellStyle name="Normal 3 5 2 10 2" xfId="28661" xr:uid="{00000000-0005-0000-0000-0000C1A60000}"/>
    <cellStyle name="Normal 3 5 2 10 3" xfId="28662" xr:uid="{00000000-0005-0000-0000-0000C2A60000}"/>
    <cellStyle name="Normal 3 5 2 10_AVA DVA EL" xfId="28663" xr:uid="{00000000-0005-0000-0000-0000C3A60000}"/>
    <cellStyle name="Normal 3 5 2 11" xfId="28664" xr:uid="{00000000-0005-0000-0000-0000C4A60000}"/>
    <cellStyle name="Normal 3 5 2 12" xfId="28665" xr:uid="{00000000-0005-0000-0000-0000C5A60000}"/>
    <cellStyle name="Normal 3 5 2 13" xfId="34714" xr:uid="{00000000-0005-0000-0000-0000C6A60000}"/>
    <cellStyle name="Normal 3 5 2 14" xfId="34833" xr:uid="{00000000-0005-0000-0000-0000C7A60000}"/>
    <cellStyle name="Normal 3 5 2 2" xfId="28666" xr:uid="{00000000-0005-0000-0000-0000C8A60000}"/>
    <cellStyle name="Normal 3 5 2 2 2" xfId="28667" xr:uid="{00000000-0005-0000-0000-0000C9A60000}"/>
    <cellStyle name="Normal 3 5 2 2 2 2" xfId="28668" xr:uid="{00000000-0005-0000-0000-0000CAA60000}"/>
    <cellStyle name="Normal 3 5 2 2 2 3" xfId="28669" xr:uid="{00000000-0005-0000-0000-0000CBA60000}"/>
    <cellStyle name="Normal 3 5 2 2 2_AVA DVA EL" xfId="28670" xr:uid="{00000000-0005-0000-0000-0000CCA60000}"/>
    <cellStyle name="Normal 3 5 2 2 3" xfId="28671" xr:uid="{00000000-0005-0000-0000-0000CDA60000}"/>
    <cellStyle name="Normal 3 5 2 2 3 2" xfId="28672" xr:uid="{00000000-0005-0000-0000-0000CEA60000}"/>
    <cellStyle name="Normal 3 5 2 2 3 3" xfId="28673" xr:uid="{00000000-0005-0000-0000-0000CFA60000}"/>
    <cellStyle name="Normal 3 5 2 2 3_AVA DVA EL" xfId="28674" xr:uid="{00000000-0005-0000-0000-0000D0A60000}"/>
    <cellStyle name="Normal 3 5 2 2 4" xfId="28675" xr:uid="{00000000-0005-0000-0000-0000D1A60000}"/>
    <cellStyle name="Normal 3 5 2 2 5" xfId="28676" xr:uid="{00000000-0005-0000-0000-0000D2A60000}"/>
    <cellStyle name="Normal 3 5 2 2_AVA DVA EL" xfId="28677" xr:uid="{00000000-0005-0000-0000-0000D3A60000}"/>
    <cellStyle name="Normal 3 5 2 3" xfId="28678" xr:uid="{00000000-0005-0000-0000-0000D4A60000}"/>
    <cellStyle name="Normal 3 5 2 3 2" xfId="28679" xr:uid="{00000000-0005-0000-0000-0000D5A60000}"/>
    <cellStyle name="Normal 3 5 2 3 3" xfId="28680" xr:uid="{00000000-0005-0000-0000-0000D6A60000}"/>
    <cellStyle name="Normal 3 5 2 3_AVA DVA EL" xfId="28681" xr:uid="{00000000-0005-0000-0000-0000D7A60000}"/>
    <cellStyle name="Normal 3 5 2 4" xfId="28682" xr:uid="{00000000-0005-0000-0000-0000D8A60000}"/>
    <cellStyle name="Normal 3 5 2 4 2" xfId="28683" xr:uid="{00000000-0005-0000-0000-0000D9A60000}"/>
    <cellStyle name="Normal 3 5 2 4 3" xfId="28684" xr:uid="{00000000-0005-0000-0000-0000DAA60000}"/>
    <cellStyle name="Normal 3 5 2 4_AVA DVA EL" xfId="28685" xr:uid="{00000000-0005-0000-0000-0000DBA60000}"/>
    <cellStyle name="Normal 3 5 2 5" xfId="28686" xr:uid="{00000000-0005-0000-0000-0000DCA60000}"/>
    <cellStyle name="Normal 3 5 2 5 2" xfId="28687" xr:uid="{00000000-0005-0000-0000-0000DDA60000}"/>
    <cellStyle name="Normal 3 5 2 5 3" xfId="28688" xr:uid="{00000000-0005-0000-0000-0000DEA60000}"/>
    <cellStyle name="Normal 3 5 2 5_AVA DVA EL" xfId="28689" xr:uid="{00000000-0005-0000-0000-0000DFA60000}"/>
    <cellStyle name="Normal 3 5 2 6" xfId="28690" xr:uid="{00000000-0005-0000-0000-0000E0A60000}"/>
    <cellStyle name="Normal 3 5 2 6 2" xfId="28691" xr:uid="{00000000-0005-0000-0000-0000E1A60000}"/>
    <cellStyle name="Normal 3 5 2 6 3" xfId="28692" xr:uid="{00000000-0005-0000-0000-0000E2A60000}"/>
    <cellStyle name="Normal 3 5 2 6_AVA DVA EL" xfId="28693" xr:uid="{00000000-0005-0000-0000-0000E3A60000}"/>
    <cellStyle name="Normal 3 5 2 7" xfId="28694" xr:uid="{00000000-0005-0000-0000-0000E4A60000}"/>
    <cellStyle name="Normal 3 5 2 7 2" xfId="28695" xr:uid="{00000000-0005-0000-0000-0000E5A60000}"/>
    <cellStyle name="Normal 3 5 2 7 3" xfId="28696" xr:uid="{00000000-0005-0000-0000-0000E6A60000}"/>
    <cellStyle name="Normal 3 5 2 7_AVA DVA EL" xfId="28697" xr:uid="{00000000-0005-0000-0000-0000E7A60000}"/>
    <cellStyle name="Normal 3 5 2 8" xfId="28698" xr:uid="{00000000-0005-0000-0000-0000E8A60000}"/>
    <cellStyle name="Normal 3 5 2 8 2" xfId="28699" xr:uid="{00000000-0005-0000-0000-0000E9A60000}"/>
    <cellStyle name="Normal 3 5 2 8 3" xfId="28700" xr:uid="{00000000-0005-0000-0000-0000EAA60000}"/>
    <cellStyle name="Normal 3 5 2 8_AVA DVA EL" xfId="28701" xr:uid="{00000000-0005-0000-0000-0000EBA60000}"/>
    <cellStyle name="Normal 3 5 2 9" xfId="28702" xr:uid="{00000000-0005-0000-0000-0000ECA60000}"/>
    <cellStyle name="Normal 3 5 2 9 2" xfId="28703" xr:uid="{00000000-0005-0000-0000-0000EDA60000}"/>
    <cellStyle name="Normal 3 5 2 9 3" xfId="28704" xr:uid="{00000000-0005-0000-0000-0000EEA60000}"/>
    <cellStyle name="Normal 3 5 2 9_AVA DVA EL" xfId="28705" xr:uid="{00000000-0005-0000-0000-0000EFA60000}"/>
    <cellStyle name="Normal 3 5 2_AVA DVA EL" xfId="28706" xr:uid="{00000000-0005-0000-0000-0000F0A60000}"/>
    <cellStyle name="Normal 3 5 3" xfId="28707" xr:uid="{00000000-0005-0000-0000-0000F1A60000}"/>
    <cellStyle name="Normal 3 5 3 2" xfId="28708" xr:uid="{00000000-0005-0000-0000-0000F2A60000}"/>
    <cellStyle name="Normal 3 5 3 2 2" xfId="28709" xr:uid="{00000000-0005-0000-0000-0000F3A60000}"/>
    <cellStyle name="Normal 3 5 3 2 3" xfId="28710" xr:uid="{00000000-0005-0000-0000-0000F4A60000}"/>
    <cellStyle name="Normal 3 5 3 2_AVA DVA EL" xfId="28711" xr:uid="{00000000-0005-0000-0000-0000F5A60000}"/>
    <cellStyle name="Normal 3 5 3 3" xfId="28712" xr:uid="{00000000-0005-0000-0000-0000F6A60000}"/>
    <cellStyle name="Normal 3 5 3 3 2" xfId="28713" xr:uid="{00000000-0005-0000-0000-0000F7A60000}"/>
    <cellStyle name="Normal 3 5 3 3 3" xfId="28714" xr:uid="{00000000-0005-0000-0000-0000F8A60000}"/>
    <cellStyle name="Normal 3 5 3 3_AVA DVA EL" xfId="28715" xr:uid="{00000000-0005-0000-0000-0000F9A60000}"/>
    <cellStyle name="Normal 3 5 3 4" xfId="28716" xr:uid="{00000000-0005-0000-0000-0000FAA60000}"/>
    <cellStyle name="Normal 3 5 3 5" xfId="28717" xr:uid="{00000000-0005-0000-0000-0000FBA60000}"/>
    <cellStyle name="Normal 3 5 3_AVA DVA EL" xfId="28718" xr:uid="{00000000-0005-0000-0000-0000FCA60000}"/>
    <cellStyle name="Normal 3 5 4" xfId="28719" xr:uid="{00000000-0005-0000-0000-0000FDA60000}"/>
    <cellStyle name="Normal 3 5 4 2" xfId="28720" xr:uid="{00000000-0005-0000-0000-0000FEA60000}"/>
    <cellStyle name="Normal 3 5 4 3" xfId="28721" xr:uid="{00000000-0005-0000-0000-0000FFA60000}"/>
    <cellStyle name="Normal 3 5 4_AVA DVA EL" xfId="28722" xr:uid="{00000000-0005-0000-0000-000000A70000}"/>
    <cellStyle name="Normal 3 5 5" xfId="28723" xr:uid="{00000000-0005-0000-0000-000001A70000}"/>
    <cellStyle name="Normal 3 5 5 2" xfId="28724" xr:uid="{00000000-0005-0000-0000-000002A70000}"/>
    <cellStyle name="Normal 3 5 5 3" xfId="28725" xr:uid="{00000000-0005-0000-0000-000003A70000}"/>
    <cellStyle name="Normal 3 5 5_AVA DVA EL" xfId="28726" xr:uid="{00000000-0005-0000-0000-000004A70000}"/>
    <cellStyle name="Normal 3 5 6" xfId="28727" xr:uid="{00000000-0005-0000-0000-000005A70000}"/>
    <cellStyle name="Normal 3 5 6 2" xfId="28728" xr:uid="{00000000-0005-0000-0000-000006A70000}"/>
    <cellStyle name="Normal 3 5 6 3" xfId="28729" xr:uid="{00000000-0005-0000-0000-000007A70000}"/>
    <cellStyle name="Normal 3 5 6_AVA DVA EL" xfId="28730" xr:uid="{00000000-0005-0000-0000-000008A70000}"/>
    <cellStyle name="Normal 3 5 7" xfId="28731" xr:uid="{00000000-0005-0000-0000-000009A70000}"/>
    <cellStyle name="Normal 3 5 7 2" xfId="28732" xr:uid="{00000000-0005-0000-0000-00000AA70000}"/>
    <cellStyle name="Normal 3 5 7 3" xfId="28733" xr:uid="{00000000-0005-0000-0000-00000BA70000}"/>
    <cellStyle name="Normal 3 5 7_AVA DVA EL" xfId="28734" xr:uid="{00000000-0005-0000-0000-00000CA70000}"/>
    <cellStyle name="Normal 3 5 8" xfId="28735" xr:uid="{00000000-0005-0000-0000-00000DA70000}"/>
    <cellStyle name="Normal 3 5 8 2" xfId="28736" xr:uid="{00000000-0005-0000-0000-00000EA70000}"/>
    <cellStyle name="Normal 3 5 8 3" xfId="28737" xr:uid="{00000000-0005-0000-0000-00000FA70000}"/>
    <cellStyle name="Normal 3 5 8_AVA DVA EL" xfId="28738" xr:uid="{00000000-0005-0000-0000-000010A70000}"/>
    <cellStyle name="Normal 3 5 9" xfId="28739" xr:uid="{00000000-0005-0000-0000-000011A70000}"/>
    <cellStyle name="Normal 3 5 9 2" xfId="28740" xr:uid="{00000000-0005-0000-0000-000012A70000}"/>
    <cellStyle name="Normal 3 5 9 3" xfId="28741" xr:uid="{00000000-0005-0000-0000-000013A70000}"/>
    <cellStyle name="Normal 3 5 9_AVA DVA EL" xfId="28742" xr:uid="{00000000-0005-0000-0000-000014A70000}"/>
    <cellStyle name="Normal 3 5_A01" xfId="34359" xr:uid="{00000000-0005-0000-0000-000015A70000}"/>
    <cellStyle name="Normal 3 6" xfId="8446" xr:uid="{00000000-0005-0000-0000-000016A70000}"/>
    <cellStyle name="Normal 3 6 2" xfId="28743" xr:uid="{00000000-0005-0000-0000-000017A70000}"/>
    <cellStyle name="Normal 3 6 2 2" xfId="28744" xr:uid="{00000000-0005-0000-0000-000018A70000}"/>
    <cellStyle name="Normal 3 6 2 3" xfId="28745" xr:uid="{00000000-0005-0000-0000-000019A70000}"/>
    <cellStyle name="Normal 3 6 2_AVA DVA EL" xfId="28746" xr:uid="{00000000-0005-0000-0000-00001AA70000}"/>
    <cellStyle name="Normal 3 6 3" xfId="28747" xr:uid="{00000000-0005-0000-0000-00001BA70000}"/>
    <cellStyle name="Normal 3 6 4" xfId="48978" xr:uid="{00000000-0005-0000-0000-00001CA70000}"/>
    <cellStyle name="Normal 3 6_A01" xfId="34360" xr:uid="{00000000-0005-0000-0000-00001DA70000}"/>
    <cellStyle name="Normal 3 7" xfId="8447" xr:uid="{00000000-0005-0000-0000-00001EA70000}"/>
    <cellStyle name="Normal 3 7 2" xfId="28748" xr:uid="{00000000-0005-0000-0000-00001FA70000}"/>
    <cellStyle name="Normal 3 7 2 2" xfId="28749" xr:uid="{00000000-0005-0000-0000-000020A70000}"/>
    <cellStyle name="Normal 3 7 2 3" xfId="28750" xr:uid="{00000000-0005-0000-0000-000021A70000}"/>
    <cellStyle name="Normal 3 7 2_AVA DVA EL" xfId="28751" xr:uid="{00000000-0005-0000-0000-000022A70000}"/>
    <cellStyle name="Normal 3 7 3" xfId="28752" xr:uid="{00000000-0005-0000-0000-000023A70000}"/>
    <cellStyle name="Normal 3 7 4" xfId="48979" xr:uid="{00000000-0005-0000-0000-000024A70000}"/>
    <cellStyle name="Normal 3 7_AVA DVA EL" xfId="28753" xr:uid="{00000000-0005-0000-0000-000025A70000}"/>
    <cellStyle name="Normal 3 8" xfId="8448" xr:uid="{00000000-0005-0000-0000-000026A70000}"/>
    <cellStyle name="Normal 3 8 2" xfId="28754" xr:uid="{00000000-0005-0000-0000-000027A70000}"/>
    <cellStyle name="Normal 3 8 2 2" xfId="28755" xr:uid="{00000000-0005-0000-0000-000028A70000}"/>
    <cellStyle name="Normal 3 8 2 3" xfId="28756" xr:uid="{00000000-0005-0000-0000-000029A70000}"/>
    <cellStyle name="Normal 3 8 2_AVA DVA EL" xfId="28757" xr:uid="{00000000-0005-0000-0000-00002AA70000}"/>
    <cellStyle name="Normal 3 8 3" xfId="28758" xr:uid="{00000000-0005-0000-0000-00002BA70000}"/>
    <cellStyle name="Normal 3 8 4" xfId="48980" xr:uid="{00000000-0005-0000-0000-00002CA70000}"/>
    <cellStyle name="Normal 3 8_AVA DVA EL" xfId="28759" xr:uid="{00000000-0005-0000-0000-00002DA70000}"/>
    <cellStyle name="Normal 3 9" xfId="8449" xr:uid="{00000000-0005-0000-0000-00002EA70000}"/>
    <cellStyle name="Normal 3 9 2" xfId="28760" xr:uid="{00000000-0005-0000-0000-00002FA70000}"/>
    <cellStyle name="Normal 3 9 3" xfId="48981" xr:uid="{00000000-0005-0000-0000-000030A70000}"/>
    <cellStyle name="Normal 3 9_AVA DVA EL" xfId="28761" xr:uid="{00000000-0005-0000-0000-000031A70000}"/>
    <cellStyle name="Normal 3_~1520012" xfId="8450" xr:uid="{00000000-0005-0000-0000-000032A70000}"/>
    <cellStyle name="Normal 30" xfId="8451" xr:uid="{00000000-0005-0000-0000-000033A70000}"/>
    <cellStyle name="Normal 30 2" xfId="8452" xr:uid="{00000000-0005-0000-0000-000034A70000}"/>
    <cellStyle name="Normal 30 2 2" xfId="28762" xr:uid="{00000000-0005-0000-0000-000035A70000}"/>
    <cellStyle name="Normal 30 2 2 2" xfId="48982" xr:uid="{00000000-0005-0000-0000-000036A70000}"/>
    <cellStyle name="Normal 30 2 3" xfId="48983" xr:uid="{00000000-0005-0000-0000-000037A70000}"/>
    <cellStyle name="Normal 30 2 4" xfId="48984" xr:uid="{00000000-0005-0000-0000-000038A70000}"/>
    <cellStyle name="Normal 30 2_AVA DVA EL" xfId="28763" xr:uid="{00000000-0005-0000-0000-000039A70000}"/>
    <cellStyle name="Normal 30 3" xfId="28764" xr:uid="{00000000-0005-0000-0000-00003AA70000}"/>
    <cellStyle name="Normal 30 3 2" xfId="28765" xr:uid="{00000000-0005-0000-0000-00003BA70000}"/>
    <cellStyle name="Normal 30 3 3" xfId="28766" xr:uid="{00000000-0005-0000-0000-00003CA70000}"/>
    <cellStyle name="Normal 30 3 4" xfId="48985" xr:uid="{00000000-0005-0000-0000-00003DA70000}"/>
    <cellStyle name="Normal 30 3_AVA DVA EL" xfId="28767" xr:uid="{00000000-0005-0000-0000-00003EA70000}"/>
    <cellStyle name="Normal 30 4" xfId="28768" xr:uid="{00000000-0005-0000-0000-00003FA70000}"/>
    <cellStyle name="Normal 30 4 2" xfId="48986" xr:uid="{00000000-0005-0000-0000-000040A70000}"/>
    <cellStyle name="Normal 30 5" xfId="8453" xr:uid="{00000000-0005-0000-0000-000041A70000}"/>
    <cellStyle name="Normal 30 5 2" xfId="8454" xr:uid="{00000000-0005-0000-0000-000042A70000}"/>
    <cellStyle name="Normal 30 5_CR4_19" xfId="8455" xr:uid="{00000000-0005-0000-0000-000043A70000}"/>
    <cellStyle name="Normal 30 6" xfId="48987" xr:uid="{00000000-0005-0000-0000-000044A70000}"/>
    <cellStyle name="Normal 30_AVA DVA EL" xfId="28769" xr:uid="{00000000-0005-0000-0000-000045A70000}"/>
    <cellStyle name="Normal 31" xfId="8456" xr:uid="{00000000-0005-0000-0000-000046A70000}"/>
    <cellStyle name="Normal 31 2" xfId="8457" xr:uid="{00000000-0005-0000-0000-000047A70000}"/>
    <cellStyle name="Normal 31 2 2" xfId="28770" xr:uid="{00000000-0005-0000-0000-000048A70000}"/>
    <cellStyle name="Normal 31 2 3" xfId="48988" xr:uid="{00000000-0005-0000-0000-000049A70000}"/>
    <cellStyle name="Normal 31 2_AVA DVA EL" xfId="28771" xr:uid="{00000000-0005-0000-0000-00004AA70000}"/>
    <cellStyle name="Normal 31 3" xfId="28772" xr:uid="{00000000-0005-0000-0000-00004BA70000}"/>
    <cellStyle name="Normal 31 3 2" xfId="28773" xr:uid="{00000000-0005-0000-0000-00004CA70000}"/>
    <cellStyle name="Normal 31 3 3" xfId="28774" xr:uid="{00000000-0005-0000-0000-00004DA70000}"/>
    <cellStyle name="Normal 31 3 4" xfId="48989" xr:uid="{00000000-0005-0000-0000-00004EA70000}"/>
    <cellStyle name="Normal 31 3_AVA DVA EL" xfId="28775" xr:uid="{00000000-0005-0000-0000-00004FA70000}"/>
    <cellStyle name="Normal 31 4" xfId="28776" xr:uid="{00000000-0005-0000-0000-000050A70000}"/>
    <cellStyle name="Normal 31 5" xfId="48990" xr:uid="{00000000-0005-0000-0000-000051A70000}"/>
    <cellStyle name="Normal 31_AVA DVA EL" xfId="28777" xr:uid="{00000000-0005-0000-0000-000052A70000}"/>
    <cellStyle name="Normal 32" xfId="8458" xr:uid="{00000000-0005-0000-0000-000053A70000}"/>
    <cellStyle name="Normal 32 2" xfId="8459" xr:uid="{00000000-0005-0000-0000-000054A70000}"/>
    <cellStyle name="Normal 32 2 2" xfId="28778" xr:uid="{00000000-0005-0000-0000-000055A70000}"/>
    <cellStyle name="Normal 32 2 2 2" xfId="28779" xr:uid="{00000000-0005-0000-0000-000056A70000}"/>
    <cellStyle name="Normal 32 2 2 3" xfId="28780" xr:uid="{00000000-0005-0000-0000-000057A70000}"/>
    <cellStyle name="Normal 32 2 2_AVA DVA EL" xfId="28781" xr:uid="{00000000-0005-0000-0000-000058A70000}"/>
    <cellStyle name="Normal 32 2 3" xfId="48991" xr:uid="{00000000-0005-0000-0000-000059A70000}"/>
    <cellStyle name="Normal 32 2_AVA DVA EL" xfId="48992" xr:uid="{00000000-0005-0000-0000-00005AA70000}"/>
    <cellStyle name="Normal 32 3" xfId="28782" xr:uid="{00000000-0005-0000-0000-00005BA70000}"/>
    <cellStyle name="Normal 32 3 2" xfId="28783" xr:uid="{00000000-0005-0000-0000-00005CA70000}"/>
    <cellStyle name="Normal 32 3 3" xfId="28784" xr:uid="{00000000-0005-0000-0000-00005DA70000}"/>
    <cellStyle name="Normal 32 3 4" xfId="48993" xr:uid="{00000000-0005-0000-0000-00005EA70000}"/>
    <cellStyle name="Normal 32 3_AVA DVA EL" xfId="28785" xr:uid="{00000000-0005-0000-0000-00005FA70000}"/>
    <cellStyle name="Normal 32 4" xfId="28786" xr:uid="{00000000-0005-0000-0000-000060A70000}"/>
    <cellStyle name="Normal 32 4 2" xfId="28787" xr:uid="{00000000-0005-0000-0000-000061A70000}"/>
    <cellStyle name="Normal 32 4 3" xfId="28788" xr:uid="{00000000-0005-0000-0000-000062A70000}"/>
    <cellStyle name="Normal 32 4_AVA DVA EL" xfId="28789" xr:uid="{00000000-0005-0000-0000-000063A70000}"/>
    <cellStyle name="Normal 32 5" xfId="48994" xr:uid="{00000000-0005-0000-0000-000064A70000}"/>
    <cellStyle name="Normal 32_AVA DVA EL" xfId="48995" xr:uid="{00000000-0005-0000-0000-000065A70000}"/>
    <cellStyle name="Normal 33" xfId="8460" xr:uid="{00000000-0005-0000-0000-000066A70000}"/>
    <cellStyle name="Normal 33 2" xfId="28790" xr:uid="{00000000-0005-0000-0000-000067A70000}"/>
    <cellStyle name="Normal 33 2 2" xfId="28791" xr:uid="{00000000-0005-0000-0000-000068A70000}"/>
    <cellStyle name="Normal 33 2 3" xfId="28792" xr:uid="{00000000-0005-0000-0000-000069A70000}"/>
    <cellStyle name="Normal 33 2 4" xfId="48996" xr:uid="{00000000-0005-0000-0000-00006AA70000}"/>
    <cellStyle name="Normal 33 2_AVA DVA EL" xfId="28793" xr:uid="{00000000-0005-0000-0000-00006BA70000}"/>
    <cellStyle name="Normal 33 3" xfId="28794" xr:uid="{00000000-0005-0000-0000-00006CA70000}"/>
    <cellStyle name="Normal 33 3 2" xfId="48997" xr:uid="{00000000-0005-0000-0000-00006DA70000}"/>
    <cellStyle name="Normal 33 4" xfId="48998" xr:uid="{00000000-0005-0000-0000-00006EA70000}"/>
    <cellStyle name="Normal 33_AVA DVA EL" xfId="28795" xr:uid="{00000000-0005-0000-0000-00006FA70000}"/>
    <cellStyle name="Normal 34" xfId="8461" xr:uid="{00000000-0005-0000-0000-000070A70000}"/>
    <cellStyle name="Normal 34 2" xfId="28796" xr:uid="{00000000-0005-0000-0000-000071A70000}"/>
    <cellStyle name="Normal 34 2 2" xfId="28797" xr:uid="{00000000-0005-0000-0000-000072A70000}"/>
    <cellStyle name="Normal 34 2 3" xfId="28798" xr:uid="{00000000-0005-0000-0000-000073A70000}"/>
    <cellStyle name="Normal 34 2 4" xfId="48999" xr:uid="{00000000-0005-0000-0000-000074A70000}"/>
    <cellStyle name="Normal 34 2_AVA DVA EL" xfId="28799" xr:uid="{00000000-0005-0000-0000-000075A70000}"/>
    <cellStyle name="Normal 34 3" xfId="28800" xr:uid="{00000000-0005-0000-0000-000076A70000}"/>
    <cellStyle name="Normal 34 3 2" xfId="49000" xr:uid="{00000000-0005-0000-0000-000077A70000}"/>
    <cellStyle name="Normal 34 4" xfId="49001" xr:uid="{00000000-0005-0000-0000-000078A70000}"/>
    <cellStyle name="Normal 34_AVA DVA EL" xfId="28801" xr:uid="{00000000-0005-0000-0000-000079A70000}"/>
    <cellStyle name="Normal 35" xfId="8462" xr:uid="{00000000-0005-0000-0000-00007AA70000}"/>
    <cellStyle name="Normal 35 2" xfId="28802" xr:uid="{00000000-0005-0000-0000-00007BA70000}"/>
    <cellStyle name="Normal 35 2 2" xfId="28803" xr:uid="{00000000-0005-0000-0000-00007CA70000}"/>
    <cellStyle name="Normal 35 2 3" xfId="28804" xr:uid="{00000000-0005-0000-0000-00007DA70000}"/>
    <cellStyle name="Normal 35 2_AVA DVA EL" xfId="28805" xr:uid="{00000000-0005-0000-0000-00007EA70000}"/>
    <cellStyle name="Normal 35 3" xfId="28806" xr:uid="{00000000-0005-0000-0000-00007FA70000}"/>
    <cellStyle name="Normal 35 3 2" xfId="28807" xr:uid="{00000000-0005-0000-0000-000080A70000}"/>
    <cellStyle name="Normal 35 3 3" xfId="28808" xr:uid="{00000000-0005-0000-0000-000081A70000}"/>
    <cellStyle name="Normal 35 3_AVA DVA EL" xfId="28809" xr:uid="{00000000-0005-0000-0000-000082A70000}"/>
    <cellStyle name="Normal 35 4" xfId="28810" xr:uid="{00000000-0005-0000-0000-000083A70000}"/>
    <cellStyle name="Normal 35 4 2" xfId="28811" xr:uid="{00000000-0005-0000-0000-000084A70000}"/>
    <cellStyle name="Normal 35 4 3" xfId="28812" xr:uid="{00000000-0005-0000-0000-000085A70000}"/>
    <cellStyle name="Normal 35 4_AVA DVA EL" xfId="28813" xr:uid="{00000000-0005-0000-0000-000086A70000}"/>
    <cellStyle name="Normal 35 5" xfId="28814" xr:uid="{00000000-0005-0000-0000-000087A70000}"/>
    <cellStyle name="Normal 35 5 2" xfId="28815" xr:uid="{00000000-0005-0000-0000-000088A70000}"/>
    <cellStyle name="Normal 35 5 3" xfId="28816" xr:uid="{00000000-0005-0000-0000-000089A70000}"/>
    <cellStyle name="Normal 35 5_AVA DVA EL" xfId="28817" xr:uid="{00000000-0005-0000-0000-00008AA70000}"/>
    <cellStyle name="Normal 35 6" xfId="28818" xr:uid="{00000000-0005-0000-0000-00008BA70000}"/>
    <cellStyle name="Normal 35_AVA DVA EL" xfId="28819" xr:uid="{00000000-0005-0000-0000-00008CA70000}"/>
    <cellStyle name="Normal 36" xfId="8463" xr:uid="{00000000-0005-0000-0000-00008DA70000}"/>
    <cellStyle name="Normal 36 2" xfId="28820" xr:uid="{00000000-0005-0000-0000-00008EA70000}"/>
    <cellStyle name="Normal 36 2 2" xfId="28821" xr:uid="{00000000-0005-0000-0000-00008FA70000}"/>
    <cellStyle name="Normal 36 2 2 2" xfId="28822" xr:uid="{00000000-0005-0000-0000-000090A70000}"/>
    <cellStyle name="Normal 36 2 2 3" xfId="28823" xr:uid="{00000000-0005-0000-0000-000091A70000}"/>
    <cellStyle name="Normal 36 2 2_AVA DVA EL" xfId="28824" xr:uid="{00000000-0005-0000-0000-000092A70000}"/>
    <cellStyle name="Normal 36 2 3" xfId="28825" xr:uid="{00000000-0005-0000-0000-000093A70000}"/>
    <cellStyle name="Normal 36 2 4" xfId="28826" xr:uid="{00000000-0005-0000-0000-000094A70000}"/>
    <cellStyle name="Normal 36 2_AVA DVA EL" xfId="28827" xr:uid="{00000000-0005-0000-0000-000095A70000}"/>
    <cellStyle name="Normal 36 3" xfId="28828" xr:uid="{00000000-0005-0000-0000-000096A70000}"/>
    <cellStyle name="Normal 36 3 2" xfId="28829" xr:uid="{00000000-0005-0000-0000-000097A70000}"/>
    <cellStyle name="Normal 36 3 3" xfId="28830" xr:uid="{00000000-0005-0000-0000-000098A70000}"/>
    <cellStyle name="Normal 36 3_AVA DVA EL" xfId="28831" xr:uid="{00000000-0005-0000-0000-000099A70000}"/>
    <cellStyle name="Normal 36 4" xfId="28832" xr:uid="{00000000-0005-0000-0000-00009AA70000}"/>
    <cellStyle name="Normal 36 4 2" xfId="28833" xr:uid="{00000000-0005-0000-0000-00009BA70000}"/>
    <cellStyle name="Normal 36 4 3" xfId="28834" xr:uid="{00000000-0005-0000-0000-00009CA70000}"/>
    <cellStyle name="Normal 36 4_AVA DVA EL" xfId="28835" xr:uid="{00000000-0005-0000-0000-00009DA70000}"/>
    <cellStyle name="Normal 36 5" xfId="28836" xr:uid="{00000000-0005-0000-0000-00009EA70000}"/>
    <cellStyle name="Normal 36 5 2" xfId="28837" xr:uid="{00000000-0005-0000-0000-00009FA70000}"/>
    <cellStyle name="Normal 36 5 3" xfId="28838" xr:uid="{00000000-0005-0000-0000-0000A0A70000}"/>
    <cellStyle name="Normal 36 5_AVA DVA EL" xfId="28839" xr:uid="{00000000-0005-0000-0000-0000A1A70000}"/>
    <cellStyle name="Normal 36 6" xfId="28840" xr:uid="{00000000-0005-0000-0000-0000A2A70000}"/>
    <cellStyle name="Normal 36 6 2" xfId="28841" xr:uid="{00000000-0005-0000-0000-0000A3A70000}"/>
    <cellStyle name="Normal 36 6 3" xfId="28842" xr:uid="{00000000-0005-0000-0000-0000A4A70000}"/>
    <cellStyle name="Normal 36 6_AVA DVA EL" xfId="28843" xr:uid="{00000000-0005-0000-0000-0000A5A70000}"/>
    <cellStyle name="Normal 36 7" xfId="49002" xr:uid="{00000000-0005-0000-0000-0000A6A70000}"/>
    <cellStyle name="Normal 36_AVA DVA EL" xfId="49003" xr:uid="{00000000-0005-0000-0000-0000A7A70000}"/>
    <cellStyle name="Normal 37" xfId="8464" xr:uid="{00000000-0005-0000-0000-0000A8A70000}"/>
    <cellStyle name="Normal 37 2" xfId="28844" xr:uid="{00000000-0005-0000-0000-0000A9A70000}"/>
    <cellStyle name="Normal 37 2 2" xfId="28845" xr:uid="{00000000-0005-0000-0000-0000AAA70000}"/>
    <cellStyle name="Normal 37 2 2 2" xfId="28846" xr:uid="{00000000-0005-0000-0000-0000ABA70000}"/>
    <cellStyle name="Normal 37 2 2 3" xfId="28847" xr:uid="{00000000-0005-0000-0000-0000ACA70000}"/>
    <cellStyle name="Normal 37 2 2_AVA DVA EL" xfId="28848" xr:uid="{00000000-0005-0000-0000-0000ADA70000}"/>
    <cellStyle name="Normal 37 2 3" xfId="28849" xr:uid="{00000000-0005-0000-0000-0000AEA70000}"/>
    <cellStyle name="Normal 37 2 4" xfId="28850" xr:uid="{00000000-0005-0000-0000-0000AFA70000}"/>
    <cellStyle name="Normal 37 2_AVA DVA EL" xfId="28851" xr:uid="{00000000-0005-0000-0000-0000B0A70000}"/>
    <cellStyle name="Normal 37 3" xfId="28852" xr:uid="{00000000-0005-0000-0000-0000B1A70000}"/>
    <cellStyle name="Normal 37 3 2" xfId="28853" xr:uid="{00000000-0005-0000-0000-0000B2A70000}"/>
    <cellStyle name="Normal 37 3 3" xfId="28854" xr:uid="{00000000-0005-0000-0000-0000B3A70000}"/>
    <cellStyle name="Normal 37 3_AVA DVA EL" xfId="28855" xr:uid="{00000000-0005-0000-0000-0000B4A70000}"/>
    <cellStyle name="Normal 37 4" xfId="28856" xr:uid="{00000000-0005-0000-0000-0000B5A70000}"/>
    <cellStyle name="Normal 37 4 2" xfId="28857" xr:uid="{00000000-0005-0000-0000-0000B6A70000}"/>
    <cellStyle name="Normal 37 4 3" xfId="28858" xr:uid="{00000000-0005-0000-0000-0000B7A70000}"/>
    <cellStyle name="Normal 37 4_AVA DVA EL" xfId="28859" xr:uid="{00000000-0005-0000-0000-0000B8A70000}"/>
    <cellStyle name="Normal 37 5" xfId="28860" xr:uid="{00000000-0005-0000-0000-0000B9A70000}"/>
    <cellStyle name="Normal 37 5 2" xfId="28861" xr:uid="{00000000-0005-0000-0000-0000BAA70000}"/>
    <cellStyle name="Normal 37 5 3" xfId="28862" xr:uid="{00000000-0005-0000-0000-0000BBA70000}"/>
    <cellStyle name="Normal 37 5_AVA DVA EL" xfId="28863" xr:uid="{00000000-0005-0000-0000-0000BCA70000}"/>
    <cellStyle name="Normal 37 6" xfId="28864" xr:uid="{00000000-0005-0000-0000-0000BDA70000}"/>
    <cellStyle name="Normal 37 6 2" xfId="28865" xr:uid="{00000000-0005-0000-0000-0000BEA70000}"/>
    <cellStyle name="Normal 37 6 3" xfId="28866" xr:uid="{00000000-0005-0000-0000-0000BFA70000}"/>
    <cellStyle name="Normal 37 6_AVA DVA EL" xfId="28867" xr:uid="{00000000-0005-0000-0000-0000C0A70000}"/>
    <cellStyle name="Normal 37 7" xfId="28868" xr:uid="{00000000-0005-0000-0000-0000C1A70000}"/>
    <cellStyle name="Normal 37 8" xfId="49004" xr:uid="{00000000-0005-0000-0000-0000C2A70000}"/>
    <cellStyle name="Normal 37_AVA DVA EL" xfId="28869" xr:uid="{00000000-0005-0000-0000-0000C3A70000}"/>
    <cellStyle name="Normal 38" xfId="8465" xr:uid="{00000000-0005-0000-0000-0000C4A70000}"/>
    <cellStyle name="Normal 38 2" xfId="28870" xr:uid="{00000000-0005-0000-0000-0000C5A70000}"/>
    <cellStyle name="Normal 38 2 2" xfId="28871" xr:uid="{00000000-0005-0000-0000-0000C6A70000}"/>
    <cellStyle name="Normal 38 2 3" xfId="28872" xr:uid="{00000000-0005-0000-0000-0000C7A70000}"/>
    <cellStyle name="Normal 38 2_AVA DVA EL" xfId="28873" xr:uid="{00000000-0005-0000-0000-0000C8A70000}"/>
    <cellStyle name="Normal 38 3" xfId="28874" xr:uid="{00000000-0005-0000-0000-0000C9A70000}"/>
    <cellStyle name="Normal 38 3 2" xfId="28875" xr:uid="{00000000-0005-0000-0000-0000CAA70000}"/>
    <cellStyle name="Normal 38 3 3" xfId="28876" xr:uid="{00000000-0005-0000-0000-0000CBA70000}"/>
    <cellStyle name="Normal 38 3_AVA DVA EL" xfId="28877" xr:uid="{00000000-0005-0000-0000-0000CCA70000}"/>
    <cellStyle name="Normal 38 4" xfId="28878" xr:uid="{00000000-0005-0000-0000-0000CDA70000}"/>
    <cellStyle name="Normal 38 4 2" xfId="28879" xr:uid="{00000000-0005-0000-0000-0000CEA70000}"/>
    <cellStyle name="Normal 38 4 3" xfId="28880" xr:uid="{00000000-0005-0000-0000-0000CFA70000}"/>
    <cellStyle name="Normal 38 4_AVA DVA EL" xfId="28881" xr:uid="{00000000-0005-0000-0000-0000D0A70000}"/>
    <cellStyle name="Normal 38 5" xfId="28882" xr:uid="{00000000-0005-0000-0000-0000D1A70000}"/>
    <cellStyle name="Normal 38 5 2" xfId="28883" xr:uid="{00000000-0005-0000-0000-0000D2A70000}"/>
    <cellStyle name="Normal 38 5 3" xfId="28884" xr:uid="{00000000-0005-0000-0000-0000D3A70000}"/>
    <cellStyle name="Normal 38 5_AVA DVA EL" xfId="28885" xr:uid="{00000000-0005-0000-0000-0000D4A70000}"/>
    <cellStyle name="Normal 38 6" xfId="28886" xr:uid="{00000000-0005-0000-0000-0000D5A70000}"/>
    <cellStyle name="Normal 38 6 2" xfId="28887" xr:uid="{00000000-0005-0000-0000-0000D6A70000}"/>
    <cellStyle name="Normal 38 6 3" xfId="28888" xr:uid="{00000000-0005-0000-0000-0000D7A70000}"/>
    <cellStyle name="Normal 38 6_AVA DVA EL" xfId="28889" xr:uid="{00000000-0005-0000-0000-0000D8A70000}"/>
    <cellStyle name="Normal 38 7" xfId="28890" xr:uid="{00000000-0005-0000-0000-0000D9A70000}"/>
    <cellStyle name="Normal 38 8" xfId="49005" xr:uid="{00000000-0005-0000-0000-0000DAA70000}"/>
    <cellStyle name="Normal 38_AVA DVA EL" xfId="28891" xr:uid="{00000000-0005-0000-0000-0000DBA70000}"/>
    <cellStyle name="Normal 39" xfId="8466" xr:uid="{00000000-0005-0000-0000-0000DCA70000}"/>
    <cellStyle name="Normal 39 2" xfId="28892" xr:uid="{00000000-0005-0000-0000-0000DDA70000}"/>
    <cellStyle name="Normal 39 2 2" xfId="28893" xr:uid="{00000000-0005-0000-0000-0000DEA70000}"/>
    <cellStyle name="Normal 39 2 3" xfId="28894" xr:uid="{00000000-0005-0000-0000-0000DFA70000}"/>
    <cellStyle name="Normal 39 2_AVA DVA EL" xfId="28895" xr:uid="{00000000-0005-0000-0000-0000E0A70000}"/>
    <cellStyle name="Normal 39 3" xfId="28896" xr:uid="{00000000-0005-0000-0000-0000E1A70000}"/>
    <cellStyle name="Normal 39 3 2" xfId="28897" xr:uid="{00000000-0005-0000-0000-0000E2A70000}"/>
    <cellStyle name="Normal 39 3 3" xfId="28898" xr:uid="{00000000-0005-0000-0000-0000E3A70000}"/>
    <cellStyle name="Normal 39 3_AVA DVA EL" xfId="28899" xr:uid="{00000000-0005-0000-0000-0000E4A70000}"/>
    <cellStyle name="Normal 39 4" xfId="28900" xr:uid="{00000000-0005-0000-0000-0000E5A70000}"/>
    <cellStyle name="Normal 39 4 2" xfId="28901" xr:uid="{00000000-0005-0000-0000-0000E6A70000}"/>
    <cellStyle name="Normal 39 4 3" xfId="28902" xr:uid="{00000000-0005-0000-0000-0000E7A70000}"/>
    <cellStyle name="Normal 39 4_AVA DVA EL" xfId="28903" xr:uid="{00000000-0005-0000-0000-0000E8A70000}"/>
    <cellStyle name="Normal 39 5" xfId="28904" xr:uid="{00000000-0005-0000-0000-0000E9A70000}"/>
    <cellStyle name="Normal 39 5 2" xfId="28905" xr:uid="{00000000-0005-0000-0000-0000EAA70000}"/>
    <cellStyle name="Normal 39 5 3" xfId="28906" xr:uid="{00000000-0005-0000-0000-0000EBA70000}"/>
    <cellStyle name="Normal 39 5_AVA DVA EL" xfId="28907" xr:uid="{00000000-0005-0000-0000-0000ECA70000}"/>
    <cellStyle name="Normal 39 6" xfId="28908" xr:uid="{00000000-0005-0000-0000-0000EDA70000}"/>
    <cellStyle name="Normal 39 6 2" xfId="28909" xr:uid="{00000000-0005-0000-0000-0000EEA70000}"/>
    <cellStyle name="Normal 39 6 3" xfId="28910" xr:uid="{00000000-0005-0000-0000-0000EFA70000}"/>
    <cellStyle name="Normal 39 6_AVA DVA EL" xfId="28911" xr:uid="{00000000-0005-0000-0000-0000F0A70000}"/>
    <cellStyle name="Normal 39 7" xfId="28912" xr:uid="{00000000-0005-0000-0000-0000F1A70000}"/>
    <cellStyle name="Normal 39 8" xfId="49006" xr:uid="{00000000-0005-0000-0000-0000F2A70000}"/>
    <cellStyle name="Normal 39_AVA DVA EL" xfId="28913" xr:uid="{00000000-0005-0000-0000-0000F3A70000}"/>
    <cellStyle name="Normal 4" xfId="8467" xr:uid="{00000000-0005-0000-0000-0000F4A70000}"/>
    <cellStyle name="Normal 4 10" xfId="8468" xr:uid="{00000000-0005-0000-0000-0000F5A70000}"/>
    <cellStyle name="Normal 4 10 2" xfId="28914" xr:uid="{00000000-0005-0000-0000-0000F6A70000}"/>
    <cellStyle name="Normal 4 10 2 2" xfId="28915" xr:uid="{00000000-0005-0000-0000-0000F7A70000}"/>
    <cellStyle name="Normal 4 10 2 3" xfId="28916" xr:uid="{00000000-0005-0000-0000-0000F8A70000}"/>
    <cellStyle name="Normal 4 10 2_AVA DVA EL" xfId="28917" xr:uid="{00000000-0005-0000-0000-0000F9A70000}"/>
    <cellStyle name="Normal 4 10 3" xfId="28918" xr:uid="{00000000-0005-0000-0000-0000FAA70000}"/>
    <cellStyle name="Normal 4 10 4" xfId="49007" xr:uid="{00000000-0005-0000-0000-0000FBA70000}"/>
    <cellStyle name="Normal 4 10_AVA DVA EL" xfId="28919" xr:uid="{00000000-0005-0000-0000-0000FCA70000}"/>
    <cellStyle name="Normal 4 11" xfId="8469" xr:uid="{00000000-0005-0000-0000-0000FDA70000}"/>
    <cellStyle name="Normal 4 11 2" xfId="28920" xr:uid="{00000000-0005-0000-0000-0000FEA70000}"/>
    <cellStyle name="Normal 4 11 2 2" xfId="28921" xr:uid="{00000000-0005-0000-0000-0000FFA70000}"/>
    <cellStyle name="Normal 4 11 2 3" xfId="28922" xr:uid="{00000000-0005-0000-0000-000000A80000}"/>
    <cellStyle name="Normal 4 11 2_AVA DVA EL" xfId="28923" xr:uid="{00000000-0005-0000-0000-000001A80000}"/>
    <cellStyle name="Normal 4 11 3" xfId="28924" xr:uid="{00000000-0005-0000-0000-000002A80000}"/>
    <cellStyle name="Normal 4 11_AVA DVA EL" xfId="28925" xr:uid="{00000000-0005-0000-0000-000003A80000}"/>
    <cellStyle name="Normal 4 12" xfId="8470" xr:uid="{00000000-0005-0000-0000-000004A80000}"/>
    <cellStyle name="Normal 4 12 2" xfId="28926" xr:uid="{00000000-0005-0000-0000-000005A80000}"/>
    <cellStyle name="Normal 4 12 2 2" xfId="28927" xr:uid="{00000000-0005-0000-0000-000006A80000}"/>
    <cellStyle name="Normal 4 12 2 3" xfId="28928" xr:uid="{00000000-0005-0000-0000-000007A80000}"/>
    <cellStyle name="Normal 4 12 2_AVA DVA EL" xfId="28929" xr:uid="{00000000-0005-0000-0000-000008A80000}"/>
    <cellStyle name="Normal 4 12 3" xfId="28930" xr:uid="{00000000-0005-0000-0000-000009A80000}"/>
    <cellStyle name="Normal 4 12_AVA DVA EL" xfId="28931" xr:uid="{00000000-0005-0000-0000-00000AA80000}"/>
    <cellStyle name="Normal 4 13" xfId="8471" xr:uid="{00000000-0005-0000-0000-00000BA80000}"/>
    <cellStyle name="Normal 4 13 2" xfId="28932" xr:uid="{00000000-0005-0000-0000-00000CA80000}"/>
    <cellStyle name="Normal 4 13 2 2" xfId="28933" xr:uid="{00000000-0005-0000-0000-00000DA80000}"/>
    <cellStyle name="Normal 4 13 2 3" xfId="28934" xr:uid="{00000000-0005-0000-0000-00000EA80000}"/>
    <cellStyle name="Normal 4 13 2_AVA DVA EL" xfId="28935" xr:uid="{00000000-0005-0000-0000-00000FA80000}"/>
    <cellStyle name="Normal 4 13 3" xfId="28936" xr:uid="{00000000-0005-0000-0000-000010A80000}"/>
    <cellStyle name="Normal 4 13_AVA DVA EL" xfId="28937" xr:uid="{00000000-0005-0000-0000-000011A80000}"/>
    <cellStyle name="Normal 4 14" xfId="8472" xr:uid="{00000000-0005-0000-0000-000012A80000}"/>
    <cellStyle name="Normal 4 14 2" xfId="28938" xr:uid="{00000000-0005-0000-0000-000013A80000}"/>
    <cellStyle name="Normal 4 14 2 2" xfId="28939" xr:uid="{00000000-0005-0000-0000-000014A80000}"/>
    <cellStyle name="Normal 4 14 2 3" xfId="28940" xr:uid="{00000000-0005-0000-0000-000015A80000}"/>
    <cellStyle name="Normal 4 14 2_AVA DVA EL" xfId="28941" xr:uid="{00000000-0005-0000-0000-000016A80000}"/>
    <cellStyle name="Normal 4 14 3" xfId="28942" xr:uid="{00000000-0005-0000-0000-000017A80000}"/>
    <cellStyle name="Normal 4 14_AVA DVA EL" xfId="28943" xr:uid="{00000000-0005-0000-0000-000018A80000}"/>
    <cellStyle name="Normal 4 15" xfId="8473" xr:uid="{00000000-0005-0000-0000-000019A80000}"/>
    <cellStyle name="Normal 4 15 2" xfId="28944" xr:uid="{00000000-0005-0000-0000-00001AA80000}"/>
    <cellStyle name="Normal 4 15 2 2" xfId="28945" xr:uid="{00000000-0005-0000-0000-00001BA80000}"/>
    <cellStyle name="Normal 4 15 2 3" xfId="28946" xr:uid="{00000000-0005-0000-0000-00001CA80000}"/>
    <cellStyle name="Normal 4 15 2_AVA DVA EL" xfId="28947" xr:uid="{00000000-0005-0000-0000-00001DA80000}"/>
    <cellStyle name="Normal 4 15 3" xfId="28948" xr:uid="{00000000-0005-0000-0000-00001EA80000}"/>
    <cellStyle name="Normal 4 15_AVA DVA EL" xfId="28949" xr:uid="{00000000-0005-0000-0000-00001FA80000}"/>
    <cellStyle name="Normal 4 16" xfId="8474" xr:uid="{00000000-0005-0000-0000-000020A80000}"/>
    <cellStyle name="Normal 4 16 2" xfId="28950" xr:uid="{00000000-0005-0000-0000-000021A80000}"/>
    <cellStyle name="Normal 4 16_AVA DVA EL" xfId="28951" xr:uid="{00000000-0005-0000-0000-000022A80000}"/>
    <cellStyle name="Normal 4 17" xfId="28952" xr:uid="{00000000-0005-0000-0000-000023A80000}"/>
    <cellStyle name="Normal 4 17 2" xfId="28953" xr:uid="{00000000-0005-0000-0000-000024A80000}"/>
    <cellStyle name="Normal 4 17 3" xfId="28954" xr:uid="{00000000-0005-0000-0000-000025A80000}"/>
    <cellStyle name="Normal 4 17 4" xfId="34470" xr:uid="{00000000-0005-0000-0000-000026A80000}"/>
    <cellStyle name="Normal 4 17_AVA DVA EL" xfId="28955" xr:uid="{00000000-0005-0000-0000-000027A80000}"/>
    <cellStyle name="Normal 4 18" xfId="28956" xr:uid="{00000000-0005-0000-0000-000028A80000}"/>
    <cellStyle name="Normal 4 18 2" xfId="34812" xr:uid="{00000000-0005-0000-0000-000029A80000}"/>
    <cellStyle name="Normal 4 18_Mars 2018" xfId="49008" xr:uid="{00000000-0005-0000-0000-00002AA80000}"/>
    <cellStyle name="Normal 4 19" xfId="28957" xr:uid="{00000000-0005-0000-0000-00002BA80000}"/>
    <cellStyle name="Normal 4 19 2" xfId="28958" xr:uid="{00000000-0005-0000-0000-00002CA80000}"/>
    <cellStyle name="Normal 4 19 3" xfId="28959" xr:uid="{00000000-0005-0000-0000-00002DA80000}"/>
    <cellStyle name="Normal 4 19_AVA DVA EL" xfId="28960" xr:uid="{00000000-0005-0000-0000-00002EA80000}"/>
    <cellStyle name="Normal 4 2" xfId="8475" xr:uid="{00000000-0005-0000-0000-00002FA80000}"/>
    <cellStyle name="Normal 4 2 10" xfId="8476" xr:uid="{00000000-0005-0000-0000-000030A80000}"/>
    <cellStyle name="Normal 4 2 10 2" xfId="28961" xr:uid="{00000000-0005-0000-0000-000031A80000}"/>
    <cellStyle name="Normal 4 2 10_AVA DVA EL" xfId="28962" xr:uid="{00000000-0005-0000-0000-000032A80000}"/>
    <cellStyle name="Normal 4 2 11" xfId="8477" xr:uid="{00000000-0005-0000-0000-000033A80000}"/>
    <cellStyle name="Normal 4 2 11 2" xfId="28963" xr:uid="{00000000-0005-0000-0000-000034A80000}"/>
    <cellStyle name="Normal 4 2 11_AVA DVA EL" xfId="28964" xr:uid="{00000000-0005-0000-0000-000035A80000}"/>
    <cellStyle name="Normal 4 2 12" xfId="28965" xr:uid="{00000000-0005-0000-0000-000036A80000}"/>
    <cellStyle name="Normal 4 2 12 2" xfId="28966" xr:uid="{00000000-0005-0000-0000-000037A80000}"/>
    <cellStyle name="Normal 4 2 12 3" xfId="28967" xr:uid="{00000000-0005-0000-0000-000038A80000}"/>
    <cellStyle name="Normal 4 2 12 4" xfId="34471" xr:uid="{00000000-0005-0000-0000-000039A80000}"/>
    <cellStyle name="Normal 4 2 12_AVA DVA EL" xfId="28968" xr:uid="{00000000-0005-0000-0000-00003AA80000}"/>
    <cellStyle name="Normal 4 2 13" xfId="28969" xr:uid="{00000000-0005-0000-0000-00003BA80000}"/>
    <cellStyle name="Normal 4 2 13 2" xfId="28970" xr:uid="{00000000-0005-0000-0000-00003CA80000}"/>
    <cellStyle name="Normal 4 2 13 3" xfId="28971" xr:uid="{00000000-0005-0000-0000-00003DA80000}"/>
    <cellStyle name="Normal 4 2 13_AVA DVA EL" xfId="28972" xr:uid="{00000000-0005-0000-0000-00003EA80000}"/>
    <cellStyle name="Normal 4 2 14" xfId="28973" xr:uid="{00000000-0005-0000-0000-00003FA80000}"/>
    <cellStyle name="Normal 4 2 15" xfId="34395" xr:uid="{00000000-0005-0000-0000-000040A80000}"/>
    <cellStyle name="Normal 4 2 16" xfId="34488" xr:uid="{00000000-0005-0000-0000-000041A80000}"/>
    <cellStyle name="Normal 4 2 17" xfId="35275" xr:uid="{00000000-0005-0000-0000-000042A80000}"/>
    <cellStyle name="Normal 4 2 2" xfId="8478" xr:uid="{00000000-0005-0000-0000-000043A80000}"/>
    <cellStyle name="Normal 4 2 2 10" xfId="28974" xr:uid="{00000000-0005-0000-0000-000044A80000}"/>
    <cellStyle name="Normal 4 2 2 11" xfId="49009" xr:uid="{00000000-0005-0000-0000-000045A80000}"/>
    <cellStyle name="Normal 4 2 2 2" xfId="28975" xr:uid="{00000000-0005-0000-0000-000046A80000}"/>
    <cellStyle name="Normal 4 2 2 2 2" xfId="28976" xr:uid="{00000000-0005-0000-0000-000047A80000}"/>
    <cellStyle name="Normal 4 2 2 2 3" xfId="28977" xr:uid="{00000000-0005-0000-0000-000048A80000}"/>
    <cellStyle name="Normal 4 2 2 2_AVA DVA EL" xfId="28978" xr:uid="{00000000-0005-0000-0000-000049A80000}"/>
    <cellStyle name="Normal 4 2 2 3" xfId="28979" xr:uid="{00000000-0005-0000-0000-00004AA80000}"/>
    <cellStyle name="Normal 4 2 2 3 2" xfId="28980" xr:uid="{00000000-0005-0000-0000-00004BA80000}"/>
    <cellStyle name="Normal 4 2 2 3 3" xfId="28981" xr:uid="{00000000-0005-0000-0000-00004CA80000}"/>
    <cellStyle name="Normal 4 2 2 3_AVA DVA EL" xfId="28982" xr:uid="{00000000-0005-0000-0000-00004DA80000}"/>
    <cellStyle name="Normal 4 2 2 4" xfId="28983" xr:uid="{00000000-0005-0000-0000-00004EA80000}"/>
    <cellStyle name="Normal 4 2 2 4 2" xfId="28984" xr:uid="{00000000-0005-0000-0000-00004FA80000}"/>
    <cellStyle name="Normal 4 2 2 4 3" xfId="28985" xr:uid="{00000000-0005-0000-0000-000050A80000}"/>
    <cellStyle name="Normal 4 2 2 4_AVA DVA EL" xfId="28986" xr:uid="{00000000-0005-0000-0000-000051A80000}"/>
    <cellStyle name="Normal 4 2 2 5" xfId="28987" xr:uid="{00000000-0005-0000-0000-000052A80000}"/>
    <cellStyle name="Normal 4 2 2 5 2" xfId="28988" xr:uid="{00000000-0005-0000-0000-000053A80000}"/>
    <cellStyle name="Normal 4 2 2 5 3" xfId="28989" xr:uid="{00000000-0005-0000-0000-000054A80000}"/>
    <cellStyle name="Normal 4 2 2 5_AVA DVA EL" xfId="28990" xr:uid="{00000000-0005-0000-0000-000055A80000}"/>
    <cellStyle name="Normal 4 2 2 6" xfId="28991" xr:uid="{00000000-0005-0000-0000-000056A80000}"/>
    <cellStyle name="Normal 4 2 2 6 2" xfId="28992" xr:uid="{00000000-0005-0000-0000-000057A80000}"/>
    <cellStyle name="Normal 4 2 2 6 3" xfId="28993" xr:uid="{00000000-0005-0000-0000-000058A80000}"/>
    <cellStyle name="Normal 4 2 2 6_AVA DVA EL" xfId="28994" xr:uid="{00000000-0005-0000-0000-000059A80000}"/>
    <cellStyle name="Normal 4 2 2 7" xfId="28995" xr:uid="{00000000-0005-0000-0000-00005AA80000}"/>
    <cellStyle name="Normal 4 2 2 7 2" xfId="28996" xr:uid="{00000000-0005-0000-0000-00005BA80000}"/>
    <cellStyle name="Normal 4 2 2 7 3" xfId="28997" xr:uid="{00000000-0005-0000-0000-00005CA80000}"/>
    <cellStyle name="Normal 4 2 2 7_AVA DVA EL" xfId="28998" xr:uid="{00000000-0005-0000-0000-00005DA80000}"/>
    <cellStyle name="Normal 4 2 2 8" xfId="28999" xr:uid="{00000000-0005-0000-0000-00005EA80000}"/>
    <cellStyle name="Normal 4 2 2 8 2" xfId="29000" xr:uid="{00000000-0005-0000-0000-00005FA80000}"/>
    <cellStyle name="Normal 4 2 2 8 3" xfId="29001" xr:uid="{00000000-0005-0000-0000-000060A80000}"/>
    <cellStyle name="Normal 4 2 2 8_AVA DVA EL" xfId="29002" xr:uid="{00000000-0005-0000-0000-000061A80000}"/>
    <cellStyle name="Normal 4 2 2 9" xfId="29003" xr:uid="{00000000-0005-0000-0000-000062A80000}"/>
    <cellStyle name="Normal 4 2 2 9 2" xfId="29004" xr:uid="{00000000-0005-0000-0000-000063A80000}"/>
    <cellStyle name="Normal 4 2 2 9 3" xfId="29005" xr:uid="{00000000-0005-0000-0000-000064A80000}"/>
    <cellStyle name="Normal 4 2 2 9_AVA DVA EL" xfId="29006" xr:uid="{00000000-0005-0000-0000-000065A80000}"/>
    <cellStyle name="Normal 4 2 2_AVA DVA EL" xfId="29007" xr:uid="{00000000-0005-0000-0000-000066A80000}"/>
    <cellStyle name="Normal 4 2 3" xfId="8479" xr:uid="{00000000-0005-0000-0000-000067A80000}"/>
    <cellStyle name="Normal 4 2 3 2" xfId="29008" xr:uid="{00000000-0005-0000-0000-000068A80000}"/>
    <cellStyle name="Normal 4 2 3 2 2" xfId="29009" xr:uid="{00000000-0005-0000-0000-000069A80000}"/>
    <cellStyle name="Normal 4 2 3 2 3" xfId="29010" xr:uid="{00000000-0005-0000-0000-00006AA80000}"/>
    <cellStyle name="Normal 4 2 3 2_AVA DVA EL" xfId="29011" xr:uid="{00000000-0005-0000-0000-00006BA80000}"/>
    <cellStyle name="Normal 4 2 3 3" xfId="29012" xr:uid="{00000000-0005-0000-0000-00006CA80000}"/>
    <cellStyle name="Normal 4 2 3_AVA DVA EL" xfId="29013" xr:uid="{00000000-0005-0000-0000-00006DA80000}"/>
    <cellStyle name="Normal 4 2 4" xfId="8480" xr:uid="{00000000-0005-0000-0000-00006EA80000}"/>
    <cellStyle name="Normal 4 2 4 2" xfId="29014" xr:uid="{00000000-0005-0000-0000-00006FA80000}"/>
    <cellStyle name="Normal 4 2 4 2 2" xfId="29015" xr:uid="{00000000-0005-0000-0000-000070A80000}"/>
    <cellStyle name="Normal 4 2 4 2 3" xfId="29016" xr:uid="{00000000-0005-0000-0000-000071A80000}"/>
    <cellStyle name="Normal 4 2 4 2_AVA DVA EL" xfId="29017" xr:uid="{00000000-0005-0000-0000-000072A80000}"/>
    <cellStyle name="Normal 4 2 4 3" xfId="29018" xr:uid="{00000000-0005-0000-0000-000073A80000}"/>
    <cellStyle name="Normal 4 2 4_AVA DVA EL" xfId="29019" xr:uid="{00000000-0005-0000-0000-000074A80000}"/>
    <cellStyle name="Normal 4 2 5" xfId="8481" xr:uid="{00000000-0005-0000-0000-000075A80000}"/>
    <cellStyle name="Normal 4 2 5 2" xfId="29020" xr:uid="{00000000-0005-0000-0000-000076A80000}"/>
    <cellStyle name="Normal 4 2 5 2 2" xfId="29021" xr:uid="{00000000-0005-0000-0000-000077A80000}"/>
    <cellStyle name="Normal 4 2 5 2 3" xfId="29022" xr:uid="{00000000-0005-0000-0000-000078A80000}"/>
    <cellStyle name="Normal 4 2 5 2_AVA DVA EL" xfId="29023" xr:uid="{00000000-0005-0000-0000-000079A80000}"/>
    <cellStyle name="Normal 4 2 5 3" xfId="29024" xr:uid="{00000000-0005-0000-0000-00007AA80000}"/>
    <cellStyle name="Normal 4 2 5_AVA DVA EL" xfId="29025" xr:uid="{00000000-0005-0000-0000-00007BA80000}"/>
    <cellStyle name="Normal 4 2 6" xfId="8482" xr:uid="{00000000-0005-0000-0000-00007CA80000}"/>
    <cellStyle name="Normal 4 2 6 2" xfId="29026" xr:uid="{00000000-0005-0000-0000-00007DA80000}"/>
    <cellStyle name="Normal 4 2 6 2 2" xfId="29027" xr:uid="{00000000-0005-0000-0000-00007EA80000}"/>
    <cellStyle name="Normal 4 2 6 2 3" xfId="29028" xr:uid="{00000000-0005-0000-0000-00007FA80000}"/>
    <cellStyle name="Normal 4 2 6 2_AVA DVA EL" xfId="29029" xr:uid="{00000000-0005-0000-0000-000080A80000}"/>
    <cellStyle name="Normal 4 2 6 3" xfId="29030" xr:uid="{00000000-0005-0000-0000-000081A80000}"/>
    <cellStyle name="Normal 4 2 6_AVA DVA EL" xfId="29031" xr:uid="{00000000-0005-0000-0000-000082A80000}"/>
    <cellStyle name="Normal 4 2 7" xfId="8483" xr:uid="{00000000-0005-0000-0000-000083A80000}"/>
    <cellStyle name="Normal 4 2 7 2" xfId="29032" xr:uid="{00000000-0005-0000-0000-000084A80000}"/>
    <cellStyle name="Normal 4 2 7 2 2" xfId="29033" xr:uid="{00000000-0005-0000-0000-000085A80000}"/>
    <cellStyle name="Normal 4 2 7 2 3" xfId="29034" xr:uid="{00000000-0005-0000-0000-000086A80000}"/>
    <cellStyle name="Normal 4 2 7 2_AVA DVA EL" xfId="29035" xr:uid="{00000000-0005-0000-0000-000087A80000}"/>
    <cellStyle name="Normal 4 2 7 3" xfId="29036" xr:uid="{00000000-0005-0000-0000-000088A80000}"/>
    <cellStyle name="Normal 4 2 7_AVA DVA EL" xfId="29037" xr:uid="{00000000-0005-0000-0000-000089A80000}"/>
    <cellStyle name="Normal 4 2 8" xfId="8484" xr:uid="{00000000-0005-0000-0000-00008AA80000}"/>
    <cellStyle name="Normal 4 2 8 2" xfId="29038" xr:uid="{00000000-0005-0000-0000-00008BA80000}"/>
    <cellStyle name="Normal 4 2 8 2 2" xfId="29039" xr:uid="{00000000-0005-0000-0000-00008CA80000}"/>
    <cellStyle name="Normal 4 2 8 2 3" xfId="29040" xr:uid="{00000000-0005-0000-0000-00008DA80000}"/>
    <cellStyle name="Normal 4 2 8 2_AVA DVA EL" xfId="29041" xr:uid="{00000000-0005-0000-0000-00008EA80000}"/>
    <cellStyle name="Normal 4 2 8 3" xfId="29042" xr:uid="{00000000-0005-0000-0000-00008FA80000}"/>
    <cellStyle name="Normal 4 2 8_AVA DVA EL" xfId="29043" xr:uid="{00000000-0005-0000-0000-000090A80000}"/>
    <cellStyle name="Normal 4 2 9" xfId="8485" xr:uid="{00000000-0005-0000-0000-000091A80000}"/>
    <cellStyle name="Normal 4 2 9 2" xfId="29044" xr:uid="{00000000-0005-0000-0000-000092A80000}"/>
    <cellStyle name="Normal 4 2 9 2 2" xfId="29045" xr:uid="{00000000-0005-0000-0000-000093A80000}"/>
    <cellStyle name="Normal 4 2 9 2 3" xfId="29046" xr:uid="{00000000-0005-0000-0000-000094A80000}"/>
    <cellStyle name="Normal 4 2 9 2_AVA DVA EL" xfId="29047" xr:uid="{00000000-0005-0000-0000-000095A80000}"/>
    <cellStyle name="Normal 4 2 9 3" xfId="29048" xr:uid="{00000000-0005-0000-0000-000096A80000}"/>
    <cellStyle name="Normal 4 2 9_AVA DVA EL" xfId="29049" xr:uid="{00000000-0005-0000-0000-000097A80000}"/>
    <cellStyle name="Normal 4 2_11" xfId="8486" xr:uid="{00000000-0005-0000-0000-000098A80000}"/>
    <cellStyle name="Normal 4 20" xfId="34381" xr:uid="{00000000-0005-0000-0000-000099A80000}"/>
    <cellStyle name="Normal 4 21" xfId="34500" xr:uid="{00000000-0005-0000-0000-00009AA80000}"/>
    <cellStyle name="Normal 4 3" xfId="8487" xr:uid="{00000000-0005-0000-0000-00009BA80000}"/>
    <cellStyle name="Normal 4 3 2" xfId="8488" xr:uid="{00000000-0005-0000-0000-00009CA80000}"/>
    <cellStyle name="Normal 4 3 2 2" xfId="29050" xr:uid="{00000000-0005-0000-0000-00009DA80000}"/>
    <cellStyle name="Normal 4 3 2 2 2" xfId="29051" xr:uid="{00000000-0005-0000-0000-00009EA80000}"/>
    <cellStyle name="Normal 4 3 2 2 3" xfId="29052" xr:uid="{00000000-0005-0000-0000-00009FA80000}"/>
    <cellStyle name="Normal 4 3 2 2_AVA DVA EL" xfId="29053" xr:uid="{00000000-0005-0000-0000-0000A0A80000}"/>
    <cellStyle name="Normal 4 3 2 3" xfId="29054" xr:uid="{00000000-0005-0000-0000-0000A1A80000}"/>
    <cellStyle name="Normal 4 3 2 4" xfId="38523" xr:uid="{00000000-0005-0000-0000-0000A2A80000}"/>
    <cellStyle name="Normal 4 3 2_AVA DVA EL" xfId="29055" xr:uid="{00000000-0005-0000-0000-0000A3A80000}"/>
    <cellStyle name="Normal 4 3 3" xfId="8489" xr:uid="{00000000-0005-0000-0000-0000A4A80000}"/>
    <cellStyle name="Normal 4 3 3 2" xfId="8490" xr:uid="{00000000-0005-0000-0000-0000A5A80000}"/>
    <cellStyle name="Normal 4 3 3 3" xfId="38524" xr:uid="{00000000-0005-0000-0000-0000A6A80000}"/>
    <cellStyle name="Normal 4 3 3_A01" xfId="12515" xr:uid="{00000000-0005-0000-0000-0000A7A80000}"/>
    <cellStyle name="Normal 4 3 4" xfId="8491" xr:uid="{00000000-0005-0000-0000-0000A8A80000}"/>
    <cellStyle name="Normal 4 3 4 2" xfId="8492" xr:uid="{00000000-0005-0000-0000-0000A9A80000}"/>
    <cellStyle name="Normal 4 3 4_A01" xfId="12516" xr:uid="{00000000-0005-0000-0000-0000AAA80000}"/>
    <cellStyle name="Normal 4 3 5" xfId="8493" xr:uid="{00000000-0005-0000-0000-0000ABA80000}"/>
    <cellStyle name="Normal 4 3 5 2" xfId="29056" xr:uid="{00000000-0005-0000-0000-0000ACA80000}"/>
    <cellStyle name="Normal 4 3 5 3" xfId="29057" xr:uid="{00000000-0005-0000-0000-0000ADA80000}"/>
    <cellStyle name="Normal 4 3 5_AVA DVA EL" xfId="29058" xr:uid="{00000000-0005-0000-0000-0000AEA80000}"/>
    <cellStyle name="Normal 4 3 6" xfId="29059" xr:uid="{00000000-0005-0000-0000-0000AFA80000}"/>
    <cellStyle name="Normal 4 3 7" xfId="35276" xr:uid="{00000000-0005-0000-0000-0000B0A80000}"/>
    <cellStyle name="Normal 4 3_AVA DVA EL" xfId="29060" xr:uid="{00000000-0005-0000-0000-0000B1A80000}"/>
    <cellStyle name="Normal 4 4" xfId="8494" xr:uid="{00000000-0005-0000-0000-0000B2A80000}"/>
    <cellStyle name="Normal 4 4 2" xfId="29061" xr:uid="{00000000-0005-0000-0000-0000B3A80000}"/>
    <cellStyle name="Normal 4 4 2 2" xfId="29062" xr:uid="{00000000-0005-0000-0000-0000B4A80000}"/>
    <cellStyle name="Normal 4 4 2 3" xfId="29063" xr:uid="{00000000-0005-0000-0000-0000B5A80000}"/>
    <cellStyle name="Normal 4 4 2 4" xfId="34717" xr:uid="{00000000-0005-0000-0000-0000B6A80000}"/>
    <cellStyle name="Normal 4 4 2_AVA DVA EL" xfId="29064" xr:uid="{00000000-0005-0000-0000-0000B7A80000}"/>
    <cellStyle name="Normal 4 4 3" xfId="29065" xr:uid="{00000000-0005-0000-0000-0000B8A80000}"/>
    <cellStyle name="Normal 4 4 4" xfId="49010" xr:uid="{00000000-0005-0000-0000-0000B9A80000}"/>
    <cellStyle name="Normal 4 4_AVA DVA EL" xfId="29066" xr:uid="{00000000-0005-0000-0000-0000BAA80000}"/>
    <cellStyle name="Normal 4 5" xfId="8495" xr:uid="{00000000-0005-0000-0000-0000BBA80000}"/>
    <cellStyle name="Normal 4 5 2" xfId="29067" xr:uid="{00000000-0005-0000-0000-0000BCA80000}"/>
    <cellStyle name="Normal 4 5 2 2" xfId="29068" xr:uid="{00000000-0005-0000-0000-0000BDA80000}"/>
    <cellStyle name="Normal 4 5 2 3" xfId="29069" xr:uid="{00000000-0005-0000-0000-0000BEA80000}"/>
    <cellStyle name="Normal 4 5 2_AVA DVA EL" xfId="29070" xr:uid="{00000000-0005-0000-0000-0000BFA80000}"/>
    <cellStyle name="Normal 4 5 3" xfId="29071" xr:uid="{00000000-0005-0000-0000-0000C0A80000}"/>
    <cellStyle name="Normal 4 5 4" xfId="49011" xr:uid="{00000000-0005-0000-0000-0000C1A80000}"/>
    <cellStyle name="Normal 4 5_AVA DVA EL" xfId="29072" xr:uid="{00000000-0005-0000-0000-0000C2A80000}"/>
    <cellStyle name="Normal 4 6" xfId="8496" xr:uid="{00000000-0005-0000-0000-0000C3A80000}"/>
    <cellStyle name="Normal 4 6 2" xfId="29073" xr:uid="{00000000-0005-0000-0000-0000C4A80000}"/>
    <cellStyle name="Normal 4 6 2 2" xfId="29074" xr:uid="{00000000-0005-0000-0000-0000C5A80000}"/>
    <cellStyle name="Normal 4 6 2 3" xfId="29075" xr:uid="{00000000-0005-0000-0000-0000C6A80000}"/>
    <cellStyle name="Normal 4 6 2_AVA DVA EL" xfId="29076" xr:uid="{00000000-0005-0000-0000-0000C7A80000}"/>
    <cellStyle name="Normal 4 6 3" xfId="29077" xr:uid="{00000000-0005-0000-0000-0000C8A80000}"/>
    <cellStyle name="Normal 4 6 4" xfId="49012" xr:uid="{00000000-0005-0000-0000-0000C9A80000}"/>
    <cellStyle name="Normal 4 6_AVA DVA EL" xfId="29078" xr:uid="{00000000-0005-0000-0000-0000CAA80000}"/>
    <cellStyle name="Normal 4 7" xfId="8497" xr:uid="{00000000-0005-0000-0000-0000CBA80000}"/>
    <cellStyle name="Normal 4 7 2" xfId="29079" xr:uid="{00000000-0005-0000-0000-0000CCA80000}"/>
    <cellStyle name="Normal 4 7 2 2" xfId="29080" xr:uid="{00000000-0005-0000-0000-0000CDA80000}"/>
    <cellStyle name="Normal 4 7 2 3" xfId="29081" xr:uid="{00000000-0005-0000-0000-0000CEA80000}"/>
    <cellStyle name="Normal 4 7 2_AVA DVA EL" xfId="29082" xr:uid="{00000000-0005-0000-0000-0000CFA80000}"/>
    <cellStyle name="Normal 4 7 3" xfId="29083" xr:uid="{00000000-0005-0000-0000-0000D0A80000}"/>
    <cellStyle name="Normal 4 7 4" xfId="49013" xr:uid="{00000000-0005-0000-0000-0000D1A80000}"/>
    <cellStyle name="Normal 4 7_AVA DVA EL" xfId="29084" xr:uid="{00000000-0005-0000-0000-0000D2A80000}"/>
    <cellStyle name="Normal 4 8" xfId="8498" xr:uid="{00000000-0005-0000-0000-0000D3A80000}"/>
    <cellStyle name="Normal 4 8 2" xfId="29085" xr:uid="{00000000-0005-0000-0000-0000D4A80000}"/>
    <cellStyle name="Normal 4 8 2 2" xfId="29086" xr:uid="{00000000-0005-0000-0000-0000D5A80000}"/>
    <cellStyle name="Normal 4 8 2 3" xfId="29087" xr:uid="{00000000-0005-0000-0000-0000D6A80000}"/>
    <cellStyle name="Normal 4 8 2_AVA DVA EL" xfId="29088" xr:uid="{00000000-0005-0000-0000-0000D7A80000}"/>
    <cellStyle name="Normal 4 8 3" xfId="29089" xr:uid="{00000000-0005-0000-0000-0000D8A80000}"/>
    <cellStyle name="Normal 4 8 4" xfId="49014" xr:uid="{00000000-0005-0000-0000-0000D9A80000}"/>
    <cellStyle name="Normal 4 8_AVA DVA EL" xfId="29090" xr:uid="{00000000-0005-0000-0000-0000DAA80000}"/>
    <cellStyle name="Normal 4 9" xfId="8499" xr:uid="{00000000-0005-0000-0000-0000DBA80000}"/>
    <cellStyle name="Normal 4 9 2" xfId="29091" xr:uid="{00000000-0005-0000-0000-0000DCA80000}"/>
    <cellStyle name="Normal 4 9 2 2" xfId="29092" xr:uid="{00000000-0005-0000-0000-0000DDA80000}"/>
    <cellStyle name="Normal 4 9 2 3" xfId="29093" xr:uid="{00000000-0005-0000-0000-0000DEA80000}"/>
    <cellStyle name="Normal 4 9 2_AVA DVA EL" xfId="29094" xr:uid="{00000000-0005-0000-0000-0000DFA80000}"/>
    <cellStyle name="Normal 4 9 3" xfId="29095" xr:uid="{00000000-0005-0000-0000-0000E0A80000}"/>
    <cellStyle name="Normal 4 9 4" xfId="49015" xr:uid="{00000000-0005-0000-0000-0000E1A80000}"/>
    <cellStyle name="Normal 4 9_AVA DVA EL" xfId="29096" xr:uid="{00000000-0005-0000-0000-0000E2A80000}"/>
    <cellStyle name="Normal 4_11" xfId="8500" xr:uid="{00000000-0005-0000-0000-0000E3A80000}"/>
    <cellStyle name="Normal 40" xfId="8501" xr:uid="{00000000-0005-0000-0000-0000E4A80000}"/>
    <cellStyle name="Normal 40 2" xfId="8502" xr:uid="{00000000-0005-0000-0000-0000E5A80000}"/>
    <cellStyle name="Normal 40 2 2" xfId="29097" xr:uid="{00000000-0005-0000-0000-0000E6A80000}"/>
    <cellStyle name="Normal 40 2 2 2" xfId="29098" xr:uid="{00000000-0005-0000-0000-0000E7A80000}"/>
    <cellStyle name="Normal 40 2 2 3" xfId="29099" xr:uid="{00000000-0005-0000-0000-0000E8A80000}"/>
    <cellStyle name="Normal 40 2 2_AVA DVA EL" xfId="29100" xr:uid="{00000000-0005-0000-0000-0000E9A80000}"/>
    <cellStyle name="Normal 40 2_AVA DVA EL" xfId="49016" xr:uid="{00000000-0005-0000-0000-0000EAA80000}"/>
    <cellStyle name="Normal 40 3" xfId="29101" xr:uid="{00000000-0005-0000-0000-0000EBA80000}"/>
    <cellStyle name="Normal 40 3 2" xfId="29102" xr:uid="{00000000-0005-0000-0000-0000ECA80000}"/>
    <cellStyle name="Normal 40 3 3" xfId="29103" xr:uid="{00000000-0005-0000-0000-0000EDA80000}"/>
    <cellStyle name="Normal 40 3_AVA DVA EL" xfId="29104" xr:uid="{00000000-0005-0000-0000-0000EEA80000}"/>
    <cellStyle name="Normal 40 4" xfId="29105" xr:uid="{00000000-0005-0000-0000-0000EFA80000}"/>
    <cellStyle name="Normal 40 4 2" xfId="29106" xr:uid="{00000000-0005-0000-0000-0000F0A80000}"/>
    <cellStyle name="Normal 40 4 3" xfId="29107" xr:uid="{00000000-0005-0000-0000-0000F1A80000}"/>
    <cellStyle name="Normal 40 4_AVA DVA EL" xfId="29108" xr:uid="{00000000-0005-0000-0000-0000F2A80000}"/>
    <cellStyle name="Normal 40 5" xfId="29109" xr:uid="{00000000-0005-0000-0000-0000F3A80000}"/>
    <cellStyle name="Normal 40 5 2" xfId="29110" xr:uid="{00000000-0005-0000-0000-0000F4A80000}"/>
    <cellStyle name="Normal 40 5 3" xfId="29111" xr:uid="{00000000-0005-0000-0000-0000F5A80000}"/>
    <cellStyle name="Normal 40 5_AVA DVA EL" xfId="29112" xr:uid="{00000000-0005-0000-0000-0000F6A80000}"/>
    <cellStyle name="Normal 40 6" xfId="29113" xr:uid="{00000000-0005-0000-0000-0000F7A80000}"/>
    <cellStyle name="Normal 40 6 2" xfId="29114" xr:uid="{00000000-0005-0000-0000-0000F8A80000}"/>
    <cellStyle name="Normal 40 6 3" xfId="29115" xr:uid="{00000000-0005-0000-0000-0000F9A80000}"/>
    <cellStyle name="Normal 40 6_AVA DVA EL" xfId="29116" xr:uid="{00000000-0005-0000-0000-0000FAA80000}"/>
    <cellStyle name="Normal 40 7" xfId="49017" xr:uid="{00000000-0005-0000-0000-0000FBA80000}"/>
    <cellStyle name="Normal 40_AVA DVA EL" xfId="49018" xr:uid="{00000000-0005-0000-0000-0000FCA80000}"/>
    <cellStyle name="Normal 41" xfId="8503" xr:uid="{00000000-0005-0000-0000-0000FDA80000}"/>
    <cellStyle name="Normal 41 2" xfId="29117" xr:uid="{00000000-0005-0000-0000-0000FEA80000}"/>
    <cellStyle name="Normal 41 2 2" xfId="29118" xr:uid="{00000000-0005-0000-0000-0000FFA80000}"/>
    <cellStyle name="Normal 41 2 3" xfId="29119" xr:uid="{00000000-0005-0000-0000-000000A90000}"/>
    <cellStyle name="Normal 41 2_AVA DVA EL" xfId="29120" xr:uid="{00000000-0005-0000-0000-000001A90000}"/>
    <cellStyle name="Normal 41 3" xfId="29121" xr:uid="{00000000-0005-0000-0000-000002A90000}"/>
    <cellStyle name="Normal 41 3 2" xfId="29122" xr:uid="{00000000-0005-0000-0000-000003A90000}"/>
    <cellStyle name="Normal 41 3 3" xfId="29123" xr:uid="{00000000-0005-0000-0000-000004A90000}"/>
    <cellStyle name="Normal 41 3_AVA DVA EL" xfId="29124" xr:uid="{00000000-0005-0000-0000-000005A90000}"/>
    <cellStyle name="Normal 41 4" xfId="29125" xr:uid="{00000000-0005-0000-0000-000006A90000}"/>
    <cellStyle name="Normal 41 4 2" xfId="29126" xr:uid="{00000000-0005-0000-0000-000007A90000}"/>
    <cellStyle name="Normal 41 4 3" xfId="29127" xr:uid="{00000000-0005-0000-0000-000008A90000}"/>
    <cellStyle name="Normal 41 4_AVA DVA EL" xfId="29128" xr:uid="{00000000-0005-0000-0000-000009A90000}"/>
    <cellStyle name="Normal 41 5" xfId="29129" xr:uid="{00000000-0005-0000-0000-00000AA90000}"/>
    <cellStyle name="Normal 41 5 2" xfId="29130" xr:uid="{00000000-0005-0000-0000-00000BA90000}"/>
    <cellStyle name="Normal 41 5 3" xfId="29131" xr:uid="{00000000-0005-0000-0000-00000CA90000}"/>
    <cellStyle name="Normal 41 5_AVA DVA EL" xfId="29132" xr:uid="{00000000-0005-0000-0000-00000DA90000}"/>
    <cellStyle name="Normal 41 6" xfId="29133" xr:uid="{00000000-0005-0000-0000-00000EA90000}"/>
    <cellStyle name="Normal 41 7" xfId="49019" xr:uid="{00000000-0005-0000-0000-00000FA90000}"/>
    <cellStyle name="Normal 41_AVA DVA EL" xfId="29134" xr:uid="{00000000-0005-0000-0000-000010A90000}"/>
    <cellStyle name="Normal 42" xfId="8504" xr:uid="{00000000-0005-0000-0000-000011A90000}"/>
    <cellStyle name="Normal 42 2" xfId="29135" xr:uid="{00000000-0005-0000-0000-000012A90000}"/>
    <cellStyle name="Normal 42 2 2" xfId="29136" xr:uid="{00000000-0005-0000-0000-000013A90000}"/>
    <cellStyle name="Normal 42 2 3" xfId="29137" xr:uid="{00000000-0005-0000-0000-000014A90000}"/>
    <cellStyle name="Normal 42 2_AVA DVA EL" xfId="29138" xr:uid="{00000000-0005-0000-0000-000015A90000}"/>
    <cellStyle name="Normal 42 3" xfId="29139" xr:uid="{00000000-0005-0000-0000-000016A90000}"/>
    <cellStyle name="Normal 42 3 2" xfId="29140" xr:uid="{00000000-0005-0000-0000-000017A90000}"/>
    <cellStyle name="Normal 42 3 3" xfId="29141" xr:uid="{00000000-0005-0000-0000-000018A90000}"/>
    <cellStyle name="Normal 42 3_AVA DVA EL" xfId="29142" xr:uid="{00000000-0005-0000-0000-000019A90000}"/>
    <cellStyle name="Normal 42 4" xfId="29143" xr:uid="{00000000-0005-0000-0000-00001AA90000}"/>
    <cellStyle name="Normal 42 4 2" xfId="29144" xr:uid="{00000000-0005-0000-0000-00001BA90000}"/>
    <cellStyle name="Normal 42 4 3" xfId="29145" xr:uid="{00000000-0005-0000-0000-00001CA90000}"/>
    <cellStyle name="Normal 42 4_AVA DVA EL" xfId="29146" xr:uid="{00000000-0005-0000-0000-00001DA90000}"/>
    <cellStyle name="Normal 42 5" xfId="29147" xr:uid="{00000000-0005-0000-0000-00001EA90000}"/>
    <cellStyle name="Normal 42 5 2" xfId="29148" xr:uid="{00000000-0005-0000-0000-00001FA90000}"/>
    <cellStyle name="Normal 42 5 3" xfId="29149" xr:uid="{00000000-0005-0000-0000-000020A90000}"/>
    <cellStyle name="Normal 42 5_AVA DVA EL" xfId="29150" xr:uid="{00000000-0005-0000-0000-000021A90000}"/>
    <cellStyle name="Normal 42 6" xfId="29151" xr:uid="{00000000-0005-0000-0000-000022A90000}"/>
    <cellStyle name="Normal 42 6 2" xfId="29152" xr:uid="{00000000-0005-0000-0000-000023A90000}"/>
    <cellStyle name="Normal 42 6 3" xfId="29153" xr:uid="{00000000-0005-0000-0000-000024A90000}"/>
    <cellStyle name="Normal 42 6_AVA DVA EL" xfId="29154" xr:uid="{00000000-0005-0000-0000-000025A90000}"/>
    <cellStyle name="Normal 42 7" xfId="29155" xr:uid="{00000000-0005-0000-0000-000026A90000}"/>
    <cellStyle name="Normal 42_AVA DVA EL" xfId="29156" xr:uid="{00000000-0005-0000-0000-000027A90000}"/>
    <cellStyle name="Normal 43" xfId="8505" xr:uid="{00000000-0005-0000-0000-000028A90000}"/>
    <cellStyle name="Normal 43 2" xfId="29157" xr:uid="{00000000-0005-0000-0000-000029A90000}"/>
    <cellStyle name="Normal 43 2 2" xfId="29158" xr:uid="{00000000-0005-0000-0000-00002AA90000}"/>
    <cellStyle name="Normal 43 2 3" xfId="29159" xr:uid="{00000000-0005-0000-0000-00002BA90000}"/>
    <cellStyle name="Normal 43 2_AVA DVA EL" xfId="29160" xr:uid="{00000000-0005-0000-0000-00002CA90000}"/>
    <cellStyle name="Normal 43 3" xfId="29161" xr:uid="{00000000-0005-0000-0000-00002DA90000}"/>
    <cellStyle name="Normal 43_AVA DVA EL" xfId="29162" xr:uid="{00000000-0005-0000-0000-00002EA90000}"/>
    <cellStyle name="Normal 44" xfId="8506" xr:uid="{00000000-0005-0000-0000-00002FA90000}"/>
    <cellStyle name="Normal 44 2" xfId="29163" xr:uid="{00000000-0005-0000-0000-000030A90000}"/>
    <cellStyle name="Normal 44 2 2" xfId="29164" xr:uid="{00000000-0005-0000-0000-000031A90000}"/>
    <cellStyle name="Normal 44 2 3" xfId="29165" xr:uid="{00000000-0005-0000-0000-000032A90000}"/>
    <cellStyle name="Normal 44 2_AVA DVA EL" xfId="29166" xr:uid="{00000000-0005-0000-0000-000033A90000}"/>
    <cellStyle name="Normal 44 3" xfId="29167" xr:uid="{00000000-0005-0000-0000-000034A90000}"/>
    <cellStyle name="Normal 44_AVA DVA EL" xfId="29168" xr:uid="{00000000-0005-0000-0000-000035A90000}"/>
    <cellStyle name="Normal 45" xfId="8507" xr:uid="{00000000-0005-0000-0000-000036A90000}"/>
    <cellStyle name="Normal 45 2" xfId="29169" xr:uid="{00000000-0005-0000-0000-000037A90000}"/>
    <cellStyle name="Normal 45 2 2" xfId="29170" xr:uid="{00000000-0005-0000-0000-000038A90000}"/>
    <cellStyle name="Normal 45 2 3" xfId="29171" xr:uid="{00000000-0005-0000-0000-000039A90000}"/>
    <cellStyle name="Normal 45 2_AVA DVA EL" xfId="29172" xr:uid="{00000000-0005-0000-0000-00003AA90000}"/>
    <cellStyle name="Normal 45 3" xfId="29173" xr:uid="{00000000-0005-0000-0000-00003BA90000}"/>
    <cellStyle name="Normal 45_AVA DVA EL" xfId="29174" xr:uid="{00000000-0005-0000-0000-00003CA90000}"/>
    <cellStyle name="Normal 46" xfId="8508" xr:uid="{00000000-0005-0000-0000-00003DA90000}"/>
    <cellStyle name="Normal 46 2" xfId="29175" xr:uid="{00000000-0005-0000-0000-00003EA90000}"/>
    <cellStyle name="Normal 46 2 2" xfId="29176" xr:uid="{00000000-0005-0000-0000-00003FA90000}"/>
    <cellStyle name="Normal 46 2 3" xfId="29177" xr:uid="{00000000-0005-0000-0000-000040A90000}"/>
    <cellStyle name="Normal 46 2_AVA DVA EL" xfId="29178" xr:uid="{00000000-0005-0000-0000-000041A90000}"/>
    <cellStyle name="Normal 46 3" xfId="29179" xr:uid="{00000000-0005-0000-0000-000042A90000}"/>
    <cellStyle name="Normal 46 3 2" xfId="29180" xr:uid="{00000000-0005-0000-0000-000043A90000}"/>
    <cellStyle name="Normal 46 3 3" xfId="29181" xr:uid="{00000000-0005-0000-0000-000044A90000}"/>
    <cellStyle name="Normal 46 3_AVA DVA EL" xfId="29182" xr:uid="{00000000-0005-0000-0000-000045A90000}"/>
    <cellStyle name="Normal 46 4" xfId="29183" xr:uid="{00000000-0005-0000-0000-000046A90000}"/>
    <cellStyle name="Normal 46 4 2" xfId="29184" xr:uid="{00000000-0005-0000-0000-000047A90000}"/>
    <cellStyle name="Normal 46 4 3" xfId="29185" xr:uid="{00000000-0005-0000-0000-000048A90000}"/>
    <cellStyle name="Normal 46 4_AVA DVA EL" xfId="29186" xr:uid="{00000000-0005-0000-0000-000049A90000}"/>
    <cellStyle name="Normal 46 5" xfId="29187" xr:uid="{00000000-0005-0000-0000-00004AA90000}"/>
    <cellStyle name="Normal 46 5 2" xfId="29188" xr:uid="{00000000-0005-0000-0000-00004BA90000}"/>
    <cellStyle name="Normal 46 5 3" xfId="29189" xr:uid="{00000000-0005-0000-0000-00004CA90000}"/>
    <cellStyle name="Normal 46 5_AVA DVA EL" xfId="29190" xr:uid="{00000000-0005-0000-0000-00004DA90000}"/>
    <cellStyle name="Normal 46 6" xfId="29191" xr:uid="{00000000-0005-0000-0000-00004EA90000}"/>
    <cellStyle name="Normal 46 6 2" xfId="29192" xr:uid="{00000000-0005-0000-0000-00004FA90000}"/>
    <cellStyle name="Normal 46 6 3" xfId="29193" xr:uid="{00000000-0005-0000-0000-000050A90000}"/>
    <cellStyle name="Normal 46 6_AVA DVA EL" xfId="29194" xr:uid="{00000000-0005-0000-0000-000051A90000}"/>
    <cellStyle name="Normal 46 7" xfId="29195" xr:uid="{00000000-0005-0000-0000-000052A90000}"/>
    <cellStyle name="Normal 46_AVA DVA EL" xfId="29196" xr:uid="{00000000-0005-0000-0000-000053A90000}"/>
    <cellStyle name="Normal 47" xfId="8509" xr:uid="{00000000-0005-0000-0000-000054A90000}"/>
    <cellStyle name="Normal 47 2" xfId="29197" xr:uid="{00000000-0005-0000-0000-000055A90000}"/>
    <cellStyle name="Normal 47 2 2" xfId="29198" xr:uid="{00000000-0005-0000-0000-000056A90000}"/>
    <cellStyle name="Normal 47 2 3" xfId="29199" xr:uid="{00000000-0005-0000-0000-000057A90000}"/>
    <cellStyle name="Normal 47 2_AVA DVA EL" xfId="29200" xr:uid="{00000000-0005-0000-0000-000058A90000}"/>
    <cellStyle name="Normal 47 3" xfId="29201" xr:uid="{00000000-0005-0000-0000-000059A90000}"/>
    <cellStyle name="Normal 47 3 2" xfId="29202" xr:uid="{00000000-0005-0000-0000-00005AA90000}"/>
    <cellStyle name="Normal 47 3 3" xfId="29203" xr:uid="{00000000-0005-0000-0000-00005BA90000}"/>
    <cellStyle name="Normal 47 3_AVA DVA EL" xfId="29204" xr:uid="{00000000-0005-0000-0000-00005CA90000}"/>
    <cellStyle name="Normal 47 4" xfId="29205" xr:uid="{00000000-0005-0000-0000-00005DA90000}"/>
    <cellStyle name="Normal 47 4 2" xfId="29206" xr:uid="{00000000-0005-0000-0000-00005EA90000}"/>
    <cellStyle name="Normal 47 4 3" xfId="29207" xr:uid="{00000000-0005-0000-0000-00005FA90000}"/>
    <cellStyle name="Normal 47 4_AVA DVA EL" xfId="29208" xr:uid="{00000000-0005-0000-0000-000060A90000}"/>
    <cellStyle name="Normal 47 5" xfId="29209" xr:uid="{00000000-0005-0000-0000-000061A90000}"/>
    <cellStyle name="Normal 47 5 2" xfId="29210" xr:uid="{00000000-0005-0000-0000-000062A90000}"/>
    <cellStyle name="Normal 47 5 3" xfId="29211" xr:uid="{00000000-0005-0000-0000-000063A90000}"/>
    <cellStyle name="Normal 47 5_AVA DVA EL" xfId="29212" xr:uid="{00000000-0005-0000-0000-000064A90000}"/>
    <cellStyle name="Normal 47 6" xfId="29213" xr:uid="{00000000-0005-0000-0000-000065A90000}"/>
    <cellStyle name="Normal 47_AVA DVA EL" xfId="29214" xr:uid="{00000000-0005-0000-0000-000066A90000}"/>
    <cellStyle name="Normal 48" xfId="8510" xr:uid="{00000000-0005-0000-0000-000067A90000}"/>
    <cellStyle name="Normal 48 2" xfId="29215" xr:uid="{00000000-0005-0000-0000-000068A90000}"/>
    <cellStyle name="Normal 48 2 2" xfId="29216" xr:uid="{00000000-0005-0000-0000-000069A90000}"/>
    <cellStyle name="Normal 48 2 3" xfId="29217" xr:uid="{00000000-0005-0000-0000-00006AA90000}"/>
    <cellStyle name="Normal 48 2_AVA DVA EL" xfId="29218" xr:uid="{00000000-0005-0000-0000-00006BA90000}"/>
    <cellStyle name="Normal 48 3" xfId="29219" xr:uid="{00000000-0005-0000-0000-00006CA90000}"/>
    <cellStyle name="Normal 48 3 2" xfId="29220" xr:uid="{00000000-0005-0000-0000-00006DA90000}"/>
    <cellStyle name="Normal 48 3 3" xfId="29221" xr:uid="{00000000-0005-0000-0000-00006EA90000}"/>
    <cellStyle name="Normal 48 3_AVA DVA EL" xfId="29222" xr:uid="{00000000-0005-0000-0000-00006FA90000}"/>
    <cellStyle name="Normal 48 4" xfId="29223" xr:uid="{00000000-0005-0000-0000-000070A90000}"/>
    <cellStyle name="Normal 48 4 2" xfId="29224" xr:uid="{00000000-0005-0000-0000-000071A90000}"/>
    <cellStyle name="Normal 48 4 3" xfId="29225" xr:uid="{00000000-0005-0000-0000-000072A90000}"/>
    <cellStyle name="Normal 48 4_AVA DVA EL" xfId="29226" xr:uid="{00000000-0005-0000-0000-000073A90000}"/>
    <cellStyle name="Normal 48 5" xfId="29227" xr:uid="{00000000-0005-0000-0000-000074A90000}"/>
    <cellStyle name="Normal 48 5 2" xfId="29228" xr:uid="{00000000-0005-0000-0000-000075A90000}"/>
    <cellStyle name="Normal 48 5 3" xfId="29229" xr:uid="{00000000-0005-0000-0000-000076A90000}"/>
    <cellStyle name="Normal 48 5_AVA DVA EL" xfId="29230" xr:uid="{00000000-0005-0000-0000-000077A90000}"/>
    <cellStyle name="Normal 48 6" xfId="29231" xr:uid="{00000000-0005-0000-0000-000078A90000}"/>
    <cellStyle name="Normal 48_AVA DVA EL" xfId="29232" xr:uid="{00000000-0005-0000-0000-000079A90000}"/>
    <cellStyle name="Normal 49" xfId="8511" xr:uid="{00000000-0005-0000-0000-00007AA90000}"/>
    <cellStyle name="Normal 49 2" xfId="29233" xr:uid="{00000000-0005-0000-0000-00007BA90000}"/>
    <cellStyle name="Normal 49 2 2" xfId="29234" xr:uid="{00000000-0005-0000-0000-00007CA90000}"/>
    <cellStyle name="Normal 49 2 3" xfId="29235" xr:uid="{00000000-0005-0000-0000-00007DA90000}"/>
    <cellStyle name="Normal 49 2_AVA DVA EL" xfId="29236" xr:uid="{00000000-0005-0000-0000-00007EA90000}"/>
    <cellStyle name="Normal 49 3" xfId="29237" xr:uid="{00000000-0005-0000-0000-00007FA90000}"/>
    <cellStyle name="Normal 49 3 2" xfId="29238" xr:uid="{00000000-0005-0000-0000-000080A90000}"/>
    <cellStyle name="Normal 49 3 3" xfId="29239" xr:uid="{00000000-0005-0000-0000-000081A90000}"/>
    <cellStyle name="Normal 49 3_AVA DVA EL" xfId="29240" xr:uid="{00000000-0005-0000-0000-000082A90000}"/>
    <cellStyle name="Normal 49 4" xfId="29241" xr:uid="{00000000-0005-0000-0000-000083A90000}"/>
    <cellStyle name="Normal 49 4 2" xfId="29242" xr:uid="{00000000-0005-0000-0000-000084A90000}"/>
    <cellStyle name="Normal 49 4 3" xfId="29243" xr:uid="{00000000-0005-0000-0000-000085A90000}"/>
    <cellStyle name="Normal 49 4_AVA DVA EL" xfId="29244" xr:uid="{00000000-0005-0000-0000-000086A90000}"/>
    <cellStyle name="Normal 49 5" xfId="29245" xr:uid="{00000000-0005-0000-0000-000087A90000}"/>
    <cellStyle name="Normal 49 5 2" xfId="29246" xr:uid="{00000000-0005-0000-0000-000088A90000}"/>
    <cellStyle name="Normal 49 5 3" xfId="29247" xr:uid="{00000000-0005-0000-0000-000089A90000}"/>
    <cellStyle name="Normal 49 5_AVA DVA EL" xfId="29248" xr:uid="{00000000-0005-0000-0000-00008AA90000}"/>
    <cellStyle name="Normal 49 6" xfId="29249" xr:uid="{00000000-0005-0000-0000-00008BA90000}"/>
    <cellStyle name="Normal 49_AVA DVA EL" xfId="29250" xr:uid="{00000000-0005-0000-0000-00008CA90000}"/>
    <cellStyle name="Normal 5" xfId="8512" xr:uid="{00000000-0005-0000-0000-00008DA90000}"/>
    <cellStyle name="Normal 5 10" xfId="8513" xr:uid="{00000000-0005-0000-0000-00008EA90000}"/>
    <cellStyle name="Normal 5 10 2" xfId="29251" xr:uid="{00000000-0005-0000-0000-00008FA90000}"/>
    <cellStyle name="Normal 5 10 2 2" xfId="29252" xr:uid="{00000000-0005-0000-0000-000090A90000}"/>
    <cellStyle name="Normal 5 10 2 3" xfId="29253" xr:uid="{00000000-0005-0000-0000-000091A90000}"/>
    <cellStyle name="Normal 5 10 2_AVA DVA EL" xfId="29254" xr:uid="{00000000-0005-0000-0000-000092A90000}"/>
    <cellStyle name="Normal 5 10 3" xfId="29255" xr:uid="{00000000-0005-0000-0000-000093A90000}"/>
    <cellStyle name="Normal 5 10_AVA DVA EL" xfId="29256" xr:uid="{00000000-0005-0000-0000-000094A90000}"/>
    <cellStyle name="Normal 5 11" xfId="8514" xr:uid="{00000000-0005-0000-0000-000095A90000}"/>
    <cellStyle name="Normal 5 11 2" xfId="29257" xr:uid="{00000000-0005-0000-0000-000096A90000}"/>
    <cellStyle name="Normal 5 11 2 2" xfId="29258" xr:uid="{00000000-0005-0000-0000-000097A90000}"/>
    <cellStyle name="Normal 5 11 2 3" xfId="29259" xr:uid="{00000000-0005-0000-0000-000098A90000}"/>
    <cellStyle name="Normal 5 11 2_AVA DVA EL" xfId="29260" xr:uid="{00000000-0005-0000-0000-000099A90000}"/>
    <cellStyle name="Normal 5 11 3" xfId="29261" xr:uid="{00000000-0005-0000-0000-00009AA90000}"/>
    <cellStyle name="Normal 5 11_AVA DVA EL" xfId="29262" xr:uid="{00000000-0005-0000-0000-00009BA90000}"/>
    <cellStyle name="Normal 5 12" xfId="8515" xr:uid="{00000000-0005-0000-0000-00009CA90000}"/>
    <cellStyle name="Normal 5 12 2" xfId="29263" xr:uid="{00000000-0005-0000-0000-00009DA90000}"/>
    <cellStyle name="Normal 5 12 2 2" xfId="29264" xr:uid="{00000000-0005-0000-0000-00009EA90000}"/>
    <cellStyle name="Normal 5 12 2 3" xfId="29265" xr:uid="{00000000-0005-0000-0000-00009FA90000}"/>
    <cellStyle name="Normal 5 12 2_AVA DVA EL" xfId="29266" xr:uid="{00000000-0005-0000-0000-0000A0A90000}"/>
    <cellStyle name="Normal 5 12 3" xfId="29267" xr:uid="{00000000-0005-0000-0000-0000A1A90000}"/>
    <cellStyle name="Normal 5 12_AVA DVA EL" xfId="29268" xr:uid="{00000000-0005-0000-0000-0000A2A90000}"/>
    <cellStyle name="Normal 5 13" xfId="8516" xr:uid="{00000000-0005-0000-0000-0000A3A90000}"/>
    <cellStyle name="Normal 5 13 2" xfId="29269" xr:uid="{00000000-0005-0000-0000-0000A4A90000}"/>
    <cellStyle name="Normal 5 13 2 2" xfId="29270" xr:uid="{00000000-0005-0000-0000-0000A5A90000}"/>
    <cellStyle name="Normal 5 13 2 3" xfId="29271" xr:uid="{00000000-0005-0000-0000-0000A6A90000}"/>
    <cellStyle name="Normal 5 13 2_AVA DVA EL" xfId="29272" xr:uid="{00000000-0005-0000-0000-0000A7A90000}"/>
    <cellStyle name="Normal 5 13 3" xfId="29273" xr:uid="{00000000-0005-0000-0000-0000A8A90000}"/>
    <cellStyle name="Normal 5 13_AVA DVA EL" xfId="29274" xr:uid="{00000000-0005-0000-0000-0000A9A90000}"/>
    <cellStyle name="Normal 5 14" xfId="8517" xr:uid="{00000000-0005-0000-0000-0000AAA90000}"/>
    <cellStyle name="Normal 5 14 2" xfId="29275" xr:uid="{00000000-0005-0000-0000-0000ABA90000}"/>
    <cellStyle name="Normal 5 14 2 2" xfId="29276" xr:uid="{00000000-0005-0000-0000-0000ACA90000}"/>
    <cellStyle name="Normal 5 14 2 3" xfId="29277" xr:uid="{00000000-0005-0000-0000-0000ADA90000}"/>
    <cellStyle name="Normal 5 14 2_AVA DVA EL" xfId="29278" xr:uid="{00000000-0005-0000-0000-0000AEA90000}"/>
    <cellStyle name="Normal 5 14 3" xfId="29279" xr:uid="{00000000-0005-0000-0000-0000AFA90000}"/>
    <cellStyle name="Normal 5 14_AVA DVA EL" xfId="29280" xr:uid="{00000000-0005-0000-0000-0000B0A90000}"/>
    <cellStyle name="Normal 5 15" xfId="8518" xr:uid="{00000000-0005-0000-0000-0000B1A90000}"/>
    <cellStyle name="Normal 5 15 2" xfId="29281" xr:uid="{00000000-0005-0000-0000-0000B2A90000}"/>
    <cellStyle name="Normal 5 15 2 2" xfId="29282" xr:uid="{00000000-0005-0000-0000-0000B3A90000}"/>
    <cellStyle name="Normal 5 15 2 3" xfId="29283" xr:uid="{00000000-0005-0000-0000-0000B4A90000}"/>
    <cellStyle name="Normal 5 15 2_AVA DVA EL" xfId="29284" xr:uid="{00000000-0005-0000-0000-0000B5A90000}"/>
    <cellStyle name="Normal 5 15 3" xfId="29285" xr:uid="{00000000-0005-0000-0000-0000B6A90000}"/>
    <cellStyle name="Normal 5 15_AVA DVA EL" xfId="29286" xr:uid="{00000000-0005-0000-0000-0000B7A90000}"/>
    <cellStyle name="Normal 5 16" xfId="8519" xr:uid="{00000000-0005-0000-0000-0000B8A90000}"/>
    <cellStyle name="Normal 5 16 2" xfId="29287" xr:uid="{00000000-0005-0000-0000-0000B9A90000}"/>
    <cellStyle name="Normal 5 16_AVA DVA EL" xfId="29288" xr:uid="{00000000-0005-0000-0000-0000BAA90000}"/>
    <cellStyle name="Normal 5 17" xfId="8520" xr:uid="{00000000-0005-0000-0000-0000BBA90000}"/>
    <cellStyle name="Normal 5 17 2" xfId="8521" xr:uid="{00000000-0005-0000-0000-0000BCA90000}"/>
    <cellStyle name="Normal 5 17_A01" xfId="12517" xr:uid="{00000000-0005-0000-0000-0000BDA90000}"/>
    <cellStyle name="Normal 5 18" xfId="8522" xr:uid="{00000000-0005-0000-0000-0000BEA90000}"/>
    <cellStyle name="Normal 5 18 2" xfId="8523" xr:uid="{00000000-0005-0000-0000-0000BFA90000}"/>
    <cellStyle name="Normal 5 18_A01" xfId="12518" xr:uid="{00000000-0005-0000-0000-0000C0A90000}"/>
    <cellStyle name="Normal 5 19" xfId="8524" xr:uid="{00000000-0005-0000-0000-0000C1A90000}"/>
    <cellStyle name="Normal 5 19 2" xfId="8525" xr:uid="{00000000-0005-0000-0000-0000C2A90000}"/>
    <cellStyle name="Normal 5 19_A01" xfId="12519" xr:uid="{00000000-0005-0000-0000-0000C3A90000}"/>
    <cellStyle name="Normal 5 2" xfId="8526" xr:uid="{00000000-0005-0000-0000-0000C4A90000}"/>
    <cellStyle name="Normal 5 2 10" xfId="8527" xr:uid="{00000000-0005-0000-0000-0000C5A90000}"/>
    <cellStyle name="Normal 5 2 10 2" xfId="29289" xr:uid="{00000000-0005-0000-0000-0000C6A90000}"/>
    <cellStyle name="Normal 5 2 10 2 2" xfId="29290" xr:uid="{00000000-0005-0000-0000-0000C7A90000}"/>
    <cellStyle name="Normal 5 2 10 2 3" xfId="29291" xr:uid="{00000000-0005-0000-0000-0000C8A90000}"/>
    <cellStyle name="Normal 5 2 10 2_AVA DVA EL" xfId="29292" xr:uid="{00000000-0005-0000-0000-0000C9A90000}"/>
    <cellStyle name="Normal 5 2 10 3" xfId="29293" xr:uid="{00000000-0005-0000-0000-0000CAA90000}"/>
    <cellStyle name="Normal 5 2 10_AVA DVA EL" xfId="29294" xr:uid="{00000000-0005-0000-0000-0000CBA90000}"/>
    <cellStyle name="Normal 5 2 11" xfId="8528" xr:uid="{00000000-0005-0000-0000-0000CCA90000}"/>
    <cellStyle name="Normal 5 2 11 2" xfId="29295" xr:uid="{00000000-0005-0000-0000-0000CDA90000}"/>
    <cellStyle name="Normal 5 2 11 2 2" xfId="29296" xr:uid="{00000000-0005-0000-0000-0000CEA90000}"/>
    <cellStyle name="Normal 5 2 11 2 3" xfId="29297" xr:uid="{00000000-0005-0000-0000-0000CFA90000}"/>
    <cellStyle name="Normal 5 2 11 2_AVA DVA EL" xfId="29298" xr:uid="{00000000-0005-0000-0000-0000D0A90000}"/>
    <cellStyle name="Normal 5 2 11 3" xfId="29299" xr:uid="{00000000-0005-0000-0000-0000D1A90000}"/>
    <cellStyle name="Normal 5 2 11_A01" xfId="34361" xr:uid="{00000000-0005-0000-0000-0000D2A90000}"/>
    <cellStyle name="Normal 5 2 12" xfId="29300" xr:uid="{00000000-0005-0000-0000-0000D3A90000}"/>
    <cellStyle name="Normal 5 2 12 2" xfId="29301" xr:uid="{00000000-0005-0000-0000-0000D4A90000}"/>
    <cellStyle name="Normal 5 2 12 2 2" xfId="29302" xr:uid="{00000000-0005-0000-0000-0000D5A90000}"/>
    <cellStyle name="Normal 5 2 12 2 3" xfId="29303" xr:uid="{00000000-0005-0000-0000-0000D6A90000}"/>
    <cellStyle name="Normal 5 2 12 2_AVA DVA EL" xfId="29304" xr:uid="{00000000-0005-0000-0000-0000D7A90000}"/>
    <cellStyle name="Normal 5 2 12 3" xfId="29305" xr:uid="{00000000-0005-0000-0000-0000D8A90000}"/>
    <cellStyle name="Normal 5 2 12 4" xfId="29306" xr:uid="{00000000-0005-0000-0000-0000D9A90000}"/>
    <cellStyle name="Normal 5 2 12 5" xfId="34534" xr:uid="{00000000-0005-0000-0000-0000DAA90000}"/>
    <cellStyle name="Normal 5 2 12 6" xfId="34421" xr:uid="{00000000-0005-0000-0000-0000DBA90000}"/>
    <cellStyle name="Normal 5 2 12_AVA DVA EL" xfId="29307" xr:uid="{00000000-0005-0000-0000-0000DCA90000}"/>
    <cellStyle name="Normal 5 2 13" xfId="29308" xr:uid="{00000000-0005-0000-0000-0000DDA90000}"/>
    <cellStyle name="Normal 5 2 13 2" xfId="29309" xr:uid="{00000000-0005-0000-0000-0000DEA90000}"/>
    <cellStyle name="Normal 5 2 13 2 2" xfId="35002" xr:uid="{00000000-0005-0000-0000-0000DFA90000}"/>
    <cellStyle name="Normal 5 2 13 3" xfId="29310" xr:uid="{00000000-0005-0000-0000-0000E0A90000}"/>
    <cellStyle name="Normal 5 2 13 4" xfId="34712" xr:uid="{00000000-0005-0000-0000-0000E1A90000}"/>
    <cellStyle name="Normal 5 2 13_AVA DVA EL" xfId="29311" xr:uid="{00000000-0005-0000-0000-0000E2A90000}"/>
    <cellStyle name="Normal 5 2 14" xfId="29312" xr:uid="{00000000-0005-0000-0000-0000E3A90000}"/>
    <cellStyle name="Normal 5 2 14 2" xfId="29313" xr:uid="{00000000-0005-0000-0000-0000E4A90000}"/>
    <cellStyle name="Normal 5 2 14 3" xfId="29314" xr:uid="{00000000-0005-0000-0000-0000E5A90000}"/>
    <cellStyle name="Normal 5 2 14_AVA DVA EL" xfId="29315" xr:uid="{00000000-0005-0000-0000-0000E6A90000}"/>
    <cellStyle name="Normal 5 2 15" xfId="29316" xr:uid="{00000000-0005-0000-0000-0000E7A90000}"/>
    <cellStyle name="Normal 5 2 15 2" xfId="29317" xr:uid="{00000000-0005-0000-0000-0000E8A90000}"/>
    <cellStyle name="Normal 5 2 15 3" xfId="29318" xr:uid="{00000000-0005-0000-0000-0000E9A90000}"/>
    <cellStyle name="Normal 5 2 15_AVA DVA EL" xfId="29319" xr:uid="{00000000-0005-0000-0000-0000EAA90000}"/>
    <cellStyle name="Normal 5 2 16" xfId="29320" xr:uid="{00000000-0005-0000-0000-0000EBA90000}"/>
    <cellStyle name="Normal 5 2 16 2" xfId="29321" xr:uid="{00000000-0005-0000-0000-0000ECA90000}"/>
    <cellStyle name="Normal 5 2 16 3" xfId="29322" xr:uid="{00000000-0005-0000-0000-0000EDA90000}"/>
    <cellStyle name="Normal 5 2 16_AVA DVA EL" xfId="29323" xr:uid="{00000000-0005-0000-0000-0000EEA90000}"/>
    <cellStyle name="Normal 5 2 17" xfId="29324" xr:uid="{00000000-0005-0000-0000-0000EFA90000}"/>
    <cellStyle name="Normal 5 2 17 2" xfId="29325" xr:uid="{00000000-0005-0000-0000-0000F0A90000}"/>
    <cellStyle name="Normal 5 2 17 3" xfId="29326" xr:uid="{00000000-0005-0000-0000-0000F1A90000}"/>
    <cellStyle name="Normal 5 2 17_AVA DVA EL" xfId="29327" xr:uid="{00000000-0005-0000-0000-0000F2A90000}"/>
    <cellStyle name="Normal 5 2 18" xfId="29328" xr:uid="{00000000-0005-0000-0000-0000F3A90000}"/>
    <cellStyle name="Normal 5 2 18 2" xfId="29329" xr:uid="{00000000-0005-0000-0000-0000F4A90000}"/>
    <cellStyle name="Normal 5 2 18 3" xfId="29330" xr:uid="{00000000-0005-0000-0000-0000F5A90000}"/>
    <cellStyle name="Normal 5 2 18_AVA DVA EL" xfId="29331" xr:uid="{00000000-0005-0000-0000-0000F6A90000}"/>
    <cellStyle name="Normal 5 2 19" xfId="35278" xr:uid="{00000000-0005-0000-0000-0000F7A90000}"/>
    <cellStyle name="Normal 5 2 2" xfId="8529" xr:uid="{00000000-0005-0000-0000-0000F8A90000}"/>
    <cellStyle name="Normal 5 2 2 10" xfId="29332" xr:uid="{00000000-0005-0000-0000-0000F9A90000}"/>
    <cellStyle name="Normal 5 2 2 10 2" xfId="29333" xr:uid="{00000000-0005-0000-0000-0000FAA90000}"/>
    <cellStyle name="Normal 5 2 2 10 3" xfId="29334" xr:uid="{00000000-0005-0000-0000-0000FBA90000}"/>
    <cellStyle name="Normal 5 2 2 10_AVA DVA EL" xfId="29335" xr:uid="{00000000-0005-0000-0000-0000FCA90000}"/>
    <cellStyle name="Normal 5 2 2 11" xfId="29336" xr:uid="{00000000-0005-0000-0000-0000FDA90000}"/>
    <cellStyle name="Normal 5 2 2 11 2" xfId="29337" xr:uid="{00000000-0005-0000-0000-0000FEA90000}"/>
    <cellStyle name="Normal 5 2 2 11 3" xfId="29338" xr:uid="{00000000-0005-0000-0000-0000FFA90000}"/>
    <cellStyle name="Normal 5 2 2 11_AVA DVA EL" xfId="29339" xr:uid="{00000000-0005-0000-0000-000000AA0000}"/>
    <cellStyle name="Normal 5 2 2 12" xfId="29340" xr:uid="{00000000-0005-0000-0000-000001AA0000}"/>
    <cellStyle name="Normal 5 2 2 12 2" xfId="29341" xr:uid="{00000000-0005-0000-0000-000002AA0000}"/>
    <cellStyle name="Normal 5 2 2 12 3" xfId="29342" xr:uid="{00000000-0005-0000-0000-000003AA0000}"/>
    <cellStyle name="Normal 5 2 2 12_AVA DVA EL" xfId="29343" xr:uid="{00000000-0005-0000-0000-000004AA0000}"/>
    <cellStyle name="Normal 5 2 2 13" xfId="29344" xr:uid="{00000000-0005-0000-0000-000005AA0000}"/>
    <cellStyle name="Normal 5 2 2 14" xfId="49020" xr:uid="{00000000-0005-0000-0000-000006AA0000}"/>
    <cellStyle name="Normal 5 2 2 2" xfId="29345" xr:uid="{00000000-0005-0000-0000-000007AA0000}"/>
    <cellStyle name="Normal 5 2 2 2 10" xfId="29346" xr:uid="{00000000-0005-0000-0000-000008AA0000}"/>
    <cellStyle name="Normal 5 2 2 2 10 2" xfId="29347" xr:uid="{00000000-0005-0000-0000-000009AA0000}"/>
    <cellStyle name="Normal 5 2 2 2 10 3" xfId="29348" xr:uid="{00000000-0005-0000-0000-00000AAA0000}"/>
    <cellStyle name="Normal 5 2 2 2 10_AVA DVA EL" xfId="29349" xr:uid="{00000000-0005-0000-0000-00000BAA0000}"/>
    <cellStyle name="Normal 5 2 2 2 11" xfId="29350" xr:uid="{00000000-0005-0000-0000-00000CAA0000}"/>
    <cellStyle name="Normal 5 2 2 2 12" xfId="29351" xr:uid="{00000000-0005-0000-0000-00000DAA0000}"/>
    <cellStyle name="Normal 5 2 2 2 13" xfId="34743" xr:uid="{00000000-0005-0000-0000-00000EAA0000}"/>
    <cellStyle name="Normal 5 2 2 2 14" xfId="34829" xr:uid="{00000000-0005-0000-0000-00000FAA0000}"/>
    <cellStyle name="Normal 5 2 2 2 2" xfId="29352" xr:uid="{00000000-0005-0000-0000-000010AA0000}"/>
    <cellStyle name="Normal 5 2 2 2 2 10" xfId="29353" xr:uid="{00000000-0005-0000-0000-000011AA0000}"/>
    <cellStyle name="Normal 5 2 2 2 2 11" xfId="29354" xr:uid="{00000000-0005-0000-0000-000012AA0000}"/>
    <cellStyle name="Normal 5 2 2 2 2 2" xfId="29355" xr:uid="{00000000-0005-0000-0000-000013AA0000}"/>
    <cellStyle name="Normal 5 2 2 2 2 2 2" xfId="29356" xr:uid="{00000000-0005-0000-0000-000014AA0000}"/>
    <cellStyle name="Normal 5 2 2 2 2 2 2 2" xfId="29357" xr:uid="{00000000-0005-0000-0000-000015AA0000}"/>
    <cellStyle name="Normal 5 2 2 2 2 2 2 3" xfId="29358" xr:uid="{00000000-0005-0000-0000-000016AA0000}"/>
    <cellStyle name="Normal 5 2 2 2 2 2 2_AVA DVA EL" xfId="29359" xr:uid="{00000000-0005-0000-0000-000017AA0000}"/>
    <cellStyle name="Normal 5 2 2 2 2 2 3" xfId="29360" xr:uid="{00000000-0005-0000-0000-000018AA0000}"/>
    <cellStyle name="Normal 5 2 2 2 2 2 3 2" xfId="29361" xr:uid="{00000000-0005-0000-0000-000019AA0000}"/>
    <cellStyle name="Normal 5 2 2 2 2 2 3 3" xfId="29362" xr:uid="{00000000-0005-0000-0000-00001AAA0000}"/>
    <cellStyle name="Normal 5 2 2 2 2 2 3_AVA DVA EL" xfId="29363" xr:uid="{00000000-0005-0000-0000-00001BAA0000}"/>
    <cellStyle name="Normal 5 2 2 2 2 2 4" xfId="29364" xr:uid="{00000000-0005-0000-0000-00001CAA0000}"/>
    <cellStyle name="Normal 5 2 2 2 2 2 5" xfId="29365" xr:uid="{00000000-0005-0000-0000-00001DAA0000}"/>
    <cellStyle name="Normal 5 2 2 2 2 2_AVA DVA EL" xfId="29366" xr:uid="{00000000-0005-0000-0000-00001EAA0000}"/>
    <cellStyle name="Normal 5 2 2 2 2 3" xfId="29367" xr:uid="{00000000-0005-0000-0000-00001FAA0000}"/>
    <cellStyle name="Normal 5 2 2 2 2 3 2" xfId="29368" xr:uid="{00000000-0005-0000-0000-000020AA0000}"/>
    <cellStyle name="Normal 5 2 2 2 2 3 3" xfId="29369" xr:uid="{00000000-0005-0000-0000-000021AA0000}"/>
    <cellStyle name="Normal 5 2 2 2 2 3_AVA DVA EL" xfId="29370" xr:uid="{00000000-0005-0000-0000-000022AA0000}"/>
    <cellStyle name="Normal 5 2 2 2 2 4" xfId="29371" xr:uid="{00000000-0005-0000-0000-000023AA0000}"/>
    <cellStyle name="Normal 5 2 2 2 2 4 2" xfId="29372" xr:uid="{00000000-0005-0000-0000-000024AA0000}"/>
    <cellStyle name="Normal 5 2 2 2 2 4 3" xfId="29373" xr:uid="{00000000-0005-0000-0000-000025AA0000}"/>
    <cellStyle name="Normal 5 2 2 2 2 4_AVA DVA EL" xfId="29374" xr:uid="{00000000-0005-0000-0000-000026AA0000}"/>
    <cellStyle name="Normal 5 2 2 2 2 5" xfId="29375" xr:uid="{00000000-0005-0000-0000-000027AA0000}"/>
    <cellStyle name="Normal 5 2 2 2 2 5 2" xfId="29376" xr:uid="{00000000-0005-0000-0000-000028AA0000}"/>
    <cellStyle name="Normal 5 2 2 2 2 5 3" xfId="29377" xr:uid="{00000000-0005-0000-0000-000029AA0000}"/>
    <cellStyle name="Normal 5 2 2 2 2 5_AVA DVA EL" xfId="29378" xr:uid="{00000000-0005-0000-0000-00002AAA0000}"/>
    <cellStyle name="Normal 5 2 2 2 2 6" xfId="29379" xr:uid="{00000000-0005-0000-0000-00002BAA0000}"/>
    <cellStyle name="Normal 5 2 2 2 2 6 2" xfId="29380" xr:uid="{00000000-0005-0000-0000-00002CAA0000}"/>
    <cellStyle name="Normal 5 2 2 2 2 6 3" xfId="29381" xr:uid="{00000000-0005-0000-0000-00002DAA0000}"/>
    <cellStyle name="Normal 5 2 2 2 2 6_AVA DVA EL" xfId="29382" xr:uid="{00000000-0005-0000-0000-00002EAA0000}"/>
    <cellStyle name="Normal 5 2 2 2 2 7" xfId="29383" xr:uid="{00000000-0005-0000-0000-00002FAA0000}"/>
    <cellStyle name="Normal 5 2 2 2 2 7 2" xfId="29384" xr:uid="{00000000-0005-0000-0000-000030AA0000}"/>
    <cellStyle name="Normal 5 2 2 2 2 7 3" xfId="29385" xr:uid="{00000000-0005-0000-0000-000031AA0000}"/>
    <cellStyle name="Normal 5 2 2 2 2 7_AVA DVA EL" xfId="29386" xr:uid="{00000000-0005-0000-0000-000032AA0000}"/>
    <cellStyle name="Normal 5 2 2 2 2 8" xfId="29387" xr:uid="{00000000-0005-0000-0000-000033AA0000}"/>
    <cellStyle name="Normal 5 2 2 2 2 8 2" xfId="29388" xr:uid="{00000000-0005-0000-0000-000034AA0000}"/>
    <cellStyle name="Normal 5 2 2 2 2 8 3" xfId="29389" xr:uid="{00000000-0005-0000-0000-000035AA0000}"/>
    <cellStyle name="Normal 5 2 2 2 2 8_AVA DVA EL" xfId="29390" xr:uid="{00000000-0005-0000-0000-000036AA0000}"/>
    <cellStyle name="Normal 5 2 2 2 2 9" xfId="29391" xr:uid="{00000000-0005-0000-0000-000037AA0000}"/>
    <cellStyle name="Normal 5 2 2 2 2 9 2" xfId="29392" xr:uid="{00000000-0005-0000-0000-000038AA0000}"/>
    <cellStyle name="Normal 5 2 2 2 2 9 3" xfId="29393" xr:uid="{00000000-0005-0000-0000-000039AA0000}"/>
    <cellStyle name="Normal 5 2 2 2 2 9_AVA DVA EL" xfId="29394" xr:uid="{00000000-0005-0000-0000-00003AAA0000}"/>
    <cellStyle name="Normal 5 2 2 2 2_AVA DVA EL" xfId="29395" xr:uid="{00000000-0005-0000-0000-00003BAA0000}"/>
    <cellStyle name="Normal 5 2 2 2 3" xfId="29396" xr:uid="{00000000-0005-0000-0000-00003CAA0000}"/>
    <cellStyle name="Normal 5 2 2 2 3 2" xfId="29397" xr:uid="{00000000-0005-0000-0000-00003DAA0000}"/>
    <cellStyle name="Normal 5 2 2 2 3 2 2" xfId="29398" xr:uid="{00000000-0005-0000-0000-00003EAA0000}"/>
    <cellStyle name="Normal 5 2 2 2 3 2 3" xfId="29399" xr:uid="{00000000-0005-0000-0000-00003FAA0000}"/>
    <cellStyle name="Normal 5 2 2 2 3 2_AVA DVA EL" xfId="29400" xr:uid="{00000000-0005-0000-0000-000040AA0000}"/>
    <cellStyle name="Normal 5 2 2 2 3 3" xfId="29401" xr:uid="{00000000-0005-0000-0000-000041AA0000}"/>
    <cellStyle name="Normal 5 2 2 2 3 3 2" xfId="29402" xr:uid="{00000000-0005-0000-0000-000042AA0000}"/>
    <cellStyle name="Normal 5 2 2 2 3 3 3" xfId="29403" xr:uid="{00000000-0005-0000-0000-000043AA0000}"/>
    <cellStyle name="Normal 5 2 2 2 3 3_AVA DVA EL" xfId="29404" xr:uid="{00000000-0005-0000-0000-000044AA0000}"/>
    <cellStyle name="Normal 5 2 2 2 3 4" xfId="29405" xr:uid="{00000000-0005-0000-0000-000045AA0000}"/>
    <cellStyle name="Normal 5 2 2 2 3 5" xfId="29406" xr:uid="{00000000-0005-0000-0000-000046AA0000}"/>
    <cellStyle name="Normal 5 2 2 2 3_AVA DVA EL" xfId="29407" xr:uid="{00000000-0005-0000-0000-000047AA0000}"/>
    <cellStyle name="Normal 5 2 2 2 4" xfId="29408" xr:uid="{00000000-0005-0000-0000-000048AA0000}"/>
    <cellStyle name="Normal 5 2 2 2 4 2" xfId="29409" xr:uid="{00000000-0005-0000-0000-000049AA0000}"/>
    <cellStyle name="Normal 5 2 2 2 4 3" xfId="29410" xr:uid="{00000000-0005-0000-0000-00004AAA0000}"/>
    <cellStyle name="Normal 5 2 2 2 4_AVA DVA EL" xfId="29411" xr:uid="{00000000-0005-0000-0000-00004BAA0000}"/>
    <cellStyle name="Normal 5 2 2 2 5" xfId="29412" xr:uid="{00000000-0005-0000-0000-00004CAA0000}"/>
    <cellStyle name="Normal 5 2 2 2 5 2" xfId="29413" xr:uid="{00000000-0005-0000-0000-00004DAA0000}"/>
    <cellStyle name="Normal 5 2 2 2 5 3" xfId="29414" xr:uid="{00000000-0005-0000-0000-00004EAA0000}"/>
    <cellStyle name="Normal 5 2 2 2 5_AVA DVA EL" xfId="29415" xr:uid="{00000000-0005-0000-0000-00004FAA0000}"/>
    <cellStyle name="Normal 5 2 2 2 6" xfId="29416" xr:uid="{00000000-0005-0000-0000-000050AA0000}"/>
    <cellStyle name="Normal 5 2 2 2 6 2" xfId="29417" xr:uid="{00000000-0005-0000-0000-000051AA0000}"/>
    <cellStyle name="Normal 5 2 2 2 6 3" xfId="29418" xr:uid="{00000000-0005-0000-0000-000052AA0000}"/>
    <cellStyle name="Normal 5 2 2 2 6_AVA DVA EL" xfId="29419" xr:uid="{00000000-0005-0000-0000-000053AA0000}"/>
    <cellStyle name="Normal 5 2 2 2 7" xfId="29420" xr:uid="{00000000-0005-0000-0000-000054AA0000}"/>
    <cellStyle name="Normal 5 2 2 2 7 2" xfId="29421" xr:uid="{00000000-0005-0000-0000-000055AA0000}"/>
    <cellStyle name="Normal 5 2 2 2 7 3" xfId="29422" xr:uid="{00000000-0005-0000-0000-000056AA0000}"/>
    <cellStyle name="Normal 5 2 2 2 7_AVA DVA EL" xfId="29423" xr:uid="{00000000-0005-0000-0000-000057AA0000}"/>
    <cellStyle name="Normal 5 2 2 2 8" xfId="29424" xr:uid="{00000000-0005-0000-0000-000058AA0000}"/>
    <cellStyle name="Normal 5 2 2 2 8 2" xfId="29425" xr:uid="{00000000-0005-0000-0000-000059AA0000}"/>
    <cellStyle name="Normal 5 2 2 2 8 3" xfId="29426" xr:uid="{00000000-0005-0000-0000-00005AAA0000}"/>
    <cellStyle name="Normal 5 2 2 2 8_AVA DVA EL" xfId="29427" xr:uid="{00000000-0005-0000-0000-00005BAA0000}"/>
    <cellStyle name="Normal 5 2 2 2 9" xfId="29428" xr:uid="{00000000-0005-0000-0000-00005CAA0000}"/>
    <cellStyle name="Normal 5 2 2 2 9 2" xfId="29429" xr:uid="{00000000-0005-0000-0000-00005DAA0000}"/>
    <cellStyle name="Normal 5 2 2 2 9 3" xfId="29430" xr:uid="{00000000-0005-0000-0000-00005EAA0000}"/>
    <cellStyle name="Normal 5 2 2 2 9_AVA DVA EL" xfId="29431" xr:uid="{00000000-0005-0000-0000-00005FAA0000}"/>
    <cellStyle name="Normal 5 2 2 2_AVA DVA EL" xfId="29432" xr:uid="{00000000-0005-0000-0000-000060AA0000}"/>
    <cellStyle name="Normal 5 2 2 3" xfId="29433" xr:uid="{00000000-0005-0000-0000-000061AA0000}"/>
    <cellStyle name="Normal 5 2 2 3 10" xfId="29434" xr:uid="{00000000-0005-0000-0000-000062AA0000}"/>
    <cellStyle name="Normal 5 2 2 3 11" xfId="29435" xr:uid="{00000000-0005-0000-0000-000063AA0000}"/>
    <cellStyle name="Normal 5 2 2 3 2" xfId="29436" xr:uid="{00000000-0005-0000-0000-000064AA0000}"/>
    <cellStyle name="Normal 5 2 2 3 2 2" xfId="29437" xr:uid="{00000000-0005-0000-0000-000065AA0000}"/>
    <cellStyle name="Normal 5 2 2 3 2 2 2" xfId="29438" xr:uid="{00000000-0005-0000-0000-000066AA0000}"/>
    <cellStyle name="Normal 5 2 2 3 2 2 3" xfId="29439" xr:uid="{00000000-0005-0000-0000-000067AA0000}"/>
    <cellStyle name="Normal 5 2 2 3 2 2_AVA DVA EL" xfId="29440" xr:uid="{00000000-0005-0000-0000-000068AA0000}"/>
    <cellStyle name="Normal 5 2 2 3 2 3" xfId="29441" xr:uid="{00000000-0005-0000-0000-000069AA0000}"/>
    <cellStyle name="Normal 5 2 2 3 2 3 2" xfId="29442" xr:uid="{00000000-0005-0000-0000-00006AAA0000}"/>
    <cellStyle name="Normal 5 2 2 3 2 3 3" xfId="29443" xr:uid="{00000000-0005-0000-0000-00006BAA0000}"/>
    <cellStyle name="Normal 5 2 2 3 2 3_AVA DVA EL" xfId="29444" xr:uid="{00000000-0005-0000-0000-00006CAA0000}"/>
    <cellStyle name="Normal 5 2 2 3 2 4" xfId="29445" xr:uid="{00000000-0005-0000-0000-00006DAA0000}"/>
    <cellStyle name="Normal 5 2 2 3 2 5" xfId="29446" xr:uid="{00000000-0005-0000-0000-00006EAA0000}"/>
    <cellStyle name="Normal 5 2 2 3 2_AVA DVA EL" xfId="29447" xr:uid="{00000000-0005-0000-0000-00006FAA0000}"/>
    <cellStyle name="Normal 5 2 2 3 3" xfId="29448" xr:uid="{00000000-0005-0000-0000-000070AA0000}"/>
    <cellStyle name="Normal 5 2 2 3 3 2" xfId="29449" xr:uid="{00000000-0005-0000-0000-000071AA0000}"/>
    <cellStyle name="Normal 5 2 2 3 3 3" xfId="29450" xr:uid="{00000000-0005-0000-0000-000072AA0000}"/>
    <cellStyle name="Normal 5 2 2 3 3_AVA DVA EL" xfId="29451" xr:uid="{00000000-0005-0000-0000-000073AA0000}"/>
    <cellStyle name="Normal 5 2 2 3 4" xfId="29452" xr:uid="{00000000-0005-0000-0000-000074AA0000}"/>
    <cellStyle name="Normal 5 2 2 3 4 2" xfId="29453" xr:uid="{00000000-0005-0000-0000-000075AA0000}"/>
    <cellStyle name="Normal 5 2 2 3 4 3" xfId="29454" xr:uid="{00000000-0005-0000-0000-000076AA0000}"/>
    <cellStyle name="Normal 5 2 2 3 4_AVA DVA EL" xfId="29455" xr:uid="{00000000-0005-0000-0000-000077AA0000}"/>
    <cellStyle name="Normal 5 2 2 3 5" xfId="29456" xr:uid="{00000000-0005-0000-0000-000078AA0000}"/>
    <cellStyle name="Normal 5 2 2 3 5 2" xfId="29457" xr:uid="{00000000-0005-0000-0000-000079AA0000}"/>
    <cellStyle name="Normal 5 2 2 3 5 3" xfId="29458" xr:uid="{00000000-0005-0000-0000-00007AAA0000}"/>
    <cellStyle name="Normal 5 2 2 3 5_AVA DVA EL" xfId="29459" xr:uid="{00000000-0005-0000-0000-00007BAA0000}"/>
    <cellStyle name="Normal 5 2 2 3 6" xfId="29460" xr:uid="{00000000-0005-0000-0000-00007CAA0000}"/>
    <cellStyle name="Normal 5 2 2 3 6 2" xfId="29461" xr:uid="{00000000-0005-0000-0000-00007DAA0000}"/>
    <cellStyle name="Normal 5 2 2 3 6 3" xfId="29462" xr:uid="{00000000-0005-0000-0000-00007EAA0000}"/>
    <cellStyle name="Normal 5 2 2 3 6_AVA DVA EL" xfId="29463" xr:uid="{00000000-0005-0000-0000-00007FAA0000}"/>
    <cellStyle name="Normal 5 2 2 3 7" xfId="29464" xr:uid="{00000000-0005-0000-0000-000080AA0000}"/>
    <cellStyle name="Normal 5 2 2 3 7 2" xfId="29465" xr:uid="{00000000-0005-0000-0000-000081AA0000}"/>
    <cellStyle name="Normal 5 2 2 3 7 3" xfId="29466" xr:uid="{00000000-0005-0000-0000-000082AA0000}"/>
    <cellStyle name="Normal 5 2 2 3 7_AVA DVA EL" xfId="29467" xr:uid="{00000000-0005-0000-0000-000083AA0000}"/>
    <cellStyle name="Normal 5 2 2 3 8" xfId="29468" xr:uid="{00000000-0005-0000-0000-000084AA0000}"/>
    <cellStyle name="Normal 5 2 2 3 8 2" xfId="29469" xr:uid="{00000000-0005-0000-0000-000085AA0000}"/>
    <cellStyle name="Normal 5 2 2 3 8 3" xfId="29470" xr:uid="{00000000-0005-0000-0000-000086AA0000}"/>
    <cellStyle name="Normal 5 2 2 3 8_AVA DVA EL" xfId="29471" xr:uid="{00000000-0005-0000-0000-000087AA0000}"/>
    <cellStyle name="Normal 5 2 2 3 9" xfId="29472" xr:uid="{00000000-0005-0000-0000-000088AA0000}"/>
    <cellStyle name="Normal 5 2 2 3 9 2" xfId="29473" xr:uid="{00000000-0005-0000-0000-000089AA0000}"/>
    <cellStyle name="Normal 5 2 2 3 9 3" xfId="29474" xr:uid="{00000000-0005-0000-0000-00008AAA0000}"/>
    <cellStyle name="Normal 5 2 2 3 9_AVA DVA EL" xfId="29475" xr:uid="{00000000-0005-0000-0000-00008BAA0000}"/>
    <cellStyle name="Normal 5 2 2 3_AVA DVA EL" xfId="29476" xr:uid="{00000000-0005-0000-0000-00008CAA0000}"/>
    <cellStyle name="Normal 5 2 2 4" xfId="29477" xr:uid="{00000000-0005-0000-0000-00008DAA0000}"/>
    <cellStyle name="Normal 5 2 2 4 2" xfId="29478" xr:uid="{00000000-0005-0000-0000-00008EAA0000}"/>
    <cellStyle name="Normal 5 2 2 4 2 2" xfId="29479" xr:uid="{00000000-0005-0000-0000-00008FAA0000}"/>
    <cellStyle name="Normal 5 2 2 4 2 3" xfId="29480" xr:uid="{00000000-0005-0000-0000-000090AA0000}"/>
    <cellStyle name="Normal 5 2 2 4 2_AVA DVA EL" xfId="29481" xr:uid="{00000000-0005-0000-0000-000091AA0000}"/>
    <cellStyle name="Normal 5 2 2 4 3" xfId="29482" xr:uid="{00000000-0005-0000-0000-000092AA0000}"/>
    <cellStyle name="Normal 5 2 2 4 3 2" xfId="29483" xr:uid="{00000000-0005-0000-0000-000093AA0000}"/>
    <cellStyle name="Normal 5 2 2 4 3 3" xfId="29484" xr:uid="{00000000-0005-0000-0000-000094AA0000}"/>
    <cellStyle name="Normal 5 2 2 4 3_AVA DVA EL" xfId="29485" xr:uid="{00000000-0005-0000-0000-000095AA0000}"/>
    <cellStyle name="Normal 5 2 2 4 4" xfId="29486" xr:uid="{00000000-0005-0000-0000-000096AA0000}"/>
    <cellStyle name="Normal 5 2 2 4 5" xfId="29487" xr:uid="{00000000-0005-0000-0000-000097AA0000}"/>
    <cellStyle name="Normal 5 2 2 4_AVA DVA EL" xfId="29488" xr:uid="{00000000-0005-0000-0000-000098AA0000}"/>
    <cellStyle name="Normal 5 2 2 5" xfId="29489" xr:uid="{00000000-0005-0000-0000-000099AA0000}"/>
    <cellStyle name="Normal 5 2 2 5 2" xfId="29490" xr:uid="{00000000-0005-0000-0000-00009AAA0000}"/>
    <cellStyle name="Normal 5 2 2 5 3" xfId="29491" xr:uid="{00000000-0005-0000-0000-00009BAA0000}"/>
    <cellStyle name="Normal 5 2 2 5_AVA DVA EL" xfId="29492" xr:uid="{00000000-0005-0000-0000-00009CAA0000}"/>
    <cellStyle name="Normal 5 2 2 6" xfId="29493" xr:uid="{00000000-0005-0000-0000-00009DAA0000}"/>
    <cellStyle name="Normal 5 2 2 6 2" xfId="29494" xr:uid="{00000000-0005-0000-0000-00009EAA0000}"/>
    <cellStyle name="Normal 5 2 2 6 3" xfId="29495" xr:uid="{00000000-0005-0000-0000-00009FAA0000}"/>
    <cellStyle name="Normal 5 2 2 6_AVA DVA EL" xfId="29496" xr:uid="{00000000-0005-0000-0000-0000A0AA0000}"/>
    <cellStyle name="Normal 5 2 2 7" xfId="29497" xr:uid="{00000000-0005-0000-0000-0000A1AA0000}"/>
    <cellStyle name="Normal 5 2 2 7 2" xfId="29498" xr:uid="{00000000-0005-0000-0000-0000A2AA0000}"/>
    <cellStyle name="Normal 5 2 2 7 3" xfId="29499" xr:uid="{00000000-0005-0000-0000-0000A3AA0000}"/>
    <cellStyle name="Normal 5 2 2 7_AVA DVA EL" xfId="29500" xr:uid="{00000000-0005-0000-0000-0000A4AA0000}"/>
    <cellStyle name="Normal 5 2 2 8" xfId="29501" xr:uid="{00000000-0005-0000-0000-0000A5AA0000}"/>
    <cellStyle name="Normal 5 2 2 8 2" xfId="29502" xr:uid="{00000000-0005-0000-0000-0000A6AA0000}"/>
    <cellStyle name="Normal 5 2 2 8 3" xfId="29503" xr:uid="{00000000-0005-0000-0000-0000A7AA0000}"/>
    <cellStyle name="Normal 5 2 2 8_AVA DVA EL" xfId="29504" xr:uid="{00000000-0005-0000-0000-0000A8AA0000}"/>
    <cellStyle name="Normal 5 2 2 9" xfId="29505" xr:uid="{00000000-0005-0000-0000-0000A9AA0000}"/>
    <cellStyle name="Normal 5 2 2 9 2" xfId="29506" xr:uid="{00000000-0005-0000-0000-0000AAAA0000}"/>
    <cellStyle name="Normal 5 2 2 9 3" xfId="29507" xr:uid="{00000000-0005-0000-0000-0000ABAA0000}"/>
    <cellStyle name="Normal 5 2 2 9_AVA DVA EL" xfId="29508" xr:uid="{00000000-0005-0000-0000-0000ACAA0000}"/>
    <cellStyle name="Normal 5 2 2_A01" xfId="34362" xr:uid="{00000000-0005-0000-0000-0000ADAA0000}"/>
    <cellStyle name="Normal 5 2 20" xfId="49021" xr:uid="{00000000-0005-0000-0000-0000AEAA0000}"/>
    <cellStyle name="Normal 5 2 21" xfId="49022" xr:uid="{00000000-0005-0000-0000-0000AFAA0000}"/>
    <cellStyle name="Normal 5 2 3" xfId="8530" xr:uid="{00000000-0005-0000-0000-0000B0AA0000}"/>
    <cellStyle name="Normal 5 2 3 10" xfId="29509" xr:uid="{00000000-0005-0000-0000-0000B1AA0000}"/>
    <cellStyle name="Normal 5 2 3 10 2" xfId="29510" xr:uid="{00000000-0005-0000-0000-0000B2AA0000}"/>
    <cellStyle name="Normal 5 2 3 10 3" xfId="29511" xr:uid="{00000000-0005-0000-0000-0000B3AA0000}"/>
    <cellStyle name="Normal 5 2 3 10_AVA DVA EL" xfId="29512" xr:uid="{00000000-0005-0000-0000-0000B4AA0000}"/>
    <cellStyle name="Normal 5 2 3 11" xfId="29513" xr:uid="{00000000-0005-0000-0000-0000B5AA0000}"/>
    <cellStyle name="Normal 5 2 3 11 2" xfId="29514" xr:uid="{00000000-0005-0000-0000-0000B6AA0000}"/>
    <cellStyle name="Normal 5 2 3 11 3" xfId="29515" xr:uid="{00000000-0005-0000-0000-0000B7AA0000}"/>
    <cellStyle name="Normal 5 2 3 11_AVA DVA EL" xfId="29516" xr:uid="{00000000-0005-0000-0000-0000B8AA0000}"/>
    <cellStyle name="Normal 5 2 3 12" xfId="29517" xr:uid="{00000000-0005-0000-0000-0000B9AA0000}"/>
    <cellStyle name="Normal 5 2 3 12 2" xfId="29518" xr:uid="{00000000-0005-0000-0000-0000BAAA0000}"/>
    <cellStyle name="Normal 5 2 3 12 3" xfId="29519" xr:uid="{00000000-0005-0000-0000-0000BBAA0000}"/>
    <cellStyle name="Normal 5 2 3 12_AVA DVA EL" xfId="29520" xr:uid="{00000000-0005-0000-0000-0000BCAA0000}"/>
    <cellStyle name="Normal 5 2 3 13" xfId="29521" xr:uid="{00000000-0005-0000-0000-0000BDAA0000}"/>
    <cellStyle name="Normal 5 2 3 14" xfId="49023" xr:uid="{00000000-0005-0000-0000-0000BEAA0000}"/>
    <cellStyle name="Normal 5 2 3 2" xfId="29522" xr:uid="{00000000-0005-0000-0000-0000BFAA0000}"/>
    <cellStyle name="Normal 5 2 3 2 10" xfId="29523" xr:uid="{00000000-0005-0000-0000-0000C0AA0000}"/>
    <cellStyle name="Normal 5 2 3 2 10 2" xfId="29524" xr:uid="{00000000-0005-0000-0000-0000C1AA0000}"/>
    <cellStyle name="Normal 5 2 3 2 10 3" xfId="29525" xr:uid="{00000000-0005-0000-0000-0000C2AA0000}"/>
    <cellStyle name="Normal 5 2 3 2 10_AVA DVA EL" xfId="29526" xr:uid="{00000000-0005-0000-0000-0000C3AA0000}"/>
    <cellStyle name="Normal 5 2 3 2 11" xfId="29527" xr:uid="{00000000-0005-0000-0000-0000C4AA0000}"/>
    <cellStyle name="Normal 5 2 3 2 12" xfId="29528" xr:uid="{00000000-0005-0000-0000-0000C5AA0000}"/>
    <cellStyle name="Normal 5 2 3 2 2" xfId="29529" xr:uid="{00000000-0005-0000-0000-0000C6AA0000}"/>
    <cellStyle name="Normal 5 2 3 2 2 10" xfId="29530" xr:uid="{00000000-0005-0000-0000-0000C7AA0000}"/>
    <cellStyle name="Normal 5 2 3 2 2 11" xfId="29531" xr:uid="{00000000-0005-0000-0000-0000C8AA0000}"/>
    <cellStyle name="Normal 5 2 3 2 2 2" xfId="29532" xr:uid="{00000000-0005-0000-0000-0000C9AA0000}"/>
    <cellStyle name="Normal 5 2 3 2 2 2 2" xfId="29533" xr:uid="{00000000-0005-0000-0000-0000CAAA0000}"/>
    <cellStyle name="Normal 5 2 3 2 2 2 2 2" xfId="29534" xr:uid="{00000000-0005-0000-0000-0000CBAA0000}"/>
    <cellStyle name="Normal 5 2 3 2 2 2 2 3" xfId="29535" xr:uid="{00000000-0005-0000-0000-0000CCAA0000}"/>
    <cellStyle name="Normal 5 2 3 2 2 2 2_AVA DVA EL" xfId="29536" xr:uid="{00000000-0005-0000-0000-0000CDAA0000}"/>
    <cellStyle name="Normal 5 2 3 2 2 2 3" xfId="29537" xr:uid="{00000000-0005-0000-0000-0000CEAA0000}"/>
    <cellStyle name="Normal 5 2 3 2 2 2 3 2" xfId="29538" xr:uid="{00000000-0005-0000-0000-0000CFAA0000}"/>
    <cellStyle name="Normal 5 2 3 2 2 2 3 3" xfId="29539" xr:uid="{00000000-0005-0000-0000-0000D0AA0000}"/>
    <cellStyle name="Normal 5 2 3 2 2 2 3_AVA DVA EL" xfId="29540" xr:uid="{00000000-0005-0000-0000-0000D1AA0000}"/>
    <cellStyle name="Normal 5 2 3 2 2 2 4" xfId="29541" xr:uid="{00000000-0005-0000-0000-0000D2AA0000}"/>
    <cellStyle name="Normal 5 2 3 2 2 2 5" xfId="29542" xr:uid="{00000000-0005-0000-0000-0000D3AA0000}"/>
    <cellStyle name="Normal 5 2 3 2 2 2_AVA DVA EL" xfId="29543" xr:uid="{00000000-0005-0000-0000-0000D4AA0000}"/>
    <cellStyle name="Normal 5 2 3 2 2 3" xfId="29544" xr:uid="{00000000-0005-0000-0000-0000D5AA0000}"/>
    <cellStyle name="Normal 5 2 3 2 2 3 2" xfId="29545" xr:uid="{00000000-0005-0000-0000-0000D6AA0000}"/>
    <cellStyle name="Normal 5 2 3 2 2 3 3" xfId="29546" xr:uid="{00000000-0005-0000-0000-0000D7AA0000}"/>
    <cellStyle name="Normal 5 2 3 2 2 3_AVA DVA EL" xfId="29547" xr:uid="{00000000-0005-0000-0000-0000D8AA0000}"/>
    <cellStyle name="Normal 5 2 3 2 2 4" xfId="29548" xr:uid="{00000000-0005-0000-0000-0000D9AA0000}"/>
    <cellStyle name="Normal 5 2 3 2 2 4 2" xfId="29549" xr:uid="{00000000-0005-0000-0000-0000DAAA0000}"/>
    <cellStyle name="Normal 5 2 3 2 2 4 3" xfId="29550" xr:uid="{00000000-0005-0000-0000-0000DBAA0000}"/>
    <cellStyle name="Normal 5 2 3 2 2 4_AVA DVA EL" xfId="29551" xr:uid="{00000000-0005-0000-0000-0000DCAA0000}"/>
    <cellStyle name="Normal 5 2 3 2 2 5" xfId="29552" xr:uid="{00000000-0005-0000-0000-0000DDAA0000}"/>
    <cellStyle name="Normal 5 2 3 2 2 5 2" xfId="29553" xr:uid="{00000000-0005-0000-0000-0000DEAA0000}"/>
    <cellStyle name="Normal 5 2 3 2 2 5 3" xfId="29554" xr:uid="{00000000-0005-0000-0000-0000DFAA0000}"/>
    <cellStyle name="Normal 5 2 3 2 2 5_AVA DVA EL" xfId="29555" xr:uid="{00000000-0005-0000-0000-0000E0AA0000}"/>
    <cellStyle name="Normal 5 2 3 2 2 6" xfId="29556" xr:uid="{00000000-0005-0000-0000-0000E1AA0000}"/>
    <cellStyle name="Normal 5 2 3 2 2 6 2" xfId="29557" xr:uid="{00000000-0005-0000-0000-0000E2AA0000}"/>
    <cellStyle name="Normal 5 2 3 2 2 6 3" xfId="29558" xr:uid="{00000000-0005-0000-0000-0000E3AA0000}"/>
    <cellStyle name="Normal 5 2 3 2 2 6_AVA DVA EL" xfId="29559" xr:uid="{00000000-0005-0000-0000-0000E4AA0000}"/>
    <cellStyle name="Normal 5 2 3 2 2 7" xfId="29560" xr:uid="{00000000-0005-0000-0000-0000E5AA0000}"/>
    <cellStyle name="Normal 5 2 3 2 2 7 2" xfId="29561" xr:uid="{00000000-0005-0000-0000-0000E6AA0000}"/>
    <cellStyle name="Normal 5 2 3 2 2 7 3" xfId="29562" xr:uid="{00000000-0005-0000-0000-0000E7AA0000}"/>
    <cellStyle name="Normal 5 2 3 2 2 7_AVA DVA EL" xfId="29563" xr:uid="{00000000-0005-0000-0000-0000E8AA0000}"/>
    <cellStyle name="Normal 5 2 3 2 2 8" xfId="29564" xr:uid="{00000000-0005-0000-0000-0000E9AA0000}"/>
    <cellStyle name="Normal 5 2 3 2 2 8 2" xfId="29565" xr:uid="{00000000-0005-0000-0000-0000EAAA0000}"/>
    <cellStyle name="Normal 5 2 3 2 2 8 3" xfId="29566" xr:uid="{00000000-0005-0000-0000-0000EBAA0000}"/>
    <cellStyle name="Normal 5 2 3 2 2 8_AVA DVA EL" xfId="29567" xr:uid="{00000000-0005-0000-0000-0000ECAA0000}"/>
    <cellStyle name="Normal 5 2 3 2 2 9" xfId="29568" xr:uid="{00000000-0005-0000-0000-0000EDAA0000}"/>
    <cellStyle name="Normal 5 2 3 2 2 9 2" xfId="29569" xr:uid="{00000000-0005-0000-0000-0000EEAA0000}"/>
    <cellStyle name="Normal 5 2 3 2 2 9 3" xfId="29570" xr:uid="{00000000-0005-0000-0000-0000EFAA0000}"/>
    <cellStyle name="Normal 5 2 3 2 2 9_AVA DVA EL" xfId="29571" xr:uid="{00000000-0005-0000-0000-0000F0AA0000}"/>
    <cellStyle name="Normal 5 2 3 2 2_AVA DVA EL" xfId="29572" xr:uid="{00000000-0005-0000-0000-0000F1AA0000}"/>
    <cellStyle name="Normal 5 2 3 2 3" xfId="29573" xr:uid="{00000000-0005-0000-0000-0000F2AA0000}"/>
    <cellStyle name="Normal 5 2 3 2 3 2" xfId="29574" xr:uid="{00000000-0005-0000-0000-0000F3AA0000}"/>
    <cellStyle name="Normal 5 2 3 2 3 2 2" xfId="29575" xr:uid="{00000000-0005-0000-0000-0000F4AA0000}"/>
    <cellStyle name="Normal 5 2 3 2 3 2 3" xfId="29576" xr:uid="{00000000-0005-0000-0000-0000F5AA0000}"/>
    <cellStyle name="Normal 5 2 3 2 3 2_AVA DVA EL" xfId="29577" xr:uid="{00000000-0005-0000-0000-0000F6AA0000}"/>
    <cellStyle name="Normal 5 2 3 2 3 3" xfId="29578" xr:uid="{00000000-0005-0000-0000-0000F7AA0000}"/>
    <cellStyle name="Normal 5 2 3 2 3 3 2" xfId="29579" xr:uid="{00000000-0005-0000-0000-0000F8AA0000}"/>
    <cellStyle name="Normal 5 2 3 2 3 3 3" xfId="29580" xr:uid="{00000000-0005-0000-0000-0000F9AA0000}"/>
    <cellStyle name="Normal 5 2 3 2 3 3_AVA DVA EL" xfId="29581" xr:uid="{00000000-0005-0000-0000-0000FAAA0000}"/>
    <cellStyle name="Normal 5 2 3 2 3 4" xfId="29582" xr:uid="{00000000-0005-0000-0000-0000FBAA0000}"/>
    <cellStyle name="Normal 5 2 3 2 3 5" xfId="29583" xr:uid="{00000000-0005-0000-0000-0000FCAA0000}"/>
    <cellStyle name="Normal 5 2 3 2 3_AVA DVA EL" xfId="29584" xr:uid="{00000000-0005-0000-0000-0000FDAA0000}"/>
    <cellStyle name="Normal 5 2 3 2 4" xfId="29585" xr:uid="{00000000-0005-0000-0000-0000FEAA0000}"/>
    <cellStyle name="Normal 5 2 3 2 4 2" xfId="29586" xr:uid="{00000000-0005-0000-0000-0000FFAA0000}"/>
    <cellStyle name="Normal 5 2 3 2 4 3" xfId="29587" xr:uid="{00000000-0005-0000-0000-000000AB0000}"/>
    <cellStyle name="Normal 5 2 3 2 4_AVA DVA EL" xfId="29588" xr:uid="{00000000-0005-0000-0000-000001AB0000}"/>
    <cellStyle name="Normal 5 2 3 2 5" xfId="29589" xr:uid="{00000000-0005-0000-0000-000002AB0000}"/>
    <cellStyle name="Normal 5 2 3 2 5 2" xfId="29590" xr:uid="{00000000-0005-0000-0000-000003AB0000}"/>
    <cellStyle name="Normal 5 2 3 2 5 3" xfId="29591" xr:uid="{00000000-0005-0000-0000-000004AB0000}"/>
    <cellStyle name="Normal 5 2 3 2 5_AVA DVA EL" xfId="29592" xr:uid="{00000000-0005-0000-0000-000005AB0000}"/>
    <cellStyle name="Normal 5 2 3 2 6" xfId="29593" xr:uid="{00000000-0005-0000-0000-000006AB0000}"/>
    <cellStyle name="Normal 5 2 3 2 6 2" xfId="29594" xr:uid="{00000000-0005-0000-0000-000007AB0000}"/>
    <cellStyle name="Normal 5 2 3 2 6 3" xfId="29595" xr:uid="{00000000-0005-0000-0000-000008AB0000}"/>
    <cellStyle name="Normal 5 2 3 2 6_AVA DVA EL" xfId="29596" xr:uid="{00000000-0005-0000-0000-000009AB0000}"/>
    <cellStyle name="Normal 5 2 3 2 7" xfId="29597" xr:uid="{00000000-0005-0000-0000-00000AAB0000}"/>
    <cellStyle name="Normal 5 2 3 2 7 2" xfId="29598" xr:uid="{00000000-0005-0000-0000-00000BAB0000}"/>
    <cellStyle name="Normal 5 2 3 2 7 3" xfId="29599" xr:uid="{00000000-0005-0000-0000-00000CAB0000}"/>
    <cellStyle name="Normal 5 2 3 2 7_AVA DVA EL" xfId="29600" xr:uid="{00000000-0005-0000-0000-00000DAB0000}"/>
    <cellStyle name="Normal 5 2 3 2 8" xfId="29601" xr:uid="{00000000-0005-0000-0000-00000EAB0000}"/>
    <cellStyle name="Normal 5 2 3 2 8 2" xfId="29602" xr:uid="{00000000-0005-0000-0000-00000FAB0000}"/>
    <cellStyle name="Normal 5 2 3 2 8 3" xfId="29603" xr:uid="{00000000-0005-0000-0000-000010AB0000}"/>
    <cellStyle name="Normal 5 2 3 2 8_AVA DVA EL" xfId="29604" xr:uid="{00000000-0005-0000-0000-000011AB0000}"/>
    <cellStyle name="Normal 5 2 3 2 9" xfId="29605" xr:uid="{00000000-0005-0000-0000-000012AB0000}"/>
    <cellStyle name="Normal 5 2 3 2 9 2" xfId="29606" xr:uid="{00000000-0005-0000-0000-000013AB0000}"/>
    <cellStyle name="Normal 5 2 3 2 9 3" xfId="29607" xr:uid="{00000000-0005-0000-0000-000014AB0000}"/>
    <cellStyle name="Normal 5 2 3 2 9_AVA DVA EL" xfId="29608" xr:uid="{00000000-0005-0000-0000-000015AB0000}"/>
    <cellStyle name="Normal 5 2 3 2_AVA DVA EL" xfId="29609" xr:uid="{00000000-0005-0000-0000-000016AB0000}"/>
    <cellStyle name="Normal 5 2 3 3" xfId="29610" xr:uid="{00000000-0005-0000-0000-000017AB0000}"/>
    <cellStyle name="Normal 5 2 3 3 10" xfId="29611" xr:uid="{00000000-0005-0000-0000-000018AB0000}"/>
    <cellStyle name="Normal 5 2 3 3 11" xfId="29612" xr:uid="{00000000-0005-0000-0000-000019AB0000}"/>
    <cellStyle name="Normal 5 2 3 3 2" xfId="29613" xr:uid="{00000000-0005-0000-0000-00001AAB0000}"/>
    <cellStyle name="Normal 5 2 3 3 2 2" xfId="29614" xr:uid="{00000000-0005-0000-0000-00001BAB0000}"/>
    <cellStyle name="Normal 5 2 3 3 2 2 2" xfId="29615" xr:uid="{00000000-0005-0000-0000-00001CAB0000}"/>
    <cellStyle name="Normal 5 2 3 3 2 2 3" xfId="29616" xr:uid="{00000000-0005-0000-0000-00001DAB0000}"/>
    <cellStyle name="Normal 5 2 3 3 2 2_AVA DVA EL" xfId="29617" xr:uid="{00000000-0005-0000-0000-00001EAB0000}"/>
    <cellStyle name="Normal 5 2 3 3 2 3" xfId="29618" xr:uid="{00000000-0005-0000-0000-00001FAB0000}"/>
    <cellStyle name="Normal 5 2 3 3 2 3 2" xfId="29619" xr:uid="{00000000-0005-0000-0000-000020AB0000}"/>
    <cellStyle name="Normal 5 2 3 3 2 3 3" xfId="29620" xr:uid="{00000000-0005-0000-0000-000021AB0000}"/>
    <cellStyle name="Normal 5 2 3 3 2 3_AVA DVA EL" xfId="29621" xr:uid="{00000000-0005-0000-0000-000022AB0000}"/>
    <cellStyle name="Normal 5 2 3 3 2 4" xfId="29622" xr:uid="{00000000-0005-0000-0000-000023AB0000}"/>
    <cellStyle name="Normal 5 2 3 3 2 5" xfId="29623" xr:uid="{00000000-0005-0000-0000-000024AB0000}"/>
    <cellStyle name="Normal 5 2 3 3 2_AVA DVA EL" xfId="29624" xr:uid="{00000000-0005-0000-0000-000025AB0000}"/>
    <cellStyle name="Normal 5 2 3 3 3" xfId="29625" xr:uid="{00000000-0005-0000-0000-000026AB0000}"/>
    <cellStyle name="Normal 5 2 3 3 3 2" xfId="29626" xr:uid="{00000000-0005-0000-0000-000027AB0000}"/>
    <cellStyle name="Normal 5 2 3 3 3 3" xfId="29627" xr:uid="{00000000-0005-0000-0000-000028AB0000}"/>
    <cellStyle name="Normal 5 2 3 3 3_AVA DVA EL" xfId="29628" xr:uid="{00000000-0005-0000-0000-000029AB0000}"/>
    <cellStyle name="Normal 5 2 3 3 4" xfId="29629" xr:uid="{00000000-0005-0000-0000-00002AAB0000}"/>
    <cellStyle name="Normal 5 2 3 3 4 2" xfId="29630" xr:uid="{00000000-0005-0000-0000-00002BAB0000}"/>
    <cellStyle name="Normal 5 2 3 3 4 3" xfId="29631" xr:uid="{00000000-0005-0000-0000-00002CAB0000}"/>
    <cellStyle name="Normal 5 2 3 3 4_AVA DVA EL" xfId="29632" xr:uid="{00000000-0005-0000-0000-00002DAB0000}"/>
    <cellStyle name="Normal 5 2 3 3 5" xfId="29633" xr:uid="{00000000-0005-0000-0000-00002EAB0000}"/>
    <cellStyle name="Normal 5 2 3 3 5 2" xfId="29634" xr:uid="{00000000-0005-0000-0000-00002FAB0000}"/>
    <cellStyle name="Normal 5 2 3 3 5 3" xfId="29635" xr:uid="{00000000-0005-0000-0000-000030AB0000}"/>
    <cellStyle name="Normal 5 2 3 3 5_AVA DVA EL" xfId="29636" xr:uid="{00000000-0005-0000-0000-000031AB0000}"/>
    <cellStyle name="Normal 5 2 3 3 6" xfId="29637" xr:uid="{00000000-0005-0000-0000-000032AB0000}"/>
    <cellStyle name="Normal 5 2 3 3 6 2" xfId="29638" xr:uid="{00000000-0005-0000-0000-000033AB0000}"/>
    <cellStyle name="Normal 5 2 3 3 6 3" xfId="29639" xr:uid="{00000000-0005-0000-0000-000034AB0000}"/>
    <cellStyle name="Normal 5 2 3 3 6_AVA DVA EL" xfId="29640" xr:uid="{00000000-0005-0000-0000-000035AB0000}"/>
    <cellStyle name="Normal 5 2 3 3 7" xfId="29641" xr:uid="{00000000-0005-0000-0000-000036AB0000}"/>
    <cellStyle name="Normal 5 2 3 3 7 2" xfId="29642" xr:uid="{00000000-0005-0000-0000-000037AB0000}"/>
    <cellStyle name="Normal 5 2 3 3 7 3" xfId="29643" xr:uid="{00000000-0005-0000-0000-000038AB0000}"/>
    <cellStyle name="Normal 5 2 3 3 7_AVA DVA EL" xfId="29644" xr:uid="{00000000-0005-0000-0000-000039AB0000}"/>
    <cellStyle name="Normal 5 2 3 3 8" xfId="29645" xr:uid="{00000000-0005-0000-0000-00003AAB0000}"/>
    <cellStyle name="Normal 5 2 3 3 8 2" xfId="29646" xr:uid="{00000000-0005-0000-0000-00003BAB0000}"/>
    <cellStyle name="Normal 5 2 3 3 8 3" xfId="29647" xr:uid="{00000000-0005-0000-0000-00003CAB0000}"/>
    <cellStyle name="Normal 5 2 3 3 8_AVA DVA EL" xfId="29648" xr:uid="{00000000-0005-0000-0000-00003DAB0000}"/>
    <cellStyle name="Normal 5 2 3 3 9" xfId="29649" xr:uid="{00000000-0005-0000-0000-00003EAB0000}"/>
    <cellStyle name="Normal 5 2 3 3 9 2" xfId="29650" xr:uid="{00000000-0005-0000-0000-00003FAB0000}"/>
    <cellStyle name="Normal 5 2 3 3 9 3" xfId="29651" xr:uid="{00000000-0005-0000-0000-000040AB0000}"/>
    <cellStyle name="Normal 5 2 3 3 9_AVA DVA EL" xfId="29652" xr:uid="{00000000-0005-0000-0000-000041AB0000}"/>
    <cellStyle name="Normal 5 2 3 3_AVA DVA EL" xfId="29653" xr:uid="{00000000-0005-0000-0000-000042AB0000}"/>
    <cellStyle name="Normal 5 2 3 4" xfId="29654" xr:uid="{00000000-0005-0000-0000-000043AB0000}"/>
    <cellStyle name="Normal 5 2 3 4 2" xfId="29655" xr:uid="{00000000-0005-0000-0000-000044AB0000}"/>
    <cellStyle name="Normal 5 2 3 4 2 2" xfId="29656" xr:uid="{00000000-0005-0000-0000-000045AB0000}"/>
    <cellStyle name="Normal 5 2 3 4 2 3" xfId="29657" xr:uid="{00000000-0005-0000-0000-000046AB0000}"/>
    <cellStyle name="Normal 5 2 3 4 2_AVA DVA EL" xfId="29658" xr:uid="{00000000-0005-0000-0000-000047AB0000}"/>
    <cellStyle name="Normal 5 2 3 4 3" xfId="29659" xr:uid="{00000000-0005-0000-0000-000048AB0000}"/>
    <cellStyle name="Normal 5 2 3 4 3 2" xfId="29660" xr:uid="{00000000-0005-0000-0000-000049AB0000}"/>
    <cellStyle name="Normal 5 2 3 4 3 3" xfId="29661" xr:uid="{00000000-0005-0000-0000-00004AAB0000}"/>
    <cellStyle name="Normal 5 2 3 4 3_AVA DVA EL" xfId="29662" xr:uid="{00000000-0005-0000-0000-00004BAB0000}"/>
    <cellStyle name="Normal 5 2 3 4 4" xfId="29663" xr:uid="{00000000-0005-0000-0000-00004CAB0000}"/>
    <cellStyle name="Normal 5 2 3 4 5" xfId="29664" xr:uid="{00000000-0005-0000-0000-00004DAB0000}"/>
    <cellStyle name="Normal 5 2 3 4_AVA DVA EL" xfId="29665" xr:uid="{00000000-0005-0000-0000-00004EAB0000}"/>
    <cellStyle name="Normal 5 2 3 5" xfId="29666" xr:uid="{00000000-0005-0000-0000-00004FAB0000}"/>
    <cellStyle name="Normal 5 2 3 5 2" xfId="29667" xr:uid="{00000000-0005-0000-0000-000050AB0000}"/>
    <cellStyle name="Normal 5 2 3 5 3" xfId="29668" xr:uid="{00000000-0005-0000-0000-000051AB0000}"/>
    <cellStyle name="Normal 5 2 3 5_AVA DVA EL" xfId="29669" xr:uid="{00000000-0005-0000-0000-000052AB0000}"/>
    <cellStyle name="Normal 5 2 3 6" xfId="29670" xr:uid="{00000000-0005-0000-0000-000053AB0000}"/>
    <cellStyle name="Normal 5 2 3 6 2" xfId="29671" xr:uid="{00000000-0005-0000-0000-000054AB0000}"/>
    <cellStyle name="Normal 5 2 3 6 3" xfId="29672" xr:uid="{00000000-0005-0000-0000-000055AB0000}"/>
    <cellStyle name="Normal 5 2 3 6_AVA DVA EL" xfId="29673" xr:uid="{00000000-0005-0000-0000-000056AB0000}"/>
    <cellStyle name="Normal 5 2 3 7" xfId="29674" xr:uid="{00000000-0005-0000-0000-000057AB0000}"/>
    <cellStyle name="Normal 5 2 3 7 2" xfId="29675" xr:uid="{00000000-0005-0000-0000-000058AB0000}"/>
    <cellStyle name="Normal 5 2 3 7 3" xfId="29676" xr:uid="{00000000-0005-0000-0000-000059AB0000}"/>
    <cellStyle name="Normal 5 2 3 7_AVA DVA EL" xfId="29677" xr:uid="{00000000-0005-0000-0000-00005AAB0000}"/>
    <cellStyle name="Normal 5 2 3 8" xfId="29678" xr:uid="{00000000-0005-0000-0000-00005BAB0000}"/>
    <cellStyle name="Normal 5 2 3 8 2" xfId="29679" xr:uid="{00000000-0005-0000-0000-00005CAB0000}"/>
    <cellStyle name="Normal 5 2 3 8 3" xfId="29680" xr:uid="{00000000-0005-0000-0000-00005DAB0000}"/>
    <cellStyle name="Normal 5 2 3 8_AVA DVA EL" xfId="29681" xr:uid="{00000000-0005-0000-0000-00005EAB0000}"/>
    <cellStyle name="Normal 5 2 3 9" xfId="29682" xr:uid="{00000000-0005-0000-0000-00005FAB0000}"/>
    <cellStyle name="Normal 5 2 3 9 2" xfId="29683" xr:uid="{00000000-0005-0000-0000-000060AB0000}"/>
    <cellStyle name="Normal 5 2 3 9 3" xfId="29684" xr:uid="{00000000-0005-0000-0000-000061AB0000}"/>
    <cellStyle name="Normal 5 2 3 9_AVA DVA EL" xfId="29685" xr:uid="{00000000-0005-0000-0000-000062AB0000}"/>
    <cellStyle name="Normal 5 2 3_A01" xfId="34363" xr:uid="{00000000-0005-0000-0000-000063AB0000}"/>
    <cellStyle name="Normal 5 2 4" xfId="8531" xr:uid="{00000000-0005-0000-0000-000064AB0000}"/>
    <cellStyle name="Normal 5 2 4 10" xfId="29686" xr:uid="{00000000-0005-0000-0000-000065AB0000}"/>
    <cellStyle name="Normal 5 2 4 10 2" xfId="29687" xr:uid="{00000000-0005-0000-0000-000066AB0000}"/>
    <cellStyle name="Normal 5 2 4 10 3" xfId="29688" xr:uid="{00000000-0005-0000-0000-000067AB0000}"/>
    <cellStyle name="Normal 5 2 4 10_AVA DVA EL" xfId="29689" xr:uid="{00000000-0005-0000-0000-000068AB0000}"/>
    <cellStyle name="Normal 5 2 4 11" xfId="29690" xr:uid="{00000000-0005-0000-0000-000069AB0000}"/>
    <cellStyle name="Normal 5 2 4 11 2" xfId="29691" xr:uid="{00000000-0005-0000-0000-00006AAB0000}"/>
    <cellStyle name="Normal 5 2 4 11 3" xfId="29692" xr:uid="{00000000-0005-0000-0000-00006BAB0000}"/>
    <cellStyle name="Normal 5 2 4 11_AVA DVA EL" xfId="29693" xr:uid="{00000000-0005-0000-0000-00006CAB0000}"/>
    <cellStyle name="Normal 5 2 4 12" xfId="29694" xr:uid="{00000000-0005-0000-0000-00006DAB0000}"/>
    <cellStyle name="Normal 5 2 4 2" xfId="29695" xr:uid="{00000000-0005-0000-0000-00006EAB0000}"/>
    <cellStyle name="Normal 5 2 4 2 10" xfId="29696" xr:uid="{00000000-0005-0000-0000-00006FAB0000}"/>
    <cellStyle name="Normal 5 2 4 2 11" xfId="29697" xr:uid="{00000000-0005-0000-0000-000070AB0000}"/>
    <cellStyle name="Normal 5 2 4 2 2" xfId="29698" xr:uid="{00000000-0005-0000-0000-000071AB0000}"/>
    <cellStyle name="Normal 5 2 4 2 2 2" xfId="29699" xr:uid="{00000000-0005-0000-0000-000072AB0000}"/>
    <cellStyle name="Normal 5 2 4 2 2 2 2" xfId="29700" xr:uid="{00000000-0005-0000-0000-000073AB0000}"/>
    <cellStyle name="Normal 5 2 4 2 2 2 3" xfId="29701" xr:uid="{00000000-0005-0000-0000-000074AB0000}"/>
    <cellStyle name="Normal 5 2 4 2 2 2_AVA DVA EL" xfId="29702" xr:uid="{00000000-0005-0000-0000-000075AB0000}"/>
    <cellStyle name="Normal 5 2 4 2 2 3" xfId="29703" xr:uid="{00000000-0005-0000-0000-000076AB0000}"/>
    <cellStyle name="Normal 5 2 4 2 2 3 2" xfId="29704" xr:uid="{00000000-0005-0000-0000-000077AB0000}"/>
    <cellStyle name="Normal 5 2 4 2 2 3 3" xfId="29705" xr:uid="{00000000-0005-0000-0000-000078AB0000}"/>
    <cellStyle name="Normal 5 2 4 2 2 3_AVA DVA EL" xfId="29706" xr:uid="{00000000-0005-0000-0000-000079AB0000}"/>
    <cellStyle name="Normal 5 2 4 2 2 4" xfId="29707" xr:uid="{00000000-0005-0000-0000-00007AAB0000}"/>
    <cellStyle name="Normal 5 2 4 2 2 5" xfId="29708" xr:uid="{00000000-0005-0000-0000-00007BAB0000}"/>
    <cellStyle name="Normal 5 2 4 2 2_AVA DVA EL" xfId="29709" xr:uid="{00000000-0005-0000-0000-00007CAB0000}"/>
    <cellStyle name="Normal 5 2 4 2 3" xfId="29710" xr:uid="{00000000-0005-0000-0000-00007DAB0000}"/>
    <cellStyle name="Normal 5 2 4 2 3 2" xfId="29711" xr:uid="{00000000-0005-0000-0000-00007EAB0000}"/>
    <cellStyle name="Normal 5 2 4 2 3 3" xfId="29712" xr:uid="{00000000-0005-0000-0000-00007FAB0000}"/>
    <cellStyle name="Normal 5 2 4 2 3_AVA DVA EL" xfId="29713" xr:uid="{00000000-0005-0000-0000-000080AB0000}"/>
    <cellStyle name="Normal 5 2 4 2 4" xfId="29714" xr:uid="{00000000-0005-0000-0000-000081AB0000}"/>
    <cellStyle name="Normal 5 2 4 2 4 2" xfId="29715" xr:uid="{00000000-0005-0000-0000-000082AB0000}"/>
    <cellStyle name="Normal 5 2 4 2 4 3" xfId="29716" xr:uid="{00000000-0005-0000-0000-000083AB0000}"/>
    <cellStyle name="Normal 5 2 4 2 4_AVA DVA EL" xfId="29717" xr:uid="{00000000-0005-0000-0000-000084AB0000}"/>
    <cellStyle name="Normal 5 2 4 2 5" xfId="29718" xr:uid="{00000000-0005-0000-0000-000085AB0000}"/>
    <cellStyle name="Normal 5 2 4 2 5 2" xfId="29719" xr:uid="{00000000-0005-0000-0000-000086AB0000}"/>
    <cellStyle name="Normal 5 2 4 2 5 3" xfId="29720" xr:uid="{00000000-0005-0000-0000-000087AB0000}"/>
    <cellStyle name="Normal 5 2 4 2 5_AVA DVA EL" xfId="29721" xr:uid="{00000000-0005-0000-0000-000088AB0000}"/>
    <cellStyle name="Normal 5 2 4 2 6" xfId="29722" xr:uid="{00000000-0005-0000-0000-000089AB0000}"/>
    <cellStyle name="Normal 5 2 4 2 6 2" xfId="29723" xr:uid="{00000000-0005-0000-0000-00008AAB0000}"/>
    <cellStyle name="Normal 5 2 4 2 6 3" xfId="29724" xr:uid="{00000000-0005-0000-0000-00008BAB0000}"/>
    <cellStyle name="Normal 5 2 4 2 6_AVA DVA EL" xfId="29725" xr:uid="{00000000-0005-0000-0000-00008CAB0000}"/>
    <cellStyle name="Normal 5 2 4 2 7" xfId="29726" xr:uid="{00000000-0005-0000-0000-00008DAB0000}"/>
    <cellStyle name="Normal 5 2 4 2 7 2" xfId="29727" xr:uid="{00000000-0005-0000-0000-00008EAB0000}"/>
    <cellStyle name="Normal 5 2 4 2 7 3" xfId="29728" xr:uid="{00000000-0005-0000-0000-00008FAB0000}"/>
    <cellStyle name="Normal 5 2 4 2 7_AVA DVA EL" xfId="29729" xr:uid="{00000000-0005-0000-0000-000090AB0000}"/>
    <cellStyle name="Normal 5 2 4 2 8" xfId="29730" xr:uid="{00000000-0005-0000-0000-000091AB0000}"/>
    <cellStyle name="Normal 5 2 4 2 8 2" xfId="29731" xr:uid="{00000000-0005-0000-0000-000092AB0000}"/>
    <cellStyle name="Normal 5 2 4 2 8 3" xfId="29732" xr:uid="{00000000-0005-0000-0000-000093AB0000}"/>
    <cellStyle name="Normal 5 2 4 2 8_AVA DVA EL" xfId="29733" xr:uid="{00000000-0005-0000-0000-000094AB0000}"/>
    <cellStyle name="Normal 5 2 4 2 9" xfId="29734" xr:uid="{00000000-0005-0000-0000-000095AB0000}"/>
    <cellStyle name="Normal 5 2 4 2 9 2" xfId="29735" xr:uid="{00000000-0005-0000-0000-000096AB0000}"/>
    <cellStyle name="Normal 5 2 4 2 9 3" xfId="29736" xr:uid="{00000000-0005-0000-0000-000097AB0000}"/>
    <cellStyle name="Normal 5 2 4 2 9_AVA DVA EL" xfId="29737" xr:uid="{00000000-0005-0000-0000-000098AB0000}"/>
    <cellStyle name="Normal 5 2 4 2_AVA DVA EL" xfId="29738" xr:uid="{00000000-0005-0000-0000-000099AB0000}"/>
    <cellStyle name="Normal 5 2 4 3" xfId="29739" xr:uid="{00000000-0005-0000-0000-00009AAB0000}"/>
    <cellStyle name="Normal 5 2 4 3 2" xfId="29740" xr:uid="{00000000-0005-0000-0000-00009BAB0000}"/>
    <cellStyle name="Normal 5 2 4 3 2 2" xfId="29741" xr:uid="{00000000-0005-0000-0000-00009CAB0000}"/>
    <cellStyle name="Normal 5 2 4 3 2 3" xfId="29742" xr:uid="{00000000-0005-0000-0000-00009DAB0000}"/>
    <cellStyle name="Normal 5 2 4 3 2_AVA DVA EL" xfId="29743" xr:uid="{00000000-0005-0000-0000-00009EAB0000}"/>
    <cellStyle name="Normal 5 2 4 3 3" xfId="29744" xr:uid="{00000000-0005-0000-0000-00009FAB0000}"/>
    <cellStyle name="Normal 5 2 4 3 3 2" xfId="29745" xr:uid="{00000000-0005-0000-0000-0000A0AB0000}"/>
    <cellStyle name="Normal 5 2 4 3 3 3" xfId="29746" xr:uid="{00000000-0005-0000-0000-0000A1AB0000}"/>
    <cellStyle name="Normal 5 2 4 3 3_AVA DVA EL" xfId="29747" xr:uid="{00000000-0005-0000-0000-0000A2AB0000}"/>
    <cellStyle name="Normal 5 2 4 3 4" xfId="29748" xr:uid="{00000000-0005-0000-0000-0000A3AB0000}"/>
    <cellStyle name="Normal 5 2 4 3 5" xfId="29749" xr:uid="{00000000-0005-0000-0000-0000A4AB0000}"/>
    <cellStyle name="Normal 5 2 4 3_AVA DVA EL" xfId="29750" xr:uid="{00000000-0005-0000-0000-0000A5AB0000}"/>
    <cellStyle name="Normal 5 2 4 4" xfId="29751" xr:uid="{00000000-0005-0000-0000-0000A6AB0000}"/>
    <cellStyle name="Normal 5 2 4 4 2" xfId="29752" xr:uid="{00000000-0005-0000-0000-0000A7AB0000}"/>
    <cellStyle name="Normal 5 2 4 4 3" xfId="29753" xr:uid="{00000000-0005-0000-0000-0000A8AB0000}"/>
    <cellStyle name="Normal 5 2 4 4_AVA DVA EL" xfId="29754" xr:uid="{00000000-0005-0000-0000-0000A9AB0000}"/>
    <cellStyle name="Normal 5 2 4 5" xfId="29755" xr:uid="{00000000-0005-0000-0000-0000AAAB0000}"/>
    <cellStyle name="Normal 5 2 4 5 2" xfId="29756" xr:uid="{00000000-0005-0000-0000-0000ABAB0000}"/>
    <cellStyle name="Normal 5 2 4 5 3" xfId="29757" xr:uid="{00000000-0005-0000-0000-0000ACAB0000}"/>
    <cellStyle name="Normal 5 2 4 5_AVA DVA EL" xfId="29758" xr:uid="{00000000-0005-0000-0000-0000ADAB0000}"/>
    <cellStyle name="Normal 5 2 4 6" xfId="29759" xr:uid="{00000000-0005-0000-0000-0000AEAB0000}"/>
    <cellStyle name="Normal 5 2 4 6 2" xfId="29760" xr:uid="{00000000-0005-0000-0000-0000AFAB0000}"/>
    <cellStyle name="Normal 5 2 4 6 3" xfId="29761" xr:uid="{00000000-0005-0000-0000-0000B0AB0000}"/>
    <cellStyle name="Normal 5 2 4 6_AVA DVA EL" xfId="29762" xr:uid="{00000000-0005-0000-0000-0000B1AB0000}"/>
    <cellStyle name="Normal 5 2 4 7" xfId="29763" xr:uid="{00000000-0005-0000-0000-0000B2AB0000}"/>
    <cellStyle name="Normal 5 2 4 7 2" xfId="29764" xr:uid="{00000000-0005-0000-0000-0000B3AB0000}"/>
    <cellStyle name="Normal 5 2 4 7 3" xfId="29765" xr:uid="{00000000-0005-0000-0000-0000B4AB0000}"/>
    <cellStyle name="Normal 5 2 4 7_AVA DVA EL" xfId="29766" xr:uid="{00000000-0005-0000-0000-0000B5AB0000}"/>
    <cellStyle name="Normal 5 2 4 8" xfId="29767" xr:uid="{00000000-0005-0000-0000-0000B6AB0000}"/>
    <cellStyle name="Normal 5 2 4 8 2" xfId="29768" xr:uid="{00000000-0005-0000-0000-0000B7AB0000}"/>
    <cellStyle name="Normal 5 2 4 8 3" xfId="29769" xr:uid="{00000000-0005-0000-0000-0000B8AB0000}"/>
    <cellStyle name="Normal 5 2 4 8_AVA DVA EL" xfId="29770" xr:uid="{00000000-0005-0000-0000-0000B9AB0000}"/>
    <cellStyle name="Normal 5 2 4 9" xfId="29771" xr:uid="{00000000-0005-0000-0000-0000BAAB0000}"/>
    <cellStyle name="Normal 5 2 4 9 2" xfId="29772" xr:uid="{00000000-0005-0000-0000-0000BBAB0000}"/>
    <cellStyle name="Normal 5 2 4 9 3" xfId="29773" xr:uid="{00000000-0005-0000-0000-0000BCAB0000}"/>
    <cellStyle name="Normal 5 2 4 9_AVA DVA EL" xfId="29774" xr:uid="{00000000-0005-0000-0000-0000BDAB0000}"/>
    <cellStyle name="Normal 5 2 4_AVA DVA EL" xfId="29775" xr:uid="{00000000-0005-0000-0000-0000BEAB0000}"/>
    <cellStyle name="Normal 5 2 5" xfId="8532" xr:uid="{00000000-0005-0000-0000-0000BFAB0000}"/>
    <cellStyle name="Normal 5 2 5 10" xfId="29776" xr:uid="{00000000-0005-0000-0000-0000C0AB0000}"/>
    <cellStyle name="Normal 5 2 5 10 2" xfId="29777" xr:uid="{00000000-0005-0000-0000-0000C1AB0000}"/>
    <cellStyle name="Normal 5 2 5 10 3" xfId="29778" xr:uid="{00000000-0005-0000-0000-0000C2AB0000}"/>
    <cellStyle name="Normal 5 2 5 10_AVA DVA EL" xfId="29779" xr:uid="{00000000-0005-0000-0000-0000C3AB0000}"/>
    <cellStyle name="Normal 5 2 5 11" xfId="29780" xr:uid="{00000000-0005-0000-0000-0000C4AB0000}"/>
    <cellStyle name="Normal 5 2 5 11 2" xfId="29781" xr:uid="{00000000-0005-0000-0000-0000C5AB0000}"/>
    <cellStyle name="Normal 5 2 5 11 3" xfId="29782" xr:uid="{00000000-0005-0000-0000-0000C6AB0000}"/>
    <cellStyle name="Normal 5 2 5 11_AVA DVA EL" xfId="29783" xr:uid="{00000000-0005-0000-0000-0000C7AB0000}"/>
    <cellStyle name="Normal 5 2 5 12" xfId="29784" xr:uid="{00000000-0005-0000-0000-0000C8AB0000}"/>
    <cellStyle name="Normal 5 2 5 2" xfId="29785" xr:uid="{00000000-0005-0000-0000-0000C9AB0000}"/>
    <cellStyle name="Normal 5 2 5 2 10" xfId="29786" xr:uid="{00000000-0005-0000-0000-0000CAAB0000}"/>
    <cellStyle name="Normal 5 2 5 2 11" xfId="29787" xr:uid="{00000000-0005-0000-0000-0000CBAB0000}"/>
    <cellStyle name="Normal 5 2 5 2 2" xfId="29788" xr:uid="{00000000-0005-0000-0000-0000CCAB0000}"/>
    <cellStyle name="Normal 5 2 5 2 2 2" xfId="29789" xr:uid="{00000000-0005-0000-0000-0000CDAB0000}"/>
    <cellStyle name="Normal 5 2 5 2 2 2 2" xfId="29790" xr:uid="{00000000-0005-0000-0000-0000CEAB0000}"/>
    <cellStyle name="Normal 5 2 5 2 2 2 3" xfId="29791" xr:uid="{00000000-0005-0000-0000-0000CFAB0000}"/>
    <cellStyle name="Normal 5 2 5 2 2 2_AVA DVA EL" xfId="29792" xr:uid="{00000000-0005-0000-0000-0000D0AB0000}"/>
    <cellStyle name="Normal 5 2 5 2 2 3" xfId="29793" xr:uid="{00000000-0005-0000-0000-0000D1AB0000}"/>
    <cellStyle name="Normal 5 2 5 2 2 3 2" xfId="29794" xr:uid="{00000000-0005-0000-0000-0000D2AB0000}"/>
    <cellStyle name="Normal 5 2 5 2 2 3 3" xfId="29795" xr:uid="{00000000-0005-0000-0000-0000D3AB0000}"/>
    <cellStyle name="Normal 5 2 5 2 2 3_AVA DVA EL" xfId="29796" xr:uid="{00000000-0005-0000-0000-0000D4AB0000}"/>
    <cellStyle name="Normal 5 2 5 2 2 4" xfId="29797" xr:uid="{00000000-0005-0000-0000-0000D5AB0000}"/>
    <cellStyle name="Normal 5 2 5 2 2 5" xfId="29798" xr:uid="{00000000-0005-0000-0000-0000D6AB0000}"/>
    <cellStyle name="Normal 5 2 5 2 2_AVA DVA EL" xfId="29799" xr:uid="{00000000-0005-0000-0000-0000D7AB0000}"/>
    <cellStyle name="Normal 5 2 5 2 3" xfId="29800" xr:uid="{00000000-0005-0000-0000-0000D8AB0000}"/>
    <cellStyle name="Normal 5 2 5 2 3 2" xfId="29801" xr:uid="{00000000-0005-0000-0000-0000D9AB0000}"/>
    <cellStyle name="Normal 5 2 5 2 3 3" xfId="29802" xr:uid="{00000000-0005-0000-0000-0000DAAB0000}"/>
    <cellStyle name="Normal 5 2 5 2 3_AVA DVA EL" xfId="29803" xr:uid="{00000000-0005-0000-0000-0000DBAB0000}"/>
    <cellStyle name="Normal 5 2 5 2 4" xfId="29804" xr:uid="{00000000-0005-0000-0000-0000DCAB0000}"/>
    <cellStyle name="Normal 5 2 5 2 4 2" xfId="29805" xr:uid="{00000000-0005-0000-0000-0000DDAB0000}"/>
    <cellStyle name="Normal 5 2 5 2 4 3" xfId="29806" xr:uid="{00000000-0005-0000-0000-0000DEAB0000}"/>
    <cellStyle name="Normal 5 2 5 2 4_AVA DVA EL" xfId="29807" xr:uid="{00000000-0005-0000-0000-0000DFAB0000}"/>
    <cellStyle name="Normal 5 2 5 2 5" xfId="29808" xr:uid="{00000000-0005-0000-0000-0000E0AB0000}"/>
    <cellStyle name="Normal 5 2 5 2 5 2" xfId="29809" xr:uid="{00000000-0005-0000-0000-0000E1AB0000}"/>
    <cellStyle name="Normal 5 2 5 2 5 3" xfId="29810" xr:uid="{00000000-0005-0000-0000-0000E2AB0000}"/>
    <cellStyle name="Normal 5 2 5 2 5_AVA DVA EL" xfId="29811" xr:uid="{00000000-0005-0000-0000-0000E3AB0000}"/>
    <cellStyle name="Normal 5 2 5 2 6" xfId="29812" xr:uid="{00000000-0005-0000-0000-0000E4AB0000}"/>
    <cellStyle name="Normal 5 2 5 2 6 2" xfId="29813" xr:uid="{00000000-0005-0000-0000-0000E5AB0000}"/>
    <cellStyle name="Normal 5 2 5 2 6 3" xfId="29814" xr:uid="{00000000-0005-0000-0000-0000E6AB0000}"/>
    <cellStyle name="Normal 5 2 5 2 6_AVA DVA EL" xfId="29815" xr:uid="{00000000-0005-0000-0000-0000E7AB0000}"/>
    <cellStyle name="Normal 5 2 5 2 7" xfId="29816" xr:uid="{00000000-0005-0000-0000-0000E8AB0000}"/>
    <cellStyle name="Normal 5 2 5 2 7 2" xfId="29817" xr:uid="{00000000-0005-0000-0000-0000E9AB0000}"/>
    <cellStyle name="Normal 5 2 5 2 7 3" xfId="29818" xr:uid="{00000000-0005-0000-0000-0000EAAB0000}"/>
    <cellStyle name="Normal 5 2 5 2 7_AVA DVA EL" xfId="29819" xr:uid="{00000000-0005-0000-0000-0000EBAB0000}"/>
    <cellStyle name="Normal 5 2 5 2 8" xfId="29820" xr:uid="{00000000-0005-0000-0000-0000ECAB0000}"/>
    <cellStyle name="Normal 5 2 5 2 8 2" xfId="29821" xr:uid="{00000000-0005-0000-0000-0000EDAB0000}"/>
    <cellStyle name="Normal 5 2 5 2 8 3" xfId="29822" xr:uid="{00000000-0005-0000-0000-0000EEAB0000}"/>
    <cellStyle name="Normal 5 2 5 2 8_AVA DVA EL" xfId="29823" xr:uid="{00000000-0005-0000-0000-0000EFAB0000}"/>
    <cellStyle name="Normal 5 2 5 2 9" xfId="29824" xr:uid="{00000000-0005-0000-0000-0000F0AB0000}"/>
    <cellStyle name="Normal 5 2 5 2 9 2" xfId="29825" xr:uid="{00000000-0005-0000-0000-0000F1AB0000}"/>
    <cellStyle name="Normal 5 2 5 2 9 3" xfId="29826" xr:uid="{00000000-0005-0000-0000-0000F2AB0000}"/>
    <cellStyle name="Normal 5 2 5 2 9_AVA DVA EL" xfId="29827" xr:uid="{00000000-0005-0000-0000-0000F3AB0000}"/>
    <cellStyle name="Normal 5 2 5 2_AVA DVA EL" xfId="29828" xr:uid="{00000000-0005-0000-0000-0000F4AB0000}"/>
    <cellStyle name="Normal 5 2 5 3" xfId="29829" xr:uid="{00000000-0005-0000-0000-0000F5AB0000}"/>
    <cellStyle name="Normal 5 2 5 3 2" xfId="29830" xr:uid="{00000000-0005-0000-0000-0000F6AB0000}"/>
    <cellStyle name="Normal 5 2 5 3 2 2" xfId="29831" xr:uid="{00000000-0005-0000-0000-0000F7AB0000}"/>
    <cellStyle name="Normal 5 2 5 3 2 3" xfId="29832" xr:uid="{00000000-0005-0000-0000-0000F8AB0000}"/>
    <cellStyle name="Normal 5 2 5 3 2_AVA DVA EL" xfId="29833" xr:uid="{00000000-0005-0000-0000-0000F9AB0000}"/>
    <cellStyle name="Normal 5 2 5 3 3" xfId="29834" xr:uid="{00000000-0005-0000-0000-0000FAAB0000}"/>
    <cellStyle name="Normal 5 2 5 3 3 2" xfId="29835" xr:uid="{00000000-0005-0000-0000-0000FBAB0000}"/>
    <cellStyle name="Normal 5 2 5 3 3 3" xfId="29836" xr:uid="{00000000-0005-0000-0000-0000FCAB0000}"/>
    <cellStyle name="Normal 5 2 5 3 3_AVA DVA EL" xfId="29837" xr:uid="{00000000-0005-0000-0000-0000FDAB0000}"/>
    <cellStyle name="Normal 5 2 5 3 4" xfId="29838" xr:uid="{00000000-0005-0000-0000-0000FEAB0000}"/>
    <cellStyle name="Normal 5 2 5 3 5" xfId="29839" xr:uid="{00000000-0005-0000-0000-0000FFAB0000}"/>
    <cellStyle name="Normal 5 2 5 3_AVA DVA EL" xfId="29840" xr:uid="{00000000-0005-0000-0000-000000AC0000}"/>
    <cellStyle name="Normal 5 2 5 4" xfId="29841" xr:uid="{00000000-0005-0000-0000-000001AC0000}"/>
    <cellStyle name="Normal 5 2 5 4 2" xfId="29842" xr:uid="{00000000-0005-0000-0000-000002AC0000}"/>
    <cellStyle name="Normal 5 2 5 4 3" xfId="29843" xr:uid="{00000000-0005-0000-0000-000003AC0000}"/>
    <cellStyle name="Normal 5 2 5 4_AVA DVA EL" xfId="29844" xr:uid="{00000000-0005-0000-0000-000004AC0000}"/>
    <cellStyle name="Normal 5 2 5 5" xfId="29845" xr:uid="{00000000-0005-0000-0000-000005AC0000}"/>
    <cellStyle name="Normal 5 2 5 5 2" xfId="29846" xr:uid="{00000000-0005-0000-0000-000006AC0000}"/>
    <cellStyle name="Normal 5 2 5 5 3" xfId="29847" xr:uid="{00000000-0005-0000-0000-000007AC0000}"/>
    <cellStyle name="Normal 5 2 5 5_AVA DVA EL" xfId="29848" xr:uid="{00000000-0005-0000-0000-000008AC0000}"/>
    <cellStyle name="Normal 5 2 5 6" xfId="29849" xr:uid="{00000000-0005-0000-0000-000009AC0000}"/>
    <cellStyle name="Normal 5 2 5 6 2" xfId="29850" xr:uid="{00000000-0005-0000-0000-00000AAC0000}"/>
    <cellStyle name="Normal 5 2 5 6 3" xfId="29851" xr:uid="{00000000-0005-0000-0000-00000BAC0000}"/>
    <cellStyle name="Normal 5 2 5 6_AVA DVA EL" xfId="29852" xr:uid="{00000000-0005-0000-0000-00000CAC0000}"/>
    <cellStyle name="Normal 5 2 5 7" xfId="29853" xr:uid="{00000000-0005-0000-0000-00000DAC0000}"/>
    <cellStyle name="Normal 5 2 5 7 2" xfId="29854" xr:uid="{00000000-0005-0000-0000-00000EAC0000}"/>
    <cellStyle name="Normal 5 2 5 7 3" xfId="29855" xr:uid="{00000000-0005-0000-0000-00000FAC0000}"/>
    <cellStyle name="Normal 5 2 5 7_AVA DVA EL" xfId="29856" xr:uid="{00000000-0005-0000-0000-000010AC0000}"/>
    <cellStyle name="Normal 5 2 5 8" xfId="29857" xr:uid="{00000000-0005-0000-0000-000011AC0000}"/>
    <cellStyle name="Normal 5 2 5 8 2" xfId="29858" xr:uid="{00000000-0005-0000-0000-000012AC0000}"/>
    <cellStyle name="Normal 5 2 5 8 3" xfId="29859" xr:uid="{00000000-0005-0000-0000-000013AC0000}"/>
    <cellStyle name="Normal 5 2 5 8_AVA DVA EL" xfId="29860" xr:uid="{00000000-0005-0000-0000-000014AC0000}"/>
    <cellStyle name="Normal 5 2 5 9" xfId="29861" xr:uid="{00000000-0005-0000-0000-000015AC0000}"/>
    <cellStyle name="Normal 5 2 5 9 2" xfId="29862" xr:uid="{00000000-0005-0000-0000-000016AC0000}"/>
    <cellStyle name="Normal 5 2 5 9 3" xfId="29863" xr:uid="{00000000-0005-0000-0000-000017AC0000}"/>
    <cellStyle name="Normal 5 2 5 9_AVA DVA EL" xfId="29864" xr:uid="{00000000-0005-0000-0000-000018AC0000}"/>
    <cellStyle name="Normal 5 2 5_AVA DVA EL" xfId="29865" xr:uid="{00000000-0005-0000-0000-000019AC0000}"/>
    <cellStyle name="Normal 5 2 6" xfId="8533" xr:uid="{00000000-0005-0000-0000-00001AAC0000}"/>
    <cellStyle name="Normal 5 2 6 10" xfId="29866" xr:uid="{00000000-0005-0000-0000-00001BAC0000}"/>
    <cellStyle name="Normal 5 2 6 10 2" xfId="29867" xr:uid="{00000000-0005-0000-0000-00001CAC0000}"/>
    <cellStyle name="Normal 5 2 6 10 3" xfId="29868" xr:uid="{00000000-0005-0000-0000-00001DAC0000}"/>
    <cellStyle name="Normal 5 2 6 10_AVA DVA EL" xfId="29869" xr:uid="{00000000-0005-0000-0000-00001EAC0000}"/>
    <cellStyle name="Normal 5 2 6 11" xfId="29870" xr:uid="{00000000-0005-0000-0000-00001FAC0000}"/>
    <cellStyle name="Normal 5 2 6 2" xfId="29871" xr:uid="{00000000-0005-0000-0000-000020AC0000}"/>
    <cellStyle name="Normal 5 2 6 2 2" xfId="29872" xr:uid="{00000000-0005-0000-0000-000021AC0000}"/>
    <cellStyle name="Normal 5 2 6 2 2 2" xfId="29873" xr:uid="{00000000-0005-0000-0000-000022AC0000}"/>
    <cellStyle name="Normal 5 2 6 2 2 3" xfId="29874" xr:uid="{00000000-0005-0000-0000-000023AC0000}"/>
    <cellStyle name="Normal 5 2 6 2 2_AVA DVA EL" xfId="29875" xr:uid="{00000000-0005-0000-0000-000024AC0000}"/>
    <cellStyle name="Normal 5 2 6 2 3" xfId="29876" xr:uid="{00000000-0005-0000-0000-000025AC0000}"/>
    <cellStyle name="Normal 5 2 6 2 3 2" xfId="29877" xr:uid="{00000000-0005-0000-0000-000026AC0000}"/>
    <cellStyle name="Normal 5 2 6 2 3 3" xfId="29878" xr:uid="{00000000-0005-0000-0000-000027AC0000}"/>
    <cellStyle name="Normal 5 2 6 2 3_AVA DVA EL" xfId="29879" xr:uid="{00000000-0005-0000-0000-000028AC0000}"/>
    <cellStyle name="Normal 5 2 6 2 4" xfId="29880" xr:uid="{00000000-0005-0000-0000-000029AC0000}"/>
    <cellStyle name="Normal 5 2 6 2 5" xfId="29881" xr:uid="{00000000-0005-0000-0000-00002AAC0000}"/>
    <cellStyle name="Normal 5 2 6 2_AVA DVA EL" xfId="29882" xr:uid="{00000000-0005-0000-0000-00002BAC0000}"/>
    <cellStyle name="Normal 5 2 6 3" xfId="29883" xr:uid="{00000000-0005-0000-0000-00002CAC0000}"/>
    <cellStyle name="Normal 5 2 6 3 2" xfId="29884" xr:uid="{00000000-0005-0000-0000-00002DAC0000}"/>
    <cellStyle name="Normal 5 2 6 3 3" xfId="29885" xr:uid="{00000000-0005-0000-0000-00002EAC0000}"/>
    <cellStyle name="Normal 5 2 6 3_AVA DVA EL" xfId="29886" xr:uid="{00000000-0005-0000-0000-00002FAC0000}"/>
    <cellStyle name="Normal 5 2 6 4" xfId="29887" xr:uid="{00000000-0005-0000-0000-000030AC0000}"/>
    <cellStyle name="Normal 5 2 6 4 2" xfId="29888" xr:uid="{00000000-0005-0000-0000-000031AC0000}"/>
    <cellStyle name="Normal 5 2 6 4 3" xfId="29889" xr:uid="{00000000-0005-0000-0000-000032AC0000}"/>
    <cellStyle name="Normal 5 2 6 4_AVA DVA EL" xfId="29890" xr:uid="{00000000-0005-0000-0000-000033AC0000}"/>
    <cellStyle name="Normal 5 2 6 5" xfId="29891" xr:uid="{00000000-0005-0000-0000-000034AC0000}"/>
    <cellStyle name="Normal 5 2 6 5 2" xfId="29892" xr:uid="{00000000-0005-0000-0000-000035AC0000}"/>
    <cellStyle name="Normal 5 2 6 5 3" xfId="29893" xr:uid="{00000000-0005-0000-0000-000036AC0000}"/>
    <cellStyle name="Normal 5 2 6 5_AVA DVA EL" xfId="29894" xr:uid="{00000000-0005-0000-0000-000037AC0000}"/>
    <cellStyle name="Normal 5 2 6 6" xfId="29895" xr:uid="{00000000-0005-0000-0000-000038AC0000}"/>
    <cellStyle name="Normal 5 2 6 6 2" xfId="29896" xr:uid="{00000000-0005-0000-0000-000039AC0000}"/>
    <cellStyle name="Normal 5 2 6 6 3" xfId="29897" xr:uid="{00000000-0005-0000-0000-00003AAC0000}"/>
    <cellStyle name="Normal 5 2 6 6_AVA DVA EL" xfId="29898" xr:uid="{00000000-0005-0000-0000-00003BAC0000}"/>
    <cellStyle name="Normal 5 2 6 7" xfId="29899" xr:uid="{00000000-0005-0000-0000-00003CAC0000}"/>
    <cellStyle name="Normal 5 2 6 7 2" xfId="29900" xr:uid="{00000000-0005-0000-0000-00003DAC0000}"/>
    <cellStyle name="Normal 5 2 6 7 3" xfId="29901" xr:uid="{00000000-0005-0000-0000-00003EAC0000}"/>
    <cellStyle name="Normal 5 2 6 7_AVA DVA EL" xfId="29902" xr:uid="{00000000-0005-0000-0000-00003FAC0000}"/>
    <cellStyle name="Normal 5 2 6 8" xfId="29903" xr:uid="{00000000-0005-0000-0000-000040AC0000}"/>
    <cellStyle name="Normal 5 2 6 8 2" xfId="29904" xr:uid="{00000000-0005-0000-0000-000041AC0000}"/>
    <cellStyle name="Normal 5 2 6 8 3" xfId="29905" xr:uid="{00000000-0005-0000-0000-000042AC0000}"/>
    <cellStyle name="Normal 5 2 6 8_AVA DVA EL" xfId="29906" xr:uid="{00000000-0005-0000-0000-000043AC0000}"/>
    <cellStyle name="Normal 5 2 6 9" xfId="29907" xr:uid="{00000000-0005-0000-0000-000044AC0000}"/>
    <cellStyle name="Normal 5 2 6 9 2" xfId="29908" xr:uid="{00000000-0005-0000-0000-000045AC0000}"/>
    <cellStyle name="Normal 5 2 6 9 3" xfId="29909" xr:uid="{00000000-0005-0000-0000-000046AC0000}"/>
    <cellStyle name="Normal 5 2 6 9_AVA DVA EL" xfId="29910" xr:uid="{00000000-0005-0000-0000-000047AC0000}"/>
    <cellStyle name="Normal 5 2 6_AVA DVA EL" xfId="29911" xr:uid="{00000000-0005-0000-0000-000048AC0000}"/>
    <cellStyle name="Normal 5 2 7" xfId="8534" xr:uid="{00000000-0005-0000-0000-000049AC0000}"/>
    <cellStyle name="Normal 5 2 7 2" xfId="29912" xr:uid="{00000000-0005-0000-0000-00004AAC0000}"/>
    <cellStyle name="Normal 5 2 7 2 2" xfId="29913" xr:uid="{00000000-0005-0000-0000-00004BAC0000}"/>
    <cellStyle name="Normal 5 2 7 2 3" xfId="29914" xr:uid="{00000000-0005-0000-0000-00004CAC0000}"/>
    <cellStyle name="Normal 5 2 7 2_AVA DVA EL" xfId="29915" xr:uid="{00000000-0005-0000-0000-00004DAC0000}"/>
    <cellStyle name="Normal 5 2 7 3" xfId="29916" xr:uid="{00000000-0005-0000-0000-00004EAC0000}"/>
    <cellStyle name="Normal 5 2 7 3 2" xfId="29917" xr:uid="{00000000-0005-0000-0000-00004FAC0000}"/>
    <cellStyle name="Normal 5 2 7 3 3" xfId="29918" xr:uid="{00000000-0005-0000-0000-000050AC0000}"/>
    <cellStyle name="Normal 5 2 7 3_AVA DVA EL" xfId="29919" xr:uid="{00000000-0005-0000-0000-000051AC0000}"/>
    <cellStyle name="Normal 5 2 7 4" xfId="29920" xr:uid="{00000000-0005-0000-0000-000052AC0000}"/>
    <cellStyle name="Normal 5 2 7 4 2" xfId="29921" xr:uid="{00000000-0005-0000-0000-000053AC0000}"/>
    <cellStyle name="Normal 5 2 7 4 3" xfId="29922" xr:uid="{00000000-0005-0000-0000-000054AC0000}"/>
    <cellStyle name="Normal 5 2 7 4_AVA DVA EL" xfId="29923" xr:uid="{00000000-0005-0000-0000-000055AC0000}"/>
    <cellStyle name="Normal 5 2 7 5" xfId="29924" xr:uid="{00000000-0005-0000-0000-000056AC0000}"/>
    <cellStyle name="Normal 5 2 7_AVA DVA EL" xfId="29925" xr:uid="{00000000-0005-0000-0000-000057AC0000}"/>
    <cellStyle name="Normal 5 2 8" xfId="8535" xr:uid="{00000000-0005-0000-0000-000058AC0000}"/>
    <cellStyle name="Normal 5 2 8 2" xfId="29926" xr:uid="{00000000-0005-0000-0000-000059AC0000}"/>
    <cellStyle name="Normal 5 2 8 2 2" xfId="29927" xr:uid="{00000000-0005-0000-0000-00005AAC0000}"/>
    <cellStyle name="Normal 5 2 8 2 3" xfId="29928" xr:uid="{00000000-0005-0000-0000-00005BAC0000}"/>
    <cellStyle name="Normal 5 2 8 2_AVA DVA EL" xfId="29929" xr:uid="{00000000-0005-0000-0000-00005CAC0000}"/>
    <cellStyle name="Normal 5 2 8 3" xfId="29930" xr:uid="{00000000-0005-0000-0000-00005DAC0000}"/>
    <cellStyle name="Normal 5 2 8 3 2" xfId="29931" xr:uid="{00000000-0005-0000-0000-00005EAC0000}"/>
    <cellStyle name="Normal 5 2 8 3 3" xfId="29932" xr:uid="{00000000-0005-0000-0000-00005FAC0000}"/>
    <cellStyle name="Normal 5 2 8 3_AVA DVA EL" xfId="29933" xr:uid="{00000000-0005-0000-0000-000060AC0000}"/>
    <cellStyle name="Normal 5 2 8 4" xfId="29934" xr:uid="{00000000-0005-0000-0000-000061AC0000}"/>
    <cellStyle name="Normal 5 2 8 4 2" xfId="29935" xr:uid="{00000000-0005-0000-0000-000062AC0000}"/>
    <cellStyle name="Normal 5 2 8 4 3" xfId="29936" xr:uid="{00000000-0005-0000-0000-000063AC0000}"/>
    <cellStyle name="Normal 5 2 8 4_AVA DVA EL" xfId="29937" xr:uid="{00000000-0005-0000-0000-000064AC0000}"/>
    <cellStyle name="Normal 5 2 8 5" xfId="29938" xr:uid="{00000000-0005-0000-0000-000065AC0000}"/>
    <cellStyle name="Normal 5 2 8_AVA DVA EL" xfId="29939" xr:uid="{00000000-0005-0000-0000-000066AC0000}"/>
    <cellStyle name="Normal 5 2 9" xfId="8536" xr:uid="{00000000-0005-0000-0000-000067AC0000}"/>
    <cellStyle name="Normal 5 2 9 2" xfId="29940" xr:uid="{00000000-0005-0000-0000-000068AC0000}"/>
    <cellStyle name="Normal 5 2 9 2 2" xfId="29941" xr:uid="{00000000-0005-0000-0000-000069AC0000}"/>
    <cellStyle name="Normal 5 2 9 2 3" xfId="29942" xr:uid="{00000000-0005-0000-0000-00006AAC0000}"/>
    <cellStyle name="Normal 5 2 9 2_AVA DVA EL" xfId="29943" xr:uid="{00000000-0005-0000-0000-00006BAC0000}"/>
    <cellStyle name="Normal 5 2 9 3" xfId="29944" xr:uid="{00000000-0005-0000-0000-00006CAC0000}"/>
    <cellStyle name="Normal 5 2 9_AVA DVA EL" xfId="29945" xr:uid="{00000000-0005-0000-0000-00006DAC0000}"/>
    <cellStyle name="Normal 5 2_4Q16" xfId="29946" xr:uid="{00000000-0005-0000-0000-00006EAC0000}"/>
    <cellStyle name="Normal 5 20" xfId="29947" xr:uid="{00000000-0005-0000-0000-00006FAC0000}"/>
    <cellStyle name="Normal 5 20 2" xfId="29948" xr:uid="{00000000-0005-0000-0000-000070AC0000}"/>
    <cellStyle name="Normal 5 20 3" xfId="29949" xr:uid="{00000000-0005-0000-0000-000071AC0000}"/>
    <cellStyle name="Normal 5 20 4" xfId="34472" xr:uid="{00000000-0005-0000-0000-000072AC0000}"/>
    <cellStyle name="Normal 5 20_AVA DVA EL" xfId="29950" xr:uid="{00000000-0005-0000-0000-000073AC0000}"/>
    <cellStyle name="Normal 5 21" xfId="29951" xr:uid="{00000000-0005-0000-0000-000074AC0000}"/>
    <cellStyle name="Normal 5 21 2" xfId="29952" xr:uid="{00000000-0005-0000-0000-000075AC0000}"/>
    <cellStyle name="Normal 5 21 3" xfId="29953" xr:uid="{00000000-0005-0000-0000-000076AC0000}"/>
    <cellStyle name="Normal 5 21 4" xfId="34813" xr:uid="{00000000-0005-0000-0000-000077AC0000}"/>
    <cellStyle name="Normal 5 21_AVA DVA EL" xfId="29954" xr:uid="{00000000-0005-0000-0000-000078AC0000}"/>
    <cellStyle name="Normal 5 22" xfId="29955" xr:uid="{00000000-0005-0000-0000-000079AC0000}"/>
    <cellStyle name="Normal 5 22 2" xfId="29956" xr:uid="{00000000-0005-0000-0000-00007AAC0000}"/>
    <cellStyle name="Normal 5 22 3" xfId="29957" xr:uid="{00000000-0005-0000-0000-00007BAC0000}"/>
    <cellStyle name="Normal 5 22_AVA DVA EL" xfId="29958" xr:uid="{00000000-0005-0000-0000-00007CAC0000}"/>
    <cellStyle name="Normal 5 23" xfId="29959" xr:uid="{00000000-0005-0000-0000-00007DAC0000}"/>
    <cellStyle name="Normal 5 23 2" xfId="29960" xr:uid="{00000000-0005-0000-0000-00007EAC0000}"/>
    <cellStyle name="Normal 5 23 3" xfId="29961" xr:uid="{00000000-0005-0000-0000-00007FAC0000}"/>
    <cellStyle name="Normal 5 23_AVA DVA EL" xfId="29962" xr:uid="{00000000-0005-0000-0000-000080AC0000}"/>
    <cellStyle name="Normal 5 24" xfId="29963" xr:uid="{00000000-0005-0000-0000-000081AC0000}"/>
    <cellStyle name="Normal 5 24 2" xfId="29964" xr:uid="{00000000-0005-0000-0000-000082AC0000}"/>
    <cellStyle name="Normal 5 24 3" xfId="29965" xr:uid="{00000000-0005-0000-0000-000083AC0000}"/>
    <cellStyle name="Normal 5 24_AVA DVA EL" xfId="29966" xr:uid="{00000000-0005-0000-0000-000084AC0000}"/>
    <cellStyle name="Normal 5 25" xfId="29967" xr:uid="{00000000-0005-0000-0000-000085AC0000}"/>
    <cellStyle name="Normal 5 25 2" xfId="29968" xr:uid="{00000000-0005-0000-0000-000086AC0000}"/>
    <cellStyle name="Normal 5 25 3" xfId="29969" xr:uid="{00000000-0005-0000-0000-000087AC0000}"/>
    <cellStyle name="Normal 5 25_AVA DVA EL" xfId="29970" xr:uid="{00000000-0005-0000-0000-000088AC0000}"/>
    <cellStyle name="Normal 5 26" xfId="29971" xr:uid="{00000000-0005-0000-0000-000089AC0000}"/>
    <cellStyle name="Normal 5 26 2" xfId="29972" xr:uid="{00000000-0005-0000-0000-00008AAC0000}"/>
    <cellStyle name="Normal 5 26 3" xfId="29973" xr:uid="{00000000-0005-0000-0000-00008BAC0000}"/>
    <cellStyle name="Normal 5 26_AVA DVA EL" xfId="29974" xr:uid="{00000000-0005-0000-0000-00008CAC0000}"/>
    <cellStyle name="Normal 5 27" xfId="29975" xr:uid="{00000000-0005-0000-0000-00008DAC0000}"/>
    <cellStyle name="Normal 5 27 2" xfId="29976" xr:uid="{00000000-0005-0000-0000-00008EAC0000}"/>
    <cellStyle name="Normal 5 27 3" xfId="29977" xr:uid="{00000000-0005-0000-0000-00008FAC0000}"/>
    <cellStyle name="Normal 5 27_AVA DVA EL" xfId="29978" xr:uid="{00000000-0005-0000-0000-000090AC0000}"/>
    <cellStyle name="Normal 5 28" xfId="29979" xr:uid="{00000000-0005-0000-0000-000091AC0000}"/>
    <cellStyle name="Normal 5 28 2" xfId="29980" xr:uid="{00000000-0005-0000-0000-000092AC0000}"/>
    <cellStyle name="Normal 5 28 3" xfId="29981" xr:uid="{00000000-0005-0000-0000-000093AC0000}"/>
    <cellStyle name="Normal 5 28_AVA DVA EL" xfId="29982" xr:uid="{00000000-0005-0000-0000-000094AC0000}"/>
    <cellStyle name="Normal 5 29" xfId="29983" xr:uid="{00000000-0005-0000-0000-000095AC0000}"/>
    <cellStyle name="Normal 5 3" xfId="8537" xr:uid="{00000000-0005-0000-0000-000096AC0000}"/>
    <cellStyle name="Normal 5 3 10" xfId="29984" xr:uid="{00000000-0005-0000-0000-000097AC0000}"/>
    <cellStyle name="Normal 5 3 10 2" xfId="29985" xr:uid="{00000000-0005-0000-0000-000098AC0000}"/>
    <cellStyle name="Normal 5 3 10 3" xfId="29986" xr:uid="{00000000-0005-0000-0000-000099AC0000}"/>
    <cellStyle name="Normal 5 3 10_AVA DVA EL" xfId="29987" xr:uid="{00000000-0005-0000-0000-00009AAC0000}"/>
    <cellStyle name="Normal 5 3 11" xfId="29988" xr:uid="{00000000-0005-0000-0000-00009BAC0000}"/>
    <cellStyle name="Normal 5 3 11 2" xfId="29989" xr:uid="{00000000-0005-0000-0000-00009CAC0000}"/>
    <cellStyle name="Normal 5 3 11 3" xfId="29990" xr:uid="{00000000-0005-0000-0000-00009DAC0000}"/>
    <cellStyle name="Normal 5 3 11_AVA DVA EL" xfId="29991" xr:uid="{00000000-0005-0000-0000-00009EAC0000}"/>
    <cellStyle name="Normal 5 3 12" xfId="29992" xr:uid="{00000000-0005-0000-0000-00009FAC0000}"/>
    <cellStyle name="Normal 5 3 12 2" xfId="29993" xr:uid="{00000000-0005-0000-0000-0000A0AC0000}"/>
    <cellStyle name="Normal 5 3 12 3" xfId="29994" xr:uid="{00000000-0005-0000-0000-0000A1AC0000}"/>
    <cellStyle name="Normal 5 3 12_AVA DVA EL" xfId="29995" xr:uid="{00000000-0005-0000-0000-0000A2AC0000}"/>
    <cellStyle name="Normal 5 3 13" xfId="29996" xr:uid="{00000000-0005-0000-0000-0000A3AC0000}"/>
    <cellStyle name="Normal 5 3 14" xfId="49024" xr:uid="{00000000-0005-0000-0000-0000A4AC0000}"/>
    <cellStyle name="Normal 5 3 2" xfId="8538" xr:uid="{00000000-0005-0000-0000-0000A5AC0000}"/>
    <cellStyle name="Normal 5 3 2 10" xfId="29997" xr:uid="{00000000-0005-0000-0000-0000A6AC0000}"/>
    <cellStyle name="Normal 5 3 2 10 2" xfId="29998" xr:uid="{00000000-0005-0000-0000-0000A7AC0000}"/>
    <cellStyle name="Normal 5 3 2 10 3" xfId="29999" xr:uid="{00000000-0005-0000-0000-0000A8AC0000}"/>
    <cellStyle name="Normal 5 3 2 10_AVA DVA EL" xfId="30000" xr:uid="{00000000-0005-0000-0000-0000A9AC0000}"/>
    <cellStyle name="Normal 5 3 2 11" xfId="30001" xr:uid="{00000000-0005-0000-0000-0000AAAC0000}"/>
    <cellStyle name="Normal 5 3 2 11 2" xfId="30002" xr:uid="{00000000-0005-0000-0000-0000ABAC0000}"/>
    <cellStyle name="Normal 5 3 2 11 3" xfId="30003" xr:uid="{00000000-0005-0000-0000-0000ACAC0000}"/>
    <cellStyle name="Normal 5 3 2 11_AVA DVA EL" xfId="30004" xr:uid="{00000000-0005-0000-0000-0000ADAC0000}"/>
    <cellStyle name="Normal 5 3 2 12" xfId="30005" xr:uid="{00000000-0005-0000-0000-0000AEAC0000}"/>
    <cellStyle name="Normal 5 3 2 2" xfId="8539" xr:uid="{00000000-0005-0000-0000-0000AFAC0000}"/>
    <cellStyle name="Normal 5 3 2 2 10" xfId="30006" xr:uid="{00000000-0005-0000-0000-0000B0AC0000}"/>
    <cellStyle name="Normal 5 3 2 2 11" xfId="30007" xr:uid="{00000000-0005-0000-0000-0000B1AC0000}"/>
    <cellStyle name="Normal 5 3 2 2 2" xfId="30008" xr:uid="{00000000-0005-0000-0000-0000B2AC0000}"/>
    <cellStyle name="Normal 5 3 2 2 2 2" xfId="30009" xr:uid="{00000000-0005-0000-0000-0000B3AC0000}"/>
    <cellStyle name="Normal 5 3 2 2 2 2 2" xfId="30010" xr:uid="{00000000-0005-0000-0000-0000B4AC0000}"/>
    <cellStyle name="Normal 5 3 2 2 2 2 3" xfId="30011" xr:uid="{00000000-0005-0000-0000-0000B5AC0000}"/>
    <cellStyle name="Normal 5 3 2 2 2 2_AVA DVA EL" xfId="30012" xr:uid="{00000000-0005-0000-0000-0000B6AC0000}"/>
    <cellStyle name="Normal 5 3 2 2 2 3" xfId="30013" xr:uid="{00000000-0005-0000-0000-0000B7AC0000}"/>
    <cellStyle name="Normal 5 3 2 2 2 3 2" xfId="30014" xr:uid="{00000000-0005-0000-0000-0000B8AC0000}"/>
    <cellStyle name="Normal 5 3 2 2 2 3 3" xfId="30015" xr:uid="{00000000-0005-0000-0000-0000B9AC0000}"/>
    <cellStyle name="Normal 5 3 2 2 2 3_AVA DVA EL" xfId="30016" xr:uid="{00000000-0005-0000-0000-0000BAAC0000}"/>
    <cellStyle name="Normal 5 3 2 2 2 4" xfId="30017" xr:uid="{00000000-0005-0000-0000-0000BBAC0000}"/>
    <cellStyle name="Normal 5 3 2 2 2 5" xfId="30018" xr:uid="{00000000-0005-0000-0000-0000BCAC0000}"/>
    <cellStyle name="Normal 5 3 2 2 2_AVA DVA EL" xfId="30019" xr:uid="{00000000-0005-0000-0000-0000BDAC0000}"/>
    <cellStyle name="Normal 5 3 2 2 3" xfId="30020" xr:uid="{00000000-0005-0000-0000-0000BEAC0000}"/>
    <cellStyle name="Normal 5 3 2 2 3 2" xfId="30021" xr:uid="{00000000-0005-0000-0000-0000BFAC0000}"/>
    <cellStyle name="Normal 5 3 2 2 3 3" xfId="30022" xr:uid="{00000000-0005-0000-0000-0000C0AC0000}"/>
    <cellStyle name="Normal 5 3 2 2 3_AVA DVA EL" xfId="30023" xr:uid="{00000000-0005-0000-0000-0000C1AC0000}"/>
    <cellStyle name="Normal 5 3 2 2 4" xfId="30024" xr:uid="{00000000-0005-0000-0000-0000C2AC0000}"/>
    <cellStyle name="Normal 5 3 2 2 4 2" xfId="30025" xr:uid="{00000000-0005-0000-0000-0000C3AC0000}"/>
    <cellStyle name="Normal 5 3 2 2 4 3" xfId="30026" xr:uid="{00000000-0005-0000-0000-0000C4AC0000}"/>
    <cellStyle name="Normal 5 3 2 2 4_AVA DVA EL" xfId="30027" xr:uid="{00000000-0005-0000-0000-0000C5AC0000}"/>
    <cellStyle name="Normal 5 3 2 2 5" xfId="30028" xr:uid="{00000000-0005-0000-0000-0000C6AC0000}"/>
    <cellStyle name="Normal 5 3 2 2 5 2" xfId="30029" xr:uid="{00000000-0005-0000-0000-0000C7AC0000}"/>
    <cellStyle name="Normal 5 3 2 2 5 3" xfId="30030" xr:uid="{00000000-0005-0000-0000-0000C8AC0000}"/>
    <cellStyle name="Normal 5 3 2 2 5_AVA DVA EL" xfId="30031" xr:uid="{00000000-0005-0000-0000-0000C9AC0000}"/>
    <cellStyle name="Normal 5 3 2 2 6" xfId="30032" xr:uid="{00000000-0005-0000-0000-0000CAAC0000}"/>
    <cellStyle name="Normal 5 3 2 2 6 2" xfId="30033" xr:uid="{00000000-0005-0000-0000-0000CBAC0000}"/>
    <cellStyle name="Normal 5 3 2 2 6 3" xfId="30034" xr:uid="{00000000-0005-0000-0000-0000CCAC0000}"/>
    <cellStyle name="Normal 5 3 2 2 6_AVA DVA EL" xfId="30035" xr:uid="{00000000-0005-0000-0000-0000CDAC0000}"/>
    <cellStyle name="Normal 5 3 2 2 7" xfId="30036" xr:uid="{00000000-0005-0000-0000-0000CEAC0000}"/>
    <cellStyle name="Normal 5 3 2 2 7 2" xfId="30037" xr:uid="{00000000-0005-0000-0000-0000CFAC0000}"/>
    <cellStyle name="Normal 5 3 2 2 7 3" xfId="30038" xr:uid="{00000000-0005-0000-0000-0000D0AC0000}"/>
    <cellStyle name="Normal 5 3 2 2 7_AVA DVA EL" xfId="30039" xr:uid="{00000000-0005-0000-0000-0000D1AC0000}"/>
    <cellStyle name="Normal 5 3 2 2 8" xfId="30040" xr:uid="{00000000-0005-0000-0000-0000D2AC0000}"/>
    <cellStyle name="Normal 5 3 2 2 8 2" xfId="30041" xr:uid="{00000000-0005-0000-0000-0000D3AC0000}"/>
    <cellStyle name="Normal 5 3 2 2 8 3" xfId="30042" xr:uid="{00000000-0005-0000-0000-0000D4AC0000}"/>
    <cellStyle name="Normal 5 3 2 2 8_AVA DVA EL" xfId="30043" xr:uid="{00000000-0005-0000-0000-0000D5AC0000}"/>
    <cellStyle name="Normal 5 3 2 2 9" xfId="30044" xr:uid="{00000000-0005-0000-0000-0000D6AC0000}"/>
    <cellStyle name="Normal 5 3 2 2 9 2" xfId="30045" xr:uid="{00000000-0005-0000-0000-0000D7AC0000}"/>
    <cellStyle name="Normal 5 3 2 2 9 3" xfId="30046" xr:uid="{00000000-0005-0000-0000-0000D8AC0000}"/>
    <cellStyle name="Normal 5 3 2 2 9_AVA DVA EL" xfId="30047" xr:uid="{00000000-0005-0000-0000-0000D9AC0000}"/>
    <cellStyle name="Normal 5 3 2 2_AVA DVA EL" xfId="30048" xr:uid="{00000000-0005-0000-0000-0000DAAC0000}"/>
    <cellStyle name="Normal 5 3 2 3" xfId="30049" xr:uid="{00000000-0005-0000-0000-0000DBAC0000}"/>
    <cellStyle name="Normal 5 3 2 3 2" xfId="30050" xr:uid="{00000000-0005-0000-0000-0000DCAC0000}"/>
    <cellStyle name="Normal 5 3 2 3 2 2" xfId="30051" xr:uid="{00000000-0005-0000-0000-0000DDAC0000}"/>
    <cellStyle name="Normal 5 3 2 3 2 3" xfId="30052" xr:uid="{00000000-0005-0000-0000-0000DEAC0000}"/>
    <cellStyle name="Normal 5 3 2 3 2_AVA DVA EL" xfId="30053" xr:uid="{00000000-0005-0000-0000-0000DFAC0000}"/>
    <cellStyle name="Normal 5 3 2 3 3" xfId="30054" xr:uid="{00000000-0005-0000-0000-0000E0AC0000}"/>
    <cellStyle name="Normal 5 3 2 3 3 2" xfId="30055" xr:uid="{00000000-0005-0000-0000-0000E1AC0000}"/>
    <cellStyle name="Normal 5 3 2 3 3 3" xfId="30056" xr:uid="{00000000-0005-0000-0000-0000E2AC0000}"/>
    <cellStyle name="Normal 5 3 2 3 3_AVA DVA EL" xfId="30057" xr:uid="{00000000-0005-0000-0000-0000E3AC0000}"/>
    <cellStyle name="Normal 5 3 2 3 4" xfId="30058" xr:uid="{00000000-0005-0000-0000-0000E4AC0000}"/>
    <cellStyle name="Normal 5 3 2 3 5" xfId="30059" xr:uid="{00000000-0005-0000-0000-0000E5AC0000}"/>
    <cellStyle name="Normal 5 3 2 3_AVA DVA EL" xfId="30060" xr:uid="{00000000-0005-0000-0000-0000E6AC0000}"/>
    <cellStyle name="Normal 5 3 2 4" xfId="30061" xr:uid="{00000000-0005-0000-0000-0000E7AC0000}"/>
    <cellStyle name="Normal 5 3 2 4 2" xfId="30062" xr:uid="{00000000-0005-0000-0000-0000E8AC0000}"/>
    <cellStyle name="Normal 5 3 2 4 3" xfId="30063" xr:uid="{00000000-0005-0000-0000-0000E9AC0000}"/>
    <cellStyle name="Normal 5 3 2 4_AVA DVA EL" xfId="30064" xr:uid="{00000000-0005-0000-0000-0000EAAC0000}"/>
    <cellStyle name="Normal 5 3 2 5" xfId="30065" xr:uid="{00000000-0005-0000-0000-0000EBAC0000}"/>
    <cellStyle name="Normal 5 3 2 5 2" xfId="30066" xr:uid="{00000000-0005-0000-0000-0000ECAC0000}"/>
    <cellStyle name="Normal 5 3 2 5 3" xfId="30067" xr:uid="{00000000-0005-0000-0000-0000EDAC0000}"/>
    <cellStyle name="Normal 5 3 2 5_AVA DVA EL" xfId="30068" xr:uid="{00000000-0005-0000-0000-0000EEAC0000}"/>
    <cellStyle name="Normal 5 3 2 6" xfId="30069" xr:uid="{00000000-0005-0000-0000-0000EFAC0000}"/>
    <cellStyle name="Normal 5 3 2 6 2" xfId="30070" xr:uid="{00000000-0005-0000-0000-0000F0AC0000}"/>
    <cellStyle name="Normal 5 3 2 6 3" xfId="30071" xr:uid="{00000000-0005-0000-0000-0000F1AC0000}"/>
    <cellStyle name="Normal 5 3 2 6_AVA DVA EL" xfId="30072" xr:uid="{00000000-0005-0000-0000-0000F2AC0000}"/>
    <cellStyle name="Normal 5 3 2 7" xfId="30073" xr:uid="{00000000-0005-0000-0000-0000F3AC0000}"/>
    <cellStyle name="Normal 5 3 2 7 2" xfId="30074" xr:uid="{00000000-0005-0000-0000-0000F4AC0000}"/>
    <cellStyle name="Normal 5 3 2 7 3" xfId="30075" xr:uid="{00000000-0005-0000-0000-0000F5AC0000}"/>
    <cellStyle name="Normal 5 3 2 7_AVA DVA EL" xfId="30076" xr:uid="{00000000-0005-0000-0000-0000F6AC0000}"/>
    <cellStyle name="Normal 5 3 2 8" xfId="30077" xr:uid="{00000000-0005-0000-0000-0000F7AC0000}"/>
    <cellStyle name="Normal 5 3 2 8 2" xfId="30078" xr:uid="{00000000-0005-0000-0000-0000F8AC0000}"/>
    <cellStyle name="Normal 5 3 2 8 3" xfId="30079" xr:uid="{00000000-0005-0000-0000-0000F9AC0000}"/>
    <cellStyle name="Normal 5 3 2 8_AVA DVA EL" xfId="30080" xr:uid="{00000000-0005-0000-0000-0000FAAC0000}"/>
    <cellStyle name="Normal 5 3 2 9" xfId="30081" xr:uid="{00000000-0005-0000-0000-0000FBAC0000}"/>
    <cellStyle name="Normal 5 3 2 9 2" xfId="30082" xr:uid="{00000000-0005-0000-0000-0000FCAC0000}"/>
    <cellStyle name="Normal 5 3 2 9 3" xfId="30083" xr:uid="{00000000-0005-0000-0000-0000FDAC0000}"/>
    <cellStyle name="Normal 5 3 2 9_AVA DVA EL" xfId="30084" xr:uid="{00000000-0005-0000-0000-0000FEAC0000}"/>
    <cellStyle name="Normal 5 3 2_A01" xfId="8540" xr:uid="{00000000-0005-0000-0000-0000FFAC0000}"/>
    <cellStyle name="Normal 5 3 3" xfId="30085" xr:uid="{00000000-0005-0000-0000-000000AD0000}"/>
    <cellStyle name="Normal 5 3 3 10" xfId="30086" xr:uid="{00000000-0005-0000-0000-000001AD0000}"/>
    <cellStyle name="Normal 5 3 3 11" xfId="30087" xr:uid="{00000000-0005-0000-0000-000002AD0000}"/>
    <cellStyle name="Normal 5 3 3 12" xfId="34563" xr:uid="{00000000-0005-0000-0000-000003AD0000}"/>
    <cellStyle name="Normal 5 3 3 2" xfId="30088" xr:uid="{00000000-0005-0000-0000-000004AD0000}"/>
    <cellStyle name="Normal 5 3 3 2 2" xfId="30089" xr:uid="{00000000-0005-0000-0000-000005AD0000}"/>
    <cellStyle name="Normal 5 3 3 2 2 2" xfId="30090" xr:uid="{00000000-0005-0000-0000-000006AD0000}"/>
    <cellStyle name="Normal 5 3 3 2 2 3" xfId="30091" xr:uid="{00000000-0005-0000-0000-000007AD0000}"/>
    <cellStyle name="Normal 5 3 3 2 2_AVA DVA EL" xfId="30092" xr:uid="{00000000-0005-0000-0000-000008AD0000}"/>
    <cellStyle name="Normal 5 3 3 2 3" xfId="30093" xr:uid="{00000000-0005-0000-0000-000009AD0000}"/>
    <cellStyle name="Normal 5 3 3 2 3 2" xfId="30094" xr:uid="{00000000-0005-0000-0000-00000AAD0000}"/>
    <cellStyle name="Normal 5 3 3 2 3 3" xfId="30095" xr:uid="{00000000-0005-0000-0000-00000BAD0000}"/>
    <cellStyle name="Normal 5 3 3 2 3_AVA DVA EL" xfId="30096" xr:uid="{00000000-0005-0000-0000-00000CAD0000}"/>
    <cellStyle name="Normal 5 3 3 2 4" xfId="30097" xr:uid="{00000000-0005-0000-0000-00000DAD0000}"/>
    <cellStyle name="Normal 5 3 3 2 5" xfId="30098" xr:uid="{00000000-0005-0000-0000-00000EAD0000}"/>
    <cellStyle name="Normal 5 3 3 2_AVA DVA EL" xfId="30099" xr:uid="{00000000-0005-0000-0000-00000FAD0000}"/>
    <cellStyle name="Normal 5 3 3 3" xfId="30100" xr:uid="{00000000-0005-0000-0000-000010AD0000}"/>
    <cellStyle name="Normal 5 3 3 3 2" xfId="30101" xr:uid="{00000000-0005-0000-0000-000011AD0000}"/>
    <cellStyle name="Normal 5 3 3 3 3" xfId="30102" xr:uid="{00000000-0005-0000-0000-000012AD0000}"/>
    <cellStyle name="Normal 5 3 3 3_AVA DVA EL" xfId="30103" xr:uid="{00000000-0005-0000-0000-000013AD0000}"/>
    <cellStyle name="Normal 5 3 3 4" xfId="30104" xr:uid="{00000000-0005-0000-0000-000014AD0000}"/>
    <cellStyle name="Normal 5 3 3 4 2" xfId="30105" xr:uid="{00000000-0005-0000-0000-000015AD0000}"/>
    <cellStyle name="Normal 5 3 3 4 3" xfId="30106" xr:uid="{00000000-0005-0000-0000-000016AD0000}"/>
    <cellStyle name="Normal 5 3 3 4_AVA DVA EL" xfId="30107" xr:uid="{00000000-0005-0000-0000-000017AD0000}"/>
    <cellStyle name="Normal 5 3 3 5" xfId="30108" xr:uid="{00000000-0005-0000-0000-000018AD0000}"/>
    <cellStyle name="Normal 5 3 3 5 2" xfId="30109" xr:uid="{00000000-0005-0000-0000-000019AD0000}"/>
    <cellStyle name="Normal 5 3 3 5 3" xfId="30110" xr:uid="{00000000-0005-0000-0000-00001AAD0000}"/>
    <cellStyle name="Normal 5 3 3 5_AVA DVA EL" xfId="30111" xr:uid="{00000000-0005-0000-0000-00001BAD0000}"/>
    <cellStyle name="Normal 5 3 3 6" xfId="30112" xr:uid="{00000000-0005-0000-0000-00001CAD0000}"/>
    <cellStyle name="Normal 5 3 3 6 2" xfId="30113" xr:uid="{00000000-0005-0000-0000-00001DAD0000}"/>
    <cellStyle name="Normal 5 3 3 6 3" xfId="30114" xr:uid="{00000000-0005-0000-0000-00001EAD0000}"/>
    <cellStyle name="Normal 5 3 3 6_AVA DVA EL" xfId="30115" xr:uid="{00000000-0005-0000-0000-00001FAD0000}"/>
    <cellStyle name="Normal 5 3 3 7" xfId="30116" xr:uid="{00000000-0005-0000-0000-000020AD0000}"/>
    <cellStyle name="Normal 5 3 3 7 2" xfId="30117" xr:uid="{00000000-0005-0000-0000-000021AD0000}"/>
    <cellStyle name="Normal 5 3 3 7 3" xfId="30118" xr:uid="{00000000-0005-0000-0000-000022AD0000}"/>
    <cellStyle name="Normal 5 3 3 7_AVA DVA EL" xfId="30119" xr:uid="{00000000-0005-0000-0000-000023AD0000}"/>
    <cellStyle name="Normal 5 3 3 8" xfId="30120" xr:uid="{00000000-0005-0000-0000-000024AD0000}"/>
    <cellStyle name="Normal 5 3 3 8 2" xfId="30121" xr:uid="{00000000-0005-0000-0000-000025AD0000}"/>
    <cellStyle name="Normal 5 3 3 8 3" xfId="30122" xr:uid="{00000000-0005-0000-0000-000026AD0000}"/>
    <cellStyle name="Normal 5 3 3 8_AVA DVA EL" xfId="30123" xr:uid="{00000000-0005-0000-0000-000027AD0000}"/>
    <cellStyle name="Normal 5 3 3 9" xfId="30124" xr:uid="{00000000-0005-0000-0000-000028AD0000}"/>
    <cellStyle name="Normal 5 3 3 9 2" xfId="30125" xr:uid="{00000000-0005-0000-0000-000029AD0000}"/>
    <cellStyle name="Normal 5 3 3 9 3" xfId="30126" xr:uid="{00000000-0005-0000-0000-00002AAD0000}"/>
    <cellStyle name="Normal 5 3 3 9_AVA DVA EL" xfId="30127" xr:uid="{00000000-0005-0000-0000-00002BAD0000}"/>
    <cellStyle name="Normal 5 3 3_AVA DVA EL" xfId="30128" xr:uid="{00000000-0005-0000-0000-00002CAD0000}"/>
    <cellStyle name="Normal 5 3 4" xfId="30129" xr:uid="{00000000-0005-0000-0000-00002DAD0000}"/>
    <cellStyle name="Normal 5 3 4 2" xfId="30130" xr:uid="{00000000-0005-0000-0000-00002EAD0000}"/>
    <cellStyle name="Normal 5 3 4 2 2" xfId="30131" xr:uid="{00000000-0005-0000-0000-00002FAD0000}"/>
    <cellStyle name="Normal 5 3 4 2 3" xfId="30132" xr:uid="{00000000-0005-0000-0000-000030AD0000}"/>
    <cellStyle name="Normal 5 3 4 2_AVA DVA EL" xfId="30133" xr:uid="{00000000-0005-0000-0000-000031AD0000}"/>
    <cellStyle name="Normal 5 3 4 3" xfId="30134" xr:uid="{00000000-0005-0000-0000-000032AD0000}"/>
    <cellStyle name="Normal 5 3 4 3 2" xfId="30135" xr:uid="{00000000-0005-0000-0000-000033AD0000}"/>
    <cellStyle name="Normal 5 3 4 3 3" xfId="30136" xr:uid="{00000000-0005-0000-0000-000034AD0000}"/>
    <cellStyle name="Normal 5 3 4 3_AVA DVA EL" xfId="30137" xr:uid="{00000000-0005-0000-0000-000035AD0000}"/>
    <cellStyle name="Normal 5 3 4 4" xfId="30138" xr:uid="{00000000-0005-0000-0000-000036AD0000}"/>
    <cellStyle name="Normal 5 3 4 5" xfId="30139" xr:uid="{00000000-0005-0000-0000-000037AD0000}"/>
    <cellStyle name="Normal 5 3 4_AVA DVA EL" xfId="30140" xr:uid="{00000000-0005-0000-0000-000038AD0000}"/>
    <cellStyle name="Normal 5 3 5" xfId="30141" xr:uid="{00000000-0005-0000-0000-000039AD0000}"/>
    <cellStyle name="Normal 5 3 5 2" xfId="30142" xr:uid="{00000000-0005-0000-0000-00003AAD0000}"/>
    <cellStyle name="Normal 5 3 5 3" xfId="30143" xr:uid="{00000000-0005-0000-0000-00003BAD0000}"/>
    <cellStyle name="Normal 5 3 5_AVA DVA EL" xfId="30144" xr:uid="{00000000-0005-0000-0000-00003CAD0000}"/>
    <cellStyle name="Normal 5 3 6" xfId="30145" xr:uid="{00000000-0005-0000-0000-00003DAD0000}"/>
    <cellStyle name="Normal 5 3 6 2" xfId="30146" xr:uid="{00000000-0005-0000-0000-00003EAD0000}"/>
    <cellStyle name="Normal 5 3 6 3" xfId="30147" xr:uid="{00000000-0005-0000-0000-00003FAD0000}"/>
    <cellStyle name="Normal 5 3 6_AVA DVA EL" xfId="30148" xr:uid="{00000000-0005-0000-0000-000040AD0000}"/>
    <cellStyle name="Normal 5 3 7" xfId="30149" xr:uid="{00000000-0005-0000-0000-000041AD0000}"/>
    <cellStyle name="Normal 5 3 7 2" xfId="30150" xr:uid="{00000000-0005-0000-0000-000042AD0000}"/>
    <cellStyle name="Normal 5 3 7 3" xfId="30151" xr:uid="{00000000-0005-0000-0000-000043AD0000}"/>
    <cellStyle name="Normal 5 3 7_AVA DVA EL" xfId="30152" xr:uid="{00000000-0005-0000-0000-000044AD0000}"/>
    <cellStyle name="Normal 5 3 8" xfId="30153" xr:uid="{00000000-0005-0000-0000-000045AD0000}"/>
    <cellStyle name="Normal 5 3 8 2" xfId="30154" xr:uid="{00000000-0005-0000-0000-000046AD0000}"/>
    <cellStyle name="Normal 5 3 8 3" xfId="30155" xr:uid="{00000000-0005-0000-0000-000047AD0000}"/>
    <cellStyle name="Normal 5 3 8_AVA DVA EL" xfId="30156" xr:uid="{00000000-0005-0000-0000-000048AD0000}"/>
    <cellStyle name="Normal 5 3 9" xfId="30157" xr:uid="{00000000-0005-0000-0000-000049AD0000}"/>
    <cellStyle name="Normal 5 3 9 2" xfId="30158" xr:uid="{00000000-0005-0000-0000-00004AAD0000}"/>
    <cellStyle name="Normal 5 3 9 3" xfId="30159" xr:uid="{00000000-0005-0000-0000-00004BAD0000}"/>
    <cellStyle name="Normal 5 3 9_AVA DVA EL" xfId="30160" xr:uid="{00000000-0005-0000-0000-00004CAD0000}"/>
    <cellStyle name="Normal 5 3_4Q16" xfId="30161" xr:uid="{00000000-0005-0000-0000-00004DAD0000}"/>
    <cellStyle name="Normal 5 30" xfId="30162" xr:uid="{00000000-0005-0000-0000-00004EAD0000}"/>
    <cellStyle name="Normal 5 31" xfId="34382" xr:uid="{00000000-0005-0000-0000-00004FAD0000}"/>
    <cellStyle name="Normal 5 32" xfId="34499" xr:uid="{00000000-0005-0000-0000-000050AD0000}"/>
    <cellStyle name="Normal 5 33" xfId="35277" xr:uid="{00000000-0005-0000-0000-000051AD0000}"/>
    <cellStyle name="Normal 5 4" xfId="8541" xr:uid="{00000000-0005-0000-0000-000052AD0000}"/>
    <cellStyle name="Normal 5 4 10" xfId="30163" xr:uid="{00000000-0005-0000-0000-000053AD0000}"/>
    <cellStyle name="Normal 5 4 10 2" xfId="30164" xr:uid="{00000000-0005-0000-0000-000054AD0000}"/>
    <cellStyle name="Normal 5 4 10 3" xfId="30165" xr:uid="{00000000-0005-0000-0000-000055AD0000}"/>
    <cellStyle name="Normal 5 4 10_AVA DVA EL" xfId="30166" xr:uid="{00000000-0005-0000-0000-000056AD0000}"/>
    <cellStyle name="Normal 5 4 11" xfId="30167" xr:uid="{00000000-0005-0000-0000-000057AD0000}"/>
    <cellStyle name="Normal 5 4 11 2" xfId="30168" xr:uid="{00000000-0005-0000-0000-000058AD0000}"/>
    <cellStyle name="Normal 5 4 11 3" xfId="30169" xr:uid="{00000000-0005-0000-0000-000059AD0000}"/>
    <cellStyle name="Normal 5 4 11_AVA DVA EL" xfId="30170" xr:uid="{00000000-0005-0000-0000-00005AAD0000}"/>
    <cellStyle name="Normal 5 4 12" xfId="30171" xr:uid="{00000000-0005-0000-0000-00005BAD0000}"/>
    <cellStyle name="Normal 5 4 12 2" xfId="30172" xr:uid="{00000000-0005-0000-0000-00005CAD0000}"/>
    <cellStyle name="Normal 5 4 12 3" xfId="30173" xr:uid="{00000000-0005-0000-0000-00005DAD0000}"/>
    <cellStyle name="Normal 5 4 12_AVA DVA EL" xfId="30174" xr:uid="{00000000-0005-0000-0000-00005EAD0000}"/>
    <cellStyle name="Normal 5 4 13" xfId="30175" xr:uid="{00000000-0005-0000-0000-00005FAD0000}"/>
    <cellStyle name="Normal 5 4 14" xfId="49025" xr:uid="{00000000-0005-0000-0000-000060AD0000}"/>
    <cellStyle name="Normal 5 4 2" xfId="30176" xr:uid="{00000000-0005-0000-0000-000061AD0000}"/>
    <cellStyle name="Normal 5 4 2 10" xfId="30177" xr:uid="{00000000-0005-0000-0000-000062AD0000}"/>
    <cellStyle name="Normal 5 4 2 10 2" xfId="30178" xr:uid="{00000000-0005-0000-0000-000063AD0000}"/>
    <cellStyle name="Normal 5 4 2 10 3" xfId="30179" xr:uid="{00000000-0005-0000-0000-000064AD0000}"/>
    <cellStyle name="Normal 5 4 2 10_AVA DVA EL" xfId="30180" xr:uid="{00000000-0005-0000-0000-000065AD0000}"/>
    <cellStyle name="Normal 5 4 2 11" xfId="30181" xr:uid="{00000000-0005-0000-0000-000066AD0000}"/>
    <cellStyle name="Normal 5 4 2 12" xfId="30182" xr:uid="{00000000-0005-0000-0000-000067AD0000}"/>
    <cellStyle name="Normal 5 4 2 13" xfId="34720" xr:uid="{00000000-0005-0000-0000-000068AD0000}"/>
    <cellStyle name="Normal 5 4 2 14" xfId="34411" xr:uid="{00000000-0005-0000-0000-000069AD0000}"/>
    <cellStyle name="Normal 5 4 2 2" xfId="30183" xr:uid="{00000000-0005-0000-0000-00006AAD0000}"/>
    <cellStyle name="Normal 5 4 2 2 10" xfId="30184" xr:uid="{00000000-0005-0000-0000-00006BAD0000}"/>
    <cellStyle name="Normal 5 4 2 2 11" xfId="30185" xr:uid="{00000000-0005-0000-0000-00006CAD0000}"/>
    <cellStyle name="Normal 5 4 2 2 2" xfId="30186" xr:uid="{00000000-0005-0000-0000-00006DAD0000}"/>
    <cellStyle name="Normal 5 4 2 2 2 2" xfId="30187" xr:uid="{00000000-0005-0000-0000-00006EAD0000}"/>
    <cellStyle name="Normal 5 4 2 2 2 2 2" xfId="30188" xr:uid="{00000000-0005-0000-0000-00006FAD0000}"/>
    <cellStyle name="Normal 5 4 2 2 2 2 3" xfId="30189" xr:uid="{00000000-0005-0000-0000-000070AD0000}"/>
    <cellStyle name="Normal 5 4 2 2 2 2_AVA DVA EL" xfId="30190" xr:uid="{00000000-0005-0000-0000-000071AD0000}"/>
    <cellStyle name="Normal 5 4 2 2 2 3" xfId="30191" xr:uid="{00000000-0005-0000-0000-000072AD0000}"/>
    <cellStyle name="Normal 5 4 2 2 2 3 2" xfId="30192" xr:uid="{00000000-0005-0000-0000-000073AD0000}"/>
    <cellStyle name="Normal 5 4 2 2 2 3 3" xfId="30193" xr:uid="{00000000-0005-0000-0000-000074AD0000}"/>
    <cellStyle name="Normal 5 4 2 2 2 3_AVA DVA EL" xfId="30194" xr:uid="{00000000-0005-0000-0000-000075AD0000}"/>
    <cellStyle name="Normal 5 4 2 2 2 4" xfId="30195" xr:uid="{00000000-0005-0000-0000-000076AD0000}"/>
    <cellStyle name="Normal 5 4 2 2 2 5" xfId="30196" xr:uid="{00000000-0005-0000-0000-000077AD0000}"/>
    <cellStyle name="Normal 5 4 2 2 2_AVA DVA EL" xfId="30197" xr:uid="{00000000-0005-0000-0000-000078AD0000}"/>
    <cellStyle name="Normal 5 4 2 2 3" xfId="30198" xr:uid="{00000000-0005-0000-0000-000079AD0000}"/>
    <cellStyle name="Normal 5 4 2 2 3 2" xfId="30199" xr:uid="{00000000-0005-0000-0000-00007AAD0000}"/>
    <cellStyle name="Normal 5 4 2 2 3 3" xfId="30200" xr:uid="{00000000-0005-0000-0000-00007BAD0000}"/>
    <cellStyle name="Normal 5 4 2 2 3_AVA DVA EL" xfId="30201" xr:uid="{00000000-0005-0000-0000-00007CAD0000}"/>
    <cellStyle name="Normal 5 4 2 2 4" xfId="30202" xr:uid="{00000000-0005-0000-0000-00007DAD0000}"/>
    <cellStyle name="Normal 5 4 2 2 4 2" xfId="30203" xr:uid="{00000000-0005-0000-0000-00007EAD0000}"/>
    <cellStyle name="Normal 5 4 2 2 4 3" xfId="30204" xr:uid="{00000000-0005-0000-0000-00007FAD0000}"/>
    <cellStyle name="Normal 5 4 2 2 4_AVA DVA EL" xfId="30205" xr:uid="{00000000-0005-0000-0000-000080AD0000}"/>
    <cellStyle name="Normal 5 4 2 2 5" xfId="30206" xr:uid="{00000000-0005-0000-0000-000081AD0000}"/>
    <cellStyle name="Normal 5 4 2 2 5 2" xfId="30207" xr:uid="{00000000-0005-0000-0000-000082AD0000}"/>
    <cellStyle name="Normal 5 4 2 2 5 3" xfId="30208" xr:uid="{00000000-0005-0000-0000-000083AD0000}"/>
    <cellStyle name="Normal 5 4 2 2 5_AVA DVA EL" xfId="30209" xr:uid="{00000000-0005-0000-0000-000084AD0000}"/>
    <cellStyle name="Normal 5 4 2 2 6" xfId="30210" xr:uid="{00000000-0005-0000-0000-000085AD0000}"/>
    <cellStyle name="Normal 5 4 2 2 6 2" xfId="30211" xr:uid="{00000000-0005-0000-0000-000086AD0000}"/>
    <cellStyle name="Normal 5 4 2 2 6 3" xfId="30212" xr:uid="{00000000-0005-0000-0000-000087AD0000}"/>
    <cellStyle name="Normal 5 4 2 2 6_AVA DVA EL" xfId="30213" xr:uid="{00000000-0005-0000-0000-000088AD0000}"/>
    <cellStyle name="Normal 5 4 2 2 7" xfId="30214" xr:uid="{00000000-0005-0000-0000-000089AD0000}"/>
    <cellStyle name="Normal 5 4 2 2 7 2" xfId="30215" xr:uid="{00000000-0005-0000-0000-00008AAD0000}"/>
    <cellStyle name="Normal 5 4 2 2 7 3" xfId="30216" xr:uid="{00000000-0005-0000-0000-00008BAD0000}"/>
    <cellStyle name="Normal 5 4 2 2 7_AVA DVA EL" xfId="30217" xr:uid="{00000000-0005-0000-0000-00008CAD0000}"/>
    <cellStyle name="Normal 5 4 2 2 8" xfId="30218" xr:uid="{00000000-0005-0000-0000-00008DAD0000}"/>
    <cellStyle name="Normal 5 4 2 2 8 2" xfId="30219" xr:uid="{00000000-0005-0000-0000-00008EAD0000}"/>
    <cellStyle name="Normal 5 4 2 2 8 3" xfId="30220" xr:uid="{00000000-0005-0000-0000-00008FAD0000}"/>
    <cellStyle name="Normal 5 4 2 2 8_AVA DVA EL" xfId="30221" xr:uid="{00000000-0005-0000-0000-000090AD0000}"/>
    <cellStyle name="Normal 5 4 2 2 9" xfId="30222" xr:uid="{00000000-0005-0000-0000-000091AD0000}"/>
    <cellStyle name="Normal 5 4 2 2 9 2" xfId="30223" xr:uid="{00000000-0005-0000-0000-000092AD0000}"/>
    <cellStyle name="Normal 5 4 2 2 9 3" xfId="30224" xr:uid="{00000000-0005-0000-0000-000093AD0000}"/>
    <cellStyle name="Normal 5 4 2 2 9_AVA DVA EL" xfId="30225" xr:uid="{00000000-0005-0000-0000-000094AD0000}"/>
    <cellStyle name="Normal 5 4 2 2_AVA DVA EL" xfId="30226" xr:uid="{00000000-0005-0000-0000-000095AD0000}"/>
    <cellStyle name="Normal 5 4 2 3" xfId="30227" xr:uid="{00000000-0005-0000-0000-000096AD0000}"/>
    <cellStyle name="Normal 5 4 2 3 2" xfId="30228" xr:uid="{00000000-0005-0000-0000-000097AD0000}"/>
    <cellStyle name="Normal 5 4 2 3 2 2" xfId="30229" xr:uid="{00000000-0005-0000-0000-000098AD0000}"/>
    <cellStyle name="Normal 5 4 2 3 2 3" xfId="30230" xr:uid="{00000000-0005-0000-0000-000099AD0000}"/>
    <cellStyle name="Normal 5 4 2 3 2_AVA DVA EL" xfId="30231" xr:uid="{00000000-0005-0000-0000-00009AAD0000}"/>
    <cellStyle name="Normal 5 4 2 3 3" xfId="30232" xr:uid="{00000000-0005-0000-0000-00009BAD0000}"/>
    <cellStyle name="Normal 5 4 2 3 3 2" xfId="30233" xr:uid="{00000000-0005-0000-0000-00009CAD0000}"/>
    <cellStyle name="Normal 5 4 2 3 3 3" xfId="30234" xr:uid="{00000000-0005-0000-0000-00009DAD0000}"/>
    <cellStyle name="Normal 5 4 2 3 3_AVA DVA EL" xfId="30235" xr:uid="{00000000-0005-0000-0000-00009EAD0000}"/>
    <cellStyle name="Normal 5 4 2 3 4" xfId="30236" xr:uid="{00000000-0005-0000-0000-00009FAD0000}"/>
    <cellStyle name="Normal 5 4 2 3 5" xfId="30237" xr:uid="{00000000-0005-0000-0000-0000A0AD0000}"/>
    <cellStyle name="Normal 5 4 2 3_AVA DVA EL" xfId="30238" xr:uid="{00000000-0005-0000-0000-0000A1AD0000}"/>
    <cellStyle name="Normal 5 4 2 4" xfId="30239" xr:uid="{00000000-0005-0000-0000-0000A2AD0000}"/>
    <cellStyle name="Normal 5 4 2 4 2" xfId="30240" xr:uid="{00000000-0005-0000-0000-0000A3AD0000}"/>
    <cellStyle name="Normal 5 4 2 4 3" xfId="30241" xr:uid="{00000000-0005-0000-0000-0000A4AD0000}"/>
    <cellStyle name="Normal 5 4 2 4_AVA DVA EL" xfId="30242" xr:uid="{00000000-0005-0000-0000-0000A5AD0000}"/>
    <cellStyle name="Normal 5 4 2 5" xfId="30243" xr:uid="{00000000-0005-0000-0000-0000A6AD0000}"/>
    <cellStyle name="Normal 5 4 2 5 2" xfId="30244" xr:uid="{00000000-0005-0000-0000-0000A7AD0000}"/>
    <cellStyle name="Normal 5 4 2 5 3" xfId="30245" xr:uid="{00000000-0005-0000-0000-0000A8AD0000}"/>
    <cellStyle name="Normal 5 4 2 5_AVA DVA EL" xfId="30246" xr:uid="{00000000-0005-0000-0000-0000A9AD0000}"/>
    <cellStyle name="Normal 5 4 2 6" xfId="30247" xr:uid="{00000000-0005-0000-0000-0000AAAD0000}"/>
    <cellStyle name="Normal 5 4 2 6 2" xfId="30248" xr:uid="{00000000-0005-0000-0000-0000ABAD0000}"/>
    <cellStyle name="Normal 5 4 2 6 3" xfId="30249" xr:uid="{00000000-0005-0000-0000-0000ACAD0000}"/>
    <cellStyle name="Normal 5 4 2 6_AVA DVA EL" xfId="30250" xr:uid="{00000000-0005-0000-0000-0000ADAD0000}"/>
    <cellStyle name="Normal 5 4 2 7" xfId="30251" xr:uid="{00000000-0005-0000-0000-0000AEAD0000}"/>
    <cellStyle name="Normal 5 4 2 7 2" xfId="30252" xr:uid="{00000000-0005-0000-0000-0000AFAD0000}"/>
    <cellStyle name="Normal 5 4 2 7 3" xfId="30253" xr:uid="{00000000-0005-0000-0000-0000B0AD0000}"/>
    <cellStyle name="Normal 5 4 2 7_AVA DVA EL" xfId="30254" xr:uid="{00000000-0005-0000-0000-0000B1AD0000}"/>
    <cellStyle name="Normal 5 4 2 8" xfId="30255" xr:uid="{00000000-0005-0000-0000-0000B2AD0000}"/>
    <cellStyle name="Normal 5 4 2 8 2" xfId="30256" xr:uid="{00000000-0005-0000-0000-0000B3AD0000}"/>
    <cellStyle name="Normal 5 4 2 8 3" xfId="30257" xr:uid="{00000000-0005-0000-0000-0000B4AD0000}"/>
    <cellStyle name="Normal 5 4 2 8_AVA DVA EL" xfId="30258" xr:uid="{00000000-0005-0000-0000-0000B5AD0000}"/>
    <cellStyle name="Normal 5 4 2 9" xfId="30259" xr:uid="{00000000-0005-0000-0000-0000B6AD0000}"/>
    <cellStyle name="Normal 5 4 2 9 2" xfId="30260" xr:uid="{00000000-0005-0000-0000-0000B7AD0000}"/>
    <cellStyle name="Normal 5 4 2 9 3" xfId="30261" xr:uid="{00000000-0005-0000-0000-0000B8AD0000}"/>
    <cellStyle name="Normal 5 4 2 9_AVA DVA EL" xfId="30262" xr:uid="{00000000-0005-0000-0000-0000B9AD0000}"/>
    <cellStyle name="Normal 5 4 2_AVA DVA EL" xfId="30263" xr:uid="{00000000-0005-0000-0000-0000BAAD0000}"/>
    <cellStyle name="Normal 5 4 3" xfId="30264" xr:uid="{00000000-0005-0000-0000-0000BBAD0000}"/>
    <cellStyle name="Normal 5 4 3 10" xfId="30265" xr:uid="{00000000-0005-0000-0000-0000BCAD0000}"/>
    <cellStyle name="Normal 5 4 3 11" xfId="30266" xr:uid="{00000000-0005-0000-0000-0000BDAD0000}"/>
    <cellStyle name="Normal 5 4 3 2" xfId="30267" xr:uid="{00000000-0005-0000-0000-0000BEAD0000}"/>
    <cellStyle name="Normal 5 4 3 2 2" xfId="30268" xr:uid="{00000000-0005-0000-0000-0000BFAD0000}"/>
    <cellStyle name="Normal 5 4 3 2 2 2" xfId="30269" xr:uid="{00000000-0005-0000-0000-0000C0AD0000}"/>
    <cellStyle name="Normal 5 4 3 2 2 3" xfId="30270" xr:uid="{00000000-0005-0000-0000-0000C1AD0000}"/>
    <cellStyle name="Normal 5 4 3 2 2_AVA DVA EL" xfId="30271" xr:uid="{00000000-0005-0000-0000-0000C2AD0000}"/>
    <cellStyle name="Normal 5 4 3 2 3" xfId="30272" xr:uid="{00000000-0005-0000-0000-0000C3AD0000}"/>
    <cellStyle name="Normal 5 4 3 2 3 2" xfId="30273" xr:uid="{00000000-0005-0000-0000-0000C4AD0000}"/>
    <cellStyle name="Normal 5 4 3 2 3 3" xfId="30274" xr:uid="{00000000-0005-0000-0000-0000C5AD0000}"/>
    <cellStyle name="Normal 5 4 3 2 3_AVA DVA EL" xfId="30275" xr:uid="{00000000-0005-0000-0000-0000C6AD0000}"/>
    <cellStyle name="Normal 5 4 3 2 4" xfId="30276" xr:uid="{00000000-0005-0000-0000-0000C7AD0000}"/>
    <cellStyle name="Normal 5 4 3 2 5" xfId="30277" xr:uid="{00000000-0005-0000-0000-0000C8AD0000}"/>
    <cellStyle name="Normal 5 4 3 2_AVA DVA EL" xfId="30278" xr:uid="{00000000-0005-0000-0000-0000C9AD0000}"/>
    <cellStyle name="Normal 5 4 3 3" xfId="30279" xr:uid="{00000000-0005-0000-0000-0000CAAD0000}"/>
    <cellStyle name="Normal 5 4 3 3 2" xfId="30280" xr:uid="{00000000-0005-0000-0000-0000CBAD0000}"/>
    <cellStyle name="Normal 5 4 3 3 3" xfId="30281" xr:uid="{00000000-0005-0000-0000-0000CCAD0000}"/>
    <cellStyle name="Normal 5 4 3 3_AVA DVA EL" xfId="30282" xr:uid="{00000000-0005-0000-0000-0000CDAD0000}"/>
    <cellStyle name="Normal 5 4 3 4" xfId="30283" xr:uid="{00000000-0005-0000-0000-0000CEAD0000}"/>
    <cellStyle name="Normal 5 4 3 4 2" xfId="30284" xr:uid="{00000000-0005-0000-0000-0000CFAD0000}"/>
    <cellStyle name="Normal 5 4 3 4 3" xfId="30285" xr:uid="{00000000-0005-0000-0000-0000D0AD0000}"/>
    <cellStyle name="Normal 5 4 3 4_AVA DVA EL" xfId="30286" xr:uid="{00000000-0005-0000-0000-0000D1AD0000}"/>
    <cellStyle name="Normal 5 4 3 5" xfId="30287" xr:uid="{00000000-0005-0000-0000-0000D2AD0000}"/>
    <cellStyle name="Normal 5 4 3 5 2" xfId="30288" xr:uid="{00000000-0005-0000-0000-0000D3AD0000}"/>
    <cellStyle name="Normal 5 4 3 5 3" xfId="30289" xr:uid="{00000000-0005-0000-0000-0000D4AD0000}"/>
    <cellStyle name="Normal 5 4 3 5_AVA DVA EL" xfId="30290" xr:uid="{00000000-0005-0000-0000-0000D5AD0000}"/>
    <cellStyle name="Normal 5 4 3 6" xfId="30291" xr:uid="{00000000-0005-0000-0000-0000D6AD0000}"/>
    <cellStyle name="Normal 5 4 3 6 2" xfId="30292" xr:uid="{00000000-0005-0000-0000-0000D7AD0000}"/>
    <cellStyle name="Normal 5 4 3 6 3" xfId="30293" xr:uid="{00000000-0005-0000-0000-0000D8AD0000}"/>
    <cellStyle name="Normal 5 4 3 6_AVA DVA EL" xfId="30294" xr:uid="{00000000-0005-0000-0000-0000D9AD0000}"/>
    <cellStyle name="Normal 5 4 3 7" xfId="30295" xr:uid="{00000000-0005-0000-0000-0000DAAD0000}"/>
    <cellStyle name="Normal 5 4 3 7 2" xfId="30296" xr:uid="{00000000-0005-0000-0000-0000DBAD0000}"/>
    <cellStyle name="Normal 5 4 3 7 3" xfId="30297" xr:uid="{00000000-0005-0000-0000-0000DCAD0000}"/>
    <cellStyle name="Normal 5 4 3 7_AVA DVA EL" xfId="30298" xr:uid="{00000000-0005-0000-0000-0000DDAD0000}"/>
    <cellStyle name="Normal 5 4 3 8" xfId="30299" xr:uid="{00000000-0005-0000-0000-0000DEAD0000}"/>
    <cellStyle name="Normal 5 4 3 8 2" xfId="30300" xr:uid="{00000000-0005-0000-0000-0000DFAD0000}"/>
    <cellStyle name="Normal 5 4 3 8 3" xfId="30301" xr:uid="{00000000-0005-0000-0000-0000E0AD0000}"/>
    <cellStyle name="Normal 5 4 3 8_AVA DVA EL" xfId="30302" xr:uid="{00000000-0005-0000-0000-0000E1AD0000}"/>
    <cellStyle name="Normal 5 4 3 9" xfId="30303" xr:uid="{00000000-0005-0000-0000-0000E2AD0000}"/>
    <cellStyle name="Normal 5 4 3 9 2" xfId="30304" xr:uid="{00000000-0005-0000-0000-0000E3AD0000}"/>
    <cellStyle name="Normal 5 4 3 9 3" xfId="30305" xr:uid="{00000000-0005-0000-0000-0000E4AD0000}"/>
    <cellStyle name="Normal 5 4 3 9_AVA DVA EL" xfId="30306" xr:uid="{00000000-0005-0000-0000-0000E5AD0000}"/>
    <cellStyle name="Normal 5 4 3_AVA DVA EL" xfId="30307" xr:uid="{00000000-0005-0000-0000-0000E6AD0000}"/>
    <cellStyle name="Normal 5 4 4" xfId="30308" xr:uid="{00000000-0005-0000-0000-0000E7AD0000}"/>
    <cellStyle name="Normal 5 4 4 2" xfId="30309" xr:uid="{00000000-0005-0000-0000-0000E8AD0000}"/>
    <cellStyle name="Normal 5 4 4 2 2" xfId="30310" xr:uid="{00000000-0005-0000-0000-0000E9AD0000}"/>
    <cellStyle name="Normal 5 4 4 2 3" xfId="30311" xr:uid="{00000000-0005-0000-0000-0000EAAD0000}"/>
    <cellStyle name="Normal 5 4 4 2_AVA DVA EL" xfId="30312" xr:uid="{00000000-0005-0000-0000-0000EBAD0000}"/>
    <cellStyle name="Normal 5 4 4 3" xfId="30313" xr:uid="{00000000-0005-0000-0000-0000ECAD0000}"/>
    <cellStyle name="Normal 5 4 4 3 2" xfId="30314" xr:uid="{00000000-0005-0000-0000-0000EDAD0000}"/>
    <cellStyle name="Normal 5 4 4 3 3" xfId="30315" xr:uid="{00000000-0005-0000-0000-0000EEAD0000}"/>
    <cellStyle name="Normal 5 4 4 3_AVA DVA EL" xfId="30316" xr:uid="{00000000-0005-0000-0000-0000EFAD0000}"/>
    <cellStyle name="Normal 5 4 4 4" xfId="30317" xr:uid="{00000000-0005-0000-0000-0000F0AD0000}"/>
    <cellStyle name="Normal 5 4 4 5" xfId="30318" xr:uid="{00000000-0005-0000-0000-0000F1AD0000}"/>
    <cellStyle name="Normal 5 4 4_AVA DVA EL" xfId="30319" xr:uid="{00000000-0005-0000-0000-0000F2AD0000}"/>
    <cellStyle name="Normal 5 4 5" xfId="30320" xr:uid="{00000000-0005-0000-0000-0000F3AD0000}"/>
    <cellStyle name="Normal 5 4 5 2" xfId="30321" xr:uid="{00000000-0005-0000-0000-0000F4AD0000}"/>
    <cellStyle name="Normal 5 4 5 3" xfId="30322" xr:uid="{00000000-0005-0000-0000-0000F5AD0000}"/>
    <cellStyle name="Normal 5 4 5_AVA DVA EL" xfId="30323" xr:uid="{00000000-0005-0000-0000-0000F6AD0000}"/>
    <cellStyle name="Normal 5 4 6" xfId="30324" xr:uid="{00000000-0005-0000-0000-0000F7AD0000}"/>
    <cellStyle name="Normal 5 4 6 2" xfId="30325" xr:uid="{00000000-0005-0000-0000-0000F8AD0000}"/>
    <cellStyle name="Normal 5 4 6 3" xfId="30326" xr:uid="{00000000-0005-0000-0000-0000F9AD0000}"/>
    <cellStyle name="Normal 5 4 6_AVA DVA EL" xfId="30327" xr:uid="{00000000-0005-0000-0000-0000FAAD0000}"/>
    <cellStyle name="Normal 5 4 7" xfId="30328" xr:uid="{00000000-0005-0000-0000-0000FBAD0000}"/>
    <cellStyle name="Normal 5 4 7 2" xfId="30329" xr:uid="{00000000-0005-0000-0000-0000FCAD0000}"/>
    <cellStyle name="Normal 5 4 7 3" xfId="30330" xr:uid="{00000000-0005-0000-0000-0000FDAD0000}"/>
    <cellStyle name="Normal 5 4 7_AVA DVA EL" xfId="30331" xr:uid="{00000000-0005-0000-0000-0000FEAD0000}"/>
    <cellStyle name="Normal 5 4 8" xfId="30332" xr:uid="{00000000-0005-0000-0000-0000FFAD0000}"/>
    <cellStyle name="Normal 5 4 8 2" xfId="30333" xr:uid="{00000000-0005-0000-0000-000000AE0000}"/>
    <cellStyle name="Normal 5 4 8 3" xfId="30334" xr:uid="{00000000-0005-0000-0000-000001AE0000}"/>
    <cellStyle name="Normal 5 4 8_AVA DVA EL" xfId="30335" xr:uid="{00000000-0005-0000-0000-000002AE0000}"/>
    <cellStyle name="Normal 5 4 9" xfId="30336" xr:uid="{00000000-0005-0000-0000-000003AE0000}"/>
    <cellStyle name="Normal 5 4 9 2" xfId="30337" xr:uid="{00000000-0005-0000-0000-000004AE0000}"/>
    <cellStyle name="Normal 5 4 9 3" xfId="30338" xr:uid="{00000000-0005-0000-0000-000005AE0000}"/>
    <cellStyle name="Normal 5 4 9_AVA DVA EL" xfId="30339" xr:uid="{00000000-0005-0000-0000-000006AE0000}"/>
    <cellStyle name="Normal 5 4_A01" xfId="34364" xr:uid="{00000000-0005-0000-0000-000007AE0000}"/>
    <cellStyle name="Normal 5 5" xfId="8542" xr:uid="{00000000-0005-0000-0000-000008AE0000}"/>
    <cellStyle name="Normal 5 5 10" xfId="30340" xr:uid="{00000000-0005-0000-0000-000009AE0000}"/>
    <cellStyle name="Normal 5 5 10 2" xfId="30341" xr:uid="{00000000-0005-0000-0000-00000AAE0000}"/>
    <cellStyle name="Normal 5 5 10 3" xfId="30342" xr:uid="{00000000-0005-0000-0000-00000BAE0000}"/>
    <cellStyle name="Normal 5 5 10_AVA DVA EL" xfId="30343" xr:uid="{00000000-0005-0000-0000-00000CAE0000}"/>
    <cellStyle name="Normal 5 5 11" xfId="30344" xr:uid="{00000000-0005-0000-0000-00000DAE0000}"/>
    <cellStyle name="Normal 5 5 11 2" xfId="30345" xr:uid="{00000000-0005-0000-0000-00000EAE0000}"/>
    <cellStyle name="Normal 5 5 11 3" xfId="30346" xr:uid="{00000000-0005-0000-0000-00000FAE0000}"/>
    <cellStyle name="Normal 5 5 11_AVA DVA EL" xfId="30347" xr:uid="{00000000-0005-0000-0000-000010AE0000}"/>
    <cellStyle name="Normal 5 5 12" xfId="30348" xr:uid="{00000000-0005-0000-0000-000011AE0000}"/>
    <cellStyle name="Normal 5 5 2" xfId="30349" xr:uid="{00000000-0005-0000-0000-000012AE0000}"/>
    <cellStyle name="Normal 5 5 2 10" xfId="30350" xr:uid="{00000000-0005-0000-0000-000013AE0000}"/>
    <cellStyle name="Normal 5 5 2 11" xfId="30351" xr:uid="{00000000-0005-0000-0000-000014AE0000}"/>
    <cellStyle name="Normal 5 5 2 2" xfId="30352" xr:uid="{00000000-0005-0000-0000-000015AE0000}"/>
    <cellStyle name="Normal 5 5 2 2 2" xfId="30353" xr:uid="{00000000-0005-0000-0000-000016AE0000}"/>
    <cellStyle name="Normal 5 5 2 2 2 2" xfId="30354" xr:uid="{00000000-0005-0000-0000-000017AE0000}"/>
    <cellStyle name="Normal 5 5 2 2 2 3" xfId="30355" xr:uid="{00000000-0005-0000-0000-000018AE0000}"/>
    <cellStyle name="Normal 5 5 2 2 2_AVA DVA EL" xfId="30356" xr:uid="{00000000-0005-0000-0000-000019AE0000}"/>
    <cellStyle name="Normal 5 5 2 2 3" xfId="30357" xr:uid="{00000000-0005-0000-0000-00001AAE0000}"/>
    <cellStyle name="Normal 5 5 2 2 3 2" xfId="30358" xr:uid="{00000000-0005-0000-0000-00001BAE0000}"/>
    <cellStyle name="Normal 5 5 2 2 3 3" xfId="30359" xr:uid="{00000000-0005-0000-0000-00001CAE0000}"/>
    <cellStyle name="Normal 5 5 2 2 3_AVA DVA EL" xfId="30360" xr:uid="{00000000-0005-0000-0000-00001DAE0000}"/>
    <cellStyle name="Normal 5 5 2 2 4" xfId="30361" xr:uid="{00000000-0005-0000-0000-00001EAE0000}"/>
    <cellStyle name="Normal 5 5 2 2 5" xfId="30362" xr:uid="{00000000-0005-0000-0000-00001FAE0000}"/>
    <cellStyle name="Normal 5 5 2 2_AVA DVA EL" xfId="30363" xr:uid="{00000000-0005-0000-0000-000020AE0000}"/>
    <cellStyle name="Normal 5 5 2 3" xfId="30364" xr:uid="{00000000-0005-0000-0000-000021AE0000}"/>
    <cellStyle name="Normal 5 5 2 3 2" xfId="30365" xr:uid="{00000000-0005-0000-0000-000022AE0000}"/>
    <cellStyle name="Normal 5 5 2 3 3" xfId="30366" xr:uid="{00000000-0005-0000-0000-000023AE0000}"/>
    <cellStyle name="Normal 5 5 2 3_AVA DVA EL" xfId="30367" xr:uid="{00000000-0005-0000-0000-000024AE0000}"/>
    <cellStyle name="Normal 5 5 2 4" xfId="30368" xr:uid="{00000000-0005-0000-0000-000025AE0000}"/>
    <cellStyle name="Normal 5 5 2 4 2" xfId="30369" xr:uid="{00000000-0005-0000-0000-000026AE0000}"/>
    <cellStyle name="Normal 5 5 2 4 3" xfId="30370" xr:uid="{00000000-0005-0000-0000-000027AE0000}"/>
    <cellStyle name="Normal 5 5 2 4_AVA DVA EL" xfId="30371" xr:uid="{00000000-0005-0000-0000-000028AE0000}"/>
    <cellStyle name="Normal 5 5 2 5" xfId="30372" xr:uid="{00000000-0005-0000-0000-000029AE0000}"/>
    <cellStyle name="Normal 5 5 2 5 2" xfId="30373" xr:uid="{00000000-0005-0000-0000-00002AAE0000}"/>
    <cellStyle name="Normal 5 5 2 5 3" xfId="30374" xr:uid="{00000000-0005-0000-0000-00002BAE0000}"/>
    <cellStyle name="Normal 5 5 2 5_AVA DVA EL" xfId="30375" xr:uid="{00000000-0005-0000-0000-00002CAE0000}"/>
    <cellStyle name="Normal 5 5 2 6" xfId="30376" xr:uid="{00000000-0005-0000-0000-00002DAE0000}"/>
    <cellStyle name="Normal 5 5 2 6 2" xfId="30377" xr:uid="{00000000-0005-0000-0000-00002EAE0000}"/>
    <cellStyle name="Normal 5 5 2 6 3" xfId="30378" xr:uid="{00000000-0005-0000-0000-00002FAE0000}"/>
    <cellStyle name="Normal 5 5 2 6_AVA DVA EL" xfId="30379" xr:uid="{00000000-0005-0000-0000-000030AE0000}"/>
    <cellStyle name="Normal 5 5 2 7" xfId="30380" xr:uid="{00000000-0005-0000-0000-000031AE0000}"/>
    <cellStyle name="Normal 5 5 2 7 2" xfId="30381" xr:uid="{00000000-0005-0000-0000-000032AE0000}"/>
    <cellStyle name="Normal 5 5 2 7 3" xfId="30382" xr:uid="{00000000-0005-0000-0000-000033AE0000}"/>
    <cellStyle name="Normal 5 5 2 7_AVA DVA EL" xfId="30383" xr:uid="{00000000-0005-0000-0000-000034AE0000}"/>
    <cellStyle name="Normal 5 5 2 8" xfId="30384" xr:uid="{00000000-0005-0000-0000-000035AE0000}"/>
    <cellStyle name="Normal 5 5 2 8 2" xfId="30385" xr:uid="{00000000-0005-0000-0000-000036AE0000}"/>
    <cellStyle name="Normal 5 5 2 8 3" xfId="30386" xr:uid="{00000000-0005-0000-0000-000037AE0000}"/>
    <cellStyle name="Normal 5 5 2 8_AVA DVA EL" xfId="30387" xr:uid="{00000000-0005-0000-0000-000038AE0000}"/>
    <cellStyle name="Normal 5 5 2 9" xfId="30388" xr:uid="{00000000-0005-0000-0000-000039AE0000}"/>
    <cellStyle name="Normal 5 5 2 9 2" xfId="30389" xr:uid="{00000000-0005-0000-0000-00003AAE0000}"/>
    <cellStyle name="Normal 5 5 2 9 3" xfId="30390" xr:uid="{00000000-0005-0000-0000-00003BAE0000}"/>
    <cellStyle name="Normal 5 5 2 9_AVA DVA EL" xfId="30391" xr:uid="{00000000-0005-0000-0000-00003CAE0000}"/>
    <cellStyle name="Normal 5 5 2_AVA DVA EL" xfId="30392" xr:uid="{00000000-0005-0000-0000-00003DAE0000}"/>
    <cellStyle name="Normal 5 5 3" xfId="30393" xr:uid="{00000000-0005-0000-0000-00003EAE0000}"/>
    <cellStyle name="Normal 5 5 3 2" xfId="30394" xr:uid="{00000000-0005-0000-0000-00003FAE0000}"/>
    <cellStyle name="Normal 5 5 3 2 2" xfId="30395" xr:uid="{00000000-0005-0000-0000-000040AE0000}"/>
    <cellStyle name="Normal 5 5 3 2 3" xfId="30396" xr:uid="{00000000-0005-0000-0000-000041AE0000}"/>
    <cellStyle name="Normal 5 5 3 2_AVA DVA EL" xfId="30397" xr:uid="{00000000-0005-0000-0000-000042AE0000}"/>
    <cellStyle name="Normal 5 5 3 3" xfId="30398" xr:uid="{00000000-0005-0000-0000-000043AE0000}"/>
    <cellStyle name="Normal 5 5 3 3 2" xfId="30399" xr:uid="{00000000-0005-0000-0000-000044AE0000}"/>
    <cellStyle name="Normal 5 5 3 3 3" xfId="30400" xr:uid="{00000000-0005-0000-0000-000045AE0000}"/>
    <cellStyle name="Normal 5 5 3 3_AVA DVA EL" xfId="30401" xr:uid="{00000000-0005-0000-0000-000046AE0000}"/>
    <cellStyle name="Normal 5 5 3 4" xfId="30402" xr:uid="{00000000-0005-0000-0000-000047AE0000}"/>
    <cellStyle name="Normal 5 5 3 5" xfId="30403" xr:uid="{00000000-0005-0000-0000-000048AE0000}"/>
    <cellStyle name="Normal 5 5 3_AVA DVA EL" xfId="30404" xr:uid="{00000000-0005-0000-0000-000049AE0000}"/>
    <cellStyle name="Normal 5 5 4" xfId="30405" xr:uid="{00000000-0005-0000-0000-00004AAE0000}"/>
    <cellStyle name="Normal 5 5 4 2" xfId="30406" xr:uid="{00000000-0005-0000-0000-00004BAE0000}"/>
    <cellStyle name="Normal 5 5 4 3" xfId="30407" xr:uid="{00000000-0005-0000-0000-00004CAE0000}"/>
    <cellStyle name="Normal 5 5 4_AVA DVA EL" xfId="30408" xr:uid="{00000000-0005-0000-0000-00004DAE0000}"/>
    <cellStyle name="Normal 5 5 5" xfId="30409" xr:uid="{00000000-0005-0000-0000-00004EAE0000}"/>
    <cellStyle name="Normal 5 5 5 2" xfId="30410" xr:uid="{00000000-0005-0000-0000-00004FAE0000}"/>
    <cellStyle name="Normal 5 5 5 3" xfId="30411" xr:uid="{00000000-0005-0000-0000-000050AE0000}"/>
    <cellStyle name="Normal 5 5 5_AVA DVA EL" xfId="30412" xr:uid="{00000000-0005-0000-0000-000051AE0000}"/>
    <cellStyle name="Normal 5 5 6" xfId="30413" xr:uid="{00000000-0005-0000-0000-000052AE0000}"/>
    <cellStyle name="Normal 5 5 6 2" xfId="30414" xr:uid="{00000000-0005-0000-0000-000053AE0000}"/>
    <cellStyle name="Normal 5 5 6 3" xfId="30415" xr:uid="{00000000-0005-0000-0000-000054AE0000}"/>
    <cellStyle name="Normal 5 5 6_AVA DVA EL" xfId="30416" xr:uid="{00000000-0005-0000-0000-000055AE0000}"/>
    <cellStyle name="Normal 5 5 7" xfId="30417" xr:uid="{00000000-0005-0000-0000-000056AE0000}"/>
    <cellStyle name="Normal 5 5 7 2" xfId="30418" xr:uid="{00000000-0005-0000-0000-000057AE0000}"/>
    <cellStyle name="Normal 5 5 7 3" xfId="30419" xr:uid="{00000000-0005-0000-0000-000058AE0000}"/>
    <cellStyle name="Normal 5 5 7_AVA DVA EL" xfId="30420" xr:uid="{00000000-0005-0000-0000-000059AE0000}"/>
    <cellStyle name="Normal 5 5 8" xfId="30421" xr:uid="{00000000-0005-0000-0000-00005AAE0000}"/>
    <cellStyle name="Normal 5 5 8 2" xfId="30422" xr:uid="{00000000-0005-0000-0000-00005BAE0000}"/>
    <cellStyle name="Normal 5 5 8 3" xfId="30423" xr:uid="{00000000-0005-0000-0000-00005CAE0000}"/>
    <cellStyle name="Normal 5 5 8_AVA DVA EL" xfId="30424" xr:uid="{00000000-0005-0000-0000-00005DAE0000}"/>
    <cellStyle name="Normal 5 5 9" xfId="30425" xr:uid="{00000000-0005-0000-0000-00005EAE0000}"/>
    <cellStyle name="Normal 5 5 9 2" xfId="30426" xr:uid="{00000000-0005-0000-0000-00005FAE0000}"/>
    <cellStyle name="Normal 5 5 9 3" xfId="30427" xr:uid="{00000000-0005-0000-0000-000060AE0000}"/>
    <cellStyle name="Normal 5 5 9_AVA DVA EL" xfId="30428" xr:uid="{00000000-0005-0000-0000-000061AE0000}"/>
    <cellStyle name="Normal 5 5_AVA DVA EL" xfId="30429" xr:uid="{00000000-0005-0000-0000-000062AE0000}"/>
    <cellStyle name="Normal 5 6" xfId="8543" xr:uid="{00000000-0005-0000-0000-000063AE0000}"/>
    <cellStyle name="Normal 5 6 10" xfId="30430" xr:uid="{00000000-0005-0000-0000-000064AE0000}"/>
    <cellStyle name="Normal 5 6 10 2" xfId="30431" xr:uid="{00000000-0005-0000-0000-000065AE0000}"/>
    <cellStyle name="Normal 5 6 10 3" xfId="30432" xr:uid="{00000000-0005-0000-0000-000066AE0000}"/>
    <cellStyle name="Normal 5 6 10_AVA DVA EL" xfId="30433" xr:uid="{00000000-0005-0000-0000-000067AE0000}"/>
    <cellStyle name="Normal 5 6 11" xfId="30434" xr:uid="{00000000-0005-0000-0000-000068AE0000}"/>
    <cellStyle name="Normal 5 6 11 2" xfId="30435" xr:uid="{00000000-0005-0000-0000-000069AE0000}"/>
    <cellStyle name="Normal 5 6 11 3" xfId="30436" xr:uid="{00000000-0005-0000-0000-00006AAE0000}"/>
    <cellStyle name="Normal 5 6 11_AVA DVA EL" xfId="30437" xr:uid="{00000000-0005-0000-0000-00006BAE0000}"/>
    <cellStyle name="Normal 5 6 12" xfId="30438" xr:uid="{00000000-0005-0000-0000-00006CAE0000}"/>
    <cellStyle name="Normal 5 6 2" xfId="30439" xr:uid="{00000000-0005-0000-0000-00006DAE0000}"/>
    <cellStyle name="Normal 5 6 2 10" xfId="30440" xr:uid="{00000000-0005-0000-0000-00006EAE0000}"/>
    <cellStyle name="Normal 5 6 2 11" xfId="30441" xr:uid="{00000000-0005-0000-0000-00006FAE0000}"/>
    <cellStyle name="Normal 5 6 2 2" xfId="30442" xr:uid="{00000000-0005-0000-0000-000070AE0000}"/>
    <cellStyle name="Normal 5 6 2 2 2" xfId="30443" xr:uid="{00000000-0005-0000-0000-000071AE0000}"/>
    <cellStyle name="Normal 5 6 2 2 2 2" xfId="30444" xr:uid="{00000000-0005-0000-0000-000072AE0000}"/>
    <cellStyle name="Normal 5 6 2 2 2 3" xfId="30445" xr:uid="{00000000-0005-0000-0000-000073AE0000}"/>
    <cellStyle name="Normal 5 6 2 2 2_AVA DVA EL" xfId="30446" xr:uid="{00000000-0005-0000-0000-000074AE0000}"/>
    <cellStyle name="Normal 5 6 2 2 3" xfId="30447" xr:uid="{00000000-0005-0000-0000-000075AE0000}"/>
    <cellStyle name="Normal 5 6 2 2 3 2" xfId="30448" xr:uid="{00000000-0005-0000-0000-000076AE0000}"/>
    <cellStyle name="Normal 5 6 2 2 3 3" xfId="30449" xr:uid="{00000000-0005-0000-0000-000077AE0000}"/>
    <cellStyle name="Normal 5 6 2 2 3_AVA DVA EL" xfId="30450" xr:uid="{00000000-0005-0000-0000-000078AE0000}"/>
    <cellStyle name="Normal 5 6 2 2 4" xfId="30451" xr:uid="{00000000-0005-0000-0000-000079AE0000}"/>
    <cellStyle name="Normal 5 6 2 2 5" xfId="30452" xr:uid="{00000000-0005-0000-0000-00007AAE0000}"/>
    <cellStyle name="Normal 5 6 2 2_AVA DVA EL" xfId="30453" xr:uid="{00000000-0005-0000-0000-00007BAE0000}"/>
    <cellStyle name="Normal 5 6 2 3" xfId="30454" xr:uid="{00000000-0005-0000-0000-00007CAE0000}"/>
    <cellStyle name="Normal 5 6 2 3 2" xfId="30455" xr:uid="{00000000-0005-0000-0000-00007DAE0000}"/>
    <cellStyle name="Normal 5 6 2 3 3" xfId="30456" xr:uid="{00000000-0005-0000-0000-00007EAE0000}"/>
    <cellStyle name="Normal 5 6 2 3_AVA DVA EL" xfId="30457" xr:uid="{00000000-0005-0000-0000-00007FAE0000}"/>
    <cellStyle name="Normal 5 6 2 4" xfId="30458" xr:uid="{00000000-0005-0000-0000-000080AE0000}"/>
    <cellStyle name="Normal 5 6 2 4 2" xfId="30459" xr:uid="{00000000-0005-0000-0000-000081AE0000}"/>
    <cellStyle name="Normal 5 6 2 4 3" xfId="30460" xr:uid="{00000000-0005-0000-0000-000082AE0000}"/>
    <cellStyle name="Normal 5 6 2 4_AVA DVA EL" xfId="30461" xr:uid="{00000000-0005-0000-0000-000083AE0000}"/>
    <cellStyle name="Normal 5 6 2 5" xfId="30462" xr:uid="{00000000-0005-0000-0000-000084AE0000}"/>
    <cellStyle name="Normal 5 6 2 5 2" xfId="30463" xr:uid="{00000000-0005-0000-0000-000085AE0000}"/>
    <cellStyle name="Normal 5 6 2 5 3" xfId="30464" xr:uid="{00000000-0005-0000-0000-000086AE0000}"/>
    <cellStyle name="Normal 5 6 2 5_AVA DVA EL" xfId="30465" xr:uid="{00000000-0005-0000-0000-000087AE0000}"/>
    <cellStyle name="Normal 5 6 2 6" xfId="30466" xr:uid="{00000000-0005-0000-0000-000088AE0000}"/>
    <cellStyle name="Normal 5 6 2 6 2" xfId="30467" xr:uid="{00000000-0005-0000-0000-000089AE0000}"/>
    <cellStyle name="Normal 5 6 2 6 3" xfId="30468" xr:uid="{00000000-0005-0000-0000-00008AAE0000}"/>
    <cellStyle name="Normal 5 6 2 6_AVA DVA EL" xfId="30469" xr:uid="{00000000-0005-0000-0000-00008BAE0000}"/>
    <cellStyle name="Normal 5 6 2 7" xfId="30470" xr:uid="{00000000-0005-0000-0000-00008CAE0000}"/>
    <cellStyle name="Normal 5 6 2 7 2" xfId="30471" xr:uid="{00000000-0005-0000-0000-00008DAE0000}"/>
    <cellStyle name="Normal 5 6 2 7 3" xfId="30472" xr:uid="{00000000-0005-0000-0000-00008EAE0000}"/>
    <cellStyle name="Normal 5 6 2 7_AVA DVA EL" xfId="30473" xr:uid="{00000000-0005-0000-0000-00008FAE0000}"/>
    <cellStyle name="Normal 5 6 2 8" xfId="30474" xr:uid="{00000000-0005-0000-0000-000090AE0000}"/>
    <cellStyle name="Normal 5 6 2 8 2" xfId="30475" xr:uid="{00000000-0005-0000-0000-000091AE0000}"/>
    <cellStyle name="Normal 5 6 2 8 3" xfId="30476" xr:uid="{00000000-0005-0000-0000-000092AE0000}"/>
    <cellStyle name="Normal 5 6 2 8_AVA DVA EL" xfId="30477" xr:uid="{00000000-0005-0000-0000-000093AE0000}"/>
    <cellStyle name="Normal 5 6 2 9" xfId="30478" xr:uid="{00000000-0005-0000-0000-000094AE0000}"/>
    <cellStyle name="Normal 5 6 2 9 2" xfId="30479" xr:uid="{00000000-0005-0000-0000-000095AE0000}"/>
    <cellStyle name="Normal 5 6 2 9 3" xfId="30480" xr:uid="{00000000-0005-0000-0000-000096AE0000}"/>
    <cellStyle name="Normal 5 6 2 9_AVA DVA EL" xfId="30481" xr:uid="{00000000-0005-0000-0000-000097AE0000}"/>
    <cellStyle name="Normal 5 6 2_AVA DVA EL" xfId="30482" xr:uid="{00000000-0005-0000-0000-000098AE0000}"/>
    <cellStyle name="Normal 5 6 3" xfId="30483" xr:uid="{00000000-0005-0000-0000-000099AE0000}"/>
    <cellStyle name="Normal 5 6 3 2" xfId="30484" xr:uid="{00000000-0005-0000-0000-00009AAE0000}"/>
    <cellStyle name="Normal 5 6 3 2 2" xfId="30485" xr:uid="{00000000-0005-0000-0000-00009BAE0000}"/>
    <cellStyle name="Normal 5 6 3 2 3" xfId="30486" xr:uid="{00000000-0005-0000-0000-00009CAE0000}"/>
    <cellStyle name="Normal 5 6 3 2_AVA DVA EL" xfId="30487" xr:uid="{00000000-0005-0000-0000-00009DAE0000}"/>
    <cellStyle name="Normal 5 6 3 3" xfId="30488" xr:uid="{00000000-0005-0000-0000-00009EAE0000}"/>
    <cellStyle name="Normal 5 6 3 3 2" xfId="30489" xr:uid="{00000000-0005-0000-0000-00009FAE0000}"/>
    <cellStyle name="Normal 5 6 3 3 3" xfId="30490" xr:uid="{00000000-0005-0000-0000-0000A0AE0000}"/>
    <cellStyle name="Normal 5 6 3 3_AVA DVA EL" xfId="30491" xr:uid="{00000000-0005-0000-0000-0000A1AE0000}"/>
    <cellStyle name="Normal 5 6 3 4" xfId="30492" xr:uid="{00000000-0005-0000-0000-0000A2AE0000}"/>
    <cellStyle name="Normal 5 6 3 5" xfId="30493" xr:uid="{00000000-0005-0000-0000-0000A3AE0000}"/>
    <cellStyle name="Normal 5 6 3_AVA DVA EL" xfId="30494" xr:uid="{00000000-0005-0000-0000-0000A4AE0000}"/>
    <cellStyle name="Normal 5 6 4" xfId="30495" xr:uid="{00000000-0005-0000-0000-0000A5AE0000}"/>
    <cellStyle name="Normal 5 6 4 2" xfId="30496" xr:uid="{00000000-0005-0000-0000-0000A6AE0000}"/>
    <cellStyle name="Normal 5 6 4 3" xfId="30497" xr:uid="{00000000-0005-0000-0000-0000A7AE0000}"/>
    <cellStyle name="Normal 5 6 4_AVA DVA EL" xfId="30498" xr:uid="{00000000-0005-0000-0000-0000A8AE0000}"/>
    <cellStyle name="Normal 5 6 5" xfId="30499" xr:uid="{00000000-0005-0000-0000-0000A9AE0000}"/>
    <cellStyle name="Normal 5 6 5 2" xfId="30500" xr:uid="{00000000-0005-0000-0000-0000AAAE0000}"/>
    <cellStyle name="Normal 5 6 5 3" xfId="30501" xr:uid="{00000000-0005-0000-0000-0000ABAE0000}"/>
    <cellStyle name="Normal 5 6 5_AVA DVA EL" xfId="30502" xr:uid="{00000000-0005-0000-0000-0000ACAE0000}"/>
    <cellStyle name="Normal 5 6 6" xfId="30503" xr:uid="{00000000-0005-0000-0000-0000ADAE0000}"/>
    <cellStyle name="Normal 5 6 6 2" xfId="30504" xr:uid="{00000000-0005-0000-0000-0000AEAE0000}"/>
    <cellStyle name="Normal 5 6 6 3" xfId="30505" xr:uid="{00000000-0005-0000-0000-0000AFAE0000}"/>
    <cellStyle name="Normal 5 6 6_AVA DVA EL" xfId="30506" xr:uid="{00000000-0005-0000-0000-0000B0AE0000}"/>
    <cellStyle name="Normal 5 6 7" xfId="30507" xr:uid="{00000000-0005-0000-0000-0000B1AE0000}"/>
    <cellStyle name="Normal 5 6 7 2" xfId="30508" xr:uid="{00000000-0005-0000-0000-0000B2AE0000}"/>
    <cellStyle name="Normal 5 6 7 3" xfId="30509" xr:uid="{00000000-0005-0000-0000-0000B3AE0000}"/>
    <cellStyle name="Normal 5 6 7_AVA DVA EL" xfId="30510" xr:uid="{00000000-0005-0000-0000-0000B4AE0000}"/>
    <cellStyle name="Normal 5 6 8" xfId="30511" xr:uid="{00000000-0005-0000-0000-0000B5AE0000}"/>
    <cellStyle name="Normal 5 6 8 2" xfId="30512" xr:uid="{00000000-0005-0000-0000-0000B6AE0000}"/>
    <cellStyle name="Normal 5 6 8 3" xfId="30513" xr:uid="{00000000-0005-0000-0000-0000B7AE0000}"/>
    <cellStyle name="Normal 5 6 8_AVA DVA EL" xfId="30514" xr:uid="{00000000-0005-0000-0000-0000B8AE0000}"/>
    <cellStyle name="Normal 5 6 9" xfId="30515" xr:uid="{00000000-0005-0000-0000-0000B9AE0000}"/>
    <cellStyle name="Normal 5 6 9 2" xfId="30516" xr:uid="{00000000-0005-0000-0000-0000BAAE0000}"/>
    <cellStyle name="Normal 5 6 9 3" xfId="30517" xr:uid="{00000000-0005-0000-0000-0000BBAE0000}"/>
    <cellStyle name="Normal 5 6 9_AVA DVA EL" xfId="30518" xr:uid="{00000000-0005-0000-0000-0000BCAE0000}"/>
    <cellStyle name="Normal 5 6_AVA DVA EL" xfId="30519" xr:uid="{00000000-0005-0000-0000-0000BDAE0000}"/>
    <cellStyle name="Normal 5 7" xfId="8544" xr:uid="{00000000-0005-0000-0000-0000BEAE0000}"/>
    <cellStyle name="Normal 5 7 10" xfId="30520" xr:uid="{00000000-0005-0000-0000-0000BFAE0000}"/>
    <cellStyle name="Normal 5 7 10 2" xfId="30521" xr:uid="{00000000-0005-0000-0000-0000C0AE0000}"/>
    <cellStyle name="Normal 5 7 10 3" xfId="30522" xr:uid="{00000000-0005-0000-0000-0000C1AE0000}"/>
    <cellStyle name="Normal 5 7 10_AVA DVA EL" xfId="30523" xr:uid="{00000000-0005-0000-0000-0000C2AE0000}"/>
    <cellStyle name="Normal 5 7 11" xfId="30524" xr:uid="{00000000-0005-0000-0000-0000C3AE0000}"/>
    <cellStyle name="Normal 5 7 2" xfId="30525" xr:uid="{00000000-0005-0000-0000-0000C4AE0000}"/>
    <cellStyle name="Normal 5 7 2 2" xfId="30526" xr:uid="{00000000-0005-0000-0000-0000C5AE0000}"/>
    <cellStyle name="Normal 5 7 2 2 2" xfId="30527" xr:uid="{00000000-0005-0000-0000-0000C6AE0000}"/>
    <cellStyle name="Normal 5 7 2 2 3" xfId="30528" xr:uid="{00000000-0005-0000-0000-0000C7AE0000}"/>
    <cellStyle name="Normal 5 7 2 2_AVA DVA EL" xfId="30529" xr:uid="{00000000-0005-0000-0000-0000C8AE0000}"/>
    <cellStyle name="Normal 5 7 2 3" xfId="30530" xr:uid="{00000000-0005-0000-0000-0000C9AE0000}"/>
    <cellStyle name="Normal 5 7 2 3 2" xfId="30531" xr:uid="{00000000-0005-0000-0000-0000CAAE0000}"/>
    <cellStyle name="Normal 5 7 2 3 3" xfId="30532" xr:uid="{00000000-0005-0000-0000-0000CBAE0000}"/>
    <cellStyle name="Normal 5 7 2 3_AVA DVA EL" xfId="30533" xr:uid="{00000000-0005-0000-0000-0000CCAE0000}"/>
    <cellStyle name="Normal 5 7 2 4" xfId="30534" xr:uid="{00000000-0005-0000-0000-0000CDAE0000}"/>
    <cellStyle name="Normal 5 7 2 5" xfId="30535" xr:uid="{00000000-0005-0000-0000-0000CEAE0000}"/>
    <cellStyle name="Normal 5 7 2_AVA DVA EL" xfId="30536" xr:uid="{00000000-0005-0000-0000-0000CFAE0000}"/>
    <cellStyle name="Normal 5 7 3" xfId="30537" xr:uid="{00000000-0005-0000-0000-0000D0AE0000}"/>
    <cellStyle name="Normal 5 7 3 2" xfId="30538" xr:uid="{00000000-0005-0000-0000-0000D1AE0000}"/>
    <cellStyle name="Normal 5 7 3 3" xfId="30539" xr:uid="{00000000-0005-0000-0000-0000D2AE0000}"/>
    <cellStyle name="Normal 5 7 3_AVA DVA EL" xfId="30540" xr:uid="{00000000-0005-0000-0000-0000D3AE0000}"/>
    <cellStyle name="Normal 5 7 4" xfId="30541" xr:uid="{00000000-0005-0000-0000-0000D4AE0000}"/>
    <cellStyle name="Normal 5 7 4 2" xfId="30542" xr:uid="{00000000-0005-0000-0000-0000D5AE0000}"/>
    <cellStyle name="Normal 5 7 4 3" xfId="30543" xr:uid="{00000000-0005-0000-0000-0000D6AE0000}"/>
    <cellStyle name="Normal 5 7 4_AVA DVA EL" xfId="30544" xr:uid="{00000000-0005-0000-0000-0000D7AE0000}"/>
    <cellStyle name="Normal 5 7 5" xfId="30545" xr:uid="{00000000-0005-0000-0000-0000D8AE0000}"/>
    <cellStyle name="Normal 5 7 5 2" xfId="30546" xr:uid="{00000000-0005-0000-0000-0000D9AE0000}"/>
    <cellStyle name="Normal 5 7 5 3" xfId="30547" xr:uid="{00000000-0005-0000-0000-0000DAAE0000}"/>
    <cellStyle name="Normal 5 7 5_AVA DVA EL" xfId="30548" xr:uid="{00000000-0005-0000-0000-0000DBAE0000}"/>
    <cellStyle name="Normal 5 7 6" xfId="30549" xr:uid="{00000000-0005-0000-0000-0000DCAE0000}"/>
    <cellStyle name="Normal 5 7 6 2" xfId="30550" xr:uid="{00000000-0005-0000-0000-0000DDAE0000}"/>
    <cellStyle name="Normal 5 7 6 3" xfId="30551" xr:uid="{00000000-0005-0000-0000-0000DEAE0000}"/>
    <cellStyle name="Normal 5 7 6_AVA DVA EL" xfId="30552" xr:uid="{00000000-0005-0000-0000-0000DFAE0000}"/>
    <cellStyle name="Normal 5 7 7" xfId="30553" xr:uid="{00000000-0005-0000-0000-0000E0AE0000}"/>
    <cellStyle name="Normal 5 7 7 2" xfId="30554" xr:uid="{00000000-0005-0000-0000-0000E1AE0000}"/>
    <cellStyle name="Normal 5 7 7 3" xfId="30555" xr:uid="{00000000-0005-0000-0000-0000E2AE0000}"/>
    <cellStyle name="Normal 5 7 7_AVA DVA EL" xfId="30556" xr:uid="{00000000-0005-0000-0000-0000E3AE0000}"/>
    <cellStyle name="Normal 5 7 8" xfId="30557" xr:uid="{00000000-0005-0000-0000-0000E4AE0000}"/>
    <cellStyle name="Normal 5 7 8 2" xfId="30558" xr:uid="{00000000-0005-0000-0000-0000E5AE0000}"/>
    <cellStyle name="Normal 5 7 8 3" xfId="30559" xr:uid="{00000000-0005-0000-0000-0000E6AE0000}"/>
    <cellStyle name="Normal 5 7 8_AVA DVA EL" xfId="30560" xr:uid="{00000000-0005-0000-0000-0000E7AE0000}"/>
    <cellStyle name="Normal 5 7 9" xfId="30561" xr:uid="{00000000-0005-0000-0000-0000E8AE0000}"/>
    <cellStyle name="Normal 5 7 9 2" xfId="30562" xr:uid="{00000000-0005-0000-0000-0000E9AE0000}"/>
    <cellStyle name="Normal 5 7 9 3" xfId="30563" xr:uid="{00000000-0005-0000-0000-0000EAAE0000}"/>
    <cellStyle name="Normal 5 7 9_AVA DVA EL" xfId="30564" xr:uid="{00000000-0005-0000-0000-0000EBAE0000}"/>
    <cellStyle name="Normal 5 7_AVA DVA EL" xfId="30565" xr:uid="{00000000-0005-0000-0000-0000ECAE0000}"/>
    <cellStyle name="Normal 5 8" xfId="8545" xr:uid="{00000000-0005-0000-0000-0000EDAE0000}"/>
    <cellStyle name="Normal 5 8 10" xfId="30566" xr:uid="{00000000-0005-0000-0000-0000EEAE0000}"/>
    <cellStyle name="Normal 5 8 10 2" xfId="30567" xr:uid="{00000000-0005-0000-0000-0000EFAE0000}"/>
    <cellStyle name="Normal 5 8 10 3" xfId="30568" xr:uid="{00000000-0005-0000-0000-0000F0AE0000}"/>
    <cellStyle name="Normal 5 8 10_AVA DVA EL" xfId="30569" xr:uid="{00000000-0005-0000-0000-0000F1AE0000}"/>
    <cellStyle name="Normal 5 8 11" xfId="30570" xr:uid="{00000000-0005-0000-0000-0000F2AE0000}"/>
    <cellStyle name="Normal 5 8 2" xfId="30571" xr:uid="{00000000-0005-0000-0000-0000F3AE0000}"/>
    <cellStyle name="Normal 5 8 2 2" xfId="30572" xr:uid="{00000000-0005-0000-0000-0000F4AE0000}"/>
    <cellStyle name="Normal 5 8 2 2 2" xfId="30573" xr:uid="{00000000-0005-0000-0000-0000F5AE0000}"/>
    <cellStyle name="Normal 5 8 2 2 3" xfId="30574" xr:uid="{00000000-0005-0000-0000-0000F6AE0000}"/>
    <cellStyle name="Normal 5 8 2 2_AVA DVA EL" xfId="30575" xr:uid="{00000000-0005-0000-0000-0000F7AE0000}"/>
    <cellStyle name="Normal 5 8 2 3" xfId="30576" xr:uid="{00000000-0005-0000-0000-0000F8AE0000}"/>
    <cellStyle name="Normal 5 8 2 3 2" xfId="30577" xr:uid="{00000000-0005-0000-0000-0000F9AE0000}"/>
    <cellStyle name="Normal 5 8 2 3 3" xfId="30578" xr:uid="{00000000-0005-0000-0000-0000FAAE0000}"/>
    <cellStyle name="Normal 5 8 2 3_AVA DVA EL" xfId="30579" xr:uid="{00000000-0005-0000-0000-0000FBAE0000}"/>
    <cellStyle name="Normal 5 8 2 4" xfId="30580" xr:uid="{00000000-0005-0000-0000-0000FCAE0000}"/>
    <cellStyle name="Normal 5 8 2 5" xfId="30581" xr:uid="{00000000-0005-0000-0000-0000FDAE0000}"/>
    <cellStyle name="Normal 5 8 2_AVA DVA EL" xfId="30582" xr:uid="{00000000-0005-0000-0000-0000FEAE0000}"/>
    <cellStyle name="Normal 5 8 3" xfId="30583" xr:uid="{00000000-0005-0000-0000-0000FFAE0000}"/>
    <cellStyle name="Normal 5 8 3 2" xfId="30584" xr:uid="{00000000-0005-0000-0000-000000AF0000}"/>
    <cellStyle name="Normal 5 8 3 3" xfId="30585" xr:uid="{00000000-0005-0000-0000-000001AF0000}"/>
    <cellStyle name="Normal 5 8 3_AVA DVA EL" xfId="30586" xr:uid="{00000000-0005-0000-0000-000002AF0000}"/>
    <cellStyle name="Normal 5 8 4" xfId="30587" xr:uid="{00000000-0005-0000-0000-000003AF0000}"/>
    <cellStyle name="Normal 5 8 4 2" xfId="30588" xr:uid="{00000000-0005-0000-0000-000004AF0000}"/>
    <cellStyle name="Normal 5 8 4 3" xfId="30589" xr:uid="{00000000-0005-0000-0000-000005AF0000}"/>
    <cellStyle name="Normal 5 8 4_AVA DVA EL" xfId="30590" xr:uid="{00000000-0005-0000-0000-000006AF0000}"/>
    <cellStyle name="Normal 5 8 5" xfId="30591" xr:uid="{00000000-0005-0000-0000-000007AF0000}"/>
    <cellStyle name="Normal 5 8 5 2" xfId="30592" xr:uid="{00000000-0005-0000-0000-000008AF0000}"/>
    <cellStyle name="Normal 5 8 5 3" xfId="30593" xr:uid="{00000000-0005-0000-0000-000009AF0000}"/>
    <cellStyle name="Normal 5 8 5_AVA DVA EL" xfId="30594" xr:uid="{00000000-0005-0000-0000-00000AAF0000}"/>
    <cellStyle name="Normal 5 8 6" xfId="30595" xr:uid="{00000000-0005-0000-0000-00000BAF0000}"/>
    <cellStyle name="Normal 5 8 6 2" xfId="30596" xr:uid="{00000000-0005-0000-0000-00000CAF0000}"/>
    <cellStyle name="Normal 5 8 6 3" xfId="30597" xr:uid="{00000000-0005-0000-0000-00000DAF0000}"/>
    <cellStyle name="Normal 5 8 6_AVA DVA EL" xfId="30598" xr:uid="{00000000-0005-0000-0000-00000EAF0000}"/>
    <cellStyle name="Normal 5 8 7" xfId="30599" xr:uid="{00000000-0005-0000-0000-00000FAF0000}"/>
    <cellStyle name="Normal 5 8 7 2" xfId="30600" xr:uid="{00000000-0005-0000-0000-000010AF0000}"/>
    <cellStyle name="Normal 5 8 7 3" xfId="30601" xr:uid="{00000000-0005-0000-0000-000011AF0000}"/>
    <cellStyle name="Normal 5 8 7_AVA DVA EL" xfId="30602" xr:uid="{00000000-0005-0000-0000-000012AF0000}"/>
    <cellStyle name="Normal 5 8 8" xfId="30603" xr:uid="{00000000-0005-0000-0000-000013AF0000}"/>
    <cellStyle name="Normal 5 8 8 2" xfId="30604" xr:uid="{00000000-0005-0000-0000-000014AF0000}"/>
    <cellStyle name="Normal 5 8 8 3" xfId="30605" xr:uid="{00000000-0005-0000-0000-000015AF0000}"/>
    <cellStyle name="Normal 5 8 8_AVA DVA EL" xfId="30606" xr:uid="{00000000-0005-0000-0000-000016AF0000}"/>
    <cellStyle name="Normal 5 8 9" xfId="30607" xr:uid="{00000000-0005-0000-0000-000017AF0000}"/>
    <cellStyle name="Normal 5 8 9 2" xfId="30608" xr:uid="{00000000-0005-0000-0000-000018AF0000}"/>
    <cellStyle name="Normal 5 8 9 3" xfId="30609" xr:uid="{00000000-0005-0000-0000-000019AF0000}"/>
    <cellStyle name="Normal 5 8 9_AVA DVA EL" xfId="30610" xr:uid="{00000000-0005-0000-0000-00001AAF0000}"/>
    <cellStyle name="Normal 5 8_AVA DVA EL" xfId="30611" xr:uid="{00000000-0005-0000-0000-00001BAF0000}"/>
    <cellStyle name="Normal 5 9" xfId="8546" xr:uid="{00000000-0005-0000-0000-00001CAF0000}"/>
    <cellStyle name="Normal 5 9 2" xfId="30612" xr:uid="{00000000-0005-0000-0000-00001DAF0000}"/>
    <cellStyle name="Normal 5 9 2 2" xfId="30613" xr:uid="{00000000-0005-0000-0000-00001EAF0000}"/>
    <cellStyle name="Normal 5 9 2 3" xfId="30614" xr:uid="{00000000-0005-0000-0000-00001FAF0000}"/>
    <cellStyle name="Normal 5 9 2_AVA DVA EL" xfId="30615" xr:uid="{00000000-0005-0000-0000-000020AF0000}"/>
    <cellStyle name="Normal 5 9 3" xfId="30616" xr:uid="{00000000-0005-0000-0000-000021AF0000}"/>
    <cellStyle name="Normal 5 9_AVA DVA EL" xfId="30617" xr:uid="{00000000-0005-0000-0000-000022AF0000}"/>
    <cellStyle name="Normal 5_11" xfId="8547" xr:uid="{00000000-0005-0000-0000-000023AF0000}"/>
    <cellStyle name="Normal 50" xfId="8548" xr:uid="{00000000-0005-0000-0000-000024AF0000}"/>
    <cellStyle name="Normal 50 2" xfId="30618" xr:uid="{00000000-0005-0000-0000-000025AF0000}"/>
    <cellStyle name="Normal 50 2 2" xfId="30619" xr:uid="{00000000-0005-0000-0000-000026AF0000}"/>
    <cellStyle name="Normal 50 2 3" xfId="30620" xr:uid="{00000000-0005-0000-0000-000027AF0000}"/>
    <cellStyle name="Normal 50 2_AVA DVA EL" xfId="30621" xr:uid="{00000000-0005-0000-0000-000028AF0000}"/>
    <cellStyle name="Normal 50 3" xfId="30622" xr:uid="{00000000-0005-0000-0000-000029AF0000}"/>
    <cellStyle name="Normal 50 3 2" xfId="30623" xr:uid="{00000000-0005-0000-0000-00002AAF0000}"/>
    <cellStyle name="Normal 50 3 3" xfId="30624" xr:uid="{00000000-0005-0000-0000-00002BAF0000}"/>
    <cellStyle name="Normal 50 3_AVA DVA EL" xfId="30625" xr:uid="{00000000-0005-0000-0000-00002CAF0000}"/>
    <cellStyle name="Normal 50 4" xfId="30626" xr:uid="{00000000-0005-0000-0000-00002DAF0000}"/>
    <cellStyle name="Normal 50 4 2" xfId="30627" xr:uid="{00000000-0005-0000-0000-00002EAF0000}"/>
    <cellStyle name="Normal 50 4 3" xfId="30628" xr:uid="{00000000-0005-0000-0000-00002FAF0000}"/>
    <cellStyle name="Normal 50 4_AVA DVA EL" xfId="30629" xr:uid="{00000000-0005-0000-0000-000030AF0000}"/>
    <cellStyle name="Normal 50 5" xfId="30630" xr:uid="{00000000-0005-0000-0000-000031AF0000}"/>
    <cellStyle name="Normal 50 5 2" xfId="30631" xr:uid="{00000000-0005-0000-0000-000032AF0000}"/>
    <cellStyle name="Normal 50 5 3" xfId="30632" xr:uid="{00000000-0005-0000-0000-000033AF0000}"/>
    <cellStyle name="Normal 50 5_AVA DVA EL" xfId="30633" xr:uid="{00000000-0005-0000-0000-000034AF0000}"/>
    <cellStyle name="Normal 50 6" xfId="30634" xr:uid="{00000000-0005-0000-0000-000035AF0000}"/>
    <cellStyle name="Normal 50_AVA DVA EL" xfId="30635" xr:uid="{00000000-0005-0000-0000-000036AF0000}"/>
    <cellStyle name="Normal 51" xfId="8549" xr:uid="{00000000-0005-0000-0000-000037AF0000}"/>
    <cellStyle name="Normal 51 2" xfId="30636" xr:uid="{00000000-0005-0000-0000-000038AF0000}"/>
    <cellStyle name="Normal 51 2 2" xfId="30637" xr:uid="{00000000-0005-0000-0000-000039AF0000}"/>
    <cellStyle name="Normal 51 2 3" xfId="30638" xr:uid="{00000000-0005-0000-0000-00003AAF0000}"/>
    <cellStyle name="Normal 51 2_AVA DVA EL" xfId="30639" xr:uid="{00000000-0005-0000-0000-00003BAF0000}"/>
    <cellStyle name="Normal 51 3" xfId="30640" xr:uid="{00000000-0005-0000-0000-00003CAF0000}"/>
    <cellStyle name="Normal 51 3 2" xfId="30641" xr:uid="{00000000-0005-0000-0000-00003DAF0000}"/>
    <cellStyle name="Normal 51 3 3" xfId="30642" xr:uid="{00000000-0005-0000-0000-00003EAF0000}"/>
    <cellStyle name="Normal 51 3_AVA DVA EL" xfId="30643" xr:uid="{00000000-0005-0000-0000-00003FAF0000}"/>
    <cellStyle name="Normal 51 4" xfId="30644" xr:uid="{00000000-0005-0000-0000-000040AF0000}"/>
    <cellStyle name="Normal 51 4 2" xfId="30645" xr:uid="{00000000-0005-0000-0000-000041AF0000}"/>
    <cellStyle name="Normal 51 4 3" xfId="30646" xr:uid="{00000000-0005-0000-0000-000042AF0000}"/>
    <cellStyle name="Normal 51 4_AVA DVA EL" xfId="30647" xr:uid="{00000000-0005-0000-0000-000043AF0000}"/>
    <cellStyle name="Normal 51 5" xfId="30648" xr:uid="{00000000-0005-0000-0000-000044AF0000}"/>
    <cellStyle name="Normal 51 5 2" xfId="30649" xr:uid="{00000000-0005-0000-0000-000045AF0000}"/>
    <cellStyle name="Normal 51 5 3" xfId="30650" xr:uid="{00000000-0005-0000-0000-000046AF0000}"/>
    <cellStyle name="Normal 51 5_AVA DVA EL" xfId="30651" xr:uid="{00000000-0005-0000-0000-000047AF0000}"/>
    <cellStyle name="Normal 51 6" xfId="30652" xr:uid="{00000000-0005-0000-0000-000048AF0000}"/>
    <cellStyle name="Normal 51_AVA DVA EL" xfId="30653" xr:uid="{00000000-0005-0000-0000-000049AF0000}"/>
    <cellStyle name="Normal 52" xfId="8550" xr:uid="{00000000-0005-0000-0000-00004AAF0000}"/>
    <cellStyle name="Normal 52 2" xfId="8551" xr:uid="{00000000-0005-0000-0000-00004BAF0000}"/>
    <cellStyle name="Normal 52 2 2" xfId="30654" xr:uid="{00000000-0005-0000-0000-00004CAF0000}"/>
    <cellStyle name="Normal 52 2_AVA DVA EL" xfId="30655" xr:uid="{00000000-0005-0000-0000-00004DAF0000}"/>
    <cellStyle name="Normal 52 3" xfId="30656" xr:uid="{00000000-0005-0000-0000-00004EAF0000}"/>
    <cellStyle name="Normal 52 3 2" xfId="30657" xr:uid="{00000000-0005-0000-0000-00004FAF0000}"/>
    <cellStyle name="Normal 52 3 3" xfId="30658" xr:uid="{00000000-0005-0000-0000-000050AF0000}"/>
    <cellStyle name="Normal 52 3_AVA DVA EL" xfId="30659" xr:uid="{00000000-0005-0000-0000-000051AF0000}"/>
    <cellStyle name="Normal 52 4" xfId="30660" xr:uid="{00000000-0005-0000-0000-000052AF0000}"/>
    <cellStyle name="Normal 52 4 2" xfId="30661" xr:uid="{00000000-0005-0000-0000-000053AF0000}"/>
    <cellStyle name="Normal 52 4 3" xfId="30662" xr:uid="{00000000-0005-0000-0000-000054AF0000}"/>
    <cellStyle name="Normal 52 4_AVA DVA EL" xfId="30663" xr:uid="{00000000-0005-0000-0000-000055AF0000}"/>
    <cellStyle name="Normal 52 5" xfId="30664" xr:uid="{00000000-0005-0000-0000-000056AF0000}"/>
    <cellStyle name="Normal 52 5 2" xfId="30665" xr:uid="{00000000-0005-0000-0000-000057AF0000}"/>
    <cellStyle name="Normal 52 5 3" xfId="30666" xr:uid="{00000000-0005-0000-0000-000058AF0000}"/>
    <cellStyle name="Normal 52 5_AVA DVA EL" xfId="30667" xr:uid="{00000000-0005-0000-0000-000059AF0000}"/>
    <cellStyle name="Normal 52 6" xfId="30668" xr:uid="{00000000-0005-0000-0000-00005AAF0000}"/>
    <cellStyle name="Normal 52_AVA DVA EL" xfId="30669" xr:uid="{00000000-0005-0000-0000-00005BAF0000}"/>
    <cellStyle name="Normal 53" xfId="8552" xr:uid="{00000000-0005-0000-0000-00005CAF0000}"/>
    <cellStyle name="Normal 53 2" xfId="30670" xr:uid="{00000000-0005-0000-0000-00005DAF0000}"/>
    <cellStyle name="Normal 53 2 2" xfId="30671" xr:uid="{00000000-0005-0000-0000-00005EAF0000}"/>
    <cellStyle name="Normal 53 2 3" xfId="30672" xr:uid="{00000000-0005-0000-0000-00005FAF0000}"/>
    <cellStyle name="Normal 53 2_AVA DVA EL" xfId="30673" xr:uid="{00000000-0005-0000-0000-000060AF0000}"/>
    <cellStyle name="Normal 53 3" xfId="30674" xr:uid="{00000000-0005-0000-0000-000061AF0000}"/>
    <cellStyle name="Normal 53 3 2" xfId="30675" xr:uid="{00000000-0005-0000-0000-000062AF0000}"/>
    <cellStyle name="Normal 53 3 3" xfId="30676" xr:uid="{00000000-0005-0000-0000-000063AF0000}"/>
    <cellStyle name="Normal 53 3_AVA DVA EL" xfId="30677" xr:uid="{00000000-0005-0000-0000-000064AF0000}"/>
    <cellStyle name="Normal 53 4" xfId="30678" xr:uid="{00000000-0005-0000-0000-000065AF0000}"/>
    <cellStyle name="Normal 53 4 2" xfId="30679" xr:uid="{00000000-0005-0000-0000-000066AF0000}"/>
    <cellStyle name="Normal 53 4 3" xfId="30680" xr:uid="{00000000-0005-0000-0000-000067AF0000}"/>
    <cellStyle name="Normal 53 4_AVA DVA EL" xfId="30681" xr:uid="{00000000-0005-0000-0000-000068AF0000}"/>
    <cellStyle name="Normal 53 5" xfId="30682" xr:uid="{00000000-0005-0000-0000-000069AF0000}"/>
    <cellStyle name="Normal 53 5 2" xfId="30683" xr:uid="{00000000-0005-0000-0000-00006AAF0000}"/>
    <cellStyle name="Normal 53 5 3" xfId="30684" xr:uid="{00000000-0005-0000-0000-00006BAF0000}"/>
    <cellStyle name="Normal 53 5_AVA DVA EL" xfId="30685" xr:uid="{00000000-0005-0000-0000-00006CAF0000}"/>
    <cellStyle name="Normal 53 6" xfId="30686" xr:uid="{00000000-0005-0000-0000-00006DAF0000}"/>
    <cellStyle name="Normal 53_AVA DVA EL" xfId="30687" xr:uid="{00000000-0005-0000-0000-00006EAF0000}"/>
    <cellStyle name="Normal 54" xfId="8553" xr:uid="{00000000-0005-0000-0000-00006FAF0000}"/>
    <cellStyle name="Normal 54 2" xfId="30688" xr:uid="{00000000-0005-0000-0000-000070AF0000}"/>
    <cellStyle name="Normal 54 2 2" xfId="30689" xr:uid="{00000000-0005-0000-0000-000071AF0000}"/>
    <cellStyle name="Normal 54 2 3" xfId="30690" xr:uid="{00000000-0005-0000-0000-000072AF0000}"/>
    <cellStyle name="Normal 54 2_AVA DVA EL" xfId="30691" xr:uid="{00000000-0005-0000-0000-000073AF0000}"/>
    <cellStyle name="Normal 54 3" xfId="30692" xr:uid="{00000000-0005-0000-0000-000074AF0000}"/>
    <cellStyle name="Normal 54 3 2" xfId="30693" xr:uid="{00000000-0005-0000-0000-000075AF0000}"/>
    <cellStyle name="Normal 54 3 3" xfId="30694" xr:uid="{00000000-0005-0000-0000-000076AF0000}"/>
    <cellStyle name="Normal 54 3_AVA DVA EL" xfId="30695" xr:uid="{00000000-0005-0000-0000-000077AF0000}"/>
    <cellStyle name="Normal 54 4" xfId="30696" xr:uid="{00000000-0005-0000-0000-000078AF0000}"/>
    <cellStyle name="Normal 54 4 2" xfId="30697" xr:uid="{00000000-0005-0000-0000-000079AF0000}"/>
    <cellStyle name="Normal 54 4 3" xfId="30698" xr:uid="{00000000-0005-0000-0000-00007AAF0000}"/>
    <cellStyle name="Normal 54 4_AVA DVA EL" xfId="30699" xr:uid="{00000000-0005-0000-0000-00007BAF0000}"/>
    <cellStyle name="Normal 54 5" xfId="30700" xr:uid="{00000000-0005-0000-0000-00007CAF0000}"/>
    <cellStyle name="Normal 54 5 2" xfId="30701" xr:uid="{00000000-0005-0000-0000-00007DAF0000}"/>
    <cellStyle name="Normal 54 5 3" xfId="30702" xr:uid="{00000000-0005-0000-0000-00007EAF0000}"/>
    <cellStyle name="Normal 54 5_AVA DVA EL" xfId="30703" xr:uid="{00000000-0005-0000-0000-00007FAF0000}"/>
    <cellStyle name="Normal 54 6" xfId="30704" xr:uid="{00000000-0005-0000-0000-000080AF0000}"/>
    <cellStyle name="Normal 54_AVA DVA EL" xfId="30705" xr:uid="{00000000-0005-0000-0000-000081AF0000}"/>
    <cellStyle name="Normal 55" xfId="8554" xr:uid="{00000000-0005-0000-0000-000082AF0000}"/>
    <cellStyle name="Normal 55 2" xfId="30706" xr:uid="{00000000-0005-0000-0000-000083AF0000}"/>
    <cellStyle name="Normal 55 2 2" xfId="30707" xr:uid="{00000000-0005-0000-0000-000084AF0000}"/>
    <cellStyle name="Normal 55 2 3" xfId="30708" xr:uid="{00000000-0005-0000-0000-000085AF0000}"/>
    <cellStyle name="Normal 55 2_AVA DVA EL" xfId="30709" xr:uid="{00000000-0005-0000-0000-000086AF0000}"/>
    <cellStyle name="Normal 55 3" xfId="30710" xr:uid="{00000000-0005-0000-0000-000087AF0000}"/>
    <cellStyle name="Normal 55 3 2" xfId="30711" xr:uid="{00000000-0005-0000-0000-000088AF0000}"/>
    <cellStyle name="Normal 55 3 3" xfId="30712" xr:uid="{00000000-0005-0000-0000-000089AF0000}"/>
    <cellStyle name="Normal 55 3_AVA DVA EL" xfId="30713" xr:uid="{00000000-0005-0000-0000-00008AAF0000}"/>
    <cellStyle name="Normal 55 4" xfId="30714" xr:uid="{00000000-0005-0000-0000-00008BAF0000}"/>
    <cellStyle name="Normal 55 4 2" xfId="30715" xr:uid="{00000000-0005-0000-0000-00008CAF0000}"/>
    <cellStyle name="Normal 55 4 3" xfId="30716" xr:uid="{00000000-0005-0000-0000-00008DAF0000}"/>
    <cellStyle name="Normal 55 4_AVA DVA EL" xfId="30717" xr:uid="{00000000-0005-0000-0000-00008EAF0000}"/>
    <cellStyle name="Normal 55 5" xfId="30718" xr:uid="{00000000-0005-0000-0000-00008FAF0000}"/>
    <cellStyle name="Normal 55 5 2" xfId="30719" xr:uid="{00000000-0005-0000-0000-000090AF0000}"/>
    <cellStyle name="Normal 55 5 3" xfId="30720" xr:uid="{00000000-0005-0000-0000-000091AF0000}"/>
    <cellStyle name="Normal 55 5_AVA DVA EL" xfId="30721" xr:uid="{00000000-0005-0000-0000-000092AF0000}"/>
    <cellStyle name="Normal 55 6" xfId="30722" xr:uid="{00000000-0005-0000-0000-000093AF0000}"/>
    <cellStyle name="Normal 55_AVA DVA EL" xfId="30723" xr:uid="{00000000-0005-0000-0000-000094AF0000}"/>
    <cellStyle name="Normal 56" xfId="8555" xr:uid="{00000000-0005-0000-0000-000095AF0000}"/>
    <cellStyle name="Normal 56 2" xfId="8556" xr:uid="{00000000-0005-0000-0000-000096AF0000}"/>
    <cellStyle name="Normal 56 2 2" xfId="30724" xr:uid="{00000000-0005-0000-0000-000097AF0000}"/>
    <cellStyle name="Normal 56 2_AVA DVA EL" xfId="30725" xr:uid="{00000000-0005-0000-0000-000098AF0000}"/>
    <cellStyle name="Normal 56 3" xfId="30726" xr:uid="{00000000-0005-0000-0000-000099AF0000}"/>
    <cellStyle name="Normal 56 3 2" xfId="30727" xr:uid="{00000000-0005-0000-0000-00009AAF0000}"/>
    <cellStyle name="Normal 56 3 3" xfId="30728" xr:uid="{00000000-0005-0000-0000-00009BAF0000}"/>
    <cellStyle name="Normal 56 3_AVA DVA EL" xfId="30729" xr:uid="{00000000-0005-0000-0000-00009CAF0000}"/>
    <cellStyle name="Normal 56 4" xfId="30730" xr:uid="{00000000-0005-0000-0000-00009DAF0000}"/>
    <cellStyle name="Normal 56 4 2" xfId="30731" xr:uid="{00000000-0005-0000-0000-00009EAF0000}"/>
    <cellStyle name="Normal 56 4 3" xfId="30732" xr:uid="{00000000-0005-0000-0000-00009FAF0000}"/>
    <cellStyle name="Normal 56 4_AVA DVA EL" xfId="30733" xr:uid="{00000000-0005-0000-0000-0000A0AF0000}"/>
    <cellStyle name="Normal 56 5" xfId="30734" xr:uid="{00000000-0005-0000-0000-0000A1AF0000}"/>
    <cellStyle name="Normal 56 5 2" xfId="30735" xr:uid="{00000000-0005-0000-0000-0000A2AF0000}"/>
    <cellStyle name="Normal 56 5 3" xfId="30736" xr:uid="{00000000-0005-0000-0000-0000A3AF0000}"/>
    <cellStyle name="Normal 56 5_AVA DVA EL" xfId="30737" xr:uid="{00000000-0005-0000-0000-0000A4AF0000}"/>
    <cellStyle name="Normal 56 6" xfId="30738" xr:uid="{00000000-0005-0000-0000-0000A5AF0000}"/>
    <cellStyle name="Normal 56_11" xfId="8557" xr:uid="{00000000-0005-0000-0000-0000A6AF0000}"/>
    <cellStyle name="Normal 57" xfId="8558" xr:uid="{00000000-0005-0000-0000-0000A7AF0000}"/>
    <cellStyle name="Normal 57 2" xfId="8559" xr:uid="{00000000-0005-0000-0000-0000A8AF0000}"/>
    <cellStyle name="Normal 57 2 2" xfId="30739" xr:uid="{00000000-0005-0000-0000-0000A9AF0000}"/>
    <cellStyle name="Normal 57 2_AVA DVA EL" xfId="30740" xr:uid="{00000000-0005-0000-0000-0000AAAF0000}"/>
    <cellStyle name="Normal 57 3" xfId="8560" xr:uid="{00000000-0005-0000-0000-0000ABAF0000}"/>
    <cellStyle name="Normal 57 3 2" xfId="30741" xr:uid="{00000000-0005-0000-0000-0000ACAF0000}"/>
    <cellStyle name="Normal 57 3_AVA DVA EL" xfId="30742" xr:uid="{00000000-0005-0000-0000-0000ADAF0000}"/>
    <cellStyle name="Normal 57 4" xfId="30743" xr:uid="{00000000-0005-0000-0000-0000AEAF0000}"/>
    <cellStyle name="Normal 57 4 2" xfId="30744" xr:uid="{00000000-0005-0000-0000-0000AFAF0000}"/>
    <cellStyle name="Normal 57 4 3" xfId="30745" xr:uid="{00000000-0005-0000-0000-0000B0AF0000}"/>
    <cellStyle name="Normal 57 4_AVA DVA EL" xfId="30746" xr:uid="{00000000-0005-0000-0000-0000B1AF0000}"/>
    <cellStyle name="Normal 57 5" xfId="30747" xr:uid="{00000000-0005-0000-0000-0000B2AF0000}"/>
    <cellStyle name="Normal 57 5 2" xfId="30748" xr:uid="{00000000-0005-0000-0000-0000B3AF0000}"/>
    <cellStyle name="Normal 57 5 3" xfId="30749" xr:uid="{00000000-0005-0000-0000-0000B4AF0000}"/>
    <cellStyle name="Normal 57 5_AVA DVA EL" xfId="30750" xr:uid="{00000000-0005-0000-0000-0000B5AF0000}"/>
    <cellStyle name="Normal 57 6" xfId="30751" xr:uid="{00000000-0005-0000-0000-0000B6AF0000}"/>
    <cellStyle name="Normal 57_11" xfId="8561" xr:uid="{00000000-0005-0000-0000-0000B7AF0000}"/>
    <cellStyle name="Normal 58" xfId="8562" xr:uid="{00000000-0005-0000-0000-0000B8AF0000}"/>
    <cellStyle name="Normal 58 2" xfId="8563" xr:uid="{00000000-0005-0000-0000-0000B9AF0000}"/>
    <cellStyle name="Normal 58 2 2" xfId="30752" xr:uid="{00000000-0005-0000-0000-0000BAAF0000}"/>
    <cellStyle name="Normal 58 2_AVA DVA EL" xfId="30753" xr:uid="{00000000-0005-0000-0000-0000BBAF0000}"/>
    <cellStyle name="Normal 58 3" xfId="30754" xr:uid="{00000000-0005-0000-0000-0000BCAF0000}"/>
    <cellStyle name="Normal 58 3 2" xfId="30755" xr:uid="{00000000-0005-0000-0000-0000BDAF0000}"/>
    <cellStyle name="Normal 58 3 3" xfId="30756" xr:uid="{00000000-0005-0000-0000-0000BEAF0000}"/>
    <cellStyle name="Normal 58 3_AVA DVA EL" xfId="30757" xr:uid="{00000000-0005-0000-0000-0000BFAF0000}"/>
    <cellStyle name="Normal 58 4" xfId="30758" xr:uid="{00000000-0005-0000-0000-0000C0AF0000}"/>
    <cellStyle name="Normal 58 4 2" xfId="30759" xr:uid="{00000000-0005-0000-0000-0000C1AF0000}"/>
    <cellStyle name="Normal 58 4 3" xfId="30760" xr:uid="{00000000-0005-0000-0000-0000C2AF0000}"/>
    <cellStyle name="Normal 58 4_AVA DVA EL" xfId="30761" xr:uid="{00000000-0005-0000-0000-0000C3AF0000}"/>
    <cellStyle name="Normal 58 5" xfId="30762" xr:uid="{00000000-0005-0000-0000-0000C4AF0000}"/>
    <cellStyle name="Normal 58 5 2" xfId="30763" xr:uid="{00000000-0005-0000-0000-0000C5AF0000}"/>
    <cellStyle name="Normal 58 5 3" xfId="30764" xr:uid="{00000000-0005-0000-0000-0000C6AF0000}"/>
    <cellStyle name="Normal 58 5_AVA DVA EL" xfId="30765" xr:uid="{00000000-0005-0000-0000-0000C7AF0000}"/>
    <cellStyle name="Normal 58 6" xfId="30766" xr:uid="{00000000-0005-0000-0000-0000C8AF0000}"/>
    <cellStyle name="Normal 58_11" xfId="8564" xr:uid="{00000000-0005-0000-0000-0000C9AF0000}"/>
    <cellStyle name="Normal 59" xfId="8565" xr:uid="{00000000-0005-0000-0000-0000CAAF0000}"/>
    <cellStyle name="Normal 59 2" xfId="8566" xr:uid="{00000000-0005-0000-0000-0000CBAF0000}"/>
    <cellStyle name="Normal 59 2 2" xfId="30767" xr:uid="{00000000-0005-0000-0000-0000CCAF0000}"/>
    <cellStyle name="Normal 59 2 2 2" xfId="30768" xr:uid="{00000000-0005-0000-0000-0000CDAF0000}"/>
    <cellStyle name="Normal 59 2 2 3" xfId="30769" xr:uid="{00000000-0005-0000-0000-0000CEAF0000}"/>
    <cellStyle name="Normal 59 2 2_AVA DVA EL" xfId="30770" xr:uid="{00000000-0005-0000-0000-0000CFAF0000}"/>
    <cellStyle name="Normal 59 2 3" xfId="30771" xr:uid="{00000000-0005-0000-0000-0000D0AF0000}"/>
    <cellStyle name="Normal 59 2_A01" xfId="34365" xr:uid="{00000000-0005-0000-0000-0000D1AF0000}"/>
    <cellStyle name="Normal 59 3" xfId="8567" xr:uid="{00000000-0005-0000-0000-0000D2AF0000}"/>
    <cellStyle name="Normal 59 3 2" xfId="8568" xr:uid="{00000000-0005-0000-0000-0000D3AF0000}"/>
    <cellStyle name="Normal 59 3 3" xfId="30772" xr:uid="{00000000-0005-0000-0000-0000D4AF0000}"/>
    <cellStyle name="Normal 59 3_AVA DVA EL" xfId="30773" xr:uid="{00000000-0005-0000-0000-0000D5AF0000}"/>
    <cellStyle name="Normal 59 4" xfId="30774" xr:uid="{00000000-0005-0000-0000-0000D6AF0000}"/>
    <cellStyle name="Normal 59 4 2" xfId="30775" xr:uid="{00000000-0005-0000-0000-0000D7AF0000}"/>
    <cellStyle name="Normal 59 4 3" xfId="30776" xr:uid="{00000000-0005-0000-0000-0000D8AF0000}"/>
    <cellStyle name="Normal 59 4_AVA DVA EL" xfId="30777" xr:uid="{00000000-0005-0000-0000-0000D9AF0000}"/>
    <cellStyle name="Normal 59 5" xfId="30778" xr:uid="{00000000-0005-0000-0000-0000DAAF0000}"/>
    <cellStyle name="Normal 59 5 2" xfId="30779" xr:uid="{00000000-0005-0000-0000-0000DBAF0000}"/>
    <cellStyle name="Normal 59 5 3" xfId="30780" xr:uid="{00000000-0005-0000-0000-0000DCAF0000}"/>
    <cellStyle name="Normal 59 5_AVA DVA EL" xfId="30781" xr:uid="{00000000-0005-0000-0000-0000DDAF0000}"/>
    <cellStyle name="Normal 59 6" xfId="30782" xr:uid="{00000000-0005-0000-0000-0000DEAF0000}"/>
    <cellStyle name="Normal 59 6 2" xfId="30783" xr:uid="{00000000-0005-0000-0000-0000DFAF0000}"/>
    <cellStyle name="Normal 59 6 3" xfId="30784" xr:uid="{00000000-0005-0000-0000-0000E0AF0000}"/>
    <cellStyle name="Normal 59 6_AVA DVA EL" xfId="30785" xr:uid="{00000000-0005-0000-0000-0000E1AF0000}"/>
    <cellStyle name="Normal 59 7" xfId="30786" xr:uid="{00000000-0005-0000-0000-0000E2AF0000}"/>
    <cellStyle name="Normal 59 8" xfId="35279" xr:uid="{00000000-0005-0000-0000-0000E3AF0000}"/>
    <cellStyle name="Normal 59_4Q16" xfId="30787" xr:uid="{00000000-0005-0000-0000-0000E4AF0000}"/>
    <cellStyle name="Normal 6" xfId="8569" xr:uid="{00000000-0005-0000-0000-0000E5AF0000}"/>
    <cellStyle name="Normal 6 10" xfId="8570" xr:uid="{00000000-0005-0000-0000-0000E6AF0000}"/>
    <cellStyle name="Normal 6 10 2" xfId="8571" xr:uid="{00000000-0005-0000-0000-0000E7AF0000}"/>
    <cellStyle name="Normal 6 10 2 2" xfId="30788" xr:uid="{00000000-0005-0000-0000-0000E8AF0000}"/>
    <cellStyle name="Normal 6 10 2_A01" xfId="34366" xr:uid="{00000000-0005-0000-0000-0000E9AF0000}"/>
    <cellStyle name="Normal 6 10 3" xfId="30789" xr:uid="{00000000-0005-0000-0000-0000EAAF0000}"/>
    <cellStyle name="Normal 6 10 3 2" xfId="30790" xr:uid="{00000000-0005-0000-0000-0000EBAF0000}"/>
    <cellStyle name="Normal 6 10 3 3" xfId="30791" xr:uid="{00000000-0005-0000-0000-0000ECAF0000}"/>
    <cellStyle name="Normal 6 10 3_AVA DVA EL" xfId="30792" xr:uid="{00000000-0005-0000-0000-0000EDAF0000}"/>
    <cellStyle name="Normal 6 10 4" xfId="30793" xr:uid="{00000000-0005-0000-0000-0000EEAF0000}"/>
    <cellStyle name="Normal 6 10 5" xfId="35281" xr:uid="{00000000-0005-0000-0000-0000EFAF0000}"/>
    <cellStyle name="Normal 6 10_4Q16" xfId="30794" xr:uid="{00000000-0005-0000-0000-0000F0AF0000}"/>
    <cellStyle name="Normal 6 11" xfId="8572" xr:uid="{00000000-0005-0000-0000-0000F1AF0000}"/>
    <cellStyle name="Normal 6 11 2" xfId="30795" xr:uid="{00000000-0005-0000-0000-0000F2AF0000}"/>
    <cellStyle name="Normal 6 11_A01" xfId="34367" xr:uid="{00000000-0005-0000-0000-0000F3AF0000}"/>
    <cellStyle name="Normal 6 12" xfId="8573" xr:uid="{00000000-0005-0000-0000-0000F4AF0000}"/>
    <cellStyle name="Normal 6 12 2" xfId="30796" xr:uid="{00000000-0005-0000-0000-0000F5AF0000}"/>
    <cellStyle name="Normal 6 12_A01" xfId="34368" xr:uid="{00000000-0005-0000-0000-0000F6AF0000}"/>
    <cellStyle name="Normal 6 13" xfId="30797" xr:uid="{00000000-0005-0000-0000-0000F7AF0000}"/>
    <cellStyle name="Normal 6 13 2" xfId="30798" xr:uid="{00000000-0005-0000-0000-0000F8AF0000}"/>
    <cellStyle name="Normal 6 13 3" xfId="30799" xr:uid="{00000000-0005-0000-0000-0000F9AF0000}"/>
    <cellStyle name="Normal 6 13_AVA DVA EL" xfId="30800" xr:uid="{00000000-0005-0000-0000-0000FAAF0000}"/>
    <cellStyle name="Normal 6 14" xfId="30801" xr:uid="{00000000-0005-0000-0000-0000FBAF0000}"/>
    <cellStyle name="Normal 6 14 2" xfId="30802" xr:uid="{00000000-0005-0000-0000-0000FCAF0000}"/>
    <cellStyle name="Normal 6 14 3" xfId="30803" xr:uid="{00000000-0005-0000-0000-0000FDAF0000}"/>
    <cellStyle name="Normal 6 14 4" xfId="34508" xr:uid="{00000000-0005-0000-0000-0000FEAF0000}"/>
    <cellStyle name="Normal 6 14_AVA DVA EL" xfId="30804" xr:uid="{00000000-0005-0000-0000-0000FFAF0000}"/>
    <cellStyle name="Normal 6 15" xfId="30805" xr:uid="{00000000-0005-0000-0000-000000B00000}"/>
    <cellStyle name="Normal 6 15 2" xfId="30806" xr:uid="{00000000-0005-0000-0000-000001B00000}"/>
    <cellStyle name="Normal 6 15 3" xfId="30807" xr:uid="{00000000-0005-0000-0000-000002B00000}"/>
    <cellStyle name="Normal 6 15 4" xfId="34816" xr:uid="{00000000-0005-0000-0000-000003B00000}"/>
    <cellStyle name="Normal 6 15_AVA DVA EL" xfId="30808" xr:uid="{00000000-0005-0000-0000-000004B00000}"/>
    <cellStyle name="Normal 6 16" xfId="30809" xr:uid="{00000000-0005-0000-0000-000005B00000}"/>
    <cellStyle name="Normal 6 16 2" xfId="30810" xr:uid="{00000000-0005-0000-0000-000006B00000}"/>
    <cellStyle name="Normal 6 16_AVA DVA EL" xfId="30811" xr:uid="{00000000-0005-0000-0000-000007B00000}"/>
    <cellStyle name="Normal 6 17" xfId="30812" xr:uid="{00000000-0005-0000-0000-000008B00000}"/>
    <cellStyle name="Normal 6 18" xfId="30813" xr:uid="{00000000-0005-0000-0000-000009B00000}"/>
    <cellStyle name="Normal 6 19" xfId="30814" xr:uid="{00000000-0005-0000-0000-00000AB00000}"/>
    <cellStyle name="Normal 6 2" xfId="8574" xr:uid="{00000000-0005-0000-0000-00000BB00000}"/>
    <cellStyle name="Normal 6 2 10" xfId="30815" xr:uid="{00000000-0005-0000-0000-00000CB00000}"/>
    <cellStyle name="Normal 6 2 10 2" xfId="30816" xr:uid="{00000000-0005-0000-0000-00000DB00000}"/>
    <cellStyle name="Normal 6 2 10 3" xfId="30817" xr:uid="{00000000-0005-0000-0000-00000EB00000}"/>
    <cellStyle name="Normal 6 2 10 4" xfId="34536" xr:uid="{00000000-0005-0000-0000-00000FB00000}"/>
    <cellStyle name="Normal 6 2 10_AVA DVA EL" xfId="30818" xr:uid="{00000000-0005-0000-0000-000010B00000}"/>
    <cellStyle name="Normal 6 2 11" xfId="30819" xr:uid="{00000000-0005-0000-0000-000011B00000}"/>
    <cellStyle name="Normal 6 2 11 2" xfId="30820" xr:uid="{00000000-0005-0000-0000-000012B00000}"/>
    <cellStyle name="Normal 6 2 11 3" xfId="30821" xr:uid="{00000000-0005-0000-0000-000013B00000}"/>
    <cellStyle name="Normal 6 2 11_AVA DVA EL" xfId="30822" xr:uid="{00000000-0005-0000-0000-000014B00000}"/>
    <cellStyle name="Normal 6 2 12" xfId="30823" xr:uid="{00000000-0005-0000-0000-000015B00000}"/>
    <cellStyle name="Normal 6 2 12 2" xfId="30824" xr:uid="{00000000-0005-0000-0000-000016B00000}"/>
    <cellStyle name="Normal 6 2 12 3" xfId="30825" xr:uid="{00000000-0005-0000-0000-000017B00000}"/>
    <cellStyle name="Normal 6 2 12_AVA DVA EL" xfId="30826" xr:uid="{00000000-0005-0000-0000-000018B00000}"/>
    <cellStyle name="Normal 6 2 13" xfId="30827" xr:uid="{00000000-0005-0000-0000-000019B00000}"/>
    <cellStyle name="Normal 6 2 13 2" xfId="30828" xr:uid="{00000000-0005-0000-0000-00001AB00000}"/>
    <cellStyle name="Normal 6 2 13_AVA DVA EL" xfId="30829" xr:uid="{00000000-0005-0000-0000-00001BB00000}"/>
    <cellStyle name="Normal 6 2 14" xfId="30830" xr:uid="{00000000-0005-0000-0000-00001CB00000}"/>
    <cellStyle name="Normal 6 2 15" xfId="30831" xr:uid="{00000000-0005-0000-0000-00001DB00000}"/>
    <cellStyle name="Normal 6 2 16" xfId="35282" xr:uid="{00000000-0005-0000-0000-00001EB00000}"/>
    <cellStyle name="Normal 6 2 17" xfId="49026" xr:uid="{00000000-0005-0000-0000-00001FB00000}"/>
    <cellStyle name="Normal 6 2 18" xfId="49027" xr:uid="{00000000-0005-0000-0000-000020B00000}"/>
    <cellStyle name="Normal 6 2 2" xfId="8575" xr:uid="{00000000-0005-0000-0000-000021B00000}"/>
    <cellStyle name="Normal 6 2 2 10" xfId="30832" xr:uid="{00000000-0005-0000-0000-000022B00000}"/>
    <cellStyle name="Normal 6 2 2 10 2" xfId="30833" xr:uid="{00000000-0005-0000-0000-000023B00000}"/>
    <cellStyle name="Normal 6 2 2 10_AVA DVA EL" xfId="30834" xr:uid="{00000000-0005-0000-0000-000024B00000}"/>
    <cellStyle name="Normal 6 2 2 11" xfId="30835" xr:uid="{00000000-0005-0000-0000-000025B00000}"/>
    <cellStyle name="Normal 6 2 2 12" xfId="49028" xr:uid="{00000000-0005-0000-0000-000026B00000}"/>
    <cellStyle name="Normal 6 2 2 13" xfId="49029" xr:uid="{00000000-0005-0000-0000-000027B00000}"/>
    <cellStyle name="Normal 6 2 2 14" xfId="49030" xr:uid="{00000000-0005-0000-0000-000028B00000}"/>
    <cellStyle name="Normal 6 2 2 2" xfId="8576" xr:uid="{00000000-0005-0000-0000-000029B00000}"/>
    <cellStyle name="Normal 6 2 2 2 10" xfId="49031" xr:uid="{00000000-0005-0000-0000-00002AB00000}"/>
    <cellStyle name="Normal 6 2 2 2 2" xfId="8577" xr:uid="{00000000-0005-0000-0000-00002BB00000}"/>
    <cellStyle name="Normal 6 2 2 2 2 2" xfId="30836" xr:uid="{00000000-0005-0000-0000-00002CB00000}"/>
    <cellStyle name="Normal 6 2 2 2 2 2 2" xfId="30837" xr:uid="{00000000-0005-0000-0000-00002DB00000}"/>
    <cellStyle name="Normal 6 2 2 2 2 2 3" xfId="49032" xr:uid="{00000000-0005-0000-0000-00002EB00000}"/>
    <cellStyle name="Normal 6 2 2 2 2 2_AVA DVA EL" xfId="30838" xr:uid="{00000000-0005-0000-0000-00002FB00000}"/>
    <cellStyle name="Normal 6 2 2 2 2 3" xfId="30839" xr:uid="{00000000-0005-0000-0000-000030B00000}"/>
    <cellStyle name="Normal 6 2 2 2 2 4" xfId="49033" xr:uid="{00000000-0005-0000-0000-000031B00000}"/>
    <cellStyle name="Normal 6 2 2 2 2 5" xfId="49034" xr:uid="{00000000-0005-0000-0000-000032B00000}"/>
    <cellStyle name="Normal 6 2 2 2 2 6" xfId="49035" xr:uid="{00000000-0005-0000-0000-000033B00000}"/>
    <cellStyle name="Normal 6 2 2 2 2 7" xfId="49036" xr:uid="{00000000-0005-0000-0000-000034B00000}"/>
    <cellStyle name="Normal 6 2 2 2 2_3. Chng in credit spreads" xfId="49037" xr:uid="{00000000-0005-0000-0000-000035B00000}"/>
    <cellStyle name="Normal 6 2 2 2 3" xfId="8578" xr:uid="{00000000-0005-0000-0000-000036B00000}"/>
    <cellStyle name="Normal 6 2 2 2 3 2" xfId="30840" xr:uid="{00000000-0005-0000-0000-000037B00000}"/>
    <cellStyle name="Normal 6 2 2 2 3 2 2" xfId="30841" xr:uid="{00000000-0005-0000-0000-000038B00000}"/>
    <cellStyle name="Normal 6 2 2 2 3 2 3" xfId="49038" xr:uid="{00000000-0005-0000-0000-000039B00000}"/>
    <cellStyle name="Normal 6 2 2 2 3 2_AVA DVA EL" xfId="30842" xr:uid="{00000000-0005-0000-0000-00003AB00000}"/>
    <cellStyle name="Normal 6 2 2 2 3 3" xfId="30843" xr:uid="{00000000-0005-0000-0000-00003BB00000}"/>
    <cellStyle name="Normal 6 2 2 2 3 4" xfId="49039" xr:uid="{00000000-0005-0000-0000-00003CB00000}"/>
    <cellStyle name="Normal 6 2 2 2 3 5" xfId="49040" xr:uid="{00000000-0005-0000-0000-00003DB00000}"/>
    <cellStyle name="Normal 6 2 2 2 3 6" xfId="49041" xr:uid="{00000000-0005-0000-0000-00003EB00000}"/>
    <cellStyle name="Normal 6 2 2 2 3 7" xfId="49042" xr:uid="{00000000-0005-0000-0000-00003FB00000}"/>
    <cellStyle name="Normal 6 2 2 2 3_3. Chng in credit spreads" xfId="49043" xr:uid="{00000000-0005-0000-0000-000040B00000}"/>
    <cellStyle name="Normal 6 2 2 2 4" xfId="30844" xr:uid="{00000000-0005-0000-0000-000041B00000}"/>
    <cellStyle name="Normal 6 2 2 2 4 2" xfId="30845" xr:uid="{00000000-0005-0000-0000-000042B00000}"/>
    <cellStyle name="Normal 6 2 2 2 4 2 2" xfId="30846" xr:uid="{00000000-0005-0000-0000-000043B00000}"/>
    <cellStyle name="Normal 6 2 2 2 4 2_AVA DVA EL" xfId="30847" xr:uid="{00000000-0005-0000-0000-000044B00000}"/>
    <cellStyle name="Normal 6 2 2 2 4 3" xfId="30848" xr:uid="{00000000-0005-0000-0000-000045B00000}"/>
    <cellStyle name="Normal 6 2 2 2 4 4" xfId="30849" xr:uid="{00000000-0005-0000-0000-000046B00000}"/>
    <cellStyle name="Normal 6 2 2 2 4 5" xfId="49044" xr:uid="{00000000-0005-0000-0000-000047B00000}"/>
    <cellStyle name="Normal 6 2 2 2 4 6" xfId="49045" xr:uid="{00000000-0005-0000-0000-000048B00000}"/>
    <cellStyle name="Normal 6 2 2 2 4_AVA DVA EL" xfId="30850" xr:uid="{00000000-0005-0000-0000-000049B00000}"/>
    <cellStyle name="Normal 6 2 2 2 5" xfId="30851" xr:uid="{00000000-0005-0000-0000-00004AB00000}"/>
    <cellStyle name="Normal 6 2 2 2 5 2" xfId="30852" xr:uid="{00000000-0005-0000-0000-00004BB00000}"/>
    <cellStyle name="Normal 6 2 2 2 5 3" xfId="30853" xr:uid="{00000000-0005-0000-0000-00004CB00000}"/>
    <cellStyle name="Normal 6 2 2 2 5 4" xfId="49046" xr:uid="{00000000-0005-0000-0000-00004DB00000}"/>
    <cellStyle name="Normal 6 2 2 2 5_AVA DVA EL" xfId="30854" xr:uid="{00000000-0005-0000-0000-00004EB00000}"/>
    <cellStyle name="Normal 6 2 2 2 6" xfId="30855" xr:uid="{00000000-0005-0000-0000-00004FB00000}"/>
    <cellStyle name="Normal 6 2 2 2 6 2" xfId="30856" xr:uid="{00000000-0005-0000-0000-000050B00000}"/>
    <cellStyle name="Normal 6 2 2 2 6_AVA DVA EL" xfId="30857" xr:uid="{00000000-0005-0000-0000-000051B00000}"/>
    <cellStyle name="Normal 6 2 2 2 7" xfId="30858" xr:uid="{00000000-0005-0000-0000-000052B00000}"/>
    <cellStyle name="Normal 6 2 2 2 8" xfId="49047" xr:uid="{00000000-0005-0000-0000-000053B00000}"/>
    <cellStyle name="Normal 6 2 2 2 9" xfId="49048" xr:uid="{00000000-0005-0000-0000-000054B00000}"/>
    <cellStyle name="Normal 6 2 2 2_3. Chng in credit spreads" xfId="49049" xr:uid="{00000000-0005-0000-0000-000055B00000}"/>
    <cellStyle name="Normal 6 2 2 3" xfId="8579" xr:uid="{00000000-0005-0000-0000-000056B00000}"/>
    <cellStyle name="Normal 6 2 2 3 2" xfId="8580" xr:uid="{00000000-0005-0000-0000-000057B00000}"/>
    <cellStyle name="Normal 6 2 2 3 2 2" xfId="49050" xr:uid="{00000000-0005-0000-0000-000058B00000}"/>
    <cellStyle name="Normal 6 2 2 3 3" xfId="8581" xr:uid="{00000000-0005-0000-0000-000059B00000}"/>
    <cellStyle name="Normal 6 2 2 3 4" xfId="30859" xr:uid="{00000000-0005-0000-0000-00005AB00000}"/>
    <cellStyle name="Normal 6 2 2 3 4 2" xfId="30860" xr:uid="{00000000-0005-0000-0000-00005BB00000}"/>
    <cellStyle name="Normal 6 2 2 3 4 3" xfId="30861" xr:uid="{00000000-0005-0000-0000-00005CB00000}"/>
    <cellStyle name="Normal 6 2 2 3 4_AVA DVA EL" xfId="30862" xr:uid="{00000000-0005-0000-0000-00005DB00000}"/>
    <cellStyle name="Normal 6 2 2 3 5" xfId="30863" xr:uid="{00000000-0005-0000-0000-00005EB00000}"/>
    <cellStyle name="Normal 6 2 2 3 5 2" xfId="30864" xr:uid="{00000000-0005-0000-0000-00005FB00000}"/>
    <cellStyle name="Normal 6 2 2 3 5_AVA DVA EL" xfId="30865" xr:uid="{00000000-0005-0000-0000-000060B00000}"/>
    <cellStyle name="Normal 6 2 2 3 6" xfId="30866" xr:uid="{00000000-0005-0000-0000-000061B00000}"/>
    <cellStyle name="Normal 6 2 2 3 7" xfId="30867" xr:uid="{00000000-0005-0000-0000-000062B00000}"/>
    <cellStyle name="Normal 6 2 2 3 8" xfId="49051" xr:uid="{00000000-0005-0000-0000-000063B00000}"/>
    <cellStyle name="Normal 6 2 2 3 9" xfId="49052" xr:uid="{00000000-0005-0000-0000-000064B00000}"/>
    <cellStyle name="Normal 6 2 2 3_3. Chng in credit spreads" xfId="49053" xr:uid="{00000000-0005-0000-0000-000065B00000}"/>
    <cellStyle name="Normal 6 2 2 4" xfId="8582" xr:uid="{00000000-0005-0000-0000-000066B00000}"/>
    <cellStyle name="Normal 6 2 2 4 2" xfId="8583" xr:uid="{00000000-0005-0000-0000-000067B00000}"/>
    <cellStyle name="Normal 6 2 2 4 2 2" xfId="49054" xr:uid="{00000000-0005-0000-0000-000068B00000}"/>
    <cellStyle name="Normal 6 2 2 4 3" xfId="8584" xr:uid="{00000000-0005-0000-0000-000069B00000}"/>
    <cellStyle name="Normal 6 2 2 4 4" xfId="30868" xr:uid="{00000000-0005-0000-0000-00006AB00000}"/>
    <cellStyle name="Normal 6 2 2 4 4 2" xfId="30869" xr:uid="{00000000-0005-0000-0000-00006BB00000}"/>
    <cellStyle name="Normal 6 2 2 4 4 3" xfId="30870" xr:uid="{00000000-0005-0000-0000-00006CB00000}"/>
    <cellStyle name="Normal 6 2 2 4 4_AVA DVA EL" xfId="30871" xr:uid="{00000000-0005-0000-0000-00006DB00000}"/>
    <cellStyle name="Normal 6 2 2 4 5" xfId="30872" xr:uid="{00000000-0005-0000-0000-00006EB00000}"/>
    <cellStyle name="Normal 6 2 2 4 5 2" xfId="30873" xr:uid="{00000000-0005-0000-0000-00006FB00000}"/>
    <cellStyle name="Normal 6 2 2 4 5_AVA DVA EL" xfId="30874" xr:uid="{00000000-0005-0000-0000-000070B00000}"/>
    <cellStyle name="Normal 6 2 2 4 6" xfId="30875" xr:uid="{00000000-0005-0000-0000-000071B00000}"/>
    <cellStyle name="Normal 6 2 2 4 7" xfId="30876" xr:uid="{00000000-0005-0000-0000-000072B00000}"/>
    <cellStyle name="Normal 6 2 2 4 8" xfId="49055" xr:uid="{00000000-0005-0000-0000-000073B00000}"/>
    <cellStyle name="Normal 6 2 2 4 9" xfId="49056" xr:uid="{00000000-0005-0000-0000-000074B00000}"/>
    <cellStyle name="Normal 6 2 2 4_3. Chng in credit spreads" xfId="49057" xr:uid="{00000000-0005-0000-0000-000075B00000}"/>
    <cellStyle name="Normal 6 2 2 5" xfId="8585" xr:uid="{00000000-0005-0000-0000-000076B00000}"/>
    <cellStyle name="Normal 6 2 2 5 2" xfId="30877" xr:uid="{00000000-0005-0000-0000-000077B00000}"/>
    <cellStyle name="Normal 6 2 2 5 2 2" xfId="30878" xr:uid="{00000000-0005-0000-0000-000078B00000}"/>
    <cellStyle name="Normal 6 2 2 5 2 3" xfId="30879" xr:uid="{00000000-0005-0000-0000-000079B00000}"/>
    <cellStyle name="Normal 6 2 2 5 2_AVA DVA EL" xfId="30880" xr:uid="{00000000-0005-0000-0000-00007AB00000}"/>
    <cellStyle name="Normal 6 2 2 5 3" xfId="30881" xr:uid="{00000000-0005-0000-0000-00007BB00000}"/>
    <cellStyle name="Normal 6 2 2 5 3 2" xfId="30882" xr:uid="{00000000-0005-0000-0000-00007CB00000}"/>
    <cellStyle name="Normal 6 2 2 5 3_AVA DVA EL" xfId="30883" xr:uid="{00000000-0005-0000-0000-00007DB00000}"/>
    <cellStyle name="Normal 6 2 2 5 4" xfId="30884" xr:uid="{00000000-0005-0000-0000-00007EB00000}"/>
    <cellStyle name="Normal 6 2 2 5 5" xfId="30885" xr:uid="{00000000-0005-0000-0000-00007FB00000}"/>
    <cellStyle name="Normal 6 2 2 5 6" xfId="49058" xr:uid="{00000000-0005-0000-0000-000080B00000}"/>
    <cellStyle name="Normal 6 2 2 5 7" xfId="49059" xr:uid="{00000000-0005-0000-0000-000081B00000}"/>
    <cellStyle name="Normal 6 2 2 5_AVA DVA EL" xfId="49060" xr:uid="{00000000-0005-0000-0000-000082B00000}"/>
    <cellStyle name="Normal 6 2 2 6" xfId="8586" xr:uid="{00000000-0005-0000-0000-000083B00000}"/>
    <cellStyle name="Normal 6 2 2 6 2" xfId="30886" xr:uid="{00000000-0005-0000-0000-000084B00000}"/>
    <cellStyle name="Normal 6 2 2 6 2 2" xfId="30887" xr:uid="{00000000-0005-0000-0000-000085B00000}"/>
    <cellStyle name="Normal 6 2 2 6 2 3" xfId="30888" xr:uid="{00000000-0005-0000-0000-000086B00000}"/>
    <cellStyle name="Normal 6 2 2 6 2_AVA DVA EL" xfId="30889" xr:uid="{00000000-0005-0000-0000-000087B00000}"/>
    <cellStyle name="Normal 6 2 2 6 3" xfId="30890" xr:uid="{00000000-0005-0000-0000-000088B00000}"/>
    <cellStyle name="Normal 6 2 2 6 3 2" xfId="30891" xr:uid="{00000000-0005-0000-0000-000089B00000}"/>
    <cellStyle name="Normal 6 2 2 6 3_AVA DVA EL" xfId="30892" xr:uid="{00000000-0005-0000-0000-00008AB00000}"/>
    <cellStyle name="Normal 6 2 2 6 4" xfId="30893" xr:uid="{00000000-0005-0000-0000-00008BB00000}"/>
    <cellStyle name="Normal 6 2 2 6 5" xfId="30894" xr:uid="{00000000-0005-0000-0000-00008CB00000}"/>
    <cellStyle name="Normal 6 2 2 6 6" xfId="49061" xr:uid="{00000000-0005-0000-0000-00008DB00000}"/>
    <cellStyle name="Normal 6 2 2 6_AVA DVA EL" xfId="49062" xr:uid="{00000000-0005-0000-0000-00008EB00000}"/>
    <cellStyle name="Normal 6 2 2 7" xfId="30895" xr:uid="{00000000-0005-0000-0000-00008FB00000}"/>
    <cellStyle name="Normal 6 2 2 7 2" xfId="30896" xr:uid="{00000000-0005-0000-0000-000090B00000}"/>
    <cellStyle name="Normal 6 2 2 7 3" xfId="30897" xr:uid="{00000000-0005-0000-0000-000091B00000}"/>
    <cellStyle name="Normal 6 2 2 7_AVA DVA EL" xfId="30898" xr:uid="{00000000-0005-0000-0000-000092B00000}"/>
    <cellStyle name="Normal 6 2 2 8" xfId="30899" xr:uid="{00000000-0005-0000-0000-000093B00000}"/>
    <cellStyle name="Normal 6 2 2 8 2" xfId="30900" xr:uid="{00000000-0005-0000-0000-000094B00000}"/>
    <cellStyle name="Normal 6 2 2 8 3" xfId="30901" xr:uid="{00000000-0005-0000-0000-000095B00000}"/>
    <cellStyle name="Normal 6 2 2 8_AVA DVA EL" xfId="30902" xr:uid="{00000000-0005-0000-0000-000096B00000}"/>
    <cellStyle name="Normal 6 2 2 9" xfId="30903" xr:uid="{00000000-0005-0000-0000-000097B00000}"/>
    <cellStyle name="Normal 6 2 2 9 2" xfId="30904" xr:uid="{00000000-0005-0000-0000-000098B00000}"/>
    <cellStyle name="Normal 6 2 2 9 3" xfId="30905" xr:uid="{00000000-0005-0000-0000-000099B00000}"/>
    <cellStyle name="Normal 6 2 2 9_AVA DVA EL" xfId="30906" xr:uid="{00000000-0005-0000-0000-00009AB00000}"/>
    <cellStyle name="Normal 6 2 2_3. Chng in credit spreads" xfId="49063" xr:uid="{00000000-0005-0000-0000-00009BB00000}"/>
    <cellStyle name="Normal 6 2 3" xfId="8587" xr:uid="{00000000-0005-0000-0000-00009CB00000}"/>
    <cellStyle name="Normal 6 2 3 10" xfId="49064" xr:uid="{00000000-0005-0000-0000-00009DB00000}"/>
    <cellStyle name="Normal 6 2 3 11" xfId="49065" xr:uid="{00000000-0005-0000-0000-00009EB00000}"/>
    <cellStyle name="Normal 6 2 3 12" xfId="49066" xr:uid="{00000000-0005-0000-0000-00009FB00000}"/>
    <cellStyle name="Normal 6 2 3 2" xfId="8588" xr:uid="{00000000-0005-0000-0000-0000A0B00000}"/>
    <cellStyle name="Normal 6 2 3 2 2" xfId="8589" xr:uid="{00000000-0005-0000-0000-0000A1B00000}"/>
    <cellStyle name="Normal 6 2 3 2 2 2" xfId="49067" xr:uid="{00000000-0005-0000-0000-0000A2B00000}"/>
    <cellStyle name="Normal 6 2 3 2 2 2 2" xfId="49068" xr:uid="{00000000-0005-0000-0000-0000A3B00000}"/>
    <cellStyle name="Normal 6 2 3 2 2 3" xfId="49069" xr:uid="{00000000-0005-0000-0000-0000A4B00000}"/>
    <cellStyle name="Normal 6 2 3 2 2_3. Chng in credit spreads" xfId="49070" xr:uid="{00000000-0005-0000-0000-0000A5B00000}"/>
    <cellStyle name="Normal 6 2 3 2 3" xfId="8590" xr:uid="{00000000-0005-0000-0000-0000A6B00000}"/>
    <cellStyle name="Normal 6 2 3 2 3 2" xfId="49071" xr:uid="{00000000-0005-0000-0000-0000A7B00000}"/>
    <cellStyle name="Normal 6 2 3 2 3 2 2" xfId="49072" xr:uid="{00000000-0005-0000-0000-0000A8B00000}"/>
    <cellStyle name="Normal 6 2 3 2 3 3" xfId="49073" xr:uid="{00000000-0005-0000-0000-0000A9B00000}"/>
    <cellStyle name="Normal 6 2 3 2 3_3. Chng in credit spreads" xfId="49074" xr:uid="{00000000-0005-0000-0000-0000AAB00000}"/>
    <cellStyle name="Normal 6 2 3 2 4" xfId="30907" xr:uid="{00000000-0005-0000-0000-0000ABB00000}"/>
    <cellStyle name="Normal 6 2 3 2 4 2" xfId="30908" xr:uid="{00000000-0005-0000-0000-0000ACB00000}"/>
    <cellStyle name="Normal 6 2 3 2 4 3" xfId="49075" xr:uid="{00000000-0005-0000-0000-0000ADB00000}"/>
    <cellStyle name="Normal 6 2 3 2 4_AVA DVA EL" xfId="30909" xr:uid="{00000000-0005-0000-0000-0000AEB00000}"/>
    <cellStyle name="Normal 6 2 3 2 5" xfId="30910" xr:uid="{00000000-0005-0000-0000-0000AFB00000}"/>
    <cellStyle name="Normal 6 2 3 2 6" xfId="49076" xr:uid="{00000000-0005-0000-0000-0000B0B00000}"/>
    <cellStyle name="Normal 6 2 3 2 7" xfId="49077" xr:uid="{00000000-0005-0000-0000-0000B1B00000}"/>
    <cellStyle name="Normal 6 2 3 2 8" xfId="49078" xr:uid="{00000000-0005-0000-0000-0000B2B00000}"/>
    <cellStyle name="Normal 6 2 3 2 9" xfId="49079" xr:uid="{00000000-0005-0000-0000-0000B3B00000}"/>
    <cellStyle name="Normal 6 2 3 2_3. Chng in credit spreads" xfId="49080" xr:uid="{00000000-0005-0000-0000-0000B4B00000}"/>
    <cellStyle name="Normal 6 2 3 3" xfId="8591" xr:uid="{00000000-0005-0000-0000-0000B5B00000}"/>
    <cellStyle name="Normal 6 2 3 3 2" xfId="8592" xr:uid="{00000000-0005-0000-0000-0000B6B00000}"/>
    <cellStyle name="Normal 6 2 3 3 2 2" xfId="49081" xr:uid="{00000000-0005-0000-0000-0000B7B00000}"/>
    <cellStyle name="Normal 6 2 3 3 3" xfId="8593" xr:uid="{00000000-0005-0000-0000-0000B8B00000}"/>
    <cellStyle name="Normal 6 2 3 3 4" xfId="30911" xr:uid="{00000000-0005-0000-0000-0000B9B00000}"/>
    <cellStyle name="Normal 6 2 3 3 4 2" xfId="30912" xr:uid="{00000000-0005-0000-0000-0000BAB00000}"/>
    <cellStyle name="Normal 6 2 3 3 4_AVA DVA EL" xfId="30913" xr:uid="{00000000-0005-0000-0000-0000BBB00000}"/>
    <cellStyle name="Normal 6 2 3 3 5" xfId="30914" xr:uid="{00000000-0005-0000-0000-0000BCB00000}"/>
    <cellStyle name="Normal 6 2 3 3 6" xfId="49082" xr:uid="{00000000-0005-0000-0000-0000BDB00000}"/>
    <cellStyle name="Normal 6 2 3 3 7" xfId="49083" xr:uid="{00000000-0005-0000-0000-0000BEB00000}"/>
    <cellStyle name="Normal 6 2 3 3 8" xfId="49084" xr:uid="{00000000-0005-0000-0000-0000BFB00000}"/>
    <cellStyle name="Normal 6 2 3 3 9" xfId="49085" xr:uid="{00000000-0005-0000-0000-0000C0B00000}"/>
    <cellStyle name="Normal 6 2 3 3_3. Chng in credit spreads" xfId="49086" xr:uid="{00000000-0005-0000-0000-0000C1B00000}"/>
    <cellStyle name="Normal 6 2 3 4" xfId="8594" xr:uid="{00000000-0005-0000-0000-0000C2B00000}"/>
    <cellStyle name="Normal 6 2 3 4 2" xfId="8595" xr:uid="{00000000-0005-0000-0000-0000C3B00000}"/>
    <cellStyle name="Normal 6 2 3 4 2 2" xfId="49087" xr:uid="{00000000-0005-0000-0000-0000C4B00000}"/>
    <cellStyle name="Normal 6 2 3 4 3" xfId="8596" xr:uid="{00000000-0005-0000-0000-0000C5B00000}"/>
    <cellStyle name="Normal 6 2 3 4 4" xfId="30915" xr:uid="{00000000-0005-0000-0000-0000C6B00000}"/>
    <cellStyle name="Normal 6 2 3 4 4 2" xfId="30916" xr:uid="{00000000-0005-0000-0000-0000C7B00000}"/>
    <cellStyle name="Normal 6 2 3 4 4_AVA DVA EL" xfId="30917" xr:uid="{00000000-0005-0000-0000-0000C8B00000}"/>
    <cellStyle name="Normal 6 2 3 4 5" xfId="30918" xr:uid="{00000000-0005-0000-0000-0000C9B00000}"/>
    <cellStyle name="Normal 6 2 3 4 6" xfId="49088" xr:uid="{00000000-0005-0000-0000-0000CAB00000}"/>
    <cellStyle name="Normal 6 2 3 4 7" xfId="49089" xr:uid="{00000000-0005-0000-0000-0000CBB00000}"/>
    <cellStyle name="Normal 6 2 3 4 8" xfId="49090" xr:uid="{00000000-0005-0000-0000-0000CCB00000}"/>
    <cellStyle name="Normal 6 2 3 4_3. Chng in credit spreads" xfId="49091" xr:uid="{00000000-0005-0000-0000-0000CDB00000}"/>
    <cellStyle name="Normal 6 2 3 5" xfId="8597" xr:uid="{00000000-0005-0000-0000-0000CEB00000}"/>
    <cellStyle name="Normal 6 2 3 5 2" xfId="30919" xr:uid="{00000000-0005-0000-0000-0000CFB00000}"/>
    <cellStyle name="Normal 6 2 3 5 2 2" xfId="30920" xr:uid="{00000000-0005-0000-0000-0000D0B00000}"/>
    <cellStyle name="Normal 6 2 3 5 2_AVA DVA EL" xfId="30921" xr:uid="{00000000-0005-0000-0000-0000D1B00000}"/>
    <cellStyle name="Normal 6 2 3 5 3" xfId="30922" xr:uid="{00000000-0005-0000-0000-0000D2B00000}"/>
    <cellStyle name="Normal 6 2 3 5 4" xfId="49092" xr:uid="{00000000-0005-0000-0000-0000D3B00000}"/>
    <cellStyle name="Normal 6 2 3 5 5" xfId="49093" xr:uid="{00000000-0005-0000-0000-0000D4B00000}"/>
    <cellStyle name="Normal 6 2 3 5 6" xfId="49094" xr:uid="{00000000-0005-0000-0000-0000D5B00000}"/>
    <cellStyle name="Normal 6 2 3 5_AVA DVA EL" xfId="49095" xr:uid="{00000000-0005-0000-0000-0000D6B00000}"/>
    <cellStyle name="Normal 6 2 3 6" xfId="8598" xr:uid="{00000000-0005-0000-0000-0000D7B00000}"/>
    <cellStyle name="Normal 6 2 3 7" xfId="30923" xr:uid="{00000000-0005-0000-0000-0000D8B00000}"/>
    <cellStyle name="Normal 6 2 3 7 2" xfId="30924" xr:uid="{00000000-0005-0000-0000-0000D9B00000}"/>
    <cellStyle name="Normal 6 2 3 7 3" xfId="30925" xr:uid="{00000000-0005-0000-0000-0000DAB00000}"/>
    <cellStyle name="Normal 6 2 3 7_AVA DVA EL" xfId="30926" xr:uid="{00000000-0005-0000-0000-0000DBB00000}"/>
    <cellStyle name="Normal 6 2 3 8" xfId="30927" xr:uid="{00000000-0005-0000-0000-0000DCB00000}"/>
    <cellStyle name="Normal 6 2 3 8 2" xfId="30928" xr:uid="{00000000-0005-0000-0000-0000DDB00000}"/>
    <cellStyle name="Normal 6 2 3 8_AVA DVA EL" xfId="30929" xr:uid="{00000000-0005-0000-0000-0000DEB00000}"/>
    <cellStyle name="Normal 6 2 3 9" xfId="30930" xr:uid="{00000000-0005-0000-0000-0000DFB00000}"/>
    <cellStyle name="Normal 6 2 3_3. Chng in credit spreads" xfId="49096" xr:uid="{00000000-0005-0000-0000-0000E0B00000}"/>
    <cellStyle name="Normal 6 2 4" xfId="8599" xr:uid="{00000000-0005-0000-0000-0000E1B00000}"/>
    <cellStyle name="Normal 6 2 4 2" xfId="8600" xr:uid="{00000000-0005-0000-0000-0000E2B00000}"/>
    <cellStyle name="Normal 6 2 4 2 2" xfId="49097" xr:uid="{00000000-0005-0000-0000-0000E3B00000}"/>
    <cellStyle name="Normal 6 2 4 2 2 2" xfId="49098" xr:uid="{00000000-0005-0000-0000-0000E4B00000}"/>
    <cellStyle name="Normal 6 2 4 2 3" xfId="49099" xr:uid="{00000000-0005-0000-0000-0000E5B00000}"/>
    <cellStyle name="Normal 6 2 4 2_3. Chng in credit spreads" xfId="49100" xr:uid="{00000000-0005-0000-0000-0000E6B00000}"/>
    <cellStyle name="Normal 6 2 4 3" xfId="8601" xr:uid="{00000000-0005-0000-0000-0000E7B00000}"/>
    <cellStyle name="Normal 6 2 4 3 2" xfId="49101" xr:uid="{00000000-0005-0000-0000-0000E8B00000}"/>
    <cellStyle name="Normal 6 2 4 3 2 2" xfId="49102" xr:uid="{00000000-0005-0000-0000-0000E9B00000}"/>
    <cellStyle name="Normal 6 2 4 3 3" xfId="49103" xr:uid="{00000000-0005-0000-0000-0000EAB00000}"/>
    <cellStyle name="Normal 6 2 4 3_3. Chng in credit spreads" xfId="49104" xr:uid="{00000000-0005-0000-0000-0000EBB00000}"/>
    <cellStyle name="Normal 6 2 4 4" xfId="30931" xr:uid="{00000000-0005-0000-0000-0000ECB00000}"/>
    <cellStyle name="Normal 6 2 4 4 2" xfId="30932" xr:uid="{00000000-0005-0000-0000-0000EDB00000}"/>
    <cellStyle name="Normal 6 2 4 4 3" xfId="30933" xr:uid="{00000000-0005-0000-0000-0000EEB00000}"/>
    <cellStyle name="Normal 6 2 4 4 4" xfId="49105" xr:uid="{00000000-0005-0000-0000-0000EFB00000}"/>
    <cellStyle name="Normal 6 2 4 4_AVA DVA EL" xfId="30934" xr:uid="{00000000-0005-0000-0000-0000F0B00000}"/>
    <cellStyle name="Normal 6 2 4 5" xfId="30935" xr:uid="{00000000-0005-0000-0000-0000F1B00000}"/>
    <cellStyle name="Normal 6 2 4 5 2" xfId="30936" xr:uid="{00000000-0005-0000-0000-0000F2B00000}"/>
    <cellStyle name="Normal 6 2 4 5_AVA DVA EL" xfId="30937" xr:uid="{00000000-0005-0000-0000-0000F3B00000}"/>
    <cellStyle name="Normal 6 2 4 6" xfId="30938" xr:uid="{00000000-0005-0000-0000-0000F4B00000}"/>
    <cellStyle name="Normal 6 2 4 7" xfId="30939" xr:uid="{00000000-0005-0000-0000-0000F5B00000}"/>
    <cellStyle name="Normal 6 2 4 8" xfId="49106" xr:uid="{00000000-0005-0000-0000-0000F6B00000}"/>
    <cellStyle name="Normal 6 2 4 9" xfId="49107" xr:uid="{00000000-0005-0000-0000-0000F7B00000}"/>
    <cellStyle name="Normal 6 2 4_3. Chng in credit spreads" xfId="49108" xr:uid="{00000000-0005-0000-0000-0000F8B00000}"/>
    <cellStyle name="Normal 6 2 5" xfId="8602" xr:uid="{00000000-0005-0000-0000-0000F9B00000}"/>
    <cellStyle name="Normal 6 2 5 2" xfId="8603" xr:uid="{00000000-0005-0000-0000-0000FAB00000}"/>
    <cellStyle name="Normal 6 2 5 2 2" xfId="49109" xr:uid="{00000000-0005-0000-0000-0000FBB00000}"/>
    <cellStyle name="Normal 6 2 5 3" xfId="8604" xr:uid="{00000000-0005-0000-0000-0000FCB00000}"/>
    <cellStyle name="Normal 6 2 5 4" xfId="30940" xr:uid="{00000000-0005-0000-0000-0000FDB00000}"/>
    <cellStyle name="Normal 6 2 5 4 2" xfId="30941" xr:uid="{00000000-0005-0000-0000-0000FEB00000}"/>
    <cellStyle name="Normal 6 2 5 4 3" xfId="30942" xr:uid="{00000000-0005-0000-0000-0000FFB00000}"/>
    <cellStyle name="Normal 6 2 5 4_AVA DVA EL" xfId="30943" xr:uid="{00000000-0005-0000-0000-000000B10000}"/>
    <cellStyle name="Normal 6 2 5 5" xfId="30944" xr:uid="{00000000-0005-0000-0000-000001B10000}"/>
    <cellStyle name="Normal 6 2 5 5 2" xfId="30945" xr:uid="{00000000-0005-0000-0000-000002B10000}"/>
    <cellStyle name="Normal 6 2 5 5_AVA DVA EL" xfId="30946" xr:uid="{00000000-0005-0000-0000-000003B10000}"/>
    <cellStyle name="Normal 6 2 5 6" xfId="30947" xr:uid="{00000000-0005-0000-0000-000004B10000}"/>
    <cellStyle name="Normal 6 2 5 7" xfId="30948" xr:uid="{00000000-0005-0000-0000-000005B10000}"/>
    <cellStyle name="Normal 6 2 5 8" xfId="49110" xr:uid="{00000000-0005-0000-0000-000006B10000}"/>
    <cellStyle name="Normal 6 2 5 9" xfId="49111" xr:uid="{00000000-0005-0000-0000-000007B10000}"/>
    <cellStyle name="Normal 6 2 5_3. Chng in credit spreads" xfId="49112" xr:uid="{00000000-0005-0000-0000-000008B10000}"/>
    <cellStyle name="Normal 6 2 6" xfId="8605" xr:uid="{00000000-0005-0000-0000-000009B10000}"/>
    <cellStyle name="Normal 6 2 6 2" xfId="8606" xr:uid="{00000000-0005-0000-0000-00000AB10000}"/>
    <cellStyle name="Normal 6 2 6 2 2" xfId="49113" xr:uid="{00000000-0005-0000-0000-00000BB10000}"/>
    <cellStyle name="Normal 6 2 6 3" xfId="8607" xr:uid="{00000000-0005-0000-0000-00000CB10000}"/>
    <cellStyle name="Normal 6 2 6 4" xfId="30949" xr:uid="{00000000-0005-0000-0000-00000DB10000}"/>
    <cellStyle name="Normal 6 2 6 4 2" xfId="30950" xr:uid="{00000000-0005-0000-0000-00000EB10000}"/>
    <cellStyle name="Normal 6 2 6 4 3" xfId="30951" xr:uid="{00000000-0005-0000-0000-00000FB10000}"/>
    <cellStyle name="Normal 6 2 6 4_AVA DVA EL" xfId="30952" xr:uid="{00000000-0005-0000-0000-000010B10000}"/>
    <cellStyle name="Normal 6 2 6 5" xfId="30953" xr:uid="{00000000-0005-0000-0000-000011B10000}"/>
    <cellStyle name="Normal 6 2 6 5 2" xfId="30954" xr:uid="{00000000-0005-0000-0000-000012B10000}"/>
    <cellStyle name="Normal 6 2 6 5_AVA DVA EL" xfId="30955" xr:uid="{00000000-0005-0000-0000-000013B10000}"/>
    <cellStyle name="Normal 6 2 6 6" xfId="30956" xr:uid="{00000000-0005-0000-0000-000014B10000}"/>
    <cellStyle name="Normal 6 2 6 7" xfId="30957" xr:uid="{00000000-0005-0000-0000-000015B10000}"/>
    <cellStyle name="Normal 6 2 6 8" xfId="49114" xr:uid="{00000000-0005-0000-0000-000016B10000}"/>
    <cellStyle name="Normal 6 2 6 9" xfId="49115" xr:uid="{00000000-0005-0000-0000-000017B10000}"/>
    <cellStyle name="Normal 6 2 6_3. Chng in credit spreads" xfId="49116" xr:uid="{00000000-0005-0000-0000-000018B10000}"/>
    <cellStyle name="Normal 6 2 7" xfId="8608" xr:uid="{00000000-0005-0000-0000-000019B10000}"/>
    <cellStyle name="Normal 6 2 7 2" xfId="30958" xr:uid="{00000000-0005-0000-0000-00001AB10000}"/>
    <cellStyle name="Normal 6 2 7 2 2" xfId="30959" xr:uid="{00000000-0005-0000-0000-00001BB10000}"/>
    <cellStyle name="Normal 6 2 7 2 3" xfId="30960" xr:uid="{00000000-0005-0000-0000-00001CB10000}"/>
    <cellStyle name="Normal 6 2 7 2_AVA DVA EL" xfId="30961" xr:uid="{00000000-0005-0000-0000-00001DB10000}"/>
    <cellStyle name="Normal 6 2 7 3" xfId="30962" xr:uid="{00000000-0005-0000-0000-00001EB10000}"/>
    <cellStyle name="Normal 6 2 7 3 2" xfId="30963" xr:uid="{00000000-0005-0000-0000-00001FB10000}"/>
    <cellStyle name="Normal 6 2 7 3_AVA DVA EL" xfId="30964" xr:uid="{00000000-0005-0000-0000-000020B10000}"/>
    <cellStyle name="Normal 6 2 7 4" xfId="30965" xr:uid="{00000000-0005-0000-0000-000021B10000}"/>
    <cellStyle name="Normal 6 2 7 5" xfId="30966" xr:uid="{00000000-0005-0000-0000-000022B10000}"/>
    <cellStyle name="Normal 6 2 7 6" xfId="49117" xr:uid="{00000000-0005-0000-0000-000023B10000}"/>
    <cellStyle name="Normal 6 2 7_AVA DVA EL" xfId="49118" xr:uid="{00000000-0005-0000-0000-000024B10000}"/>
    <cellStyle name="Normal 6 2 8" xfId="8609" xr:uid="{00000000-0005-0000-0000-000025B10000}"/>
    <cellStyle name="Normal 6 2 8 2" xfId="30967" xr:uid="{00000000-0005-0000-0000-000026B10000}"/>
    <cellStyle name="Normal 6 2 8 2 2" xfId="30968" xr:uid="{00000000-0005-0000-0000-000027B10000}"/>
    <cellStyle name="Normal 6 2 8 2 3" xfId="30969" xr:uid="{00000000-0005-0000-0000-000028B10000}"/>
    <cellStyle name="Normal 6 2 8 2_AVA DVA EL" xfId="30970" xr:uid="{00000000-0005-0000-0000-000029B10000}"/>
    <cellStyle name="Normal 6 2 8_AVA DVA EL" xfId="49119" xr:uid="{00000000-0005-0000-0000-00002AB10000}"/>
    <cellStyle name="Normal 6 2 9" xfId="8610" xr:uid="{00000000-0005-0000-0000-00002BB10000}"/>
    <cellStyle name="Normal 6 2 9 2" xfId="30971" xr:uid="{00000000-0005-0000-0000-00002CB10000}"/>
    <cellStyle name="Normal 6 2 9_AVA DVA EL" xfId="30972" xr:uid="{00000000-0005-0000-0000-00002DB10000}"/>
    <cellStyle name="Normal 6 2_3. Chng in credit spreads" xfId="49120" xr:uid="{00000000-0005-0000-0000-00002EB10000}"/>
    <cellStyle name="Normal 6 20" xfId="30973" xr:uid="{00000000-0005-0000-0000-00002FB10000}"/>
    <cellStyle name="Normal 6 21" xfId="34387" xr:uid="{00000000-0005-0000-0000-000030B10000}"/>
    <cellStyle name="Normal 6 22" xfId="34496" xr:uid="{00000000-0005-0000-0000-000031B10000}"/>
    <cellStyle name="Normal 6 23" xfId="35280" xr:uid="{00000000-0005-0000-0000-000032B10000}"/>
    <cellStyle name="Normal 6 3" xfId="8611" xr:uid="{00000000-0005-0000-0000-000033B10000}"/>
    <cellStyle name="Normal 6 3 10" xfId="30974" xr:uid="{00000000-0005-0000-0000-000034B10000}"/>
    <cellStyle name="Normal 6 3 10 2" xfId="30975" xr:uid="{00000000-0005-0000-0000-000035B10000}"/>
    <cellStyle name="Normal 6 3 10 3" xfId="30976" xr:uid="{00000000-0005-0000-0000-000036B10000}"/>
    <cellStyle name="Normal 6 3 10 4" xfId="34756" xr:uid="{00000000-0005-0000-0000-000037B10000}"/>
    <cellStyle name="Normal 6 3 10_AVA DVA EL" xfId="30977" xr:uid="{00000000-0005-0000-0000-000038B10000}"/>
    <cellStyle name="Normal 6 3 11" xfId="30978" xr:uid="{00000000-0005-0000-0000-000039B10000}"/>
    <cellStyle name="Normal 6 3 11 2" xfId="30979" xr:uid="{00000000-0005-0000-0000-00003AB10000}"/>
    <cellStyle name="Normal 6 3 11 3" xfId="30980" xr:uid="{00000000-0005-0000-0000-00003BB10000}"/>
    <cellStyle name="Normal 6 3 11_AVA DVA EL" xfId="30981" xr:uid="{00000000-0005-0000-0000-00003CB10000}"/>
    <cellStyle name="Normal 6 3 12" xfId="30982" xr:uid="{00000000-0005-0000-0000-00003DB10000}"/>
    <cellStyle name="Normal 6 3 12 2" xfId="30983" xr:uid="{00000000-0005-0000-0000-00003EB10000}"/>
    <cellStyle name="Normal 6 3 12_AVA DVA EL" xfId="30984" xr:uid="{00000000-0005-0000-0000-00003FB10000}"/>
    <cellStyle name="Normal 6 3 13" xfId="30985" xr:uid="{00000000-0005-0000-0000-000040B10000}"/>
    <cellStyle name="Normal 6 3 14" xfId="30986" xr:uid="{00000000-0005-0000-0000-000041B10000}"/>
    <cellStyle name="Normal 6 3 15" xfId="49121" xr:uid="{00000000-0005-0000-0000-000042B10000}"/>
    <cellStyle name="Normal 6 3 16" xfId="49122" xr:uid="{00000000-0005-0000-0000-000043B10000}"/>
    <cellStyle name="Normal 6 3 2" xfId="8612" xr:uid="{00000000-0005-0000-0000-000044B10000}"/>
    <cellStyle name="Normal 6 3 2 10" xfId="49123" xr:uid="{00000000-0005-0000-0000-000045B10000}"/>
    <cellStyle name="Normal 6 3 2 2" xfId="8613" xr:uid="{00000000-0005-0000-0000-000046B10000}"/>
    <cellStyle name="Normal 6 3 2 2 2" xfId="30987" xr:uid="{00000000-0005-0000-0000-000047B10000}"/>
    <cellStyle name="Normal 6 3 2 2 2 2" xfId="30988" xr:uid="{00000000-0005-0000-0000-000048B10000}"/>
    <cellStyle name="Normal 6 3 2 2 2 2 2" xfId="49124" xr:uid="{00000000-0005-0000-0000-000049B10000}"/>
    <cellStyle name="Normal 6 3 2 2 2 3" xfId="49125" xr:uid="{00000000-0005-0000-0000-00004AB10000}"/>
    <cellStyle name="Normal 6 3 2 2 2_3. Chng in credit spreads" xfId="49126" xr:uid="{00000000-0005-0000-0000-00004BB10000}"/>
    <cellStyle name="Normal 6 3 2 2 3" xfId="30989" xr:uid="{00000000-0005-0000-0000-00004CB10000}"/>
    <cellStyle name="Normal 6 3 2 2 3 2" xfId="49127" xr:uid="{00000000-0005-0000-0000-00004DB10000}"/>
    <cellStyle name="Normal 6 3 2 2 3 2 2" xfId="49128" xr:uid="{00000000-0005-0000-0000-00004EB10000}"/>
    <cellStyle name="Normal 6 3 2 2 3 3" xfId="49129" xr:uid="{00000000-0005-0000-0000-00004FB10000}"/>
    <cellStyle name="Normal 6 3 2 2 3_3. Chng in credit spreads" xfId="49130" xr:uid="{00000000-0005-0000-0000-000050B10000}"/>
    <cellStyle name="Normal 6 3 2 2 4" xfId="49131" xr:uid="{00000000-0005-0000-0000-000051B10000}"/>
    <cellStyle name="Normal 6 3 2 2 4 2" xfId="49132" xr:uid="{00000000-0005-0000-0000-000052B10000}"/>
    <cellStyle name="Normal 6 3 2 2 5" xfId="49133" xr:uid="{00000000-0005-0000-0000-000053B10000}"/>
    <cellStyle name="Normal 6 3 2 2 6" xfId="49134" xr:uid="{00000000-0005-0000-0000-000054B10000}"/>
    <cellStyle name="Normal 6 3 2 2 7" xfId="49135" xr:uid="{00000000-0005-0000-0000-000055B10000}"/>
    <cellStyle name="Normal 6 3 2 2_3. Chng in credit spreads" xfId="49136" xr:uid="{00000000-0005-0000-0000-000056B10000}"/>
    <cellStyle name="Normal 6 3 2 3" xfId="8614" xr:uid="{00000000-0005-0000-0000-000057B10000}"/>
    <cellStyle name="Normal 6 3 2 3 2" xfId="30990" xr:uid="{00000000-0005-0000-0000-000058B10000}"/>
    <cellStyle name="Normal 6 3 2 3 2 2" xfId="30991" xr:uid="{00000000-0005-0000-0000-000059B10000}"/>
    <cellStyle name="Normal 6 3 2 3 2 3" xfId="49137" xr:uid="{00000000-0005-0000-0000-00005AB10000}"/>
    <cellStyle name="Normal 6 3 2 3 2_AVA DVA EL" xfId="30992" xr:uid="{00000000-0005-0000-0000-00005BB10000}"/>
    <cellStyle name="Normal 6 3 2 3 3" xfId="30993" xr:uid="{00000000-0005-0000-0000-00005CB10000}"/>
    <cellStyle name="Normal 6 3 2 3 4" xfId="49138" xr:uid="{00000000-0005-0000-0000-00005DB10000}"/>
    <cellStyle name="Normal 6 3 2 3 5" xfId="49139" xr:uid="{00000000-0005-0000-0000-00005EB10000}"/>
    <cellStyle name="Normal 6 3 2 3 6" xfId="49140" xr:uid="{00000000-0005-0000-0000-00005FB10000}"/>
    <cellStyle name="Normal 6 3 2 3 7" xfId="49141" xr:uid="{00000000-0005-0000-0000-000060B10000}"/>
    <cellStyle name="Normal 6 3 2 3_3. Chng in credit spreads" xfId="49142" xr:uid="{00000000-0005-0000-0000-000061B10000}"/>
    <cellStyle name="Normal 6 3 2 4" xfId="30994" xr:uid="{00000000-0005-0000-0000-000062B10000}"/>
    <cellStyle name="Normal 6 3 2 4 2" xfId="30995" xr:uid="{00000000-0005-0000-0000-000063B10000}"/>
    <cellStyle name="Normal 6 3 2 4 2 2" xfId="30996" xr:uid="{00000000-0005-0000-0000-000064B10000}"/>
    <cellStyle name="Normal 6 3 2 4 2 3" xfId="49143" xr:uid="{00000000-0005-0000-0000-000065B10000}"/>
    <cellStyle name="Normal 6 3 2 4 2_AVA DVA EL" xfId="30997" xr:uid="{00000000-0005-0000-0000-000066B10000}"/>
    <cellStyle name="Normal 6 3 2 4 3" xfId="30998" xr:uid="{00000000-0005-0000-0000-000067B10000}"/>
    <cellStyle name="Normal 6 3 2 4 4" xfId="30999" xr:uid="{00000000-0005-0000-0000-000068B10000}"/>
    <cellStyle name="Normal 6 3 2 4 5" xfId="49144" xr:uid="{00000000-0005-0000-0000-000069B10000}"/>
    <cellStyle name="Normal 6 3 2 4 6" xfId="49145" xr:uid="{00000000-0005-0000-0000-00006AB10000}"/>
    <cellStyle name="Normal 6 3 2 4_3. Chng in credit spreads" xfId="49146" xr:uid="{00000000-0005-0000-0000-00006BB10000}"/>
    <cellStyle name="Normal 6 3 2 5" xfId="31000" xr:uid="{00000000-0005-0000-0000-00006CB10000}"/>
    <cellStyle name="Normal 6 3 2 5 2" xfId="31001" xr:uid="{00000000-0005-0000-0000-00006DB10000}"/>
    <cellStyle name="Normal 6 3 2 5 3" xfId="31002" xr:uid="{00000000-0005-0000-0000-00006EB10000}"/>
    <cellStyle name="Normal 6 3 2 5 4" xfId="49147" xr:uid="{00000000-0005-0000-0000-00006FB10000}"/>
    <cellStyle name="Normal 6 3 2 5 5" xfId="49148" xr:uid="{00000000-0005-0000-0000-000070B10000}"/>
    <cellStyle name="Normal 6 3 2 5_AVA DVA EL" xfId="31003" xr:uid="{00000000-0005-0000-0000-000071B10000}"/>
    <cellStyle name="Normal 6 3 2 6" xfId="31004" xr:uid="{00000000-0005-0000-0000-000072B10000}"/>
    <cellStyle name="Normal 6 3 2 6 2" xfId="31005" xr:uid="{00000000-0005-0000-0000-000073B10000}"/>
    <cellStyle name="Normal 6 3 2 6_AVA DVA EL" xfId="31006" xr:uid="{00000000-0005-0000-0000-000074B10000}"/>
    <cellStyle name="Normal 6 3 2 7" xfId="31007" xr:uid="{00000000-0005-0000-0000-000075B10000}"/>
    <cellStyle name="Normal 6 3 2 8" xfId="49149" xr:uid="{00000000-0005-0000-0000-000076B10000}"/>
    <cellStyle name="Normal 6 3 2 9" xfId="49150" xr:uid="{00000000-0005-0000-0000-000077B10000}"/>
    <cellStyle name="Normal 6 3 2_3. Chng in credit spreads" xfId="49151" xr:uid="{00000000-0005-0000-0000-000078B10000}"/>
    <cellStyle name="Normal 6 3 3" xfId="8615" xr:uid="{00000000-0005-0000-0000-000079B10000}"/>
    <cellStyle name="Normal 6 3 3 2" xfId="8616" xr:uid="{00000000-0005-0000-0000-00007AB10000}"/>
    <cellStyle name="Normal 6 3 3 2 2" xfId="49152" xr:uid="{00000000-0005-0000-0000-00007BB10000}"/>
    <cellStyle name="Normal 6 3 3 2 2 2" xfId="49153" xr:uid="{00000000-0005-0000-0000-00007CB10000}"/>
    <cellStyle name="Normal 6 3 3 2 2 2 2" xfId="49154" xr:uid="{00000000-0005-0000-0000-00007DB10000}"/>
    <cellStyle name="Normal 6 3 3 2 2 3" xfId="49155" xr:uid="{00000000-0005-0000-0000-00007EB10000}"/>
    <cellStyle name="Normal 6 3 3 2 2_3. Chng in credit spreads" xfId="49156" xr:uid="{00000000-0005-0000-0000-00007FB10000}"/>
    <cellStyle name="Normal 6 3 3 2 3" xfId="49157" xr:uid="{00000000-0005-0000-0000-000080B10000}"/>
    <cellStyle name="Normal 6 3 3 2 3 2" xfId="49158" xr:uid="{00000000-0005-0000-0000-000081B10000}"/>
    <cellStyle name="Normal 6 3 3 2 3 2 2" xfId="49159" xr:uid="{00000000-0005-0000-0000-000082B10000}"/>
    <cellStyle name="Normal 6 3 3 2 3 3" xfId="49160" xr:uid="{00000000-0005-0000-0000-000083B10000}"/>
    <cellStyle name="Normal 6 3 3 2 3_3. Chng in credit spreads" xfId="49161" xr:uid="{00000000-0005-0000-0000-000084B10000}"/>
    <cellStyle name="Normal 6 3 3 2 4" xfId="49162" xr:uid="{00000000-0005-0000-0000-000085B10000}"/>
    <cellStyle name="Normal 6 3 3 2 4 2" xfId="49163" xr:uid="{00000000-0005-0000-0000-000086B10000}"/>
    <cellStyle name="Normal 6 3 3 2 5" xfId="49164" xr:uid="{00000000-0005-0000-0000-000087B10000}"/>
    <cellStyle name="Normal 6 3 3 2_3. Chng in credit spreads" xfId="49165" xr:uid="{00000000-0005-0000-0000-000088B10000}"/>
    <cellStyle name="Normal 6 3 3 3" xfId="8617" xr:uid="{00000000-0005-0000-0000-000089B10000}"/>
    <cellStyle name="Normal 6 3 3 3 2" xfId="49166" xr:uid="{00000000-0005-0000-0000-00008AB10000}"/>
    <cellStyle name="Normal 6 3 3 3 2 2" xfId="49167" xr:uid="{00000000-0005-0000-0000-00008BB10000}"/>
    <cellStyle name="Normal 6 3 3 3 3" xfId="49168" xr:uid="{00000000-0005-0000-0000-00008CB10000}"/>
    <cellStyle name="Normal 6 3 3 3_3. Chng in credit spreads" xfId="49169" xr:uid="{00000000-0005-0000-0000-00008DB10000}"/>
    <cellStyle name="Normal 6 3 3 4" xfId="31008" xr:uid="{00000000-0005-0000-0000-00008EB10000}"/>
    <cellStyle name="Normal 6 3 3 4 2" xfId="31009" xr:uid="{00000000-0005-0000-0000-00008FB10000}"/>
    <cellStyle name="Normal 6 3 3 4 2 2" xfId="49170" xr:uid="{00000000-0005-0000-0000-000090B10000}"/>
    <cellStyle name="Normal 6 3 3 4 3" xfId="49171" xr:uid="{00000000-0005-0000-0000-000091B10000}"/>
    <cellStyle name="Normal 6 3 3 4_3. Chng in credit spreads" xfId="49172" xr:uid="{00000000-0005-0000-0000-000092B10000}"/>
    <cellStyle name="Normal 6 3 3 5" xfId="31010" xr:uid="{00000000-0005-0000-0000-000093B10000}"/>
    <cellStyle name="Normal 6 3 3 5 2" xfId="49173" xr:uid="{00000000-0005-0000-0000-000094B10000}"/>
    <cellStyle name="Normal 6 3 3 6" xfId="49174" xr:uid="{00000000-0005-0000-0000-000095B10000}"/>
    <cellStyle name="Normal 6 3 3 7" xfId="49175" xr:uid="{00000000-0005-0000-0000-000096B10000}"/>
    <cellStyle name="Normal 6 3 3 8" xfId="49176" xr:uid="{00000000-0005-0000-0000-000097B10000}"/>
    <cellStyle name="Normal 6 3 3 9" xfId="49177" xr:uid="{00000000-0005-0000-0000-000098B10000}"/>
    <cellStyle name="Normal 6 3 3_3. Chng in credit spreads" xfId="49178" xr:uid="{00000000-0005-0000-0000-000099B10000}"/>
    <cellStyle name="Normal 6 3 4" xfId="8618" xr:uid="{00000000-0005-0000-0000-00009AB10000}"/>
    <cellStyle name="Normal 6 3 4 2" xfId="8619" xr:uid="{00000000-0005-0000-0000-00009BB10000}"/>
    <cellStyle name="Normal 6 3 4 2 2" xfId="49179" xr:uid="{00000000-0005-0000-0000-00009CB10000}"/>
    <cellStyle name="Normal 6 3 4 2 2 2" xfId="49180" xr:uid="{00000000-0005-0000-0000-00009DB10000}"/>
    <cellStyle name="Normal 6 3 4 2 3" xfId="49181" xr:uid="{00000000-0005-0000-0000-00009EB10000}"/>
    <cellStyle name="Normal 6 3 4 2_3. Chng in credit spreads" xfId="49182" xr:uid="{00000000-0005-0000-0000-00009FB10000}"/>
    <cellStyle name="Normal 6 3 4 3" xfId="8620" xr:uid="{00000000-0005-0000-0000-0000A0B10000}"/>
    <cellStyle name="Normal 6 3 4 3 2" xfId="49183" xr:uid="{00000000-0005-0000-0000-0000A1B10000}"/>
    <cellStyle name="Normal 6 3 4 3 2 2" xfId="49184" xr:uid="{00000000-0005-0000-0000-0000A2B10000}"/>
    <cellStyle name="Normal 6 3 4 3 3" xfId="49185" xr:uid="{00000000-0005-0000-0000-0000A3B10000}"/>
    <cellStyle name="Normal 6 3 4 3_3. Chng in credit spreads" xfId="49186" xr:uid="{00000000-0005-0000-0000-0000A4B10000}"/>
    <cellStyle name="Normal 6 3 4 4" xfId="31011" xr:uid="{00000000-0005-0000-0000-0000A5B10000}"/>
    <cellStyle name="Normal 6 3 4 4 2" xfId="31012" xr:uid="{00000000-0005-0000-0000-0000A6B10000}"/>
    <cellStyle name="Normal 6 3 4 4 3" xfId="49187" xr:uid="{00000000-0005-0000-0000-0000A7B10000}"/>
    <cellStyle name="Normal 6 3 4 4_AVA DVA EL" xfId="31013" xr:uid="{00000000-0005-0000-0000-0000A8B10000}"/>
    <cellStyle name="Normal 6 3 4 5" xfId="31014" xr:uid="{00000000-0005-0000-0000-0000A9B10000}"/>
    <cellStyle name="Normal 6 3 4 6" xfId="49188" xr:uid="{00000000-0005-0000-0000-0000AAB10000}"/>
    <cellStyle name="Normal 6 3 4 7" xfId="49189" xr:uid="{00000000-0005-0000-0000-0000ABB10000}"/>
    <cellStyle name="Normal 6 3 4 8" xfId="49190" xr:uid="{00000000-0005-0000-0000-0000ACB10000}"/>
    <cellStyle name="Normal 6 3 4 9" xfId="49191" xr:uid="{00000000-0005-0000-0000-0000ADB10000}"/>
    <cellStyle name="Normal 6 3 4_3. Chng in credit spreads" xfId="49192" xr:uid="{00000000-0005-0000-0000-0000AEB10000}"/>
    <cellStyle name="Normal 6 3 5" xfId="8621" xr:uid="{00000000-0005-0000-0000-0000AFB10000}"/>
    <cellStyle name="Normal 6 3 5 2" xfId="31015" xr:uid="{00000000-0005-0000-0000-0000B0B10000}"/>
    <cellStyle name="Normal 6 3 5 2 2" xfId="31016" xr:uid="{00000000-0005-0000-0000-0000B1B10000}"/>
    <cellStyle name="Normal 6 3 5 2 3" xfId="49193" xr:uid="{00000000-0005-0000-0000-0000B2B10000}"/>
    <cellStyle name="Normal 6 3 5 2_AVA DVA EL" xfId="31017" xr:uid="{00000000-0005-0000-0000-0000B3B10000}"/>
    <cellStyle name="Normal 6 3 5 3" xfId="31018" xr:uid="{00000000-0005-0000-0000-0000B4B10000}"/>
    <cellStyle name="Normal 6 3 5 4" xfId="49194" xr:uid="{00000000-0005-0000-0000-0000B5B10000}"/>
    <cellStyle name="Normal 6 3 5 5" xfId="49195" xr:uid="{00000000-0005-0000-0000-0000B6B10000}"/>
    <cellStyle name="Normal 6 3 5 6" xfId="49196" xr:uid="{00000000-0005-0000-0000-0000B7B10000}"/>
    <cellStyle name="Normal 6 3 5_3. Chng in credit spreads" xfId="49197" xr:uid="{00000000-0005-0000-0000-0000B8B10000}"/>
    <cellStyle name="Normal 6 3 6" xfId="8622" xr:uid="{00000000-0005-0000-0000-0000B9B10000}"/>
    <cellStyle name="Normal 6 3 6 2" xfId="31019" xr:uid="{00000000-0005-0000-0000-0000BAB10000}"/>
    <cellStyle name="Normal 6 3 6 2 2" xfId="31020" xr:uid="{00000000-0005-0000-0000-0000BBB10000}"/>
    <cellStyle name="Normal 6 3 6 2 3" xfId="49198" xr:uid="{00000000-0005-0000-0000-0000BCB10000}"/>
    <cellStyle name="Normal 6 3 6 2_AVA DVA EL" xfId="31021" xr:uid="{00000000-0005-0000-0000-0000BDB10000}"/>
    <cellStyle name="Normal 6 3 6 3" xfId="31022" xr:uid="{00000000-0005-0000-0000-0000BEB10000}"/>
    <cellStyle name="Normal 6 3 6 4" xfId="49199" xr:uid="{00000000-0005-0000-0000-0000BFB10000}"/>
    <cellStyle name="Normal 6 3 6 5" xfId="49200" xr:uid="{00000000-0005-0000-0000-0000C0B10000}"/>
    <cellStyle name="Normal 6 3 6 6" xfId="49201" xr:uid="{00000000-0005-0000-0000-0000C1B10000}"/>
    <cellStyle name="Normal 6 3 6_3. Chng in credit spreads" xfId="49202" xr:uid="{00000000-0005-0000-0000-0000C2B10000}"/>
    <cellStyle name="Normal 6 3 7" xfId="31023" xr:uid="{00000000-0005-0000-0000-0000C3B10000}"/>
    <cellStyle name="Normal 6 3 7 2" xfId="31024" xr:uid="{00000000-0005-0000-0000-0000C4B10000}"/>
    <cellStyle name="Normal 6 3 7 3" xfId="31025" xr:uid="{00000000-0005-0000-0000-0000C5B10000}"/>
    <cellStyle name="Normal 6 3 7 4" xfId="34566" xr:uid="{00000000-0005-0000-0000-0000C6B10000}"/>
    <cellStyle name="Normal 6 3 7_AVA DVA EL" xfId="31026" xr:uid="{00000000-0005-0000-0000-0000C7B10000}"/>
    <cellStyle name="Normal 6 3 8" xfId="31027" xr:uid="{00000000-0005-0000-0000-0000C8B10000}"/>
    <cellStyle name="Normal 6 3 8 2" xfId="31028" xr:uid="{00000000-0005-0000-0000-0000C9B10000}"/>
    <cellStyle name="Normal 6 3 8 3" xfId="31029" xr:uid="{00000000-0005-0000-0000-0000CAB10000}"/>
    <cellStyle name="Normal 6 3 8 4" xfId="34641" xr:uid="{00000000-0005-0000-0000-0000CBB10000}"/>
    <cellStyle name="Normal 6 3 8_AVA DVA EL" xfId="31030" xr:uid="{00000000-0005-0000-0000-0000CCB10000}"/>
    <cellStyle name="Normal 6 3 9" xfId="31031" xr:uid="{00000000-0005-0000-0000-0000CDB10000}"/>
    <cellStyle name="Normal 6 3 9 2" xfId="31032" xr:uid="{00000000-0005-0000-0000-0000CEB10000}"/>
    <cellStyle name="Normal 6 3 9 3" xfId="31033" xr:uid="{00000000-0005-0000-0000-0000CFB10000}"/>
    <cellStyle name="Normal 6 3 9 4" xfId="34632" xr:uid="{00000000-0005-0000-0000-0000D0B10000}"/>
    <cellStyle name="Normal 6 3 9_AVA DVA EL" xfId="31034" xr:uid="{00000000-0005-0000-0000-0000D1B10000}"/>
    <cellStyle name="Normal 6 3_3. Chng in credit spreads" xfId="49203" xr:uid="{00000000-0005-0000-0000-0000D2B10000}"/>
    <cellStyle name="Normal 6 4" xfId="8623" xr:uid="{00000000-0005-0000-0000-0000D3B10000}"/>
    <cellStyle name="Normal 6 4 10" xfId="31035" xr:uid="{00000000-0005-0000-0000-0000D4B10000}"/>
    <cellStyle name="Normal 6 4 11" xfId="49204" xr:uid="{00000000-0005-0000-0000-0000D5B10000}"/>
    <cellStyle name="Normal 6 4 12" xfId="49205" xr:uid="{00000000-0005-0000-0000-0000D6B10000}"/>
    <cellStyle name="Normal 6 4 13" xfId="49206" xr:uid="{00000000-0005-0000-0000-0000D7B10000}"/>
    <cellStyle name="Normal 6 4 2" xfId="8624" xr:uid="{00000000-0005-0000-0000-0000D8B10000}"/>
    <cellStyle name="Normal 6 4 2 2" xfId="8625" xr:uid="{00000000-0005-0000-0000-0000D9B10000}"/>
    <cellStyle name="Normal 6 4 2 2 2" xfId="49207" xr:uid="{00000000-0005-0000-0000-0000DAB10000}"/>
    <cellStyle name="Normal 6 4 2 2 2 2" xfId="49208" xr:uid="{00000000-0005-0000-0000-0000DBB10000}"/>
    <cellStyle name="Normal 6 4 2 2 3" xfId="49209" xr:uid="{00000000-0005-0000-0000-0000DCB10000}"/>
    <cellStyle name="Normal 6 4 2 2_3. Chng in credit spreads" xfId="49210" xr:uid="{00000000-0005-0000-0000-0000DDB10000}"/>
    <cellStyle name="Normal 6 4 2 3" xfId="8626" xr:uid="{00000000-0005-0000-0000-0000DEB10000}"/>
    <cellStyle name="Normal 6 4 2 3 2" xfId="49211" xr:uid="{00000000-0005-0000-0000-0000DFB10000}"/>
    <cellStyle name="Normal 6 4 2 3 2 2" xfId="49212" xr:uid="{00000000-0005-0000-0000-0000E0B10000}"/>
    <cellStyle name="Normal 6 4 2 3 3" xfId="49213" xr:uid="{00000000-0005-0000-0000-0000E1B10000}"/>
    <cellStyle name="Normal 6 4 2 3_3. Chng in credit spreads" xfId="49214" xr:uid="{00000000-0005-0000-0000-0000E2B10000}"/>
    <cellStyle name="Normal 6 4 2 4" xfId="31036" xr:uid="{00000000-0005-0000-0000-0000E3B10000}"/>
    <cellStyle name="Normal 6 4 2 4 2" xfId="31037" xr:uid="{00000000-0005-0000-0000-0000E4B10000}"/>
    <cellStyle name="Normal 6 4 2 4 3" xfId="49215" xr:uid="{00000000-0005-0000-0000-0000E5B10000}"/>
    <cellStyle name="Normal 6 4 2 4_AVA DVA EL" xfId="31038" xr:uid="{00000000-0005-0000-0000-0000E6B10000}"/>
    <cellStyle name="Normal 6 4 2 5" xfId="31039" xr:uid="{00000000-0005-0000-0000-0000E7B10000}"/>
    <cellStyle name="Normal 6 4 2 6" xfId="49216" xr:uid="{00000000-0005-0000-0000-0000E8B10000}"/>
    <cellStyle name="Normal 6 4 2 7" xfId="49217" xr:uid="{00000000-0005-0000-0000-0000E9B10000}"/>
    <cellStyle name="Normal 6 4 2 8" xfId="49218" xr:uid="{00000000-0005-0000-0000-0000EAB10000}"/>
    <cellStyle name="Normal 6 4 2 9" xfId="49219" xr:uid="{00000000-0005-0000-0000-0000EBB10000}"/>
    <cellStyle name="Normal 6 4 2_3. Chng in credit spreads" xfId="49220" xr:uid="{00000000-0005-0000-0000-0000ECB10000}"/>
    <cellStyle name="Normal 6 4 3" xfId="8627" xr:uid="{00000000-0005-0000-0000-0000EDB10000}"/>
    <cellStyle name="Normal 6 4 3 2" xfId="8628" xr:uid="{00000000-0005-0000-0000-0000EEB10000}"/>
    <cellStyle name="Normal 6 4 3 2 2" xfId="49221" xr:uid="{00000000-0005-0000-0000-0000EFB10000}"/>
    <cellStyle name="Normal 6 4 3 3" xfId="8629" xr:uid="{00000000-0005-0000-0000-0000F0B10000}"/>
    <cellStyle name="Normal 6 4 3 4" xfId="31040" xr:uid="{00000000-0005-0000-0000-0000F1B10000}"/>
    <cellStyle name="Normal 6 4 3 4 2" xfId="31041" xr:uid="{00000000-0005-0000-0000-0000F2B10000}"/>
    <cellStyle name="Normal 6 4 3 4_AVA DVA EL" xfId="31042" xr:uid="{00000000-0005-0000-0000-0000F3B10000}"/>
    <cellStyle name="Normal 6 4 3 5" xfId="31043" xr:uid="{00000000-0005-0000-0000-0000F4B10000}"/>
    <cellStyle name="Normal 6 4 3 6" xfId="49222" xr:uid="{00000000-0005-0000-0000-0000F5B10000}"/>
    <cellStyle name="Normal 6 4 3 7" xfId="49223" xr:uid="{00000000-0005-0000-0000-0000F6B10000}"/>
    <cellStyle name="Normal 6 4 3 8" xfId="49224" xr:uid="{00000000-0005-0000-0000-0000F7B10000}"/>
    <cellStyle name="Normal 6 4 3 9" xfId="49225" xr:uid="{00000000-0005-0000-0000-0000F8B10000}"/>
    <cellStyle name="Normal 6 4 3_3. Chng in credit spreads" xfId="49226" xr:uid="{00000000-0005-0000-0000-0000F9B10000}"/>
    <cellStyle name="Normal 6 4 4" xfId="8630" xr:uid="{00000000-0005-0000-0000-0000FAB10000}"/>
    <cellStyle name="Normal 6 4 4 2" xfId="8631" xr:uid="{00000000-0005-0000-0000-0000FBB10000}"/>
    <cellStyle name="Normal 6 4 4 2 2" xfId="49227" xr:uid="{00000000-0005-0000-0000-0000FCB10000}"/>
    <cellStyle name="Normal 6 4 4 3" xfId="8632" xr:uid="{00000000-0005-0000-0000-0000FDB10000}"/>
    <cellStyle name="Normal 6 4 4 4" xfId="31044" xr:uid="{00000000-0005-0000-0000-0000FEB10000}"/>
    <cellStyle name="Normal 6 4 4 4 2" xfId="31045" xr:uid="{00000000-0005-0000-0000-0000FFB10000}"/>
    <cellStyle name="Normal 6 4 4 4_AVA DVA EL" xfId="31046" xr:uid="{00000000-0005-0000-0000-000000B20000}"/>
    <cellStyle name="Normal 6 4 4 5" xfId="31047" xr:uid="{00000000-0005-0000-0000-000001B20000}"/>
    <cellStyle name="Normal 6 4 4 6" xfId="49228" xr:uid="{00000000-0005-0000-0000-000002B20000}"/>
    <cellStyle name="Normal 6 4 4 7" xfId="49229" xr:uid="{00000000-0005-0000-0000-000003B20000}"/>
    <cellStyle name="Normal 6 4 4 8" xfId="49230" xr:uid="{00000000-0005-0000-0000-000004B20000}"/>
    <cellStyle name="Normal 6 4 4_3. Chng in credit spreads" xfId="49231" xr:uid="{00000000-0005-0000-0000-000005B20000}"/>
    <cellStyle name="Normal 6 4 5" xfId="8633" xr:uid="{00000000-0005-0000-0000-000006B20000}"/>
    <cellStyle name="Normal 6 4 5 2" xfId="31048" xr:uid="{00000000-0005-0000-0000-000007B20000}"/>
    <cellStyle name="Normal 6 4 5 2 2" xfId="31049" xr:uid="{00000000-0005-0000-0000-000008B20000}"/>
    <cellStyle name="Normal 6 4 5 2_AVA DVA EL" xfId="31050" xr:uid="{00000000-0005-0000-0000-000009B20000}"/>
    <cellStyle name="Normal 6 4 5 3" xfId="31051" xr:uid="{00000000-0005-0000-0000-00000AB20000}"/>
    <cellStyle name="Normal 6 4 5 4" xfId="49232" xr:uid="{00000000-0005-0000-0000-00000BB20000}"/>
    <cellStyle name="Normal 6 4 5 5" xfId="49233" xr:uid="{00000000-0005-0000-0000-00000CB20000}"/>
    <cellStyle name="Normal 6 4 5_AVA DVA EL" xfId="49234" xr:uid="{00000000-0005-0000-0000-00000DB20000}"/>
    <cellStyle name="Normal 6 4 6" xfId="8634" xr:uid="{00000000-0005-0000-0000-00000EB20000}"/>
    <cellStyle name="Normal 6 4 7" xfId="31052" xr:uid="{00000000-0005-0000-0000-00000FB20000}"/>
    <cellStyle name="Normal 6 4 7 2" xfId="31053" xr:uid="{00000000-0005-0000-0000-000010B20000}"/>
    <cellStyle name="Normal 6 4 7 3" xfId="31054" xr:uid="{00000000-0005-0000-0000-000011B20000}"/>
    <cellStyle name="Normal 6 4 7 4" xfId="34723" xr:uid="{00000000-0005-0000-0000-000012B20000}"/>
    <cellStyle name="Normal 6 4 7_AVA DVA EL" xfId="31055" xr:uid="{00000000-0005-0000-0000-000013B20000}"/>
    <cellStyle name="Normal 6 4 8" xfId="31056" xr:uid="{00000000-0005-0000-0000-000014B20000}"/>
    <cellStyle name="Normal 6 4 8 2" xfId="31057" xr:uid="{00000000-0005-0000-0000-000015B20000}"/>
    <cellStyle name="Normal 6 4 8 3" xfId="31058" xr:uid="{00000000-0005-0000-0000-000016B20000}"/>
    <cellStyle name="Normal 6 4 8_AVA DVA EL" xfId="31059" xr:uid="{00000000-0005-0000-0000-000017B20000}"/>
    <cellStyle name="Normal 6 4 9" xfId="31060" xr:uid="{00000000-0005-0000-0000-000018B20000}"/>
    <cellStyle name="Normal 6 4 9 2" xfId="31061" xr:uid="{00000000-0005-0000-0000-000019B20000}"/>
    <cellStyle name="Normal 6 4 9_AVA DVA EL" xfId="31062" xr:uid="{00000000-0005-0000-0000-00001AB20000}"/>
    <cellStyle name="Normal 6 4_3. Chng in credit spreads" xfId="49235" xr:uid="{00000000-0005-0000-0000-00001BB20000}"/>
    <cellStyle name="Normal 6 5" xfId="8635" xr:uid="{00000000-0005-0000-0000-00001CB20000}"/>
    <cellStyle name="Normal 6 5 2" xfId="8636" xr:uid="{00000000-0005-0000-0000-00001DB20000}"/>
    <cellStyle name="Normal 6 5 2 2" xfId="49236" xr:uid="{00000000-0005-0000-0000-00001EB20000}"/>
    <cellStyle name="Normal 6 5 2 2 2" xfId="49237" xr:uid="{00000000-0005-0000-0000-00001FB20000}"/>
    <cellStyle name="Normal 6 5 2 2 2 2" xfId="49238" xr:uid="{00000000-0005-0000-0000-000020B20000}"/>
    <cellStyle name="Normal 6 5 2 2 3" xfId="49239" xr:uid="{00000000-0005-0000-0000-000021B20000}"/>
    <cellStyle name="Normal 6 5 2 2_3. Chng in credit spreads" xfId="49240" xr:uid="{00000000-0005-0000-0000-000022B20000}"/>
    <cellStyle name="Normal 6 5 2 3" xfId="49241" xr:uid="{00000000-0005-0000-0000-000023B20000}"/>
    <cellStyle name="Normal 6 5 2 3 2" xfId="49242" xr:uid="{00000000-0005-0000-0000-000024B20000}"/>
    <cellStyle name="Normal 6 5 2 3 2 2" xfId="49243" xr:uid="{00000000-0005-0000-0000-000025B20000}"/>
    <cellStyle name="Normal 6 5 2 3 3" xfId="49244" xr:uid="{00000000-0005-0000-0000-000026B20000}"/>
    <cellStyle name="Normal 6 5 2 3_3. Chng in credit spreads" xfId="49245" xr:uid="{00000000-0005-0000-0000-000027B20000}"/>
    <cellStyle name="Normal 6 5 2 4" xfId="49246" xr:uid="{00000000-0005-0000-0000-000028B20000}"/>
    <cellStyle name="Normal 6 5 2 4 2" xfId="49247" xr:uid="{00000000-0005-0000-0000-000029B20000}"/>
    <cellStyle name="Normal 6 5 2 5" xfId="49248" xr:uid="{00000000-0005-0000-0000-00002AB20000}"/>
    <cellStyle name="Normal 6 5 2_3. Chng in credit spreads" xfId="49249" xr:uid="{00000000-0005-0000-0000-00002BB20000}"/>
    <cellStyle name="Normal 6 5 3" xfId="8637" xr:uid="{00000000-0005-0000-0000-00002CB20000}"/>
    <cellStyle name="Normal 6 5 3 2" xfId="49250" xr:uid="{00000000-0005-0000-0000-00002DB20000}"/>
    <cellStyle name="Normal 6 5 3 2 2" xfId="49251" xr:uid="{00000000-0005-0000-0000-00002EB20000}"/>
    <cellStyle name="Normal 6 5 3 3" xfId="49252" xr:uid="{00000000-0005-0000-0000-00002FB20000}"/>
    <cellStyle name="Normal 6 5 3_3. Chng in credit spreads" xfId="49253" xr:uid="{00000000-0005-0000-0000-000030B20000}"/>
    <cellStyle name="Normal 6 5 4" xfId="31063" xr:uid="{00000000-0005-0000-0000-000031B20000}"/>
    <cellStyle name="Normal 6 5 4 2" xfId="31064" xr:uid="{00000000-0005-0000-0000-000032B20000}"/>
    <cellStyle name="Normal 6 5 4 2 2" xfId="49254" xr:uid="{00000000-0005-0000-0000-000033B20000}"/>
    <cellStyle name="Normal 6 5 4 3" xfId="31065" xr:uid="{00000000-0005-0000-0000-000034B20000}"/>
    <cellStyle name="Normal 6 5 4 4" xfId="49255" xr:uid="{00000000-0005-0000-0000-000035B20000}"/>
    <cellStyle name="Normal 6 5 4_3. Chng in credit spreads" xfId="49256" xr:uid="{00000000-0005-0000-0000-000036B20000}"/>
    <cellStyle name="Normal 6 5 5" xfId="31066" xr:uid="{00000000-0005-0000-0000-000037B20000}"/>
    <cellStyle name="Normal 6 5 5 2" xfId="31067" xr:uid="{00000000-0005-0000-0000-000038B20000}"/>
    <cellStyle name="Normal 6 5 5 3" xfId="49257" xr:uid="{00000000-0005-0000-0000-000039B20000}"/>
    <cellStyle name="Normal 6 5 5_AVA DVA EL" xfId="31068" xr:uid="{00000000-0005-0000-0000-00003AB20000}"/>
    <cellStyle name="Normal 6 5 6" xfId="31069" xr:uid="{00000000-0005-0000-0000-00003BB20000}"/>
    <cellStyle name="Normal 6 5 7" xfId="31070" xr:uid="{00000000-0005-0000-0000-00003CB20000}"/>
    <cellStyle name="Normal 6 5 8" xfId="49258" xr:uid="{00000000-0005-0000-0000-00003DB20000}"/>
    <cellStyle name="Normal 6 5 9" xfId="49259" xr:uid="{00000000-0005-0000-0000-00003EB20000}"/>
    <cellStyle name="Normal 6 5_3. Chng in credit spreads" xfId="49260" xr:uid="{00000000-0005-0000-0000-00003FB20000}"/>
    <cellStyle name="Normal 6 6" xfId="8638" xr:uid="{00000000-0005-0000-0000-000040B20000}"/>
    <cellStyle name="Normal 6 6 2" xfId="8639" xr:uid="{00000000-0005-0000-0000-000041B20000}"/>
    <cellStyle name="Normal 6 6 2 2" xfId="49261" xr:uid="{00000000-0005-0000-0000-000042B20000}"/>
    <cellStyle name="Normal 6 6 2 2 2" xfId="49262" xr:uid="{00000000-0005-0000-0000-000043B20000}"/>
    <cellStyle name="Normal 6 6 2 3" xfId="49263" xr:uid="{00000000-0005-0000-0000-000044B20000}"/>
    <cellStyle name="Normal 6 6 2_3. Chng in credit spreads" xfId="49264" xr:uid="{00000000-0005-0000-0000-000045B20000}"/>
    <cellStyle name="Normal 6 6 3" xfId="8640" xr:uid="{00000000-0005-0000-0000-000046B20000}"/>
    <cellStyle name="Normal 6 6 3 2" xfId="49265" xr:uid="{00000000-0005-0000-0000-000047B20000}"/>
    <cellStyle name="Normal 6 6 3 2 2" xfId="49266" xr:uid="{00000000-0005-0000-0000-000048B20000}"/>
    <cellStyle name="Normal 6 6 3 3" xfId="49267" xr:uid="{00000000-0005-0000-0000-000049B20000}"/>
    <cellStyle name="Normal 6 6 3_3. Chng in credit spreads" xfId="49268" xr:uid="{00000000-0005-0000-0000-00004AB20000}"/>
    <cellStyle name="Normal 6 6 4" xfId="31071" xr:uid="{00000000-0005-0000-0000-00004BB20000}"/>
    <cellStyle name="Normal 6 6 4 2" xfId="31072" xr:uid="{00000000-0005-0000-0000-00004CB20000}"/>
    <cellStyle name="Normal 6 6 4 3" xfId="31073" xr:uid="{00000000-0005-0000-0000-00004DB20000}"/>
    <cellStyle name="Normal 6 6 4 4" xfId="49269" xr:uid="{00000000-0005-0000-0000-00004EB20000}"/>
    <cellStyle name="Normal 6 6 4_AVA DVA EL" xfId="31074" xr:uid="{00000000-0005-0000-0000-00004FB20000}"/>
    <cellStyle name="Normal 6 6 5" xfId="31075" xr:uid="{00000000-0005-0000-0000-000050B20000}"/>
    <cellStyle name="Normal 6 6 5 2" xfId="31076" xr:uid="{00000000-0005-0000-0000-000051B20000}"/>
    <cellStyle name="Normal 6 6 5_AVA DVA EL" xfId="31077" xr:uid="{00000000-0005-0000-0000-000052B20000}"/>
    <cellStyle name="Normal 6 6 6" xfId="31078" xr:uid="{00000000-0005-0000-0000-000053B20000}"/>
    <cellStyle name="Normal 6 6 7" xfId="31079" xr:uid="{00000000-0005-0000-0000-000054B20000}"/>
    <cellStyle name="Normal 6 6 8" xfId="49270" xr:uid="{00000000-0005-0000-0000-000055B20000}"/>
    <cellStyle name="Normal 6 6 9" xfId="49271" xr:uid="{00000000-0005-0000-0000-000056B20000}"/>
    <cellStyle name="Normal 6 6_3. Chng in credit spreads" xfId="49272" xr:uid="{00000000-0005-0000-0000-000057B20000}"/>
    <cellStyle name="Normal 6 7" xfId="8641" xr:uid="{00000000-0005-0000-0000-000058B20000}"/>
    <cellStyle name="Normal 6 7 2" xfId="8642" xr:uid="{00000000-0005-0000-0000-000059B20000}"/>
    <cellStyle name="Normal 6 7 2 2" xfId="49273" xr:uid="{00000000-0005-0000-0000-00005AB20000}"/>
    <cellStyle name="Normal 6 7 3" xfId="8643" xr:uid="{00000000-0005-0000-0000-00005BB20000}"/>
    <cellStyle name="Normal 6 7 4" xfId="31080" xr:uid="{00000000-0005-0000-0000-00005CB20000}"/>
    <cellStyle name="Normal 6 7 4 2" xfId="31081" xr:uid="{00000000-0005-0000-0000-00005DB20000}"/>
    <cellStyle name="Normal 6 7 4 3" xfId="31082" xr:uid="{00000000-0005-0000-0000-00005EB20000}"/>
    <cellStyle name="Normal 6 7 4_AVA DVA EL" xfId="31083" xr:uid="{00000000-0005-0000-0000-00005FB20000}"/>
    <cellStyle name="Normal 6 7 5" xfId="31084" xr:uid="{00000000-0005-0000-0000-000060B20000}"/>
    <cellStyle name="Normal 6 7 5 2" xfId="31085" xr:uid="{00000000-0005-0000-0000-000061B20000}"/>
    <cellStyle name="Normal 6 7 5_AVA DVA EL" xfId="31086" xr:uid="{00000000-0005-0000-0000-000062B20000}"/>
    <cellStyle name="Normal 6 7 6" xfId="31087" xr:uid="{00000000-0005-0000-0000-000063B20000}"/>
    <cellStyle name="Normal 6 7 7" xfId="31088" xr:uid="{00000000-0005-0000-0000-000064B20000}"/>
    <cellStyle name="Normal 6 7 8" xfId="49274" xr:uid="{00000000-0005-0000-0000-000065B20000}"/>
    <cellStyle name="Normal 6 7 9" xfId="49275" xr:uid="{00000000-0005-0000-0000-000066B20000}"/>
    <cellStyle name="Normal 6 7_3. Chng in credit spreads" xfId="49276" xr:uid="{00000000-0005-0000-0000-000067B20000}"/>
    <cellStyle name="Normal 6 8" xfId="8644" xr:uid="{00000000-0005-0000-0000-000068B20000}"/>
    <cellStyle name="Normal 6 8 2" xfId="31089" xr:uid="{00000000-0005-0000-0000-000069B20000}"/>
    <cellStyle name="Normal 6 8 2 2" xfId="31090" xr:uid="{00000000-0005-0000-0000-00006AB20000}"/>
    <cellStyle name="Normal 6 8 2 3" xfId="31091" xr:uid="{00000000-0005-0000-0000-00006BB20000}"/>
    <cellStyle name="Normal 6 8 2 4" xfId="49277" xr:uid="{00000000-0005-0000-0000-00006CB20000}"/>
    <cellStyle name="Normal 6 8 2_AVA DVA EL" xfId="31092" xr:uid="{00000000-0005-0000-0000-00006DB20000}"/>
    <cellStyle name="Normal 6 8 3" xfId="31093" xr:uid="{00000000-0005-0000-0000-00006EB20000}"/>
    <cellStyle name="Normal 6 8 3 2" xfId="31094" xr:uid="{00000000-0005-0000-0000-00006FB20000}"/>
    <cellStyle name="Normal 6 8 3_AVA DVA EL" xfId="31095" xr:uid="{00000000-0005-0000-0000-000070B20000}"/>
    <cellStyle name="Normal 6 8 4" xfId="31096" xr:uid="{00000000-0005-0000-0000-000071B20000}"/>
    <cellStyle name="Normal 6 8 5" xfId="31097" xr:uid="{00000000-0005-0000-0000-000072B20000}"/>
    <cellStyle name="Normal 6 8 6" xfId="49278" xr:uid="{00000000-0005-0000-0000-000073B20000}"/>
    <cellStyle name="Normal 6 8 7" xfId="49279" xr:uid="{00000000-0005-0000-0000-000074B20000}"/>
    <cellStyle name="Normal 6 8_3. Chng in credit spreads" xfId="49280" xr:uid="{00000000-0005-0000-0000-000075B20000}"/>
    <cellStyle name="Normal 6 9" xfId="8645" xr:uid="{00000000-0005-0000-0000-000076B20000}"/>
    <cellStyle name="Normal 6 9 2" xfId="31098" xr:uid="{00000000-0005-0000-0000-000077B20000}"/>
    <cellStyle name="Normal 6 9 2 2" xfId="31099" xr:uid="{00000000-0005-0000-0000-000078B20000}"/>
    <cellStyle name="Normal 6 9 2 3" xfId="31100" xr:uid="{00000000-0005-0000-0000-000079B20000}"/>
    <cellStyle name="Normal 6 9 2 4" xfId="49281" xr:uid="{00000000-0005-0000-0000-00007AB20000}"/>
    <cellStyle name="Normal 6 9 2_AVA DVA EL" xfId="31101" xr:uid="{00000000-0005-0000-0000-00007BB20000}"/>
    <cellStyle name="Normal 6 9 3" xfId="31102" xr:uid="{00000000-0005-0000-0000-00007CB20000}"/>
    <cellStyle name="Normal 6 9 3 2" xfId="31103" xr:uid="{00000000-0005-0000-0000-00007DB20000}"/>
    <cellStyle name="Normal 6 9 3 3" xfId="31104" xr:uid="{00000000-0005-0000-0000-00007EB20000}"/>
    <cellStyle name="Normal 6 9 3_AVA DVA EL" xfId="31105" xr:uid="{00000000-0005-0000-0000-00007FB20000}"/>
    <cellStyle name="Normal 6 9 4" xfId="49282" xr:uid="{00000000-0005-0000-0000-000080B20000}"/>
    <cellStyle name="Normal 6 9_3. Chng in credit spreads" xfId="49283" xr:uid="{00000000-0005-0000-0000-000081B20000}"/>
    <cellStyle name="Normal 6_11" xfId="8646" xr:uid="{00000000-0005-0000-0000-000082B20000}"/>
    <cellStyle name="Normal 60" xfId="8647" xr:uid="{00000000-0005-0000-0000-000083B20000}"/>
    <cellStyle name="Normal 60 2" xfId="8648" xr:uid="{00000000-0005-0000-0000-000084B20000}"/>
    <cellStyle name="Normal 60 2 2" xfId="31106" xr:uid="{00000000-0005-0000-0000-000085B20000}"/>
    <cellStyle name="Normal 60 2 2 2" xfId="31107" xr:uid="{00000000-0005-0000-0000-000086B20000}"/>
    <cellStyle name="Normal 60 2 2 3" xfId="31108" xr:uid="{00000000-0005-0000-0000-000087B20000}"/>
    <cellStyle name="Normal 60 2 2_AVA DVA EL" xfId="31109" xr:uid="{00000000-0005-0000-0000-000088B20000}"/>
    <cellStyle name="Normal 60 2 3" xfId="31110" xr:uid="{00000000-0005-0000-0000-000089B20000}"/>
    <cellStyle name="Normal 60 2_AVA DVA EL" xfId="31111" xr:uid="{00000000-0005-0000-0000-00008AB20000}"/>
    <cellStyle name="Normal 60 3" xfId="31112" xr:uid="{00000000-0005-0000-0000-00008BB20000}"/>
    <cellStyle name="Normal 60 3 2" xfId="31113" xr:uid="{00000000-0005-0000-0000-00008CB20000}"/>
    <cellStyle name="Normal 60 3 3" xfId="31114" xr:uid="{00000000-0005-0000-0000-00008DB20000}"/>
    <cellStyle name="Normal 60 3_AVA DVA EL" xfId="31115" xr:uid="{00000000-0005-0000-0000-00008EB20000}"/>
    <cellStyle name="Normal 60 4" xfId="31116" xr:uid="{00000000-0005-0000-0000-00008FB20000}"/>
    <cellStyle name="Normal 60 4 2" xfId="31117" xr:uid="{00000000-0005-0000-0000-000090B20000}"/>
    <cellStyle name="Normal 60 4 3" xfId="31118" xr:uid="{00000000-0005-0000-0000-000091B20000}"/>
    <cellStyle name="Normal 60 4_AVA DVA EL" xfId="31119" xr:uid="{00000000-0005-0000-0000-000092B20000}"/>
    <cellStyle name="Normal 60 5" xfId="31120" xr:uid="{00000000-0005-0000-0000-000093B20000}"/>
    <cellStyle name="Normal 60 5 2" xfId="31121" xr:uid="{00000000-0005-0000-0000-000094B20000}"/>
    <cellStyle name="Normal 60 5 3" xfId="31122" xr:uid="{00000000-0005-0000-0000-000095B20000}"/>
    <cellStyle name="Normal 60 5_AVA DVA EL" xfId="31123" xr:uid="{00000000-0005-0000-0000-000096B20000}"/>
    <cellStyle name="Normal 60 6" xfId="31124" xr:uid="{00000000-0005-0000-0000-000097B20000}"/>
    <cellStyle name="Normal 60 6 2" xfId="31125" xr:uid="{00000000-0005-0000-0000-000098B20000}"/>
    <cellStyle name="Normal 60 6 3" xfId="31126" xr:uid="{00000000-0005-0000-0000-000099B20000}"/>
    <cellStyle name="Normal 60 6_AVA DVA EL" xfId="31127" xr:uid="{00000000-0005-0000-0000-00009AB20000}"/>
    <cellStyle name="Normal 60 7" xfId="31128" xr:uid="{00000000-0005-0000-0000-00009BB20000}"/>
    <cellStyle name="Normal 60 8" xfId="35283" xr:uid="{00000000-0005-0000-0000-00009CB20000}"/>
    <cellStyle name="Normal 60_4Q16" xfId="31129" xr:uid="{00000000-0005-0000-0000-00009DB20000}"/>
    <cellStyle name="Normal 61" xfId="8649" xr:uid="{00000000-0005-0000-0000-00009EB20000}"/>
    <cellStyle name="Normal 61 2" xfId="8650" xr:uid="{00000000-0005-0000-0000-00009FB20000}"/>
    <cellStyle name="Normal 61 2 2" xfId="8651" xr:uid="{00000000-0005-0000-0000-0000A0B20000}"/>
    <cellStyle name="Normal 61 2 2 2" xfId="31130" xr:uid="{00000000-0005-0000-0000-0000A1B20000}"/>
    <cellStyle name="Normal 61 2 2_AVA DVA EL" xfId="31131" xr:uid="{00000000-0005-0000-0000-0000A2B20000}"/>
    <cellStyle name="Normal 61 2 3" xfId="31132" xr:uid="{00000000-0005-0000-0000-0000A3B20000}"/>
    <cellStyle name="Normal 61 2 3 2" xfId="31133" xr:uid="{00000000-0005-0000-0000-0000A4B20000}"/>
    <cellStyle name="Normal 61 2 3 3" xfId="31134" xr:uid="{00000000-0005-0000-0000-0000A5B20000}"/>
    <cellStyle name="Normal 61 2 3_AVA DVA EL" xfId="31135" xr:uid="{00000000-0005-0000-0000-0000A6B20000}"/>
    <cellStyle name="Normal 61 2 4" xfId="31136" xr:uid="{00000000-0005-0000-0000-0000A7B20000}"/>
    <cellStyle name="Normal 61 2 5" xfId="35285" xr:uid="{00000000-0005-0000-0000-0000A8B20000}"/>
    <cellStyle name="Normal 61 2_4Q16" xfId="31137" xr:uid="{00000000-0005-0000-0000-0000A9B20000}"/>
    <cellStyle name="Normal 61 3" xfId="8652" xr:uid="{00000000-0005-0000-0000-0000AAB20000}"/>
    <cellStyle name="Normal 61 3 2" xfId="31138" xr:uid="{00000000-0005-0000-0000-0000ABB20000}"/>
    <cellStyle name="Normal 61 3 2 2" xfId="31139" xr:uid="{00000000-0005-0000-0000-0000ACB20000}"/>
    <cellStyle name="Normal 61 3 2 3" xfId="31140" xr:uid="{00000000-0005-0000-0000-0000ADB20000}"/>
    <cellStyle name="Normal 61 3 2_AVA DVA EL" xfId="31141" xr:uid="{00000000-0005-0000-0000-0000AEB20000}"/>
    <cellStyle name="Normal 61 3 3" xfId="31142" xr:uid="{00000000-0005-0000-0000-0000AFB20000}"/>
    <cellStyle name="Normal 61 3_AVA DVA EL" xfId="31143" xr:uid="{00000000-0005-0000-0000-0000B0B20000}"/>
    <cellStyle name="Normal 61 4" xfId="8653" xr:uid="{00000000-0005-0000-0000-0000B1B20000}"/>
    <cellStyle name="Normal 61 4 2" xfId="31144" xr:uid="{00000000-0005-0000-0000-0000B2B20000}"/>
    <cellStyle name="Normal 61 4_AVA DVA EL" xfId="31145" xr:uid="{00000000-0005-0000-0000-0000B3B20000}"/>
    <cellStyle name="Normal 61 5" xfId="31146" xr:uid="{00000000-0005-0000-0000-0000B4B20000}"/>
    <cellStyle name="Normal 61 5 2" xfId="31147" xr:uid="{00000000-0005-0000-0000-0000B5B20000}"/>
    <cellStyle name="Normal 61 5 3" xfId="31148" xr:uid="{00000000-0005-0000-0000-0000B6B20000}"/>
    <cellStyle name="Normal 61 5_AVA DVA EL" xfId="31149" xr:uid="{00000000-0005-0000-0000-0000B7B20000}"/>
    <cellStyle name="Normal 61 6" xfId="31150" xr:uid="{00000000-0005-0000-0000-0000B8B20000}"/>
    <cellStyle name="Normal 61 6 2" xfId="31151" xr:uid="{00000000-0005-0000-0000-0000B9B20000}"/>
    <cellStyle name="Normal 61 6 3" xfId="31152" xr:uid="{00000000-0005-0000-0000-0000BAB20000}"/>
    <cellStyle name="Normal 61 6_AVA DVA EL" xfId="31153" xr:uid="{00000000-0005-0000-0000-0000BBB20000}"/>
    <cellStyle name="Normal 61 7" xfId="31154" xr:uid="{00000000-0005-0000-0000-0000BCB20000}"/>
    <cellStyle name="Normal 61 8" xfId="35284" xr:uid="{00000000-0005-0000-0000-0000BDB20000}"/>
    <cellStyle name="Normal 61_4Q16" xfId="31155" xr:uid="{00000000-0005-0000-0000-0000BEB20000}"/>
    <cellStyle name="Normal 62" xfId="8654" xr:uid="{00000000-0005-0000-0000-0000BFB20000}"/>
    <cellStyle name="Normal 62 2" xfId="8655" xr:uid="{00000000-0005-0000-0000-0000C0B20000}"/>
    <cellStyle name="Normal 62 2 2" xfId="8656" xr:uid="{00000000-0005-0000-0000-0000C1B20000}"/>
    <cellStyle name="Normal 62 2 2 2" xfId="8657" xr:uid="{00000000-0005-0000-0000-0000C2B20000}"/>
    <cellStyle name="Normal 62 2 2 3" xfId="31156" xr:uid="{00000000-0005-0000-0000-0000C3B20000}"/>
    <cellStyle name="Normal 62 2 2_AVA DVA EL" xfId="31157" xr:uid="{00000000-0005-0000-0000-0000C4B20000}"/>
    <cellStyle name="Normal 62 2 3" xfId="8658" xr:uid="{00000000-0005-0000-0000-0000C5B20000}"/>
    <cellStyle name="Normal 62 2 3 2" xfId="8659" xr:uid="{00000000-0005-0000-0000-0000C6B20000}"/>
    <cellStyle name="Normal 62 2 3 2 2" xfId="8660" xr:uid="{00000000-0005-0000-0000-0000C7B20000}"/>
    <cellStyle name="Normal 62 2 3 2_CR4_19" xfId="8661" xr:uid="{00000000-0005-0000-0000-0000C8B20000}"/>
    <cellStyle name="Normal 62 2 3 3" xfId="8662" xr:uid="{00000000-0005-0000-0000-0000C9B20000}"/>
    <cellStyle name="Normal 62 2 3_CR4_19" xfId="8663" xr:uid="{00000000-0005-0000-0000-0000CAB20000}"/>
    <cellStyle name="Normal 62 2_AVA DVA EL" xfId="31158" xr:uid="{00000000-0005-0000-0000-0000CBB20000}"/>
    <cellStyle name="Normal 62 3" xfId="8664" xr:uid="{00000000-0005-0000-0000-0000CCB20000}"/>
    <cellStyle name="Normal 62 3 2" xfId="8665" xr:uid="{00000000-0005-0000-0000-0000CDB20000}"/>
    <cellStyle name="Normal 62 3 3" xfId="31159" xr:uid="{00000000-0005-0000-0000-0000CEB20000}"/>
    <cellStyle name="Normal 62 3_AVA DVA EL" xfId="31160" xr:uid="{00000000-0005-0000-0000-0000CFB20000}"/>
    <cellStyle name="Normal 62 4" xfId="31161" xr:uid="{00000000-0005-0000-0000-0000D0B20000}"/>
    <cellStyle name="Normal 62 4 2" xfId="31162" xr:uid="{00000000-0005-0000-0000-0000D1B20000}"/>
    <cellStyle name="Normal 62 4 3" xfId="31163" xr:uid="{00000000-0005-0000-0000-0000D2B20000}"/>
    <cellStyle name="Normal 62 4_AVA DVA EL" xfId="31164" xr:uid="{00000000-0005-0000-0000-0000D3B20000}"/>
    <cellStyle name="Normal 62 5" xfId="31165" xr:uid="{00000000-0005-0000-0000-0000D4B20000}"/>
    <cellStyle name="Normal 62 5 2" xfId="31166" xr:uid="{00000000-0005-0000-0000-0000D5B20000}"/>
    <cellStyle name="Normal 62 5 3" xfId="31167" xr:uid="{00000000-0005-0000-0000-0000D6B20000}"/>
    <cellStyle name="Normal 62 5_AVA DVA EL" xfId="31168" xr:uid="{00000000-0005-0000-0000-0000D7B20000}"/>
    <cellStyle name="Normal 62 6" xfId="31169" xr:uid="{00000000-0005-0000-0000-0000D8B20000}"/>
    <cellStyle name="Normal 62 6 2" xfId="31170" xr:uid="{00000000-0005-0000-0000-0000D9B20000}"/>
    <cellStyle name="Normal 62 6 3" xfId="31171" xr:uid="{00000000-0005-0000-0000-0000DAB20000}"/>
    <cellStyle name="Normal 62 6_AVA DVA EL" xfId="31172" xr:uid="{00000000-0005-0000-0000-0000DBB20000}"/>
    <cellStyle name="Normal 62 7" xfId="31173" xr:uid="{00000000-0005-0000-0000-0000DCB20000}"/>
    <cellStyle name="Normal 62_4Q16" xfId="31174" xr:uid="{00000000-0005-0000-0000-0000DDB20000}"/>
    <cellStyle name="Normal 63" xfId="8666" xr:uid="{00000000-0005-0000-0000-0000DEB20000}"/>
    <cellStyle name="Normal 63 2" xfId="8667" xr:uid="{00000000-0005-0000-0000-0000DFB20000}"/>
    <cellStyle name="Normal 63 2 2" xfId="31175" xr:uid="{00000000-0005-0000-0000-0000E0B20000}"/>
    <cellStyle name="Normal 63 2 2 2" xfId="31176" xr:uid="{00000000-0005-0000-0000-0000E1B20000}"/>
    <cellStyle name="Normal 63 2 2 3" xfId="31177" xr:uid="{00000000-0005-0000-0000-0000E2B20000}"/>
    <cellStyle name="Normal 63 2 2_AVA DVA EL" xfId="31178" xr:uid="{00000000-0005-0000-0000-0000E3B20000}"/>
    <cellStyle name="Normal 63 2 3" xfId="31179" xr:uid="{00000000-0005-0000-0000-0000E4B20000}"/>
    <cellStyle name="Normal 63 2 4" xfId="31180" xr:uid="{00000000-0005-0000-0000-0000E5B20000}"/>
    <cellStyle name="Normal 63 2_AVA DVA EL" xfId="31181" xr:uid="{00000000-0005-0000-0000-0000E6B20000}"/>
    <cellStyle name="Normal 63 3" xfId="31182" xr:uid="{00000000-0005-0000-0000-0000E7B20000}"/>
    <cellStyle name="Normal 63 3 2" xfId="31183" xr:uid="{00000000-0005-0000-0000-0000E8B20000}"/>
    <cellStyle name="Normal 63 3 3" xfId="31184" xr:uid="{00000000-0005-0000-0000-0000E9B20000}"/>
    <cellStyle name="Normal 63 3_AVA DVA EL" xfId="31185" xr:uid="{00000000-0005-0000-0000-0000EAB20000}"/>
    <cellStyle name="Normal 63 4" xfId="31186" xr:uid="{00000000-0005-0000-0000-0000EBB20000}"/>
    <cellStyle name="Normal 63 4 2" xfId="31187" xr:uid="{00000000-0005-0000-0000-0000ECB20000}"/>
    <cellStyle name="Normal 63 4 3" xfId="31188" xr:uid="{00000000-0005-0000-0000-0000EDB20000}"/>
    <cellStyle name="Normal 63 4_AVA DVA EL" xfId="31189" xr:uid="{00000000-0005-0000-0000-0000EEB20000}"/>
    <cellStyle name="Normal 63 5" xfId="31190" xr:uid="{00000000-0005-0000-0000-0000EFB20000}"/>
    <cellStyle name="Normal 63 5 2" xfId="31191" xr:uid="{00000000-0005-0000-0000-0000F0B20000}"/>
    <cellStyle name="Normal 63 5 3" xfId="31192" xr:uid="{00000000-0005-0000-0000-0000F1B20000}"/>
    <cellStyle name="Normal 63 5_AVA DVA EL" xfId="31193" xr:uid="{00000000-0005-0000-0000-0000F2B20000}"/>
    <cellStyle name="Normal 63 6" xfId="31194" xr:uid="{00000000-0005-0000-0000-0000F3B20000}"/>
    <cellStyle name="Normal 63_AVA DVA EL" xfId="31195" xr:uid="{00000000-0005-0000-0000-0000F4B20000}"/>
    <cellStyle name="Normal 64" xfId="8668" xr:uid="{00000000-0005-0000-0000-0000F5B20000}"/>
    <cellStyle name="Normal 64 2" xfId="8669" xr:uid="{00000000-0005-0000-0000-0000F6B20000}"/>
    <cellStyle name="Normal 64 2 2" xfId="31196" xr:uid="{00000000-0005-0000-0000-0000F7B20000}"/>
    <cellStyle name="Normal 64 2 2 2" xfId="31197" xr:uid="{00000000-0005-0000-0000-0000F8B20000}"/>
    <cellStyle name="Normal 64 2 2 3" xfId="31198" xr:uid="{00000000-0005-0000-0000-0000F9B20000}"/>
    <cellStyle name="Normal 64 2 2_AVA DVA EL" xfId="31199" xr:uid="{00000000-0005-0000-0000-0000FAB20000}"/>
    <cellStyle name="Normal 64 2 3" xfId="31200" xr:uid="{00000000-0005-0000-0000-0000FBB20000}"/>
    <cellStyle name="Normal 64 2_AVA DVA EL" xfId="31201" xr:uid="{00000000-0005-0000-0000-0000FCB20000}"/>
    <cellStyle name="Normal 64 3" xfId="31202" xr:uid="{00000000-0005-0000-0000-0000FDB20000}"/>
    <cellStyle name="Normal 64 3 2" xfId="31203" xr:uid="{00000000-0005-0000-0000-0000FEB20000}"/>
    <cellStyle name="Normal 64 3 3" xfId="31204" xr:uid="{00000000-0005-0000-0000-0000FFB20000}"/>
    <cellStyle name="Normal 64 3_AVA DVA EL" xfId="31205" xr:uid="{00000000-0005-0000-0000-000000B30000}"/>
    <cellStyle name="Normal 64 4" xfId="31206" xr:uid="{00000000-0005-0000-0000-000001B30000}"/>
    <cellStyle name="Normal 64 4 2" xfId="31207" xr:uid="{00000000-0005-0000-0000-000002B30000}"/>
    <cellStyle name="Normal 64 4 3" xfId="31208" xr:uid="{00000000-0005-0000-0000-000003B30000}"/>
    <cellStyle name="Normal 64 4_AVA DVA EL" xfId="31209" xr:uid="{00000000-0005-0000-0000-000004B30000}"/>
    <cellStyle name="Normal 64 5" xfId="31210" xr:uid="{00000000-0005-0000-0000-000005B30000}"/>
    <cellStyle name="Normal 64 5 2" xfId="31211" xr:uid="{00000000-0005-0000-0000-000006B30000}"/>
    <cellStyle name="Normal 64 5 3" xfId="31212" xr:uid="{00000000-0005-0000-0000-000007B30000}"/>
    <cellStyle name="Normal 64 5_AVA DVA EL" xfId="31213" xr:uid="{00000000-0005-0000-0000-000008B30000}"/>
    <cellStyle name="Normal 64 6" xfId="31214" xr:uid="{00000000-0005-0000-0000-000009B30000}"/>
    <cellStyle name="Normal 64 6 2" xfId="31215" xr:uid="{00000000-0005-0000-0000-00000AB30000}"/>
    <cellStyle name="Normal 64 6 3" xfId="31216" xr:uid="{00000000-0005-0000-0000-00000BB30000}"/>
    <cellStyle name="Normal 64 6_AVA DVA EL" xfId="31217" xr:uid="{00000000-0005-0000-0000-00000CB30000}"/>
    <cellStyle name="Normal 64 7" xfId="31218" xr:uid="{00000000-0005-0000-0000-00000DB30000}"/>
    <cellStyle name="Normal 64 8" xfId="35286" xr:uid="{00000000-0005-0000-0000-00000EB30000}"/>
    <cellStyle name="Normal 64_4Q16" xfId="31219" xr:uid="{00000000-0005-0000-0000-00000FB30000}"/>
    <cellStyle name="Normal 65" xfId="8670" xr:uid="{00000000-0005-0000-0000-000010B30000}"/>
    <cellStyle name="Normal 65 2" xfId="31220" xr:uid="{00000000-0005-0000-0000-000011B30000}"/>
    <cellStyle name="Normal 65 2 2" xfId="31221" xr:uid="{00000000-0005-0000-0000-000012B30000}"/>
    <cellStyle name="Normal 65 2 3" xfId="31222" xr:uid="{00000000-0005-0000-0000-000013B30000}"/>
    <cellStyle name="Normal 65 2_AVA DVA EL" xfId="31223" xr:uid="{00000000-0005-0000-0000-000014B30000}"/>
    <cellStyle name="Normal 65 3" xfId="31224" xr:uid="{00000000-0005-0000-0000-000015B30000}"/>
    <cellStyle name="Normal 65 3 2" xfId="31225" xr:uid="{00000000-0005-0000-0000-000016B30000}"/>
    <cellStyle name="Normal 65 3 3" xfId="31226" xr:uid="{00000000-0005-0000-0000-000017B30000}"/>
    <cellStyle name="Normal 65 3_AVA DVA EL" xfId="31227" xr:uid="{00000000-0005-0000-0000-000018B30000}"/>
    <cellStyle name="Normal 65 4" xfId="31228" xr:uid="{00000000-0005-0000-0000-000019B30000}"/>
    <cellStyle name="Normal 65 4 2" xfId="31229" xr:uid="{00000000-0005-0000-0000-00001AB30000}"/>
    <cellStyle name="Normal 65 4 3" xfId="31230" xr:uid="{00000000-0005-0000-0000-00001BB30000}"/>
    <cellStyle name="Normal 65 4_AVA DVA EL" xfId="31231" xr:uid="{00000000-0005-0000-0000-00001CB30000}"/>
    <cellStyle name="Normal 65 5" xfId="31232" xr:uid="{00000000-0005-0000-0000-00001DB30000}"/>
    <cellStyle name="Normal 65 5 2" xfId="31233" xr:uid="{00000000-0005-0000-0000-00001EB30000}"/>
    <cellStyle name="Normal 65 5 3" xfId="31234" xr:uid="{00000000-0005-0000-0000-00001FB30000}"/>
    <cellStyle name="Normal 65 5_AVA DVA EL" xfId="31235" xr:uid="{00000000-0005-0000-0000-000020B30000}"/>
    <cellStyle name="Normal 65 6" xfId="31236" xr:uid="{00000000-0005-0000-0000-000021B30000}"/>
    <cellStyle name="Normal 65 6 2" xfId="31237" xr:uid="{00000000-0005-0000-0000-000022B30000}"/>
    <cellStyle name="Normal 65 6 3" xfId="31238" xr:uid="{00000000-0005-0000-0000-000023B30000}"/>
    <cellStyle name="Normal 65 6_AVA DVA EL" xfId="31239" xr:uid="{00000000-0005-0000-0000-000024B30000}"/>
    <cellStyle name="Normal 65 7" xfId="31240" xr:uid="{00000000-0005-0000-0000-000025B30000}"/>
    <cellStyle name="Normal 65_AVA DVA EL" xfId="31241" xr:uid="{00000000-0005-0000-0000-000026B30000}"/>
    <cellStyle name="Normal 66" xfId="8671" xr:uid="{00000000-0005-0000-0000-000027B30000}"/>
    <cellStyle name="Normal 66 2" xfId="8672" xr:uid="{00000000-0005-0000-0000-000028B30000}"/>
    <cellStyle name="Normal 66 2 2" xfId="31242" xr:uid="{00000000-0005-0000-0000-000029B30000}"/>
    <cellStyle name="Normal 66 2 2 2" xfId="31243" xr:uid="{00000000-0005-0000-0000-00002AB30000}"/>
    <cellStyle name="Normal 66 2 2 3" xfId="31244" xr:uid="{00000000-0005-0000-0000-00002BB30000}"/>
    <cellStyle name="Normal 66 2 2_AVA DVA EL" xfId="31245" xr:uid="{00000000-0005-0000-0000-00002CB30000}"/>
    <cellStyle name="Normal 66 2 3" xfId="31246" xr:uid="{00000000-0005-0000-0000-00002DB30000}"/>
    <cellStyle name="Normal 66 2_AVA DVA EL" xfId="31247" xr:uid="{00000000-0005-0000-0000-00002EB30000}"/>
    <cellStyle name="Normal 66 3" xfId="31248" xr:uid="{00000000-0005-0000-0000-00002FB30000}"/>
    <cellStyle name="Normal 66 3 2" xfId="31249" xr:uid="{00000000-0005-0000-0000-000030B30000}"/>
    <cellStyle name="Normal 66 3 3" xfId="31250" xr:uid="{00000000-0005-0000-0000-000031B30000}"/>
    <cellStyle name="Normal 66 3_AVA DVA EL" xfId="31251" xr:uid="{00000000-0005-0000-0000-000032B30000}"/>
    <cellStyle name="Normal 66 4" xfId="31252" xr:uid="{00000000-0005-0000-0000-000033B30000}"/>
    <cellStyle name="Normal 66 4 2" xfId="31253" xr:uid="{00000000-0005-0000-0000-000034B30000}"/>
    <cellStyle name="Normal 66 4 3" xfId="31254" xr:uid="{00000000-0005-0000-0000-000035B30000}"/>
    <cellStyle name="Normal 66 4_AVA DVA EL" xfId="31255" xr:uid="{00000000-0005-0000-0000-000036B30000}"/>
    <cellStyle name="Normal 66 5" xfId="31256" xr:uid="{00000000-0005-0000-0000-000037B30000}"/>
    <cellStyle name="Normal 66 5 2" xfId="31257" xr:uid="{00000000-0005-0000-0000-000038B30000}"/>
    <cellStyle name="Normal 66 5 3" xfId="31258" xr:uid="{00000000-0005-0000-0000-000039B30000}"/>
    <cellStyle name="Normal 66 5_AVA DVA EL" xfId="31259" xr:uid="{00000000-0005-0000-0000-00003AB30000}"/>
    <cellStyle name="Normal 66 6" xfId="31260" xr:uid="{00000000-0005-0000-0000-00003BB30000}"/>
    <cellStyle name="Normal 66 6 2" xfId="31261" xr:uid="{00000000-0005-0000-0000-00003CB30000}"/>
    <cellStyle name="Normal 66 6 3" xfId="31262" xr:uid="{00000000-0005-0000-0000-00003DB30000}"/>
    <cellStyle name="Normal 66 6_AVA DVA EL" xfId="31263" xr:uid="{00000000-0005-0000-0000-00003EB30000}"/>
    <cellStyle name="Normal 66 7" xfId="31264" xr:uid="{00000000-0005-0000-0000-00003FB30000}"/>
    <cellStyle name="Normal 66 8" xfId="35287" xr:uid="{00000000-0005-0000-0000-000040B30000}"/>
    <cellStyle name="Normal 66_4Q16" xfId="31265" xr:uid="{00000000-0005-0000-0000-000041B30000}"/>
    <cellStyle name="Normal 67" xfId="8673" xr:uid="{00000000-0005-0000-0000-000042B30000}"/>
    <cellStyle name="Normal 67 2" xfId="8674" xr:uid="{00000000-0005-0000-0000-000043B30000}"/>
    <cellStyle name="Normal 67 2 2" xfId="31266" xr:uid="{00000000-0005-0000-0000-000044B30000}"/>
    <cellStyle name="Normal 67 2 2 2" xfId="31267" xr:uid="{00000000-0005-0000-0000-000045B30000}"/>
    <cellStyle name="Normal 67 2 2 3" xfId="31268" xr:uid="{00000000-0005-0000-0000-000046B30000}"/>
    <cellStyle name="Normal 67 2 2_AVA DVA EL" xfId="31269" xr:uid="{00000000-0005-0000-0000-000047B30000}"/>
    <cellStyle name="Normal 67 2 3" xfId="31270" xr:uid="{00000000-0005-0000-0000-000048B30000}"/>
    <cellStyle name="Normal 67 2_AVA DVA EL" xfId="31271" xr:uid="{00000000-0005-0000-0000-000049B30000}"/>
    <cellStyle name="Normal 67 3" xfId="31272" xr:uid="{00000000-0005-0000-0000-00004AB30000}"/>
    <cellStyle name="Normal 67 3 2" xfId="31273" xr:uid="{00000000-0005-0000-0000-00004BB30000}"/>
    <cellStyle name="Normal 67 3 3" xfId="31274" xr:uid="{00000000-0005-0000-0000-00004CB30000}"/>
    <cellStyle name="Normal 67 3_AVA DVA EL" xfId="31275" xr:uid="{00000000-0005-0000-0000-00004DB30000}"/>
    <cellStyle name="Normal 67 4" xfId="31276" xr:uid="{00000000-0005-0000-0000-00004EB30000}"/>
    <cellStyle name="Normal 67 4 2" xfId="31277" xr:uid="{00000000-0005-0000-0000-00004FB30000}"/>
    <cellStyle name="Normal 67 4 3" xfId="31278" xr:uid="{00000000-0005-0000-0000-000050B30000}"/>
    <cellStyle name="Normal 67 4_AVA DVA EL" xfId="31279" xr:uid="{00000000-0005-0000-0000-000051B30000}"/>
    <cellStyle name="Normal 67 5" xfId="31280" xr:uid="{00000000-0005-0000-0000-000052B30000}"/>
    <cellStyle name="Normal 67 5 2" xfId="31281" xr:uid="{00000000-0005-0000-0000-000053B30000}"/>
    <cellStyle name="Normal 67 5 3" xfId="31282" xr:uid="{00000000-0005-0000-0000-000054B30000}"/>
    <cellStyle name="Normal 67 5_AVA DVA EL" xfId="31283" xr:uid="{00000000-0005-0000-0000-000055B30000}"/>
    <cellStyle name="Normal 67 6" xfId="31284" xr:uid="{00000000-0005-0000-0000-000056B30000}"/>
    <cellStyle name="Normal 67 6 2" xfId="31285" xr:uid="{00000000-0005-0000-0000-000057B30000}"/>
    <cellStyle name="Normal 67 6 3" xfId="31286" xr:uid="{00000000-0005-0000-0000-000058B30000}"/>
    <cellStyle name="Normal 67 6_AVA DVA EL" xfId="31287" xr:uid="{00000000-0005-0000-0000-000059B30000}"/>
    <cellStyle name="Normal 67 7" xfId="31288" xr:uid="{00000000-0005-0000-0000-00005AB30000}"/>
    <cellStyle name="Normal 67 8" xfId="35288" xr:uid="{00000000-0005-0000-0000-00005BB30000}"/>
    <cellStyle name="Normal 67_4Q16" xfId="31289" xr:uid="{00000000-0005-0000-0000-00005CB30000}"/>
    <cellStyle name="Normal 68" xfId="8675" xr:uid="{00000000-0005-0000-0000-00005DB30000}"/>
    <cellStyle name="Normal 68 2" xfId="8676" xr:uid="{00000000-0005-0000-0000-00005EB30000}"/>
    <cellStyle name="Normal 68 2 2" xfId="31290" xr:uid="{00000000-0005-0000-0000-00005FB30000}"/>
    <cellStyle name="Normal 68 2 3" xfId="31291" xr:uid="{00000000-0005-0000-0000-000060B30000}"/>
    <cellStyle name="Normal 68 2_AVA DVA EL" xfId="31292" xr:uid="{00000000-0005-0000-0000-000061B30000}"/>
    <cellStyle name="Normal 68 3" xfId="8677" xr:uid="{00000000-0005-0000-0000-000062B30000}"/>
    <cellStyle name="Normal 68 3 2" xfId="8678" xr:uid="{00000000-0005-0000-0000-000063B30000}"/>
    <cellStyle name="Normal 68 3 3" xfId="31293" xr:uid="{00000000-0005-0000-0000-000064B30000}"/>
    <cellStyle name="Normal 68 3_AVA DVA EL" xfId="31294" xr:uid="{00000000-0005-0000-0000-000065B30000}"/>
    <cellStyle name="Normal 68 4" xfId="31295" xr:uid="{00000000-0005-0000-0000-000066B30000}"/>
    <cellStyle name="Normal 68 4 2" xfId="31296" xr:uid="{00000000-0005-0000-0000-000067B30000}"/>
    <cellStyle name="Normal 68 4 3" xfId="31297" xr:uid="{00000000-0005-0000-0000-000068B30000}"/>
    <cellStyle name="Normal 68 4_AVA DVA EL" xfId="31298" xr:uid="{00000000-0005-0000-0000-000069B30000}"/>
    <cellStyle name="Normal 68 5" xfId="31299" xr:uid="{00000000-0005-0000-0000-00006AB30000}"/>
    <cellStyle name="Normal 68 5 2" xfId="31300" xr:uid="{00000000-0005-0000-0000-00006BB30000}"/>
    <cellStyle name="Normal 68 5 3" xfId="31301" xr:uid="{00000000-0005-0000-0000-00006CB30000}"/>
    <cellStyle name="Normal 68 5_AVA DVA EL" xfId="31302" xr:uid="{00000000-0005-0000-0000-00006DB30000}"/>
    <cellStyle name="Normal 68 6" xfId="31303" xr:uid="{00000000-0005-0000-0000-00006EB30000}"/>
    <cellStyle name="Normal 68 6 2" xfId="31304" xr:uid="{00000000-0005-0000-0000-00006FB30000}"/>
    <cellStyle name="Normal 68 6 3" xfId="31305" xr:uid="{00000000-0005-0000-0000-000070B30000}"/>
    <cellStyle name="Normal 68 6_AVA DVA EL" xfId="31306" xr:uid="{00000000-0005-0000-0000-000071B30000}"/>
    <cellStyle name="Normal 68 7" xfId="31307" xr:uid="{00000000-0005-0000-0000-000072B30000}"/>
    <cellStyle name="Normal 68 8" xfId="35289" xr:uid="{00000000-0005-0000-0000-000073B30000}"/>
    <cellStyle name="Normal 68_AVA DVA EL" xfId="31308" xr:uid="{00000000-0005-0000-0000-000074B30000}"/>
    <cellStyle name="Normal 69" xfId="8679" xr:uid="{00000000-0005-0000-0000-000075B30000}"/>
    <cellStyle name="Normal 69 2" xfId="8680" xr:uid="{00000000-0005-0000-0000-000076B30000}"/>
    <cellStyle name="Normal 69 2 2" xfId="8681" xr:uid="{00000000-0005-0000-0000-000077B30000}"/>
    <cellStyle name="Normal 69 2 3" xfId="31309" xr:uid="{00000000-0005-0000-0000-000078B30000}"/>
    <cellStyle name="Normal 69 2_AVA DVA EL" xfId="31310" xr:uid="{00000000-0005-0000-0000-000079B30000}"/>
    <cellStyle name="Normal 69 3" xfId="8682" xr:uid="{00000000-0005-0000-0000-00007AB30000}"/>
    <cellStyle name="Normal 69 3 2" xfId="31311" xr:uid="{00000000-0005-0000-0000-00007BB30000}"/>
    <cellStyle name="Normal 69 3 3" xfId="31312" xr:uid="{00000000-0005-0000-0000-00007CB30000}"/>
    <cellStyle name="Normal 69 3_AVA DVA EL" xfId="31313" xr:uid="{00000000-0005-0000-0000-00007DB30000}"/>
    <cellStyle name="Normal 69 4" xfId="31314" xr:uid="{00000000-0005-0000-0000-00007EB30000}"/>
    <cellStyle name="Normal 69_AVA DVA EL" xfId="31315" xr:uid="{00000000-0005-0000-0000-00007FB30000}"/>
    <cellStyle name="Normal 7" xfId="8683" xr:uid="{00000000-0005-0000-0000-000080B30000}"/>
    <cellStyle name="Normal 7 10" xfId="8684" xr:uid="{00000000-0005-0000-0000-000081B30000}"/>
    <cellStyle name="Normal 7 10 2" xfId="31316" xr:uid="{00000000-0005-0000-0000-000082B30000}"/>
    <cellStyle name="Normal 7 10 2 2" xfId="31317" xr:uid="{00000000-0005-0000-0000-000083B30000}"/>
    <cellStyle name="Normal 7 10 2 3" xfId="31318" xr:uid="{00000000-0005-0000-0000-000084B30000}"/>
    <cellStyle name="Normal 7 10 2_AVA DVA EL" xfId="31319" xr:uid="{00000000-0005-0000-0000-000085B30000}"/>
    <cellStyle name="Normal 7 10 3" xfId="31320" xr:uid="{00000000-0005-0000-0000-000086B30000}"/>
    <cellStyle name="Normal 7 10_AVA DVA EL" xfId="31321" xr:uid="{00000000-0005-0000-0000-000087B30000}"/>
    <cellStyle name="Normal 7 11" xfId="8685" xr:uid="{00000000-0005-0000-0000-000088B30000}"/>
    <cellStyle name="Normal 7 11 2" xfId="31322" xr:uid="{00000000-0005-0000-0000-000089B30000}"/>
    <cellStyle name="Normal 7 11_AVA DVA EL" xfId="31323" xr:uid="{00000000-0005-0000-0000-00008AB30000}"/>
    <cellStyle name="Normal 7 12" xfId="8686" xr:uid="{00000000-0005-0000-0000-00008BB30000}"/>
    <cellStyle name="Normal 7 12 2" xfId="8687" xr:uid="{00000000-0005-0000-0000-00008CB30000}"/>
    <cellStyle name="Normal 7 12_AVA DVA EL" xfId="31324" xr:uid="{00000000-0005-0000-0000-00008DB30000}"/>
    <cellStyle name="Normal 7 13" xfId="8688" xr:uid="{00000000-0005-0000-0000-00008EB30000}"/>
    <cellStyle name="Normal 7 13 2" xfId="8689" xr:uid="{00000000-0005-0000-0000-00008FB30000}"/>
    <cellStyle name="Normal 7 13_AVA DVA EL" xfId="31325" xr:uid="{00000000-0005-0000-0000-000090B30000}"/>
    <cellStyle name="Normal 7 14" xfId="31326" xr:uid="{00000000-0005-0000-0000-000091B30000}"/>
    <cellStyle name="Normal 7 14 2" xfId="31327" xr:uid="{00000000-0005-0000-0000-000092B30000}"/>
    <cellStyle name="Normal 7 14 3" xfId="31328" xr:uid="{00000000-0005-0000-0000-000093B30000}"/>
    <cellStyle name="Normal 7 14 4" xfId="34473" xr:uid="{00000000-0005-0000-0000-000094B30000}"/>
    <cellStyle name="Normal 7 14_AVA DVA EL" xfId="31329" xr:uid="{00000000-0005-0000-0000-000095B30000}"/>
    <cellStyle name="Normal 7 15" xfId="31330" xr:uid="{00000000-0005-0000-0000-000096B30000}"/>
    <cellStyle name="Normal 7 15 2" xfId="31331" xr:uid="{00000000-0005-0000-0000-000097B30000}"/>
    <cellStyle name="Normal 7 15 3" xfId="31332" xr:uid="{00000000-0005-0000-0000-000098B30000}"/>
    <cellStyle name="Normal 7 15_AVA DVA EL" xfId="31333" xr:uid="{00000000-0005-0000-0000-000099B30000}"/>
    <cellStyle name="Normal 7 16" xfId="31334" xr:uid="{00000000-0005-0000-0000-00009AB30000}"/>
    <cellStyle name="Normal 7 16 2" xfId="31335" xr:uid="{00000000-0005-0000-0000-00009BB30000}"/>
    <cellStyle name="Normal 7 16 3" xfId="31336" xr:uid="{00000000-0005-0000-0000-00009CB30000}"/>
    <cellStyle name="Normal 7 16_AVA DVA EL" xfId="31337" xr:uid="{00000000-0005-0000-0000-00009DB30000}"/>
    <cellStyle name="Normal 7 17" xfId="31338" xr:uid="{00000000-0005-0000-0000-00009EB30000}"/>
    <cellStyle name="Normal 7 18" xfId="31339" xr:uid="{00000000-0005-0000-0000-00009FB30000}"/>
    <cellStyle name="Normal 7 19" xfId="34388" xr:uid="{00000000-0005-0000-0000-0000A0B30000}"/>
    <cellStyle name="Normal 7 2" xfId="8690" xr:uid="{00000000-0005-0000-0000-0000A1B30000}"/>
    <cellStyle name="Normal 7 2 10" xfId="8691" xr:uid="{00000000-0005-0000-0000-0000A2B30000}"/>
    <cellStyle name="Normal 7 2 10 2" xfId="31340" xr:uid="{00000000-0005-0000-0000-0000A3B30000}"/>
    <cellStyle name="Normal 7 2 10_AVA DVA EL" xfId="31341" xr:uid="{00000000-0005-0000-0000-0000A4B30000}"/>
    <cellStyle name="Normal 7 2 11" xfId="8692" xr:uid="{00000000-0005-0000-0000-0000A5B30000}"/>
    <cellStyle name="Normal 7 2 11 2" xfId="31342" xr:uid="{00000000-0005-0000-0000-0000A6B30000}"/>
    <cellStyle name="Normal 7 2 11_AVA DVA EL" xfId="31343" xr:uid="{00000000-0005-0000-0000-0000A7B30000}"/>
    <cellStyle name="Normal 7 2 12" xfId="31344" xr:uid="{00000000-0005-0000-0000-0000A8B30000}"/>
    <cellStyle name="Normal 7 2 12 2" xfId="31345" xr:uid="{00000000-0005-0000-0000-0000A9B30000}"/>
    <cellStyle name="Normal 7 2 12 3" xfId="31346" xr:uid="{00000000-0005-0000-0000-0000AAB30000}"/>
    <cellStyle name="Normal 7 2 12 4" xfId="34539" xr:uid="{00000000-0005-0000-0000-0000ABB30000}"/>
    <cellStyle name="Normal 7 2 12_AVA DVA EL" xfId="31347" xr:uid="{00000000-0005-0000-0000-0000ACB30000}"/>
    <cellStyle name="Normal 7 2 13" xfId="31348" xr:uid="{00000000-0005-0000-0000-0000ADB30000}"/>
    <cellStyle name="Normal 7 2 13 2" xfId="31349" xr:uid="{00000000-0005-0000-0000-0000AEB30000}"/>
    <cellStyle name="Normal 7 2 13 3" xfId="31350" xr:uid="{00000000-0005-0000-0000-0000AFB30000}"/>
    <cellStyle name="Normal 7 2 13_AVA DVA EL" xfId="31351" xr:uid="{00000000-0005-0000-0000-0000B0B30000}"/>
    <cellStyle name="Normal 7 2 14" xfId="31352" xr:uid="{00000000-0005-0000-0000-0000B1B30000}"/>
    <cellStyle name="Normal 7 2 14 2" xfId="31353" xr:uid="{00000000-0005-0000-0000-0000B2B30000}"/>
    <cellStyle name="Normal 7 2 14 3" xfId="31354" xr:uid="{00000000-0005-0000-0000-0000B3B30000}"/>
    <cellStyle name="Normal 7 2 14_AVA DVA EL" xfId="31355" xr:uid="{00000000-0005-0000-0000-0000B4B30000}"/>
    <cellStyle name="Normal 7 2 15" xfId="31356" xr:uid="{00000000-0005-0000-0000-0000B5B30000}"/>
    <cellStyle name="Normal 7 2 16" xfId="31357" xr:uid="{00000000-0005-0000-0000-0000B6B30000}"/>
    <cellStyle name="Normal 7 2 17" xfId="35291" xr:uid="{00000000-0005-0000-0000-0000B7B30000}"/>
    <cellStyle name="Normal 7 2 18" xfId="49284" xr:uid="{00000000-0005-0000-0000-0000B8B30000}"/>
    <cellStyle name="Normal 7 2 19" xfId="49285" xr:uid="{00000000-0005-0000-0000-0000B9B30000}"/>
    <cellStyle name="Normal 7 2 2" xfId="8693" xr:uid="{00000000-0005-0000-0000-0000BAB30000}"/>
    <cellStyle name="Normal 7 2 2 10" xfId="49286" xr:uid="{00000000-0005-0000-0000-0000BBB30000}"/>
    <cellStyle name="Normal 7 2 2 2" xfId="31358" xr:uid="{00000000-0005-0000-0000-0000BCB30000}"/>
    <cellStyle name="Normal 7 2 2 2 2" xfId="31359" xr:uid="{00000000-0005-0000-0000-0000BDB30000}"/>
    <cellStyle name="Normal 7 2 2 2 2 2" xfId="31360" xr:uid="{00000000-0005-0000-0000-0000BEB30000}"/>
    <cellStyle name="Normal 7 2 2 2 2 3" xfId="31361" xr:uid="{00000000-0005-0000-0000-0000BFB30000}"/>
    <cellStyle name="Normal 7 2 2 2 2 4" xfId="49287" xr:uid="{00000000-0005-0000-0000-0000C0B30000}"/>
    <cellStyle name="Normal 7 2 2 2 2 5" xfId="49288" xr:uid="{00000000-0005-0000-0000-0000C1B30000}"/>
    <cellStyle name="Normal 7 2 2 2 2_AVA DVA EL" xfId="31362" xr:uid="{00000000-0005-0000-0000-0000C2B30000}"/>
    <cellStyle name="Normal 7 2 2 2 3" xfId="31363" xr:uid="{00000000-0005-0000-0000-0000C3B30000}"/>
    <cellStyle name="Normal 7 2 2 2 3 2" xfId="31364" xr:uid="{00000000-0005-0000-0000-0000C4B30000}"/>
    <cellStyle name="Normal 7 2 2 2 3 3" xfId="31365" xr:uid="{00000000-0005-0000-0000-0000C5B30000}"/>
    <cellStyle name="Normal 7 2 2 2 3 4" xfId="49289" xr:uid="{00000000-0005-0000-0000-0000C6B30000}"/>
    <cellStyle name="Normal 7 2 2 2 3 5" xfId="49290" xr:uid="{00000000-0005-0000-0000-0000C7B30000}"/>
    <cellStyle name="Normal 7 2 2 2 3_AVA DVA EL" xfId="31366" xr:uid="{00000000-0005-0000-0000-0000C8B30000}"/>
    <cellStyle name="Normal 7 2 2 2 4" xfId="31367" xr:uid="{00000000-0005-0000-0000-0000C9B30000}"/>
    <cellStyle name="Normal 7 2 2 2 4 2" xfId="31368" xr:uid="{00000000-0005-0000-0000-0000CAB30000}"/>
    <cellStyle name="Normal 7 2 2 2 4 3" xfId="31369" xr:uid="{00000000-0005-0000-0000-0000CBB30000}"/>
    <cellStyle name="Normal 7 2 2 2 4 4" xfId="49291" xr:uid="{00000000-0005-0000-0000-0000CCB30000}"/>
    <cellStyle name="Normal 7 2 2 2 4 5" xfId="49292" xr:uid="{00000000-0005-0000-0000-0000CDB30000}"/>
    <cellStyle name="Normal 7 2 2 2 4_AVA DVA EL" xfId="31370" xr:uid="{00000000-0005-0000-0000-0000CEB30000}"/>
    <cellStyle name="Normal 7 2 2 2 5" xfId="31371" xr:uid="{00000000-0005-0000-0000-0000CFB30000}"/>
    <cellStyle name="Normal 7 2 2 2 5 2" xfId="31372" xr:uid="{00000000-0005-0000-0000-0000D0B30000}"/>
    <cellStyle name="Normal 7 2 2 2 5 3" xfId="31373" xr:uid="{00000000-0005-0000-0000-0000D1B30000}"/>
    <cellStyle name="Normal 7 2 2 2 5 4" xfId="49293" xr:uid="{00000000-0005-0000-0000-0000D2B30000}"/>
    <cellStyle name="Normal 7 2 2 2 5_AVA DVA EL" xfId="31374" xr:uid="{00000000-0005-0000-0000-0000D3B30000}"/>
    <cellStyle name="Normal 7 2 2 2 6" xfId="31375" xr:uid="{00000000-0005-0000-0000-0000D4B30000}"/>
    <cellStyle name="Normal 7 2 2 2 7" xfId="31376" xr:uid="{00000000-0005-0000-0000-0000D5B30000}"/>
    <cellStyle name="Normal 7 2 2 2 8" xfId="49294" xr:uid="{00000000-0005-0000-0000-0000D6B30000}"/>
    <cellStyle name="Normal 7 2 2 2 9" xfId="49295" xr:uid="{00000000-0005-0000-0000-0000D7B30000}"/>
    <cellStyle name="Normal 7 2 2 2_A02" xfId="53989" xr:uid="{7D6C927C-863B-42C4-BFAA-A5FE99695617}"/>
    <cellStyle name="Normal 7 2 2 3" xfId="31377" xr:uid="{00000000-0005-0000-0000-0000D9B30000}"/>
    <cellStyle name="Normal 7 2 2 3 2" xfId="31378" xr:uid="{00000000-0005-0000-0000-0000DAB30000}"/>
    <cellStyle name="Normal 7 2 2 3 3" xfId="31379" xr:uid="{00000000-0005-0000-0000-0000DBB30000}"/>
    <cellStyle name="Normal 7 2 2 3 4" xfId="49296" xr:uid="{00000000-0005-0000-0000-0000DCB30000}"/>
    <cellStyle name="Normal 7 2 2 3 5" xfId="49297" xr:uid="{00000000-0005-0000-0000-0000DDB30000}"/>
    <cellStyle name="Normal 7 2 2 3_AVA DVA EL" xfId="31380" xr:uid="{00000000-0005-0000-0000-0000DEB30000}"/>
    <cellStyle name="Normal 7 2 2 4" xfId="31381" xr:uid="{00000000-0005-0000-0000-0000DFB30000}"/>
    <cellStyle name="Normal 7 2 2 4 2" xfId="31382" xr:uid="{00000000-0005-0000-0000-0000E0B30000}"/>
    <cellStyle name="Normal 7 2 2 4 3" xfId="31383" xr:uid="{00000000-0005-0000-0000-0000E1B30000}"/>
    <cellStyle name="Normal 7 2 2 4 4" xfId="49298" xr:uid="{00000000-0005-0000-0000-0000E2B30000}"/>
    <cellStyle name="Normal 7 2 2 4 5" xfId="49299" xr:uid="{00000000-0005-0000-0000-0000E3B30000}"/>
    <cellStyle name="Normal 7 2 2 4_AVA DVA EL" xfId="31384" xr:uid="{00000000-0005-0000-0000-0000E4B30000}"/>
    <cellStyle name="Normal 7 2 2 5" xfId="31385" xr:uid="{00000000-0005-0000-0000-0000E5B30000}"/>
    <cellStyle name="Normal 7 2 2 5 2" xfId="31386" xr:uid="{00000000-0005-0000-0000-0000E6B30000}"/>
    <cellStyle name="Normal 7 2 2 5 3" xfId="31387" xr:uid="{00000000-0005-0000-0000-0000E7B30000}"/>
    <cellStyle name="Normal 7 2 2 5 4" xfId="49300" xr:uid="{00000000-0005-0000-0000-0000E8B30000}"/>
    <cellStyle name="Normal 7 2 2 5 5" xfId="49301" xr:uid="{00000000-0005-0000-0000-0000E9B30000}"/>
    <cellStyle name="Normal 7 2 2 5_AVA DVA EL" xfId="31388" xr:uid="{00000000-0005-0000-0000-0000EAB30000}"/>
    <cellStyle name="Normal 7 2 2 6" xfId="31389" xr:uid="{00000000-0005-0000-0000-0000EBB30000}"/>
    <cellStyle name="Normal 7 2 2 6 2" xfId="31390" xr:uid="{00000000-0005-0000-0000-0000ECB30000}"/>
    <cellStyle name="Normal 7 2 2 6 3" xfId="31391" xr:uid="{00000000-0005-0000-0000-0000EDB30000}"/>
    <cellStyle name="Normal 7 2 2 6 4" xfId="49302" xr:uid="{00000000-0005-0000-0000-0000EEB30000}"/>
    <cellStyle name="Normal 7 2 2 6 5" xfId="49303" xr:uid="{00000000-0005-0000-0000-0000EFB30000}"/>
    <cellStyle name="Normal 7 2 2 6_AVA DVA EL" xfId="31392" xr:uid="{00000000-0005-0000-0000-0000F0B30000}"/>
    <cellStyle name="Normal 7 2 2 7" xfId="31393" xr:uid="{00000000-0005-0000-0000-0000F1B30000}"/>
    <cellStyle name="Normal 7 2 2 8" xfId="49304" xr:uid="{00000000-0005-0000-0000-0000F2B30000}"/>
    <cellStyle name="Normal 7 2 2 9" xfId="49305" xr:uid="{00000000-0005-0000-0000-0000F3B30000}"/>
    <cellStyle name="Normal 7 2 2_A01" xfId="34369" xr:uid="{00000000-0005-0000-0000-0000F4B30000}"/>
    <cellStyle name="Normal 7 2 3" xfId="8694" xr:uid="{00000000-0005-0000-0000-0000F5B30000}"/>
    <cellStyle name="Normal 7 2 3 2" xfId="31394" xr:uid="{00000000-0005-0000-0000-0000F6B30000}"/>
    <cellStyle name="Normal 7 2 3 2 2" xfId="31395" xr:uid="{00000000-0005-0000-0000-0000F7B30000}"/>
    <cellStyle name="Normal 7 2 3 2 3" xfId="31396" xr:uid="{00000000-0005-0000-0000-0000F8B30000}"/>
    <cellStyle name="Normal 7 2 3 2 4" xfId="49306" xr:uid="{00000000-0005-0000-0000-0000F9B30000}"/>
    <cellStyle name="Normal 7 2 3 2 5" xfId="49307" xr:uid="{00000000-0005-0000-0000-0000FAB30000}"/>
    <cellStyle name="Normal 7 2 3 2_AVA DVA EL" xfId="31397" xr:uid="{00000000-0005-0000-0000-0000FBB30000}"/>
    <cellStyle name="Normal 7 2 3 3" xfId="31398" xr:uid="{00000000-0005-0000-0000-0000FCB30000}"/>
    <cellStyle name="Normal 7 2 3 3 2" xfId="31399" xr:uid="{00000000-0005-0000-0000-0000FDB30000}"/>
    <cellStyle name="Normal 7 2 3 3 3" xfId="31400" xr:uid="{00000000-0005-0000-0000-0000FEB30000}"/>
    <cellStyle name="Normal 7 2 3 3 4" xfId="49308" xr:uid="{00000000-0005-0000-0000-0000FFB30000}"/>
    <cellStyle name="Normal 7 2 3 3 5" xfId="49309" xr:uid="{00000000-0005-0000-0000-000000B40000}"/>
    <cellStyle name="Normal 7 2 3 3_AVA DVA EL" xfId="31401" xr:uid="{00000000-0005-0000-0000-000001B40000}"/>
    <cellStyle name="Normal 7 2 3 4" xfId="31402" xr:uid="{00000000-0005-0000-0000-000002B40000}"/>
    <cellStyle name="Normal 7 2 3 4 2" xfId="31403" xr:uid="{00000000-0005-0000-0000-000003B40000}"/>
    <cellStyle name="Normal 7 2 3 4 3" xfId="31404" xr:uid="{00000000-0005-0000-0000-000004B40000}"/>
    <cellStyle name="Normal 7 2 3 4 4" xfId="49310" xr:uid="{00000000-0005-0000-0000-000005B40000}"/>
    <cellStyle name="Normal 7 2 3 4 5" xfId="49311" xr:uid="{00000000-0005-0000-0000-000006B40000}"/>
    <cellStyle name="Normal 7 2 3 4_AVA DVA EL" xfId="31405" xr:uid="{00000000-0005-0000-0000-000007B40000}"/>
    <cellStyle name="Normal 7 2 3 5" xfId="31406" xr:uid="{00000000-0005-0000-0000-000008B40000}"/>
    <cellStyle name="Normal 7 2 3 5 2" xfId="31407" xr:uid="{00000000-0005-0000-0000-000009B40000}"/>
    <cellStyle name="Normal 7 2 3 5 3" xfId="31408" xr:uid="{00000000-0005-0000-0000-00000AB40000}"/>
    <cellStyle name="Normal 7 2 3 5 4" xfId="49312" xr:uid="{00000000-0005-0000-0000-00000BB40000}"/>
    <cellStyle name="Normal 7 2 3 5 5" xfId="49313" xr:uid="{00000000-0005-0000-0000-00000CB40000}"/>
    <cellStyle name="Normal 7 2 3 5_AVA DVA EL" xfId="31409" xr:uid="{00000000-0005-0000-0000-00000DB40000}"/>
    <cellStyle name="Normal 7 2 3 6" xfId="31410" xr:uid="{00000000-0005-0000-0000-00000EB40000}"/>
    <cellStyle name="Normal 7 2 3 6 2" xfId="31411" xr:uid="{00000000-0005-0000-0000-00000FB40000}"/>
    <cellStyle name="Normal 7 2 3 6_AVA DVA EL" xfId="31412" xr:uid="{00000000-0005-0000-0000-000010B40000}"/>
    <cellStyle name="Normal 7 2 3 7" xfId="31413" xr:uid="{00000000-0005-0000-0000-000011B40000}"/>
    <cellStyle name="Normal 7 2 3 8" xfId="49314" xr:uid="{00000000-0005-0000-0000-000012B40000}"/>
    <cellStyle name="Normal 7 2 3 9" xfId="49315" xr:uid="{00000000-0005-0000-0000-000013B40000}"/>
    <cellStyle name="Normal 7 2 3_A01" xfId="34370" xr:uid="{00000000-0005-0000-0000-000014B40000}"/>
    <cellStyle name="Normal 7 2 4" xfId="8695" xr:uid="{00000000-0005-0000-0000-000015B40000}"/>
    <cellStyle name="Normal 7 2 4 2" xfId="31414" xr:uid="{00000000-0005-0000-0000-000016B40000}"/>
    <cellStyle name="Normal 7 2 4 2 2" xfId="31415" xr:uid="{00000000-0005-0000-0000-000017B40000}"/>
    <cellStyle name="Normal 7 2 4 2_AVA DVA EL" xfId="31416" xr:uid="{00000000-0005-0000-0000-000018B40000}"/>
    <cellStyle name="Normal 7 2 4 3" xfId="31417" xr:uid="{00000000-0005-0000-0000-000019B40000}"/>
    <cellStyle name="Normal 7 2 4 4" xfId="49316" xr:uid="{00000000-0005-0000-0000-00001AB40000}"/>
    <cellStyle name="Normal 7 2 4 5" xfId="49317" xr:uid="{00000000-0005-0000-0000-00001BB40000}"/>
    <cellStyle name="Normal 7 2 4 6" xfId="49318" xr:uid="{00000000-0005-0000-0000-00001CB40000}"/>
    <cellStyle name="Normal 7 2 4_AVA DVA EL" xfId="31418" xr:uid="{00000000-0005-0000-0000-00001DB40000}"/>
    <cellStyle name="Normal 7 2 5" xfId="8696" xr:uid="{00000000-0005-0000-0000-00001EB40000}"/>
    <cellStyle name="Normal 7 2 5 2" xfId="31419" xr:uid="{00000000-0005-0000-0000-00001FB40000}"/>
    <cellStyle name="Normal 7 2 5 2 2" xfId="31420" xr:uid="{00000000-0005-0000-0000-000020B40000}"/>
    <cellStyle name="Normal 7 2 5 2_AVA DVA EL" xfId="31421" xr:uid="{00000000-0005-0000-0000-000021B40000}"/>
    <cellStyle name="Normal 7 2 5 3" xfId="31422" xr:uid="{00000000-0005-0000-0000-000022B40000}"/>
    <cellStyle name="Normal 7 2 5 4" xfId="49319" xr:uid="{00000000-0005-0000-0000-000023B40000}"/>
    <cellStyle name="Normal 7 2 5 5" xfId="49320" xr:uid="{00000000-0005-0000-0000-000024B40000}"/>
    <cellStyle name="Normal 7 2 5 6" xfId="49321" xr:uid="{00000000-0005-0000-0000-000025B40000}"/>
    <cellStyle name="Normal 7 2 5_AVA DVA EL" xfId="31423" xr:uid="{00000000-0005-0000-0000-000026B40000}"/>
    <cellStyle name="Normal 7 2 6" xfId="8697" xr:uid="{00000000-0005-0000-0000-000027B40000}"/>
    <cellStyle name="Normal 7 2 6 2" xfId="31424" xr:uid="{00000000-0005-0000-0000-000028B40000}"/>
    <cellStyle name="Normal 7 2 6 2 2" xfId="31425" xr:uid="{00000000-0005-0000-0000-000029B40000}"/>
    <cellStyle name="Normal 7 2 6 2_AVA DVA EL" xfId="31426" xr:uid="{00000000-0005-0000-0000-00002AB40000}"/>
    <cellStyle name="Normal 7 2 6 3" xfId="31427" xr:uid="{00000000-0005-0000-0000-00002BB40000}"/>
    <cellStyle name="Normal 7 2 6 4" xfId="49322" xr:uid="{00000000-0005-0000-0000-00002CB40000}"/>
    <cellStyle name="Normal 7 2 6 5" xfId="49323" xr:uid="{00000000-0005-0000-0000-00002DB40000}"/>
    <cellStyle name="Normal 7 2 6_AVA DVA EL" xfId="31428" xr:uid="{00000000-0005-0000-0000-00002EB40000}"/>
    <cellStyle name="Normal 7 2 7" xfId="8698" xr:uid="{00000000-0005-0000-0000-00002FB40000}"/>
    <cellStyle name="Normal 7 2 7 2" xfId="31429" xr:uid="{00000000-0005-0000-0000-000030B40000}"/>
    <cellStyle name="Normal 7 2 7 2 2" xfId="31430" xr:uid="{00000000-0005-0000-0000-000031B40000}"/>
    <cellStyle name="Normal 7 2 7 2_AVA DVA EL" xfId="31431" xr:uid="{00000000-0005-0000-0000-000032B40000}"/>
    <cellStyle name="Normal 7 2 7 3" xfId="31432" xr:uid="{00000000-0005-0000-0000-000033B40000}"/>
    <cellStyle name="Normal 7 2 7 4" xfId="49324" xr:uid="{00000000-0005-0000-0000-000034B40000}"/>
    <cellStyle name="Normal 7 2 7 5" xfId="49325" xr:uid="{00000000-0005-0000-0000-000035B40000}"/>
    <cellStyle name="Normal 7 2 7_AVA DVA EL" xfId="31433" xr:uid="{00000000-0005-0000-0000-000036B40000}"/>
    <cellStyle name="Normal 7 2 8" xfId="8699" xr:uid="{00000000-0005-0000-0000-000037B40000}"/>
    <cellStyle name="Normal 7 2 8 2" xfId="31434" xr:uid="{00000000-0005-0000-0000-000038B40000}"/>
    <cellStyle name="Normal 7 2 8_AVA DVA EL" xfId="31435" xr:uid="{00000000-0005-0000-0000-000039B40000}"/>
    <cellStyle name="Normal 7 2 9" xfId="8700" xr:uid="{00000000-0005-0000-0000-00003AB40000}"/>
    <cellStyle name="Normal 7 2 9 2" xfId="31436" xr:uid="{00000000-0005-0000-0000-00003BB40000}"/>
    <cellStyle name="Normal 7 2 9_AVA DVA EL" xfId="31437" xr:uid="{00000000-0005-0000-0000-00003CB40000}"/>
    <cellStyle name="Normal 7 2_4Q16" xfId="31438" xr:uid="{00000000-0005-0000-0000-00003DB40000}"/>
    <cellStyle name="Normal 7 20" xfId="34495" xr:uid="{00000000-0005-0000-0000-00003EB40000}"/>
    <cellStyle name="Normal 7 21" xfId="35290" xr:uid="{00000000-0005-0000-0000-00003FB40000}"/>
    <cellStyle name="Normal 7 3" xfId="8701" xr:uid="{00000000-0005-0000-0000-000040B40000}"/>
    <cellStyle name="Normal 7 3 10" xfId="31439" xr:uid="{00000000-0005-0000-0000-000041B40000}"/>
    <cellStyle name="Normal 7 3 10 2" xfId="31440" xr:uid="{00000000-0005-0000-0000-000042B40000}"/>
    <cellStyle name="Normal 7 3 10 3" xfId="31441" xr:uid="{00000000-0005-0000-0000-000043B40000}"/>
    <cellStyle name="Normal 7 3 10_AVA DVA EL" xfId="31442" xr:uid="{00000000-0005-0000-0000-000044B40000}"/>
    <cellStyle name="Normal 7 3 11" xfId="31443" xr:uid="{00000000-0005-0000-0000-000045B40000}"/>
    <cellStyle name="Normal 7 3 11 2" xfId="31444" xr:uid="{00000000-0005-0000-0000-000046B40000}"/>
    <cellStyle name="Normal 7 3 11 3" xfId="31445" xr:uid="{00000000-0005-0000-0000-000047B40000}"/>
    <cellStyle name="Normal 7 3 11_AVA DVA EL" xfId="31446" xr:uid="{00000000-0005-0000-0000-000048B40000}"/>
    <cellStyle name="Normal 7 3 12" xfId="31447" xr:uid="{00000000-0005-0000-0000-000049B40000}"/>
    <cellStyle name="Normal 7 3 13" xfId="31448" xr:uid="{00000000-0005-0000-0000-00004AB40000}"/>
    <cellStyle name="Normal 7 3 14" xfId="49326" xr:uid="{00000000-0005-0000-0000-00004BB40000}"/>
    <cellStyle name="Normal 7 3 15" xfId="49327" xr:uid="{00000000-0005-0000-0000-00004CB40000}"/>
    <cellStyle name="Normal 7 3 16" xfId="49328" xr:uid="{00000000-0005-0000-0000-00004DB40000}"/>
    <cellStyle name="Normal 7 3 2" xfId="8702" xr:uid="{00000000-0005-0000-0000-00004EB40000}"/>
    <cellStyle name="Normal 7 3 2 10" xfId="31449" xr:uid="{00000000-0005-0000-0000-00004FB40000}"/>
    <cellStyle name="Normal 7 3 2 10 2" xfId="31450" xr:uid="{00000000-0005-0000-0000-000050B40000}"/>
    <cellStyle name="Normal 7 3 2 10 3" xfId="31451" xr:uid="{00000000-0005-0000-0000-000051B40000}"/>
    <cellStyle name="Normal 7 3 2 10_AVA DVA EL" xfId="31452" xr:uid="{00000000-0005-0000-0000-000052B40000}"/>
    <cellStyle name="Normal 7 3 2 11" xfId="31453" xr:uid="{00000000-0005-0000-0000-000053B40000}"/>
    <cellStyle name="Normal 7 3 2 12" xfId="31454" xr:uid="{00000000-0005-0000-0000-000054B40000}"/>
    <cellStyle name="Normal 7 3 2 13" xfId="49329" xr:uid="{00000000-0005-0000-0000-000055B40000}"/>
    <cellStyle name="Normal 7 3 2 14" xfId="49330" xr:uid="{00000000-0005-0000-0000-000056B40000}"/>
    <cellStyle name="Normal 7 3 2 2" xfId="8703" xr:uid="{00000000-0005-0000-0000-000057B40000}"/>
    <cellStyle name="Normal 7 3 2 2 2" xfId="31455" xr:uid="{00000000-0005-0000-0000-000058B40000}"/>
    <cellStyle name="Normal 7 3 2 2 2 2" xfId="31456" xr:uid="{00000000-0005-0000-0000-000059B40000}"/>
    <cellStyle name="Normal 7 3 2 2 2 3" xfId="31457" xr:uid="{00000000-0005-0000-0000-00005AB40000}"/>
    <cellStyle name="Normal 7 3 2 2 2_AVA DVA EL" xfId="31458" xr:uid="{00000000-0005-0000-0000-00005BB40000}"/>
    <cellStyle name="Normal 7 3 2 2 3" xfId="31459" xr:uid="{00000000-0005-0000-0000-00005CB40000}"/>
    <cellStyle name="Normal 7 3 2 2 3 2" xfId="31460" xr:uid="{00000000-0005-0000-0000-00005DB40000}"/>
    <cellStyle name="Normal 7 3 2 2 3 3" xfId="31461" xr:uid="{00000000-0005-0000-0000-00005EB40000}"/>
    <cellStyle name="Normal 7 3 2 2 3_AVA DVA EL" xfId="31462" xr:uid="{00000000-0005-0000-0000-00005FB40000}"/>
    <cellStyle name="Normal 7 3 2 2 4" xfId="31463" xr:uid="{00000000-0005-0000-0000-000060B40000}"/>
    <cellStyle name="Normal 7 3 2 2 4 2" xfId="31464" xr:uid="{00000000-0005-0000-0000-000061B40000}"/>
    <cellStyle name="Normal 7 3 2 2 4_AVA DVA EL" xfId="31465" xr:uid="{00000000-0005-0000-0000-000062B40000}"/>
    <cellStyle name="Normal 7 3 2 2 5" xfId="31466" xr:uid="{00000000-0005-0000-0000-000063B40000}"/>
    <cellStyle name="Normal 7 3 2 2 6" xfId="31467" xr:uid="{00000000-0005-0000-0000-000064B40000}"/>
    <cellStyle name="Normal 7 3 2 2 7" xfId="31468" xr:uid="{00000000-0005-0000-0000-000065B40000}"/>
    <cellStyle name="Normal 7 3 2 2_AVA DVA EL" xfId="31469" xr:uid="{00000000-0005-0000-0000-000066B40000}"/>
    <cellStyle name="Normal 7 3 2 3" xfId="31470" xr:uid="{00000000-0005-0000-0000-000067B40000}"/>
    <cellStyle name="Normal 7 3 2 3 2" xfId="31471" xr:uid="{00000000-0005-0000-0000-000068B40000}"/>
    <cellStyle name="Normal 7 3 2 3 2 2" xfId="31472" xr:uid="{00000000-0005-0000-0000-000069B40000}"/>
    <cellStyle name="Normal 7 3 2 3 2_AVA DVA EL" xfId="31473" xr:uid="{00000000-0005-0000-0000-00006AB40000}"/>
    <cellStyle name="Normal 7 3 2 3 3" xfId="31474" xr:uid="{00000000-0005-0000-0000-00006BB40000}"/>
    <cellStyle name="Normal 7 3 2 3 4" xfId="31475" xr:uid="{00000000-0005-0000-0000-00006CB40000}"/>
    <cellStyle name="Normal 7 3 2 3 5" xfId="49331" xr:uid="{00000000-0005-0000-0000-00006DB40000}"/>
    <cellStyle name="Normal 7 3 2 3_AVA DVA EL" xfId="31476" xr:uid="{00000000-0005-0000-0000-00006EB40000}"/>
    <cellStyle name="Normal 7 3 2 4" xfId="31477" xr:uid="{00000000-0005-0000-0000-00006FB40000}"/>
    <cellStyle name="Normal 7 3 2 4 2" xfId="31478" xr:uid="{00000000-0005-0000-0000-000070B40000}"/>
    <cellStyle name="Normal 7 3 2 4 2 2" xfId="31479" xr:uid="{00000000-0005-0000-0000-000071B40000}"/>
    <cellStyle name="Normal 7 3 2 4 2_AVA DVA EL" xfId="31480" xr:uid="{00000000-0005-0000-0000-000072B40000}"/>
    <cellStyle name="Normal 7 3 2 4 3" xfId="31481" xr:uid="{00000000-0005-0000-0000-000073B40000}"/>
    <cellStyle name="Normal 7 3 2 4 4" xfId="31482" xr:uid="{00000000-0005-0000-0000-000074B40000}"/>
    <cellStyle name="Normal 7 3 2 4 5" xfId="49332" xr:uid="{00000000-0005-0000-0000-000075B40000}"/>
    <cellStyle name="Normal 7 3 2 4_AVA DVA EL" xfId="31483" xr:uid="{00000000-0005-0000-0000-000076B40000}"/>
    <cellStyle name="Normal 7 3 2 5" xfId="31484" xr:uid="{00000000-0005-0000-0000-000077B40000}"/>
    <cellStyle name="Normal 7 3 2 5 2" xfId="31485" xr:uid="{00000000-0005-0000-0000-000078B40000}"/>
    <cellStyle name="Normal 7 3 2 5 2 2" xfId="31486" xr:uid="{00000000-0005-0000-0000-000079B40000}"/>
    <cellStyle name="Normal 7 3 2 5 2_AVA DVA EL" xfId="31487" xr:uid="{00000000-0005-0000-0000-00007AB40000}"/>
    <cellStyle name="Normal 7 3 2 5 3" xfId="31488" xr:uid="{00000000-0005-0000-0000-00007BB40000}"/>
    <cellStyle name="Normal 7 3 2 5 4" xfId="31489" xr:uid="{00000000-0005-0000-0000-00007CB40000}"/>
    <cellStyle name="Normal 7 3 2 5 5" xfId="49333" xr:uid="{00000000-0005-0000-0000-00007DB40000}"/>
    <cellStyle name="Normal 7 3 2 5_AVA DVA EL" xfId="31490" xr:uid="{00000000-0005-0000-0000-00007EB40000}"/>
    <cellStyle name="Normal 7 3 2 6" xfId="31491" xr:uid="{00000000-0005-0000-0000-00007FB40000}"/>
    <cellStyle name="Normal 7 3 2 6 2" xfId="31492" xr:uid="{00000000-0005-0000-0000-000080B40000}"/>
    <cellStyle name="Normal 7 3 2 6 3" xfId="31493" xr:uid="{00000000-0005-0000-0000-000081B40000}"/>
    <cellStyle name="Normal 7 3 2 6_AVA DVA EL" xfId="31494" xr:uid="{00000000-0005-0000-0000-000082B40000}"/>
    <cellStyle name="Normal 7 3 2 7" xfId="31495" xr:uid="{00000000-0005-0000-0000-000083B40000}"/>
    <cellStyle name="Normal 7 3 2 7 2" xfId="31496" xr:uid="{00000000-0005-0000-0000-000084B40000}"/>
    <cellStyle name="Normal 7 3 2 7 3" xfId="31497" xr:uid="{00000000-0005-0000-0000-000085B40000}"/>
    <cellStyle name="Normal 7 3 2 7_AVA DVA EL" xfId="31498" xr:uid="{00000000-0005-0000-0000-000086B40000}"/>
    <cellStyle name="Normal 7 3 2 8" xfId="31499" xr:uid="{00000000-0005-0000-0000-000087B40000}"/>
    <cellStyle name="Normal 7 3 2 8 2" xfId="31500" xr:uid="{00000000-0005-0000-0000-000088B40000}"/>
    <cellStyle name="Normal 7 3 2 8 3" xfId="31501" xr:uid="{00000000-0005-0000-0000-000089B40000}"/>
    <cellStyle name="Normal 7 3 2 8_AVA DVA EL" xfId="31502" xr:uid="{00000000-0005-0000-0000-00008AB40000}"/>
    <cellStyle name="Normal 7 3 2 9" xfId="31503" xr:uid="{00000000-0005-0000-0000-00008BB40000}"/>
    <cellStyle name="Normal 7 3 2 9 2" xfId="31504" xr:uid="{00000000-0005-0000-0000-00008CB40000}"/>
    <cellStyle name="Normal 7 3 2 9 3" xfId="31505" xr:uid="{00000000-0005-0000-0000-00008DB40000}"/>
    <cellStyle name="Normal 7 3 2 9_AVA DVA EL" xfId="31506" xr:uid="{00000000-0005-0000-0000-00008EB40000}"/>
    <cellStyle name="Normal 7 3 2_A01" xfId="8704" xr:uid="{00000000-0005-0000-0000-00008FB40000}"/>
    <cellStyle name="Normal 7 3 3" xfId="31507" xr:uid="{00000000-0005-0000-0000-000090B40000}"/>
    <cellStyle name="Normal 7 3 3 10" xfId="34415" xr:uid="{00000000-0005-0000-0000-000091B40000}"/>
    <cellStyle name="Normal 7 3 3 2" xfId="31508" xr:uid="{00000000-0005-0000-0000-000092B40000}"/>
    <cellStyle name="Normal 7 3 3 2 2" xfId="31509" xr:uid="{00000000-0005-0000-0000-000093B40000}"/>
    <cellStyle name="Normal 7 3 3 2 3" xfId="31510" xr:uid="{00000000-0005-0000-0000-000094B40000}"/>
    <cellStyle name="Normal 7 3 3 2_AVA DVA EL" xfId="31511" xr:uid="{00000000-0005-0000-0000-000095B40000}"/>
    <cellStyle name="Normal 7 3 3 3" xfId="31512" xr:uid="{00000000-0005-0000-0000-000096B40000}"/>
    <cellStyle name="Normal 7 3 3 3 2" xfId="31513" xr:uid="{00000000-0005-0000-0000-000097B40000}"/>
    <cellStyle name="Normal 7 3 3 3 3" xfId="31514" xr:uid="{00000000-0005-0000-0000-000098B40000}"/>
    <cellStyle name="Normal 7 3 3 3_AVA DVA EL" xfId="31515" xr:uid="{00000000-0005-0000-0000-000099B40000}"/>
    <cellStyle name="Normal 7 3 3 4" xfId="31516" xr:uid="{00000000-0005-0000-0000-00009AB40000}"/>
    <cellStyle name="Normal 7 3 3 4 2" xfId="31517" xr:uid="{00000000-0005-0000-0000-00009BB40000}"/>
    <cellStyle name="Normal 7 3 3 4 3" xfId="31518" xr:uid="{00000000-0005-0000-0000-00009CB40000}"/>
    <cellStyle name="Normal 7 3 3 4_AVA DVA EL" xfId="31519" xr:uid="{00000000-0005-0000-0000-00009DB40000}"/>
    <cellStyle name="Normal 7 3 3 5" xfId="31520" xr:uid="{00000000-0005-0000-0000-00009EB40000}"/>
    <cellStyle name="Normal 7 3 3 5 2" xfId="31521" xr:uid="{00000000-0005-0000-0000-00009FB40000}"/>
    <cellStyle name="Normal 7 3 3 5_AVA DVA EL" xfId="31522" xr:uid="{00000000-0005-0000-0000-0000A0B40000}"/>
    <cellStyle name="Normal 7 3 3 6" xfId="31523" xr:uid="{00000000-0005-0000-0000-0000A1B40000}"/>
    <cellStyle name="Normal 7 3 3 7" xfId="31524" xr:uid="{00000000-0005-0000-0000-0000A2B40000}"/>
    <cellStyle name="Normal 7 3 3 8" xfId="31525" xr:uid="{00000000-0005-0000-0000-0000A3B40000}"/>
    <cellStyle name="Normal 7 3 3 9" xfId="34569" xr:uid="{00000000-0005-0000-0000-0000A4B40000}"/>
    <cellStyle name="Normal 7 3 3_AVA DVA EL" xfId="31526" xr:uid="{00000000-0005-0000-0000-0000A5B40000}"/>
    <cellStyle name="Normal 7 3 4" xfId="31527" xr:uid="{00000000-0005-0000-0000-0000A6B40000}"/>
    <cellStyle name="Normal 7 3 4 2" xfId="31528" xr:uid="{00000000-0005-0000-0000-0000A7B40000}"/>
    <cellStyle name="Normal 7 3 4 2 2" xfId="31529" xr:uid="{00000000-0005-0000-0000-0000A8B40000}"/>
    <cellStyle name="Normal 7 3 4 2_AVA DVA EL" xfId="31530" xr:uid="{00000000-0005-0000-0000-0000A9B40000}"/>
    <cellStyle name="Normal 7 3 4 3" xfId="31531" xr:uid="{00000000-0005-0000-0000-0000AAB40000}"/>
    <cellStyle name="Normal 7 3 4 4" xfId="31532" xr:uid="{00000000-0005-0000-0000-0000ABB40000}"/>
    <cellStyle name="Normal 7 3 4 5" xfId="49334" xr:uid="{00000000-0005-0000-0000-0000ACB40000}"/>
    <cellStyle name="Normal 7 3 4_AVA DVA EL" xfId="31533" xr:uid="{00000000-0005-0000-0000-0000ADB40000}"/>
    <cellStyle name="Normal 7 3 5" xfId="31534" xr:uid="{00000000-0005-0000-0000-0000AEB40000}"/>
    <cellStyle name="Normal 7 3 5 2" xfId="31535" xr:uid="{00000000-0005-0000-0000-0000AFB40000}"/>
    <cellStyle name="Normal 7 3 5 2 2" xfId="31536" xr:uid="{00000000-0005-0000-0000-0000B0B40000}"/>
    <cellStyle name="Normal 7 3 5 2_AVA DVA EL" xfId="31537" xr:uid="{00000000-0005-0000-0000-0000B1B40000}"/>
    <cellStyle name="Normal 7 3 5 3" xfId="31538" xr:uid="{00000000-0005-0000-0000-0000B2B40000}"/>
    <cellStyle name="Normal 7 3 5 4" xfId="31539" xr:uid="{00000000-0005-0000-0000-0000B3B40000}"/>
    <cellStyle name="Normal 7 3 5 5" xfId="49335" xr:uid="{00000000-0005-0000-0000-0000B4B40000}"/>
    <cellStyle name="Normal 7 3 5_AVA DVA EL" xfId="31540" xr:uid="{00000000-0005-0000-0000-0000B5B40000}"/>
    <cellStyle name="Normal 7 3 6" xfId="31541" xr:uid="{00000000-0005-0000-0000-0000B6B40000}"/>
    <cellStyle name="Normal 7 3 6 2" xfId="31542" xr:uid="{00000000-0005-0000-0000-0000B7B40000}"/>
    <cellStyle name="Normal 7 3 6 2 2" xfId="31543" xr:uid="{00000000-0005-0000-0000-0000B8B40000}"/>
    <cellStyle name="Normal 7 3 6 2_AVA DVA EL" xfId="31544" xr:uid="{00000000-0005-0000-0000-0000B9B40000}"/>
    <cellStyle name="Normal 7 3 6 3" xfId="31545" xr:uid="{00000000-0005-0000-0000-0000BAB40000}"/>
    <cellStyle name="Normal 7 3 6 4" xfId="31546" xr:uid="{00000000-0005-0000-0000-0000BBB40000}"/>
    <cellStyle name="Normal 7 3 6 5" xfId="49336" xr:uid="{00000000-0005-0000-0000-0000BCB40000}"/>
    <cellStyle name="Normal 7 3 6_AVA DVA EL" xfId="31547" xr:uid="{00000000-0005-0000-0000-0000BDB40000}"/>
    <cellStyle name="Normal 7 3 7" xfId="31548" xr:uid="{00000000-0005-0000-0000-0000BEB40000}"/>
    <cellStyle name="Normal 7 3 7 2" xfId="31549" xr:uid="{00000000-0005-0000-0000-0000BFB40000}"/>
    <cellStyle name="Normal 7 3 7 3" xfId="31550" xr:uid="{00000000-0005-0000-0000-0000C0B40000}"/>
    <cellStyle name="Normal 7 3 7_AVA DVA EL" xfId="31551" xr:uid="{00000000-0005-0000-0000-0000C1B40000}"/>
    <cellStyle name="Normal 7 3 8" xfId="31552" xr:uid="{00000000-0005-0000-0000-0000C2B40000}"/>
    <cellStyle name="Normal 7 3 8 2" xfId="31553" xr:uid="{00000000-0005-0000-0000-0000C3B40000}"/>
    <cellStyle name="Normal 7 3 8 3" xfId="31554" xr:uid="{00000000-0005-0000-0000-0000C4B40000}"/>
    <cellStyle name="Normal 7 3 8_AVA DVA EL" xfId="31555" xr:uid="{00000000-0005-0000-0000-0000C5B40000}"/>
    <cellStyle name="Normal 7 3 9" xfId="31556" xr:uid="{00000000-0005-0000-0000-0000C6B40000}"/>
    <cellStyle name="Normal 7 3 9 2" xfId="31557" xr:uid="{00000000-0005-0000-0000-0000C7B40000}"/>
    <cellStyle name="Normal 7 3 9 3" xfId="31558" xr:uid="{00000000-0005-0000-0000-0000C8B40000}"/>
    <cellStyle name="Normal 7 3 9_AVA DVA EL" xfId="31559" xr:uid="{00000000-0005-0000-0000-0000C9B40000}"/>
    <cellStyle name="Normal 7 3_4Q16" xfId="31560" xr:uid="{00000000-0005-0000-0000-0000CAB40000}"/>
    <cellStyle name="Normal 7 4" xfId="8705" xr:uid="{00000000-0005-0000-0000-0000CBB40000}"/>
    <cellStyle name="Normal 7 4 10" xfId="49337" xr:uid="{00000000-0005-0000-0000-0000CCB40000}"/>
    <cellStyle name="Normal 7 4 2" xfId="31561" xr:uid="{00000000-0005-0000-0000-0000CDB40000}"/>
    <cellStyle name="Normal 7 4 2 2" xfId="31562" xr:uid="{00000000-0005-0000-0000-0000CEB40000}"/>
    <cellStyle name="Normal 7 4 2 2 2" xfId="31563" xr:uid="{00000000-0005-0000-0000-0000CFB40000}"/>
    <cellStyle name="Normal 7 4 2 2_AVA DVA EL" xfId="31564" xr:uid="{00000000-0005-0000-0000-0000D0B40000}"/>
    <cellStyle name="Normal 7 4 2 3" xfId="31565" xr:uid="{00000000-0005-0000-0000-0000D1B40000}"/>
    <cellStyle name="Normal 7 4 2 4" xfId="31566" xr:uid="{00000000-0005-0000-0000-0000D2B40000}"/>
    <cellStyle name="Normal 7 4 2 5" xfId="34726" xr:uid="{00000000-0005-0000-0000-0000D3B40000}"/>
    <cellStyle name="Normal 7 4 2 6" xfId="34832" xr:uid="{00000000-0005-0000-0000-0000D4B40000}"/>
    <cellStyle name="Normal 7 4 2_AVA DVA EL" xfId="31567" xr:uid="{00000000-0005-0000-0000-0000D5B40000}"/>
    <cellStyle name="Normal 7 4 3" xfId="31568" xr:uid="{00000000-0005-0000-0000-0000D6B40000}"/>
    <cellStyle name="Normal 7 4 3 2" xfId="31569" xr:uid="{00000000-0005-0000-0000-0000D7B40000}"/>
    <cellStyle name="Normal 7 4 3 3" xfId="31570" xr:uid="{00000000-0005-0000-0000-0000D8B40000}"/>
    <cellStyle name="Normal 7 4 3 4" xfId="49338" xr:uid="{00000000-0005-0000-0000-0000D9B40000}"/>
    <cellStyle name="Normal 7 4 3 5" xfId="49339" xr:uid="{00000000-0005-0000-0000-0000DAB40000}"/>
    <cellStyle name="Normal 7 4 3_AVA DVA EL" xfId="31571" xr:uid="{00000000-0005-0000-0000-0000DBB40000}"/>
    <cellStyle name="Normal 7 4 4" xfId="31572" xr:uid="{00000000-0005-0000-0000-0000DCB40000}"/>
    <cellStyle name="Normal 7 4 4 2" xfId="31573" xr:uid="{00000000-0005-0000-0000-0000DDB40000}"/>
    <cellStyle name="Normal 7 4 4 3" xfId="31574" xr:uid="{00000000-0005-0000-0000-0000DEB40000}"/>
    <cellStyle name="Normal 7 4 4 4" xfId="49340" xr:uid="{00000000-0005-0000-0000-0000DFB40000}"/>
    <cellStyle name="Normal 7 4 4 5" xfId="49341" xr:uid="{00000000-0005-0000-0000-0000E0B40000}"/>
    <cellStyle name="Normal 7 4 4_AVA DVA EL" xfId="31575" xr:uid="{00000000-0005-0000-0000-0000E1B40000}"/>
    <cellStyle name="Normal 7 4 5" xfId="31576" xr:uid="{00000000-0005-0000-0000-0000E2B40000}"/>
    <cellStyle name="Normal 7 4 5 2" xfId="31577" xr:uid="{00000000-0005-0000-0000-0000E3B40000}"/>
    <cellStyle name="Normal 7 4 5 3" xfId="31578" xr:uid="{00000000-0005-0000-0000-0000E4B40000}"/>
    <cellStyle name="Normal 7 4 5 4" xfId="49342" xr:uid="{00000000-0005-0000-0000-0000E5B40000}"/>
    <cellStyle name="Normal 7 4 5 5" xfId="49343" xr:uid="{00000000-0005-0000-0000-0000E6B40000}"/>
    <cellStyle name="Normal 7 4 5_AVA DVA EL" xfId="31579" xr:uid="{00000000-0005-0000-0000-0000E7B40000}"/>
    <cellStyle name="Normal 7 4 6" xfId="31580" xr:uid="{00000000-0005-0000-0000-0000E8B40000}"/>
    <cellStyle name="Normal 7 4 6 2" xfId="31581" xr:uid="{00000000-0005-0000-0000-0000E9B40000}"/>
    <cellStyle name="Normal 7 4 6_AVA DVA EL" xfId="31582" xr:uid="{00000000-0005-0000-0000-0000EAB40000}"/>
    <cellStyle name="Normal 7 4 7" xfId="31583" xr:uid="{00000000-0005-0000-0000-0000EBB40000}"/>
    <cellStyle name="Normal 7 4 8" xfId="49344" xr:uid="{00000000-0005-0000-0000-0000ECB40000}"/>
    <cellStyle name="Normal 7 4 9" xfId="49345" xr:uid="{00000000-0005-0000-0000-0000EDB40000}"/>
    <cellStyle name="Normal 7 4_A01" xfId="34371" xr:uid="{00000000-0005-0000-0000-0000EEB40000}"/>
    <cellStyle name="Normal 7 5" xfId="8706" xr:uid="{00000000-0005-0000-0000-0000EFB40000}"/>
    <cellStyle name="Normal 7 5 2" xfId="31584" xr:uid="{00000000-0005-0000-0000-0000F0B40000}"/>
    <cellStyle name="Normal 7 5 2 2" xfId="31585" xr:uid="{00000000-0005-0000-0000-0000F1B40000}"/>
    <cellStyle name="Normal 7 5 2 3" xfId="31586" xr:uid="{00000000-0005-0000-0000-0000F2B40000}"/>
    <cellStyle name="Normal 7 5 2_AVA DVA EL" xfId="31587" xr:uid="{00000000-0005-0000-0000-0000F3B40000}"/>
    <cellStyle name="Normal 7 5 3" xfId="31588" xr:uid="{00000000-0005-0000-0000-0000F4B40000}"/>
    <cellStyle name="Normal 7 5 3 2" xfId="31589" xr:uid="{00000000-0005-0000-0000-0000F5B40000}"/>
    <cellStyle name="Normal 7 5 3_AVA DVA EL" xfId="31590" xr:uid="{00000000-0005-0000-0000-0000F6B40000}"/>
    <cellStyle name="Normal 7 5 4" xfId="31591" xr:uid="{00000000-0005-0000-0000-0000F7B40000}"/>
    <cellStyle name="Normal 7 5 5" xfId="31592" xr:uid="{00000000-0005-0000-0000-0000F8B40000}"/>
    <cellStyle name="Normal 7 5 6" xfId="49346" xr:uid="{00000000-0005-0000-0000-0000F9B40000}"/>
    <cellStyle name="Normal 7 5 7" xfId="49347" xr:uid="{00000000-0005-0000-0000-0000FAB40000}"/>
    <cellStyle name="Normal 7 5 8" xfId="49348" xr:uid="{00000000-0005-0000-0000-0000FBB40000}"/>
    <cellStyle name="Normal 7 5_A01" xfId="34372" xr:uid="{00000000-0005-0000-0000-0000FCB40000}"/>
    <cellStyle name="Normal 7 6" xfId="8707" xr:uid="{00000000-0005-0000-0000-0000FDB40000}"/>
    <cellStyle name="Normal 7 6 2" xfId="31593" xr:uid="{00000000-0005-0000-0000-0000FEB40000}"/>
    <cellStyle name="Normal 7 6 2 2" xfId="31594" xr:uid="{00000000-0005-0000-0000-0000FFB40000}"/>
    <cellStyle name="Normal 7 6 2 3" xfId="31595" xr:uid="{00000000-0005-0000-0000-000000B50000}"/>
    <cellStyle name="Normal 7 6 2_AVA DVA EL" xfId="31596" xr:uid="{00000000-0005-0000-0000-000001B50000}"/>
    <cellStyle name="Normal 7 6 3" xfId="31597" xr:uid="{00000000-0005-0000-0000-000002B50000}"/>
    <cellStyle name="Normal 7 6 3 2" xfId="31598" xr:uid="{00000000-0005-0000-0000-000003B50000}"/>
    <cellStyle name="Normal 7 6 3_AVA DVA EL" xfId="31599" xr:uid="{00000000-0005-0000-0000-000004B50000}"/>
    <cellStyle name="Normal 7 6 4" xfId="31600" xr:uid="{00000000-0005-0000-0000-000005B50000}"/>
    <cellStyle name="Normal 7 6 5" xfId="31601" xr:uid="{00000000-0005-0000-0000-000006B50000}"/>
    <cellStyle name="Normal 7 6 6" xfId="49349" xr:uid="{00000000-0005-0000-0000-000007B50000}"/>
    <cellStyle name="Normal 7 6_AVA DVA EL" xfId="31602" xr:uid="{00000000-0005-0000-0000-000008B50000}"/>
    <cellStyle name="Normal 7 7" xfId="8708" xr:uid="{00000000-0005-0000-0000-000009B50000}"/>
    <cellStyle name="Normal 7 7 2" xfId="31603" xr:uid="{00000000-0005-0000-0000-00000AB50000}"/>
    <cellStyle name="Normal 7 7 2 2" xfId="31604" xr:uid="{00000000-0005-0000-0000-00000BB50000}"/>
    <cellStyle name="Normal 7 7 2 3" xfId="31605" xr:uid="{00000000-0005-0000-0000-00000CB50000}"/>
    <cellStyle name="Normal 7 7 2_AVA DVA EL" xfId="31606" xr:uid="{00000000-0005-0000-0000-00000DB50000}"/>
    <cellStyle name="Normal 7 7 3" xfId="31607" xr:uid="{00000000-0005-0000-0000-00000EB50000}"/>
    <cellStyle name="Normal 7 7 3 2" xfId="31608" xr:uid="{00000000-0005-0000-0000-00000FB50000}"/>
    <cellStyle name="Normal 7 7 3_AVA DVA EL" xfId="31609" xr:uid="{00000000-0005-0000-0000-000010B50000}"/>
    <cellStyle name="Normal 7 7 4" xfId="31610" xr:uid="{00000000-0005-0000-0000-000011B50000}"/>
    <cellStyle name="Normal 7 7 5" xfId="31611" xr:uid="{00000000-0005-0000-0000-000012B50000}"/>
    <cellStyle name="Normal 7 7 6" xfId="49350" xr:uid="{00000000-0005-0000-0000-000013B50000}"/>
    <cellStyle name="Normal 7 7_AVA DVA EL" xfId="31612" xr:uid="{00000000-0005-0000-0000-000014B50000}"/>
    <cellStyle name="Normal 7 8" xfId="8709" xr:uid="{00000000-0005-0000-0000-000015B50000}"/>
    <cellStyle name="Normal 7 8 2" xfId="31613" xr:uid="{00000000-0005-0000-0000-000016B50000}"/>
    <cellStyle name="Normal 7 8 2 2" xfId="31614" xr:uid="{00000000-0005-0000-0000-000017B50000}"/>
    <cellStyle name="Normal 7 8 2 3" xfId="31615" xr:uid="{00000000-0005-0000-0000-000018B50000}"/>
    <cellStyle name="Normal 7 8 2_AVA DVA EL" xfId="31616" xr:uid="{00000000-0005-0000-0000-000019B50000}"/>
    <cellStyle name="Normal 7 8 3" xfId="31617" xr:uid="{00000000-0005-0000-0000-00001AB50000}"/>
    <cellStyle name="Normal 7 8 3 2" xfId="31618" xr:uid="{00000000-0005-0000-0000-00001BB50000}"/>
    <cellStyle name="Normal 7 8 3_AVA DVA EL" xfId="31619" xr:uid="{00000000-0005-0000-0000-00001CB50000}"/>
    <cellStyle name="Normal 7 8 4" xfId="31620" xr:uid="{00000000-0005-0000-0000-00001DB50000}"/>
    <cellStyle name="Normal 7 8 5" xfId="31621" xr:uid="{00000000-0005-0000-0000-00001EB50000}"/>
    <cellStyle name="Normal 7 8 6" xfId="49351" xr:uid="{00000000-0005-0000-0000-00001FB50000}"/>
    <cellStyle name="Normal 7 8_AVA DVA EL" xfId="31622" xr:uid="{00000000-0005-0000-0000-000020B50000}"/>
    <cellStyle name="Normal 7 9" xfId="8710" xr:uid="{00000000-0005-0000-0000-000021B50000}"/>
    <cellStyle name="Normal 7 9 2" xfId="31623" xr:uid="{00000000-0005-0000-0000-000022B50000}"/>
    <cellStyle name="Normal 7 9 2 2" xfId="31624" xr:uid="{00000000-0005-0000-0000-000023B50000}"/>
    <cellStyle name="Normal 7 9 2 3" xfId="31625" xr:uid="{00000000-0005-0000-0000-000024B50000}"/>
    <cellStyle name="Normal 7 9 2_AVA DVA EL" xfId="31626" xr:uid="{00000000-0005-0000-0000-000025B50000}"/>
    <cellStyle name="Normal 7 9 3" xfId="31627" xr:uid="{00000000-0005-0000-0000-000026B50000}"/>
    <cellStyle name="Normal 7 9_AVA DVA EL" xfId="31628" xr:uid="{00000000-0005-0000-0000-000027B50000}"/>
    <cellStyle name="Normal 7_11" xfId="8711" xr:uid="{00000000-0005-0000-0000-000028B50000}"/>
    <cellStyle name="Normal 70" xfId="8712" xr:uid="{00000000-0005-0000-0000-000029B50000}"/>
    <cellStyle name="Normal 70 2" xfId="8713" xr:uid="{00000000-0005-0000-0000-00002AB50000}"/>
    <cellStyle name="Normal 70 2 2" xfId="8714" xr:uid="{00000000-0005-0000-0000-00002BB50000}"/>
    <cellStyle name="Normal 70 2 3" xfId="31629" xr:uid="{00000000-0005-0000-0000-00002CB50000}"/>
    <cellStyle name="Normal 70 2_AVA DVA EL" xfId="31630" xr:uid="{00000000-0005-0000-0000-00002DB50000}"/>
    <cellStyle name="Normal 70 3" xfId="8715" xr:uid="{00000000-0005-0000-0000-00002EB50000}"/>
    <cellStyle name="Normal 70 4" xfId="31631" xr:uid="{00000000-0005-0000-0000-00002FB50000}"/>
    <cellStyle name="Normal 70_AVA DVA EL" xfId="31632" xr:uid="{00000000-0005-0000-0000-000030B50000}"/>
    <cellStyle name="Normal 71" xfId="8716" xr:uid="{00000000-0005-0000-0000-000031B50000}"/>
    <cellStyle name="Normal 71 2" xfId="8717" xr:uid="{00000000-0005-0000-0000-000032B50000}"/>
    <cellStyle name="Normal 71 2 2" xfId="31633" xr:uid="{00000000-0005-0000-0000-000033B50000}"/>
    <cellStyle name="Normal 71 2 3" xfId="31634" xr:uid="{00000000-0005-0000-0000-000034B50000}"/>
    <cellStyle name="Normal 71 2_AVA DVA EL" xfId="31635" xr:uid="{00000000-0005-0000-0000-000035B50000}"/>
    <cellStyle name="Normal 71 3" xfId="8718" xr:uid="{00000000-0005-0000-0000-000036B50000}"/>
    <cellStyle name="Normal 71 4" xfId="31636" xr:uid="{00000000-0005-0000-0000-000037B50000}"/>
    <cellStyle name="Normal 71_AVA DVA EL" xfId="31637" xr:uid="{00000000-0005-0000-0000-000038B50000}"/>
    <cellStyle name="Normal 72" xfId="8719" xr:uid="{00000000-0005-0000-0000-000039B50000}"/>
    <cellStyle name="Normal 72 2" xfId="8720" xr:uid="{00000000-0005-0000-0000-00003AB50000}"/>
    <cellStyle name="Normal 72 2 2" xfId="8721" xr:uid="{00000000-0005-0000-0000-00003BB50000}"/>
    <cellStyle name="Normal 72 2 3" xfId="31638" xr:uid="{00000000-0005-0000-0000-00003CB50000}"/>
    <cellStyle name="Normal 72 2_AVA DVA EL" xfId="31639" xr:uid="{00000000-0005-0000-0000-00003DB50000}"/>
    <cellStyle name="Normal 72 3" xfId="8722" xr:uid="{00000000-0005-0000-0000-00003EB50000}"/>
    <cellStyle name="Normal 72 3 2" xfId="31640" xr:uid="{00000000-0005-0000-0000-00003FB50000}"/>
    <cellStyle name="Normal 72 3 3" xfId="31641" xr:uid="{00000000-0005-0000-0000-000040B50000}"/>
    <cellStyle name="Normal 72 3_AVA DVA EL" xfId="31642" xr:uid="{00000000-0005-0000-0000-000041B50000}"/>
    <cellStyle name="Normal 72 4" xfId="31643" xr:uid="{00000000-0005-0000-0000-000042B50000}"/>
    <cellStyle name="Normal 72 4 2" xfId="31644" xr:uid="{00000000-0005-0000-0000-000043B50000}"/>
    <cellStyle name="Normal 72 4 3" xfId="31645" xr:uid="{00000000-0005-0000-0000-000044B50000}"/>
    <cellStyle name="Normal 72 4_AVA DVA EL" xfId="31646" xr:uid="{00000000-0005-0000-0000-000045B50000}"/>
    <cellStyle name="Normal 72 5" xfId="31647" xr:uid="{00000000-0005-0000-0000-000046B50000}"/>
    <cellStyle name="Normal 72 5 2" xfId="31648" xr:uid="{00000000-0005-0000-0000-000047B50000}"/>
    <cellStyle name="Normal 72 5 3" xfId="31649" xr:uid="{00000000-0005-0000-0000-000048B50000}"/>
    <cellStyle name="Normal 72 5_AVA DVA EL" xfId="31650" xr:uid="{00000000-0005-0000-0000-000049B50000}"/>
    <cellStyle name="Normal 72 6" xfId="31651" xr:uid="{00000000-0005-0000-0000-00004AB50000}"/>
    <cellStyle name="Normal 72 6 2" xfId="31652" xr:uid="{00000000-0005-0000-0000-00004BB50000}"/>
    <cellStyle name="Normal 72 6 3" xfId="31653" xr:uid="{00000000-0005-0000-0000-00004CB50000}"/>
    <cellStyle name="Normal 72 6_AVA DVA EL" xfId="31654" xr:uid="{00000000-0005-0000-0000-00004DB50000}"/>
    <cellStyle name="Normal 72 7" xfId="31655" xr:uid="{00000000-0005-0000-0000-00004EB50000}"/>
    <cellStyle name="Normal 72 8" xfId="31656" xr:uid="{00000000-0005-0000-0000-00004FB50000}"/>
    <cellStyle name="Normal 72_AVA DVA EL" xfId="31657" xr:uid="{00000000-0005-0000-0000-000050B50000}"/>
    <cellStyle name="Normal 73" xfId="8723" xr:uid="{00000000-0005-0000-0000-000051B50000}"/>
    <cellStyle name="Normal 73 2" xfId="8724" xr:uid="{00000000-0005-0000-0000-000052B50000}"/>
    <cellStyle name="Normal 73 2 2" xfId="8725" xr:uid="{00000000-0005-0000-0000-000053B50000}"/>
    <cellStyle name="Normal 73 2 2 2" xfId="31658" xr:uid="{00000000-0005-0000-0000-000054B50000}"/>
    <cellStyle name="Normal 73 2 2 3" xfId="31659" xr:uid="{00000000-0005-0000-0000-000055B50000}"/>
    <cellStyle name="Normal 73 2 2_AVA DVA EL" xfId="31660" xr:uid="{00000000-0005-0000-0000-000056B50000}"/>
    <cellStyle name="Normal 73 2 3" xfId="31661" xr:uid="{00000000-0005-0000-0000-000057B50000}"/>
    <cellStyle name="Normal 73 2 4" xfId="31662" xr:uid="{00000000-0005-0000-0000-000058B50000}"/>
    <cellStyle name="Normal 73 2_AVA DVA EL" xfId="31663" xr:uid="{00000000-0005-0000-0000-000059B50000}"/>
    <cellStyle name="Normal 73 3" xfId="8726" xr:uid="{00000000-0005-0000-0000-00005AB50000}"/>
    <cellStyle name="Normal 73 3 2" xfId="31664" xr:uid="{00000000-0005-0000-0000-00005BB50000}"/>
    <cellStyle name="Normal 73 3 3" xfId="31665" xr:uid="{00000000-0005-0000-0000-00005CB50000}"/>
    <cellStyle name="Normal 73 3_AVA DVA EL" xfId="31666" xr:uid="{00000000-0005-0000-0000-00005DB50000}"/>
    <cellStyle name="Normal 73 4" xfId="31667" xr:uid="{00000000-0005-0000-0000-00005EB50000}"/>
    <cellStyle name="Normal 73 4 2" xfId="31668" xr:uid="{00000000-0005-0000-0000-00005FB50000}"/>
    <cellStyle name="Normal 73 4 3" xfId="31669" xr:uid="{00000000-0005-0000-0000-000060B50000}"/>
    <cellStyle name="Normal 73 4_AVA DVA EL" xfId="31670" xr:uid="{00000000-0005-0000-0000-000061B50000}"/>
    <cellStyle name="Normal 73 5" xfId="31671" xr:uid="{00000000-0005-0000-0000-000062B50000}"/>
    <cellStyle name="Normal 73 5 2" xfId="31672" xr:uid="{00000000-0005-0000-0000-000063B50000}"/>
    <cellStyle name="Normal 73 5 3" xfId="31673" xr:uid="{00000000-0005-0000-0000-000064B50000}"/>
    <cellStyle name="Normal 73 5_AVA DVA EL" xfId="31674" xr:uid="{00000000-0005-0000-0000-000065B50000}"/>
    <cellStyle name="Normal 73 6" xfId="31675" xr:uid="{00000000-0005-0000-0000-000066B50000}"/>
    <cellStyle name="Normal 73 6 2" xfId="31676" xr:uid="{00000000-0005-0000-0000-000067B50000}"/>
    <cellStyle name="Normal 73 6 3" xfId="31677" xr:uid="{00000000-0005-0000-0000-000068B50000}"/>
    <cellStyle name="Normal 73 6_AVA DVA EL" xfId="31678" xr:uid="{00000000-0005-0000-0000-000069B50000}"/>
    <cellStyle name="Normal 73 7" xfId="31679" xr:uid="{00000000-0005-0000-0000-00006AB50000}"/>
    <cellStyle name="Normal 73 8" xfId="31680" xr:uid="{00000000-0005-0000-0000-00006BB50000}"/>
    <cellStyle name="Normal 73_AVA DVA EL" xfId="31681" xr:uid="{00000000-0005-0000-0000-00006CB50000}"/>
    <cellStyle name="Normal 74" xfId="8727" xr:uid="{00000000-0005-0000-0000-00006DB50000}"/>
    <cellStyle name="Normal 74 2" xfId="8728" xr:uid="{00000000-0005-0000-0000-00006EB50000}"/>
    <cellStyle name="Normal 74 2 2" xfId="8729" xr:uid="{00000000-0005-0000-0000-00006FB50000}"/>
    <cellStyle name="Normal 74 2 3" xfId="31682" xr:uid="{00000000-0005-0000-0000-000070B50000}"/>
    <cellStyle name="Normal 74 2_AVA DVA EL" xfId="31683" xr:uid="{00000000-0005-0000-0000-000071B50000}"/>
    <cellStyle name="Normal 74 3" xfId="8730" xr:uid="{00000000-0005-0000-0000-000072B50000}"/>
    <cellStyle name="Normal 74 3 2" xfId="31684" xr:uid="{00000000-0005-0000-0000-000073B50000}"/>
    <cellStyle name="Normal 74 3 3" xfId="31685" xr:uid="{00000000-0005-0000-0000-000074B50000}"/>
    <cellStyle name="Normal 74 3_AVA DVA EL" xfId="31686" xr:uid="{00000000-0005-0000-0000-000075B50000}"/>
    <cellStyle name="Normal 74 4" xfId="31687" xr:uid="{00000000-0005-0000-0000-000076B50000}"/>
    <cellStyle name="Normal 74 4 2" xfId="31688" xr:uid="{00000000-0005-0000-0000-000077B50000}"/>
    <cellStyle name="Normal 74 4 3" xfId="31689" xr:uid="{00000000-0005-0000-0000-000078B50000}"/>
    <cellStyle name="Normal 74 4_AVA DVA EL" xfId="31690" xr:uid="{00000000-0005-0000-0000-000079B50000}"/>
    <cellStyle name="Normal 74 5" xfId="31691" xr:uid="{00000000-0005-0000-0000-00007AB50000}"/>
    <cellStyle name="Normal 74 5 2" xfId="31692" xr:uid="{00000000-0005-0000-0000-00007BB50000}"/>
    <cellStyle name="Normal 74 5 3" xfId="31693" xr:uid="{00000000-0005-0000-0000-00007CB50000}"/>
    <cellStyle name="Normal 74 5_AVA DVA EL" xfId="31694" xr:uid="{00000000-0005-0000-0000-00007DB50000}"/>
    <cellStyle name="Normal 74 6" xfId="31695" xr:uid="{00000000-0005-0000-0000-00007EB50000}"/>
    <cellStyle name="Normal 74 6 2" xfId="31696" xr:uid="{00000000-0005-0000-0000-00007FB50000}"/>
    <cellStyle name="Normal 74 6 3" xfId="31697" xr:uid="{00000000-0005-0000-0000-000080B50000}"/>
    <cellStyle name="Normal 74 6_AVA DVA EL" xfId="31698" xr:uid="{00000000-0005-0000-0000-000081B50000}"/>
    <cellStyle name="Normal 74 7" xfId="31699" xr:uid="{00000000-0005-0000-0000-000082B50000}"/>
    <cellStyle name="Normal 74 8" xfId="31700" xr:uid="{00000000-0005-0000-0000-000083B50000}"/>
    <cellStyle name="Normal 74_AVA DVA EL" xfId="31701" xr:uid="{00000000-0005-0000-0000-000084B50000}"/>
    <cellStyle name="Normal 75" xfId="8731" xr:uid="{00000000-0005-0000-0000-000085B50000}"/>
    <cellStyle name="Normal 75 2" xfId="8732" xr:uid="{00000000-0005-0000-0000-000086B50000}"/>
    <cellStyle name="Normal 75 2 2" xfId="31702" xr:uid="{00000000-0005-0000-0000-000087B50000}"/>
    <cellStyle name="Normal 75 2 3" xfId="31703" xr:uid="{00000000-0005-0000-0000-000088B50000}"/>
    <cellStyle name="Normal 75 2_AVA DVA EL" xfId="31704" xr:uid="{00000000-0005-0000-0000-000089B50000}"/>
    <cellStyle name="Normal 75 3" xfId="31705" xr:uid="{00000000-0005-0000-0000-00008AB50000}"/>
    <cellStyle name="Normal 75 4" xfId="31706" xr:uid="{00000000-0005-0000-0000-00008BB50000}"/>
    <cellStyle name="Normal 75_AVA DVA EL" xfId="31707" xr:uid="{00000000-0005-0000-0000-00008CB50000}"/>
    <cellStyle name="Normal 76" xfId="8733" xr:uid="{00000000-0005-0000-0000-00008DB50000}"/>
    <cellStyle name="Normal 76 2" xfId="8734" xr:uid="{00000000-0005-0000-0000-00008EB50000}"/>
    <cellStyle name="Normal 76 2 2" xfId="8735" xr:uid="{00000000-0005-0000-0000-00008FB50000}"/>
    <cellStyle name="Normal 76 2 2 2" xfId="8736" xr:uid="{00000000-0005-0000-0000-000090B50000}"/>
    <cellStyle name="Normal 76 2 2_CR4_19" xfId="8737" xr:uid="{00000000-0005-0000-0000-000091B50000}"/>
    <cellStyle name="Normal 76 2 3" xfId="8738" xr:uid="{00000000-0005-0000-0000-000092B50000}"/>
    <cellStyle name="Normal 76 2 3 2" xfId="8739" xr:uid="{00000000-0005-0000-0000-000093B50000}"/>
    <cellStyle name="Normal 76 2 3_CR4_19" xfId="8740" xr:uid="{00000000-0005-0000-0000-000094B50000}"/>
    <cellStyle name="Normal 76 2 4" xfId="8741" xr:uid="{00000000-0005-0000-0000-000095B50000}"/>
    <cellStyle name="Normal 76 2_AVA DVA EL" xfId="31708" xr:uid="{00000000-0005-0000-0000-000096B50000}"/>
    <cellStyle name="Normal 76 3" xfId="8742" xr:uid="{00000000-0005-0000-0000-000097B50000}"/>
    <cellStyle name="Normal 76 4" xfId="31709" xr:uid="{00000000-0005-0000-0000-000098B50000}"/>
    <cellStyle name="Normal 76_AVA DVA EL" xfId="31710" xr:uid="{00000000-0005-0000-0000-000099B50000}"/>
    <cellStyle name="Normal 77" xfId="8743" xr:uid="{00000000-0005-0000-0000-00009AB50000}"/>
    <cellStyle name="Normal 77 2" xfId="8744" xr:uid="{00000000-0005-0000-0000-00009BB50000}"/>
    <cellStyle name="Normal 77 2 2" xfId="31711" xr:uid="{00000000-0005-0000-0000-00009CB50000}"/>
    <cellStyle name="Normal 77 2 3" xfId="31712" xr:uid="{00000000-0005-0000-0000-00009DB50000}"/>
    <cellStyle name="Normal 77 2_AVA DVA EL" xfId="31713" xr:uid="{00000000-0005-0000-0000-00009EB50000}"/>
    <cellStyle name="Normal 77 3" xfId="31714" xr:uid="{00000000-0005-0000-0000-00009FB50000}"/>
    <cellStyle name="Normal 77 3 2" xfId="31715" xr:uid="{00000000-0005-0000-0000-0000A0B50000}"/>
    <cellStyle name="Normal 77 3 3" xfId="31716" xr:uid="{00000000-0005-0000-0000-0000A1B50000}"/>
    <cellStyle name="Normal 77 3_AVA DVA EL" xfId="31717" xr:uid="{00000000-0005-0000-0000-0000A2B50000}"/>
    <cellStyle name="Normal 77 4" xfId="31718" xr:uid="{00000000-0005-0000-0000-0000A3B50000}"/>
    <cellStyle name="Normal 77 5" xfId="31719" xr:uid="{00000000-0005-0000-0000-0000A4B50000}"/>
    <cellStyle name="Normal 77_AVA DVA EL" xfId="31720" xr:uid="{00000000-0005-0000-0000-0000A5B50000}"/>
    <cellStyle name="Normal 78" xfId="8745" xr:uid="{00000000-0005-0000-0000-0000A6B50000}"/>
    <cellStyle name="Normal 78 2" xfId="8746" xr:uid="{00000000-0005-0000-0000-0000A7B50000}"/>
    <cellStyle name="Normal 78 2 2" xfId="31721" xr:uid="{00000000-0005-0000-0000-0000A8B50000}"/>
    <cellStyle name="Normal 78 2 3" xfId="31722" xr:uid="{00000000-0005-0000-0000-0000A9B50000}"/>
    <cellStyle name="Normal 78 2_AVA DVA EL" xfId="31723" xr:uid="{00000000-0005-0000-0000-0000AAB50000}"/>
    <cellStyle name="Normal 78 3" xfId="31724" xr:uid="{00000000-0005-0000-0000-0000ABB50000}"/>
    <cellStyle name="Normal 78 4" xfId="31725" xr:uid="{00000000-0005-0000-0000-0000ACB50000}"/>
    <cellStyle name="Normal 78_AVA DVA EL" xfId="31726" xr:uid="{00000000-0005-0000-0000-0000ADB50000}"/>
    <cellStyle name="Normal 79" xfId="8747" xr:uid="{00000000-0005-0000-0000-0000AEB50000}"/>
    <cellStyle name="Normal 79 2" xfId="8748" xr:uid="{00000000-0005-0000-0000-0000AFB50000}"/>
    <cellStyle name="Normal 79 2 2" xfId="31727" xr:uid="{00000000-0005-0000-0000-0000B0B50000}"/>
    <cellStyle name="Normal 79 2 3" xfId="31728" xr:uid="{00000000-0005-0000-0000-0000B1B50000}"/>
    <cellStyle name="Normal 79 2_AVA DVA EL" xfId="31729" xr:uid="{00000000-0005-0000-0000-0000B2B50000}"/>
    <cellStyle name="Normal 79 3" xfId="31730" xr:uid="{00000000-0005-0000-0000-0000B3B50000}"/>
    <cellStyle name="Normal 79 4" xfId="31731" xr:uid="{00000000-0005-0000-0000-0000B4B50000}"/>
    <cellStyle name="Normal 79_AVA DVA EL" xfId="31732" xr:uid="{00000000-0005-0000-0000-0000B5B50000}"/>
    <cellStyle name="Normal 8" xfId="8749" xr:uid="{00000000-0005-0000-0000-0000B6B50000}"/>
    <cellStyle name="Normal 8 10" xfId="31733" xr:uid="{00000000-0005-0000-0000-0000B7B50000}"/>
    <cellStyle name="Normal 8 10 2" xfId="31734" xr:uid="{00000000-0005-0000-0000-0000B8B50000}"/>
    <cellStyle name="Normal 8 10 2 2" xfId="31735" xr:uid="{00000000-0005-0000-0000-0000B9B50000}"/>
    <cellStyle name="Normal 8 10 2 3" xfId="31736" xr:uid="{00000000-0005-0000-0000-0000BAB50000}"/>
    <cellStyle name="Normal 8 10 2_AVA DVA EL" xfId="31737" xr:uid="{00000000-0005-0000-0000-0000BBB50000}"/>
    <cellStyle name="Normal 8 10 3" xfId="31738" xr:uid="{00000000-0005-0000-0000-0000BCB50000}"/>
    <cellStyle name="Normal 8 10 4" xfId="31739" xr:uid="{00000000-0005-0000-0000-0000BDB50000}"/>
    <cellStyle name="Normal 8 10_AVA DVA EL" xfId="31740" xr:uid="{00000000-0005-0000-0000-0000BEB50000}"/>
    <cellStyle name="Normal 8 11" xfId="31741" xr:uid="{00000000-0005-0000-0000-0000BFB50000}"/>
    <cellStyle name="Normal 8 11 2" xfId="31742" xr:uid="{00000000-0005-0000-0000-0000C0B50000}"/>
    <cellStyle name="Normal 8 11 2 2" xfId="31743" xr:uid="{00000000-0005-0000-0000-0000C1B50000}"/>
    <cellStyle name="Normal 8 11 2 3" xfId="31744" xr:uid="{00000000-0005-0000-0000-0000C2B50000}"/>
    <cellStyle name="Normal 8 11 2_AVA DVA EL" xfId="31745" xr:uid="{00000000-0005-0000-0000-0000C3B50000}"/>
    <cellStyle name="Normal 8 11 3" xfId="31746" xr:uid="{00000000-0005-0000-0000-0000C4B50000}"/>
    <cellStyle name="Normal 8 11 3 2" xfId="31747" xr:uid="{00000000-0005-0000-0000-0000C5B50000}"/>
    <cellStyle name="Normal 8 11 3 3" xfId="31748" xr:uid="{00000000-0005-0000-0000-0000C6B50000}"/>
    <cellStyle name="Normal 8 11 3_AVA DVA EL" xfId="31749" xr:uid="{00000000-0005-0000-0000-0000C7B50000}"/>
    <cellStyle name="Normal 8 11 4" xfId="31750" xr:uid="{00000000-0005-0000-0000-0000C8B50000}"/>
    <cellStyle name="Normal 8 11 5" xfId="31751" xr:uid="{00000000-0005-0000-0000-0000C9B50000}"/>
    <cellStyle name="Normal 8 11_AVA DVA EL" xfId="31752" xr:uid="{00000000-0005-0000-0000-0000CAB50000}"/>
    <cellStyle name="Normal 8 12" xfId="31753" xr:uid="{00000000-0005-0000-0000-0000CBB50000}"/>
    <cellStyle name="Normal 8 12 2" xfId="31754" xr:uid="{00000000-0005-0000-0000-0000CCB50000}"/>
    <cellStyle name="Normal 8 12 2 2" xfId="31755" xr:uid="{00000000-0005-0000-0000-0000CDB50000}"/>
    <cellStyle name="Normal 8 12 2 3" xfId="31756" xr:uid="{00000000-0005-0000-0000-0000CEB50000}"/>
    <cellStyle name="Normal 8 12 2_AVA DVA EL" xfId="31757" xr:uid="{00000000-0005-0000-0000-0000CFB50000}"/>
    <cellStyle name="Normal 8 12 3" xfId="31758" xr:uid="{00000000-0005-0000-0000-0000D0B50000}"/>
    <cellStyle name="Normal 8 12 4" xfId="31759" xr:uid="{00000000-0005-0000-0000-0000D1B50000}"/>
    <cellStyle name="Normal 8 12_AVA DVA EL" xfId="31760" xr:uid="{00000000-0005-0000-0000-0000D2B50000}"/>
    <cellStyle name="Normal 8 13" xfId="31761" xr:uid="{00000000-0005-0000-0000-0000D3B50000}"/>
    <cellStyle name="Normal 8 13 2" xfId="31762" xr:uid="{00000000-0005-0000-0000-0000D4B50000}"/>
    <cellStyle name="Normal 8 13 2 2" xfId="31763" xr:uid="{00000000-0005-0000-0000-0000D5B50000}"/>
    <cellStyle name="Normal 8 13 2 3" xfId="31764" xr:uid="{00000000-0005-0000-0000-0000D6B50000}"/>
    <cellStyle name="Normal 8 13 2_AVA DVA EL" xfId="31765" xr:uid="{00000000-0005-0000-0000-0000D7B50000}"/>
    <cellStyle name="Normal 8 13 3" xfId="31766" xr:uid="{00000000-0005-0000-0000-0000D8B50000}"/>
    <cellStyle name="Normal 8 13 4" xfId="31767" xr:uid="{00000000-0005-0000-0000-0000D9B50000}"/>
    <cellStyle name="Normal 8 13_AVA DVA EL" xfId="31768" xr:uid="{00000000-0005-0000-0000-0000DAB50000}"/>
    <cellStyle name="Normal 8 14" xfId="31769" xr:uid="{00000000-0005-0000-0000-0000DBB50000}"/>
    <cellStyle name="Normal 8 14 2" xfId="31770" xr:uid="{00000000-0005-0000-0000-0000DCB50000}"/>
    <cellStyle name="Normal 8 14 2 2" xfId="31771" xr:uid="{00000000-0005-0000-0000-0000DDB50000}"/>
    <cellStyle name="Normal 8 14 2 3" xfId="31772" xr:uid="{00000000-0005-0000-0000-0000DEB50000}"/>
    <cellStyle name="Normal 8 14 2_AVA DVA EL" xfId="31773" xr:uid="{00000000-0005-0000-0000-0000DFB50000}"/>
    <cellStyle name="Normal 8 14 3" xfId="31774" xr:uid="{00000000-0005-0000-0000-0000E0B50000}"/>
    <cellStyle name="Normal 8 14 4" xfId="31775" xr:uid="{00000000-0005-0000-0000-0000E1B50000}"/>
    <cellStyle name="Normal 8 14_AVA DVA EL" xfId="31776" xr:uid="{00000000-0005-0000-0000-0000E2B50000}"/>
    <cellStyle name="Normal 8 15" xfId="31777" xr:uid="{00000000-0005-0000-0000-0000E3B50000}"/>
    <cellStyle name="Normal 8 15 2" xfId="31778" xr:uid="{00000000-0005-0000-0000-0000E4B50000}"/>
    <cellStyle name="Normal 8 15 3" xfId="31779" xr:uid="{00000000-0005-0000-0000-0000E5B50000}"/>
    <cellStyle name="Normal 8 15_AVA DVA EL" xfId="31780" xr:uid="{00000000-0005-0000-0000-0000E6B50000}"/>
    <cellStyle name="Normal 8 16" xfId="31781" xr:uid="{00000000-0005-0000-0000-0000E7B50000}"/>
    <cellStyle name="Normal 8 16 2" xfId="31782" xr:uid="{00000000-0005-0000-0000-0000E8B50000}"/>
    <cellStyle name="Normal 8 16 3" xfId="31783" xr:uid="{00000000-0005-0000-0000-0000E9B50000}"/>
    <cellStyle name="Normal 8 16_AVA DVA EL" xfId="31784" xr:uid="{00000000-0005-0000-0000-0000EAB50000}"/>
    <cellStyle name="Normal 8 17" xfId="31785" xr:uid="{00000000-0005-0000-0000-0000EBB50000}"/>
    <cellStyle name="Normal 8 17 2" xfId="31786" xr:uid="{00000000-0005-0000-0000-0000ECB50000}"/>
    <cellStyle name="Normal 8 17 3" xfId="31787" xr:uid="{00000000-0005-0000-0000-0000EDB50000}"/>
    <cellStyle name="Normal 8 17_AVA DVA EL" xfId="31788" xr:uid="{00000000-0005-0000-0000-0000EEB50000}"/>
    <cellStyle name="Normal 8 18" xfId="31789" xr:uid="{00000000-0005-0000-0000-0000EFB50000}"/>
    <cellStyle name="Normal 8 19" xfId="31790" xr:uid="{00000000-0005-0000-0000-0000F0B50000}"/>
    <cellStyle name="Normal 8 2" xfId="8750" xr:uid="{00000000-0005-0000-0000-0000F1B50000}"/>
    <cellStyle name="Normal 8 2 10" xfId="31791" xr:uid="{00000000-0005-0000-0000-0000F2B50000}"/>
    <cellStyle name="Normal 8 2 10 2" xfId="31792" xr:uid="{00000000-0005-0000-0000-0000F3B50000}"/>
    <cellStyle name="Normal 8 2 10 2 2" xfId="31793" xr:uid="{00000000-0005-0000-0000-0000F4B50000}"/>
    <cellStyle name="Normal 8 2 10 2 3" xfId="31794" xr:uid="{00000000-0005-0000-0000-0000F5B50000}"/>
    <cellStyle name="Normal 8 2 10 2_AVA DVA EL" xfId="31795" xr:uid="{00000000-0005-0000-0000-0000F6B50000}"/>
    <cellStyle name="Normal 8 2 10 3" xfId="31796" xr:uid="{00000000-0005-0000-0000-0000F7B50000}"/>
    <cellStyle name="Normal 8 2 10 3 2" xfId="31797" xr:uid="{00000000-0005-0000-0000-0000F8B50000}"/>
    <cellStyle name="Normal 8 2 10 3 3" xfId="31798" xr:uid="{00000000-0005-0000-0000-0000F9B50000}"/>
    <cellStyle name="Normal 8 2 10 3_AVA DVA EL" xfId="31799" xr:uid="{00000000-0005-0000-0000-0000FAB50000}"/>
    <cellStyle name="Normal 8 2 10 4" xfId="31800" xr:uid="{00000000-0005-0000-0000-0000FBB50000}"/>
    <cellStyle name="Normal 8 2 10 5" xfId="31801" xr:uid="{00000000-0005-0000-0000-0000FCB50000}"/>
    <cellStyle name="Normal 8 2 10_AVA DVA EL" xfId="31802" xr:uid="{00000000-0005-0000-0000-0000FDB50000}"/>
    <cellStyle name="Normal 8 2 11" xfId="31803" xr:uid="{00000000-0005-0000-0000-0000FEB50000}"/>
    <cellStyle name="Normal 8 2 11 2" xfId="31804" xr:uid="{00000000-0005-0000-0000-0000FFB50000}"/>
    <cellStyle name="Normal 8 2 11 2 2" xfId="31805" xr:uid="{00000000-0005-0000-0000-000000B60000}"/>
    <cellStyle name="Normal 8 2 11 2 3" xfId="31806" xr:uid="{00000000-0005-0000-0000-000001B60000}"/>
    <cellStyle name="Normal 8 2 11 2_AVA DVA EL" xfId="31807" xr:uid="{00000000-0005-0000-0000-000002B60000}"/>
    <cellStyle name="Normal 8 2 11 3" xfId="31808" xr:uid="{00000000-0005-0000-0000-000003B60000}"/>
    <cellStyle name="Normal 8 2 11 4" xfId="31809" xr:uid="{00000000-0005-0000-0000-000004B60000}"/>
    <cellStyle name="Normal 8 2 11_AVA DVA EL" xfId="31810" xr:uid="{00000000-0005-0000-0000-000005B60000}"/>
    <cellStyle name="Normal 8 2 12" xfId="31811" xr:uid="{00000000-0005-0000-0000-000006B60000}"/>
    <cellStyle name="Normal 8 2 12 2" xfId="31812" xr:uid="{00000000-0005-0000-0000-000007B60000}"/>
    <cellStyle name="Normal 8 2 12 2 2" xfId="31813" xr:uid="{00000000-0005-0000-0000-000008B60000}"/>
    <cellStyle name="Normal 8 2 12 2 3" xfId="31814" xr:uid="{00000000-0005-0000-0000-000009B60000}"/>
    <cellStyle name="Normal 8 2 12 2_AVA DVA EL" xfId="31815" xr:uid="{00000000-0005-0000-0000-00000AB60000}"/>
    <cellStyle name="Normal 8 2 12 3" xfId="31816" xr:uid="{00000000-0005-0000-0000-00000BB60000}"/>
    <cellStyle name="Normal 8 2 12 4" xfId="31817" xr:uid="{00000000-0005-0000-0000-00000CB60000}"/>
    <cellStyle name="Normal 8 2 12_AVA DVA EL" xfId="31818" xr:uid="{00000000-0005-0000-0000-00000DB60000}"/>
    <cellStyle name="Normal 8 2 13" xfId="31819" xr:uid="{00000000-0005-0000-0000-00000EB60000}"/>
    <cellStyle name="Normal 8 2 13 2" xfId="31820" xr:uid="{00000000-0005-0000-0000-00000FB60000}"/>
    <cellStyle name="Normal 8 2 13 3" xfId="31821" xr:uid="{00000000-0005-0000-0000-000010B60000}"/>
    <cellStyle name="Normal 8 2 13_AVA DVA EL" xfId="31822" xr:uid="{00000000-0005-0000-0000-000011B60000}"/>
    <cellStyle name="Normal 8 2 14" xfId="31823" xr:uid="{00000000-0005-0000-0000-000012B60000}"/>
    <cellStyle name="Normal 8 2 14 2" xfId="31824" xr:uid="{00000000-0005-0000-0000-000013B60000}"/>
    <cellStyle name="Normal 8 2 14 3" xfId="31825" xr:uid="{00000000-0005-0000-0000-000014B60000}"/>
    <cellStyle name="Normal 8 2 14_AVA DVA EL" xfId="31826" xr:uid="{00000000-0005-0000-0000-000015B60000}"/>
    <cellStyle name="Normal 8 2 15" xfId="31827" xr:uid="{00000000-0005-0000-0000-000016B60000}"/>
    <cellStyle name="Normal 8 2 15 2" xfId="31828" xr:uid="{00000000-0005-0000-0000-000017B60000}"/>
    <cellStyle name="Normal 8 2 15_AVA DVA EL" xfId="31829" xr:uid="{00000000-0005-0000-0000-000018B60000}"/>
    <cellStyle name="Normal 8 2 16" xfId="31830" xr:uid="{00000000-0005-0000-0000-000019B60000}"/>
    <cellStyle name="Normal 8 2 17" xfId="31831" xr:uid="{00000000-0005-0000-0000-00001AB60000}"/>
    <cellStyle name="Normal 8 2 18" xfId="49352" xr:uid="{00000000-0005-0000-0000-00001BB60000}"/>
    <cellStyle name="Normal 8 2 19" xfId="49353" xr:uid="{00000000-0005-0000-0000-00001CB60000}"/>
    <cellStyle name="Normal 8 2 2" xfId="8751" xr:uid="{00000000-0005-0000-0000-00001DB60000}"/>
    <cellStyle name="Normal 8 2 2 10" xfId="31832" xr:uid="{00000000-0005-0000-0000-00001EB60000}"/>
    <cellStyle name="Normal 8 2 2 10 2" xfId="31833" xr:uid="{00000000-0005-0000-0000-00001FB60000}"/>
    <cellStyle name="Normal 8 2 2 10_AVA DVA EL" xfId="31834" xr:uid="{00000000-0005-0000-0000-000020B60000}"/>
    <cellStyle name="Normal 8 2 2 11" xfId="31835" xr:uid="{00000000-0005-0000-0000-000021B60000}"/>
    <cellStyle name="Normal 8 2 2 12" xfId="49354" xr:uid="{00000000-0005-0000-0000-000022B60000}"/>
    <cellStyle name="Normal 8 2 2 13" xfId="49355" xr:uid="{00000000-0005-0000-0000-000023B60000}"/>
    <cellStyle name="Normal 8 2 2 14" xfId="49356" xr:uid="{00000000-0005-0000-0000-000024B60000}"/>
    <cellStyle name="Normal 8 2 2 2" xfId="8752" xr:uid="{00000000-0005-0000-0000-000025B60000}"/>
    <cellStyle name="Normal 8 2 2 2 2" xfId="8753" xr:uid="{00000000-0005-0000-0000-000026B60000}"/>
    <cellStyle name="Normal 8 2 2 2 2 2" xfId="31836" xr:uid="{00000000-0005-0000-0000-000027B60000}"/>
    <cellStyle name="Normal 8 2 2 2 2 2 2" xfId="31837" xr:uid="{00000000-0005-0000-0000-000028B60000}"/>
    <cellStyle name="Normal 8 2 2 2 2 2_AVA DVA EL" xfId="31838" xr:uid="{00000000-0005-0000-0000-000029B60000}"/>
    <cellStyle name="Normal 8 2 2 2 2 3" xfId="31839" xr:uid="{00000000-0005-0000-0000-00002AB60000}"/>
    <cellStyle name="Normal 8 2 2 2 2 4" xfId="49357" xr:uid="{00000000-0005-0000-0000-00002BB60000}"/>
    <cellStyle name="Normal 8 2 2 2 2 5" xfId="49358" xr:uid="{00000000-0005-0000-0000-00002CB60000}"/>
    <cellStyle name="Normal 8 2 2 2 2 6" xfId="49359" xr:uid="{00000000-0005-0000-0000-00002DB60000}"/>
    <cellStyle name="Normal 8 2 2 2 2_Balanse bankkonsern" xfId="31840" xr:uid="{00000000-0005-0000-0000-00002EB60000}"/>
    <cellStyle name="Normal 8 2 2 2 3" xfId="8754" xr:uid="{00000000-0005-0000-0000-00002FB60000}"/>
    <cellStyle name="Normal 8 2 2 2 3 2" xfId="31841" xr:uid="{00000000-0005-0000-0000-000030B60000}"/>
    <cellStyle name="Normal 8 2 2 2 3 2 2" xfId="31842" xr:uid="{00000000-0005-0000-0000-000031B60000}"/>
    <cellStyle name="Normal 8 2 2 2 3 2_AVA DVA EL" xfId="31843" xr:uid="{00000000-0005-0000-0000-000032B60000}"/>
    <cellStyle name="Normal 8 2 2 2 3 3" xfId="31844" xr:uid="{00000000-0005-0000-0000-000033B60000}"/>
    <cellStyle name="Normal 8 2 2 2 3 4" xfId="49360" xr:uid="{00000000-0005-0000-0000-000034B60000}"/>
    <cellStyle name="Normal 8 2 2 2 3 5" xfId="49361" xr:uid="{00000000-0005-0000-0000-000035B60000}"/>
    <cellStyle name="Normal 8 2 2 2 3 6" xfId="49362" xr:uid="{00000000-0005-0000-0000-000036B60000}"/>
    <cellStyle name="Normal 8 2 2 2 3_Balanse bankkonsern" xfId="31845" xr:uid="{00000000-0005-0000-0000-000037B60000}"/>
    <cellStyle name="Normal 8 2 2 2 4" xfId="31846" xr:uid="{00000000-0005-0000-0000-000038B60000}"/>
    <cellStyle name="Normal 8 2 2 2 4 2" xfId="31847" xr:uid="{00000000-0005-0000-0000-000039B60000}"/>
    <cellStyle name="Normal 8 2 2 2 4 2 2" xfId="31848" xr:uid="{00000000-0005-0000-0000-00003AB60000}"/>
    <cellStyle name="Normal 8 2 2 2 4 2_AVA DVA EL" xfId="31849" xr:uid="{00000000-0005-0000-0000-00003BB60000}"/>
    <cellStyle name="Normal 8 2 2 2 4 3" xfId="31850" xr:uid="{00000000-0005-0000-0000-00003CB60000}"/>
    <cellStyle name="Normal 8 2 2 2 4 4" xfId="31851" xr:uid="{00000000-0005-0000-0000-00003DB60000}"/>
    <cellStyle name="Normal 8 2 2 2 4 5" xfId="49363" xr:uid="{00000000-0005-0000-0000-00003EB60000}"/>
    <cellStyle name="Normal 8 2 2 2 4_AVA DVA EL" xfId="31852" xr:uid="{00000000-0005-0000-0000-00003FB60000}"/>
    <cellStyle name="Normal 8 2 2 2 5" xfId="31853" xr:uid="{00000000-0005-0000-0000-000040B60000}"/>
    <cellStyle name="Normal 8 2 2 2 5 2" xfId="31854" xr:uid="{00000000-0005-0000-0000-000041B60000}"/>
    <cellStyle name="Normal 8 2 2 2 5 3" xfId="31855" xr:uid="{00000000-0005-0000-0000-000042B60000}"/>
    <cellStyle name="Normal 8 2 2 2 5 4" xfId="49364" xr:uid="{00000000-0005-0000-0000-000043B60000}"/>
    <cellStyle name="Normal 8 2 2 2 5_AVA DVA EL" xfId="31856" xr:uid="{00000000-0005-0000-0000-000044B60000}"/>
    <cellStyle name="Normal 8 2 2 2 6" xfId="31857" xr:uid="{00000000-0005-0000-0000-000045B60000}"/>
    <cellStyle name="Normal 8 2 2 2 6 2" xfId="31858" xr:uid="{00000000-0005-0000-0000-000046B60000}"/>
    <cellStyle name="Normal 8 2 2 2 6_AVA DVA EL" xfId="31859" xr:uid="{00000000-0005-0000-0000-000047B60000}"/>
    <cellStyle name="Normal 8 2 2 2 7" xfId="31860" xr:uid="{00000000-0005-0000-0000-000048B60000}"/>
    <cellStyle name="Normal 8 2 2 2 8" xfId="49365" xr:uid="{00000000-0005-0000-0000-000049B60000}"/>
    <cellStyle name="Normal 8 2 2 2 9" xfId="49366" xr:uid="{00000000-0005-0000-0000-00004AB60000}"/>
    <cellStyle name="Normal 8 2 2 2_Balanse bankkonsern" xfId="31861" xr:uid="{00000000-0005-0000-0000-00004BB60000}"/>
    <cellStyle name="Normal 8 2 2 3" xfId="8755" xr:uid="{00000000-0005-0000-0000-00004CB60000}"/>
    <cellStyle name="Normal 8 2 2 3 2" xfId="8756" xr:uid="{00000000-0005-0000-0000-00004DB60000}"/>
    <cellStyle name="Normal 8 2 2 3 3" xfId="8757" xr:uid="{00000000-0005-0000-0000-00004EB60000}"/>
    <cellStyle name="Normal 8 2 2 3 4" xfId="31862" xr:uid="{00000000-0005-0000-0000-00004FB60000}"/>
    <cellStyle name="Normal 8 2 2 3 4 2" xfId="31863" xr:uid="{00000000-0005-0000-0000-000050B60000}"/>
    <cellStyle name="Normal 8 2 2 3 4 3" xfId="31864" xr:uid="{00000000-0005-0000-0000-000051B60000}"/>
    <cellStyle name="Normal 8 2 2 3 4_AVA DVA EL" xfId="31865" xr:uid="{00000000-0005-0000-0000-000052B60000}"/>
    <cellStyle name="Normal 8 2 2 3 5" xfId="31866" xr:uid="{00000000-0005-0000-0000-000053B60000}"/>
    <cellStyle name="Normal 8 2 2 3 5 2" xfId="31867" xr:uid="{00000000-0005-0000-0000-000054B60000}"/>
    <cellStyle name="Normal 8 2 2 3 5_AVA DVA EL" xfId="31868" xr:uid="{00000000-0005-0000-0000-000055B60000}"/>
    <cellStyle name="Normal 8 2 2 3 6" xfId="31869" xr:uid="{00000000-0005-0000-0000-000056B60000}"/>
    <cellStyle name="Normal 8 2 2 3 7" xfId="31870" xr:uid="{00000000-0005-0000-0000-000057B60000}"/>
    <cellStyle name="Normal 8 2 2 3 8" xfId="49367" xr:uid="{00000000-0005-0000-0000-000058B60000}"/>
    <cellStyle name="Normal 8 2 2 3_Balanse bankkonsern" xfId="31871" xr:uid="{00000000-0005-0000-0000-000059B60000}"/>
    <cellStyle name="Normal 8 2 2 4" xfId="8758" xr:uid="{00000000-0005-0000-0000-00005AB60000}"/>
    <cellStyle name="Normal 8 2 2 4 2" xfId="8759" xr:uid="{00000000-0005-0000-0000-00005BB60000}"/>
    <cellStyle name="Normal 8 2 2 4 3" xfId="8760" xr:uid="{00000000-0005-0000-0000-00005CB60000}"/>
    <cellStyle name="Normal 8 2 2 4 4" xfId="31872" xr:uid="{00000000-0005-0000-0000-00005DB60000}"/>
    <cellStyle name="Normal 8 2 2 4 4 2" xfId="31873" xr:uid="{00000000-0005-0000-0000-00005EB60000}"/>
    <cellStyle name="Normal 8 2 2 4 4 3" xfId="31874" xr:uid="{00000000-0005-0000-0000-00005FB60000}"/>
    <cellStyle name="Normal 8 2 2 4 4_AVA DVA EL" xfId="31875" xr:uid="{00000000-0005-0000-0000-000060B60000}"/>
    <cellStyle name="Normal 8 2 2 4 5" xfId="31876" xr:uid="{00000000-0005-0000-0000-000061B60000}"/>
    <cellStyle name="Normal 8 2 2 4 5 2" xfId="31877" xr:uid="{00000000-0005-0000-0000-000062B60000}"/>
    <cellStyle name="Normal 8 2 2 4 5_AVA DVA EL" xfId="31878" xr:uid="{00000000-0005-0000-0000-000063B60000}"/>
    <cellStyle name="Normal 8 2 2 4 6" xfId="31879" xr:uid="{00000000-0005-0000-0000-000064B60000}"/>
    <cellStyle name="Normal 8 2 2 4 7" xfId="31880" xr:uid="{00000000-0005-0000-0000-000065B60000}"/>
    <cellStyle name="Normal 8 2 2 4 8" xfId="49368" xr:uid="{00000000-0005-0000-0000-000066B60000}"/>
    <cellStyle name="Normal 8 2 2 4_Balanse bankkonsern" xfId="31881" xr:uid="{00000000-0005-0000-0000-000067B60000}"/>
    <cellStyle name="Normal 8 2 2 5" xfId="8761" xr:uid="{00000000-0005-0000-0000-000068B60000}"/>
    <cellStyle name="Normal 8 2 2 5 2" xfId="8762" xr:uid="{00000000-0005-0000-0000-000069B60000}"/>
    <cellStyle name="Normal 8 2 2 5 2 2" xfId="8763" xr:uid="{00000000-0005-0000-0000-00006AB60000}"/>
    <cellStyle name="Normal 8 2 2 5 2 2 2" xfId="8764" xr:uid="{00000000-0005-0000-0000-00006BB60000}"/>
    <cellStyle name="Normal 8 2 2 5 2 2_CR4_19" xfId="8765" xr:uid="{00000000-0005-0000-0000-00006CB60000}"/>
    <cellStyle name="Normal 8 2 2 5 2 3" xfId="8766" xr:uid="{00000000-0005-0000-0000-00006DB60000}"/>
    <cellStyle name="Normal 8 2 2 5 2_AVA DVA EL" xfId="31882" xr:uid="{00000000-0005-0000-0000-00006EB60000}"/>
    <cellStyle name="Normal 8 2 2 5 3" xfId="8767" xr:uid="{00000000-0005-0000-0000-00006FB60000}"/>
    <cellStyle name="Normal 8 2 2 5 3 2" xfId="8768" xr:uid="{00000000-0005-0000-0000-000070B60000}"/>
    <cellStyle name="Normal 8 2 2 5 3 2 2" xfId="8769" xr:uid="{00000000-0005-0000-0000-000071B60000}"/>
    <cellStyle name="Normal 8 2 2 5 3 2_CR4_19" xfId="8770" xr:uid="{00000000-0005-0000-0000-000072B60000}"/>
    <cellStyle name="Normal 8 2 2 5 3 3" xfId="8771" xr:uid="{00000000-0005-0000-0000-000073B60000}"/>
    <cellStyle name="Normal 8 2 2 5 3_AVA DVA EL" xfId="31883" xr:uid="{00000000-0005-0000-0000-000074B60000}"/>
    <cellStyle name="Normal 8 2 2 5 4" xfId="31884" xr:uid="{00000000-0005-0000-0000-000075B60000}"/>
    <cellStyle name="Normal 8 2 2 5 5" xfId="31885" xr:uid="{00000000-0005-0000-0000-000076B60000}"/>
    <cellStyle name="Normal 8 2 2 5 6" xfId="49369" xr:uid="{00000000-0005-0000-0000-000077B60000}"/>
    <cellStyle name="Normal 8 2 2 5_Balanse bankkonsern" xfId="31886" xr:uid="{00000000-0005-0000-0000-000078B60000}"/>
    <cellStyle name="Normal 8 2 2 6" xfId="8772" xr:uid="{00000000-0005-0000-0000-000079B60000}"/>
    <cellStyle name="Normal 8 2 2 6 2" xfId="31887" xr:uid="{00000000-0005-0000-0000-00007AB60000}"/>
    <cellStyle name="Normal 8 2 2 6 2 2" xfId="31888" xr:uid="{00000000-0005-0000-0000-00007BB60000}"/>
    <cellStyle name="Normal 8 2 2 6 2 3" xfId="31889" xr:uid="{00000000-0005-0000-0000-00007CB60000}"/>
    <cellStyle name="Normal 8 2 2 6 2_AVA DVA EL" xfId="31890" xr:uid="{00000000-0005-0000-0000-00007DB60000}"/>
    <cellStyle name="Normal 8 2 2 6 3" xfId="31891" xr:uid="{00000000-0005-0000-0000-00007EB60000}"/>
    <cellStyle name="Normal 8 2 2 6 3 2" xfId="31892" xr:uid="{00000000-0005-0000-0000-00007FB60000}"/>
    <cellStyle name="Normal 8 2 2 6 3_AVA DVA EL" xfId="31893" xr:uid="{00000000-0005-0000-0000-000080B60000}"/>
    <cellStyle name="Normal 8 2 2 6 4" xfId="31894" xr:uid="{00000000-0005-0000-0000-000081B60000}"/>
    <cellStyle name="Normal 8 2 2 6 5" xfId="31895" xr:uid="{00000000-0005-0000-0000-000082B60000}"/>
    <cellStyle name="Normal 8 2 2 6 6" xfId="49370" xr:uid="{00000000-0005-0000-0000-000083B60000}"/>
    <cellStyle name="Normal 8 2 2 6_Balanse bankkonsern" xfId="31896" xr:uid="{00000000-0005-0000-0000-000084B60000}"/>
    <cellStyle name="Normal 8 2 2 7" xfId="8773" xr:uid="{00000000-0005-0000-0000-000085B60000}"/>
    <cellStyle name="Normal 8 2 2 7 2" xfId="8774" xr:uid="{00000000-0005-0000-0000-000086B60000}"/>
    <cellStyle name="Normal 8 2 2 7 2 2" xfId="8775" xr:uid="{00000000-0005-0000-0000-000087B60000}"/>
    <cellStyle name="Normal 8 2 2 7 2_CR4_19" xfId="8776" xr:uid="{00000000-0005-0000-0000-000088B60000}"/>
    <cellStyle name="Normal 8 2 2 7 3" xfId="8777" xr:uid="{00000000-0005-0000-0000-000089B60000}"/>
    <cellStyle name="Normal 8 2 2 7_AVA DVA EL" xfId="31897" xr:uid="{00000000-0005-0000-0000-00008AB60000}"/>
    <cellStyle name="Normal 8 2 2 8" xfId="31898" xr:uid="{00000000-0005-0000-0000-00008BB60000}"/>
    <cellStyle name="Normal 8 2 2 8 2" xfId="31899" xr:uid="{00000000-0005-0000-0000-00008CB60000}"/>
    <cellStyle name="Normal 8 2 2 8 3" xfId="31900" xr:uid="{00000000-0005-0000-0000-00008DB60000}"/>
    <cellStyle name="Normal 8 2 2 8_AVA DVA EL" xfId="31901" xr:uid="{00000000-0005-0000-0000-00008EB60000}"/>
    <cellStyle name="Normal 8 2 2 9" xfId="31902" xr:uid="{00000000-0005-0000-0000-00008FB60000}"/>
    <cellStyle name="Normal 8 2 2 9 2" xfId="31903" xr:uid="{00000000-0005-0000-0000-000090B60000}"/>
    <cellStyle name="Normal 8 2 2 9 3" xfId="31904" xr:uid="{00000000-0005-0000-0000-000091B60000}"/>
    <cellStyle name="Normal 8 2 2 9_AVA DVA EL" xfId="31905" xr:uid="{00000000-0005-0000-0000-000092B60000}"/>
    <cellStyle name="Normal 8 2 2_Balanse bankkonsern" xfId="31906" xr:uid="{00000000-0005-0000-0000-000093B60000}"/>
    <cellStyle name="Normal 8 2 3" xfId="8778" xr:uid="{00000000-0005-0000-0000-000094B60000}"/>
    <cellStyle name="Normal 8 2 3 10" xfId="49371" xr:uid="{00000000-0005-0000-0000-000095B60000}"/>
    <cellStyle name="Normal 8 2 3 11" xfId="49372" xr:uid="{00000000-0005-0000-0000-000096B60000}"/>
    <cellStyle name="Normal 8 2 3 2" xfId="8779" xr:uid="{00000000-0005-0000-0000-000097B60000}"/>
    <cellStyle name="Normal 8 2 3 2 2" xfId="8780" xr:uid="{00000000-0005-0000-0000-000098B60000}"/>
    <cellStyle name="Normal 8 2 3 2 3" xfId="8781" xr:uid="{00000000-0005-0000-0000-000099B60000}"/>
    <cellStyle name="Normal 8 2 3 2 4" xfId="31907" xr:uid="{00000000-0005-0000-0000-00009AB60000}"/>
    <cellStyle name="Normal 8 2 3 2 4 2" xfId="31908" xr:uid="{00000000-0005-0000-0000-00009BB60000}"/>
    <cellStyle name="Normal 8 2 3 2 4_AVA DVA EL" xfId="31909" xr:uid="{00000000-0005-0000-0000-00009CB60000}"/>
    <cellStyle name="Normal 8 2 3 2 5" xfId="31910" xr:uid="{00000000-0005-0000-0000-00009DB60000}"/>
    <cellStyle name="Normal 8 2 3 2 6" xfId="49373" xr:uid="{00000000-0005-0000-0000-00009EB60000}"/>
    <cellStyle name="Normal 8 2 3 2 7" xfId="49374" xr:uid="{00000000-0005-0000-0000-00009FB60000}"/>
    <cellStyle name="Normal 8 2 3 2 8" xfId="49375" xr:uid="{00000000-0005-0000-0000-0000A0B60000}"/>
    <cellStyle name="Normal 8 2 3 2_Balanse bankkonsern" xfId="31911" xr:uid="{00000000-0005-0000-0000-0000A1B60000}"/>
    <cellStyle name="Normal 8 2 3 3" xfId="8782" xr:uid="{00000000-0005-0000-0000-0000A2B60000}"/>
    <cellStyle name="Normal 8 2 3 3 2" xfId="8783" xr:uid="{00000000-0005-0000-0000-0000A3B60000}"/>
    <cellStyle name="Normal 8 2 3 3 3" xfId="8784" xr:uid="{00000000-0005-0000-0000-0000A4B60000}"/>
    <cellStyle name="Normal 8 2 3 3 4" xfId="31912" xr:uid="{00000000-0005-0000-0000-0000A5B60000}"/>
    <cellStyle name="Normal 8 2 3 3 4 2" xfId="31913" xr:uid="{00000000-0005-0000-0000-0000A6B60000}"/>
    <cellStyle name="Normal 8 2 3 3 4_AVA DVA EL" xfId="31914" xr:uid="{00000000-0005-0000-0000-0000A7B60000}"/>
    <cellStyle name="Normal 8 2 3 3 5" xfId="31915" xr:uid="{00000000-0005-0000-0000-0000A8B60000}"/>
    <cellStyle name="Normal 8 2 3 3 6" xfId="49376" xr:uid="{00000000-0005-0000-0000-0000A9B60000}"/>
    <cellStyle name="Normal 8 2 3 3 7" xfId="49377" xr:uid="{00000000-0005-0000-0000-0000AAB60000}"/>
    <cellStyle name="Normal 8 2 3 3 8" xfId="49378" xr:uid="{00000000-0005-0000-0000-0000ABB60000}"/>
    <cellStyle name="Normal 8 2 3 3_Balanse bankkonsern" xfId="31916" xr:uid="{00000000-0005-0000-0000-0000ACB60000}"/>
    <cellStyle name="Normal 8 2 3 4" xfId="8785" xr:uid="{00000000-0005-0000-0000-0000ADB60000}"/>
    <cellStyle name="Normal 8 2 3 4 2" xfId="8786" xr:uid="{00000000-0005-0000-0000-0000AEB60000}"/>
    <cellStyle name="Normal 8 2 3 4 3" xfId="8787" xr:uid="{00000000-0005-0000-0000-0000AFB60000}"/>
    <cellStyle name="Normal 8 2 3 4 4" xfId="31917" xr:uid="{00000000-0005-0000-0000-0000B0B60000}"/>
    <cellStyle name="Normal 8 2 3 4 4 2" xfId="31918" xr:uid="{00000000-0005-0000-0000-0000B1B60000}"/>
    <cellStyle name="Normal 8 2 3 4 4_AVA DVA EL" xfId="31919" xr:uid="{00000000-0005-0000-0000-0000B2B60000}"/>
    <cellStyle name="Normal 8 2 3 4 5" xfId="31920" xr:uid="{00000000-0005-0000-0000-0000B3B60000}"/>
    <cellStyle name="Normal 8 2 3 4 6" xfId="49379" xr:uid="{00000000-0005-0000-0000-0000B4B60000}"/>
    <cellStyle name="Normal 8 2 3 4 7" xfId="49380" xr:uid="{00000000-0005-0000-0000-0000B5B60000}"/>
    <cellStyle name="Normal 8 2 3 4_Balanse bankkonsern" xfId="31921" xr:uid="{00000000-0005-0000-0000-0000B6B60000}"/>
    <cellStyle name="Normal 8 2 3 5" xfId="8788" xr:uid="{00000000-0005-0000-0000-0000B7B60000}"/>
    <cellStyle name="Normal 8 2 3 5 2" xfId="31922" xr:uid="{00000000-0005-0000-0000-0000B8B60000}"/>
    <cellStyle name="Normal 8 2 3 5 2 2" xfId="31923" xr:uid="{00000000-0005-0000-0000-0000B9B60000}"/>
    <cellStyle name="Normal 8 2 3 5 2_AVA DVA EL" xfId="31924" xr:uid="{00000000-0005-0000-0000-0000BAB60000}"/>
    <cellStyle name="Normal 8 2 3 5 3" xfId="31925" xr:uid="{00000000-0005-0000-0000-0000BBB60000}"/>
    <cellStyle name="Normal 8 2 3 5 4" xfId="49381" xr:uid="{00000000-0005-0000-0000-0000BCB60000}"/>
    <cellStyle name="Normal 8 2 3 5 5" xfId="49382" xr:uid="{00000000-0005-0000-0000-0000BDB60000}"/>
    <cellStyle name="Normal 8 2 3 5_Balanse bankkonsern" xfId="31926" xr:uid="{00000000-0005-0000-0000-0000BEB60000}"/>
    <cellStyle name="Normal 8 2 3 6" xfId="8789" xr:uid="{00000000-0005-0000-0000-0000BFB60000}"/>
    <cellStyle name="Normal 8 2 3 7" xfId="31927" xr:uid="{00000000-0005-0000-0000-0000C0B60000}"/>
    <cellStyle name="Normal 8 2 3 7 2" xfId="31928" xr:uid="{00000000-0005-0000-0000-0000C1B60000}"/>
    <cellStyle name="Normal 8 2 3 7 3" xfId="31929" xr:uid="{00000000-0005-0000-0000-0000C2B60000}"/>
    <cellStyle name="Normal 8 2 3 7_AVA DVA EL" xfId="31930" xr:uid="{00000000-0005-0000-0000-0000C3B60000}"/>
    <cellStyle name="Normal 8 2 3 8" xfId="31931" xr:uid="{00000000-0005-0000-0000-0000C4B60000}"/>
    <cellStyle name="Normal 8 2 3 8 2" xfId="31932" xr:uid="{00000000-0005-0000-0000-0000C5B60000}"/>
    <cellStyle name="Normal 8 2 3 8_AVA DVA EL" xfId="31933" xr:uid="{00000000-0005-0000-0000-0000C6B60000}"/>
    <cellStyle name="Normal 8 2 3 9" xfId="31934" xr:uid="{00000000-0005-0000-0000-0000C7B60000}"/>
    <cellStyle name="Normal 8 2 3_Balanse bankkonsern" xfId="31935" xr:uid="{00000000-0005-0000-0000-0000C8B60000}"/>
    <cellStyle name="Normal 8 2 4" xfId="8790" xr:uid="{00000000-0005-0000-0000-0000C9B60000}"/>
    <cellStyle name="Normal 8 2 4 2" xfId="8791" xr:uid="{00000000-0005-0000-0000-0000CAB60000}"/>
    <cellStyle name="Normal 8 2 4 3" xfId="8792" xr:uid="{00000000-0005-0000-0000-0000CBB60000}"/>
    <cellStyle name="Normal 8 2 4 4" xfId="31936" xr:uid="{00000000-0005-0000-0000-0000CCB60000}"/>
    <cellStyle name="Normal 8 2 4 4 2" xfId="31937" xr:uid="{00000000-0005-0000-0000-0000CDB60000}"/>
    <cellStyle name="Normal 8 2 4 4 3" xfId="31938" xr:uid="{00000000-0005-0000-0000-0000CEB60000}"/>
    <cellStyle name="Normal 8 2 4 4_AVA DVA EL" xfId="31939" xr:uid="{00000000-0005-0000-0000-0000CFB60000}"/>
    <cellStyle name="Normal 8 2 4 5" xfId="31940" xr:uid="{00000000-0005-0000-0000-0000D0B60000}"/>
    <cellStyle name="Normal 8 2 4 5 2" xfId="31941" xr:uid="{00000000-0005-0000-0000-0000D1B60000}"/>
    <cellStyle name="Normal 8 2 4 5_AVA DVA EL" xfId="31942" xr:uid="{00000000-0005-0000-0000-0000D2B60000}"/>
    <cellStyle name="Normal 8 2 4 6" xfId="31943" xr:uid="{00000000-0005-0000-0000-0000D3B60000}"/>
    <cellStyle name="Normal 8 2 4 7" xfId="31944" xr:uid="{00000000-0005-0000-0000-0000D4B60000}"/>
    <cellStyle name="Normal 8 2 4 8" xfId="49383" xr:uid="{00000000-0005-0000-0000-0000D5B60000}"/>
    <cellStyle name="Normal 8 2 4_Balanse bankkonsern" xfId="31945" xr:uid="{00000000-0005-0000-0000-0000D6B60000}"/>
    <cellStyle name="Normal 8 2 5" xfId="8793" xr:uid="{00000000-0005-0000-0000-0000D7B60000}"/>
    <cellStyle name="Normal 8 2 5 2" xfId="8794" xr:uid="{00000000-0005-0000-0000-0000D8B60000}"/>
    <cellStyle name="Normal 8 2 5 3" xfId="8795" xr:uid="{00000000-0005-0000-0000-0000D9B60000}"/>
    <cellStyle name="Normal 8 2 5 4" xfId="31946" xr:uid="{00000000-0005-0000-0000-0000DAB60000}"/>
    <cellStyle name="Normal 8 2 5 4 2" xfId="31947" xr:uid="{00000000-0005-0000-0000-0000DBB60000}"/>
    <cellStyle name="Normal 8 2 5 4 3" xfId="31948" xr:uid="{00000000-0005-0000-0000-0000DCB60000}"/>
    <cellStyle name="Normal 8 2 5 4_AVA DVA EL" xfId="31949" xr:uid="{00000000-0005-0000-0000-0000DDB60000}"/>
    <cellStyle name="Normal 8 2 5 5" xfId="31950" xr:uid="{00000000-0005-0000-0000-0000DEB60000}"/>
    <cellStyle name="Normal 8 2 5 5 2" xfId="31951" xr:uid="{00000000-0005-0000-0000-0000DFB60000}"/>
    <cellStyle name="Normal 8 2 5 5_AVA DVA EL" xfId="31952" xr:uid="{00000000-0005-0000-0000-0000E0B60000}"/>
    <cellStyle name="Normal 8 2 5 6" xfId="31953" xr:uid="{00000000-0005-0000-0000-0000E1B60000}"/>
    <cellStyle name="Normal 8 2 5 7" xfId="31954" xr:uid="{00000000-0005-0000-0000-0000E2B60000}"/>
    <cellStyle name="Normal 8 2 5 8" xfId="49384" xr:uid="{00000000-0005-0000-0000-0000E3B60000}"/>
    <cellStyle name="Normal 8 2 5_Balanse bankkonsern" xfId="31955" xr:uid="{00000000-0005-0000-0000-0000E4B60000}"/>
    <cellStyle name="Normal 8 2 6" xfId="8796" xr:uid="{00000000-0005-0000-0000-0000E5B60000}"/>
    <cellStyle name="Normal 8 2 6 2" xfId="8797" xr:uid="{00000000-0005-0000-0000-0000E6B60000}"/>
    <cellStyle name="Normal 8 2 6 3" xfId="8798" xr:uid="{00000000-0005-0000-0000-0000E7B60000}"/>
    <cellStyle name="Normal 8 2 6 3 2" xfId="8799" xr:uid="{00000000-0005-0000-0000-0000E8B60000}"/>
    <cellStyle name="Normal 8 2 6 3 2 2" xfId="8800" xr:uid="{00000000-0005-0000-0000-0000E9B60000}"/>
    <cellStyle name="Normal 8 2 6 3 2 2 2" xfId="8801" xr:uid="{00000000-0005-0000-0000-0000EAB60000}"/>
    <cellStyle name="Normal 8 2 6 3 2 2_CR4_19" xfId="8802" xr:uid="{00000000-0005-0000-0000-0000EBB60000}"/>
    <cellStyle name="Normal 8 2 6 3 2 3" xfId="8803" xr:uid="{00000000-0005-0000-0000-0000ECB60000}"/>
    <cellStyle name="Normal 8 2 6 3 2_CR4_19" xfId="8804" xr:uid="{00000000-0005-0000-0000-0000EDB60000}"/>
    <cellStyle name="Normal 8 2 6 3_CCR3" xfId="8805" xr:uid="{00000000-0005-0000-0000-0000EEB60000}"/>
    <cellStyle name="Normal 8 2 6 4" xfId="8806" xr:uid="{00000000-0005-0000-0000-0000EFB60000}"/>
    <cellStyle name="Normal 8 2 6 4 2" xfId="8807" xr:uid="{00000000-0005-0000-0000-0000F0B60000}"/>
    <cellStyle name="Normal 8 2 6 4 2 2" xfId="8808" xr:uid="{00000000-0005-0000-0000-0000F1B60000}"/>
    <cellStyle name="Normal 8 2 6 4 2_CR4_19" xfId="8809" xr:uid="{00000000-0005-0000-0000-0000F2B60000}"/>
    <cellStyle name="Normal 8 2 6 4 3" xfId="8810" xr:uid="{00000000-0005-0000-0000-0000F3B60000}"/>
    <cellStyle name="Normal 8 2 6 4_AVA DVA EL" xfId="31956" xr:uid="{00000000-0005-0000-0000-0000F4B60000}"/>
    <cellStyle name="Normal 8 2 6 5" xfId="31957" xr:uid="{00000000-0005-0000-0000-0000F5B60000}"/>
    <cellStyle name="Normal 8 2 6 5 2" xfId="31958" xr:uid="{00000000-0005-0000-0000-0000F6B60000}"/>
    <cellStyle name="Normal 8 2 6 5_AVA DVA EL" xfId="31959" xr:uid="{00000000-0005-0000-0000-0000F7B60000}"/>
    <cellStyle name="Normal 8 2 6 6" xfId="31960" xr:uid="{00000000-0005-0000-0000-0000F8B60000}"/>
    <cellStyle name="Normal 8 2 6 7" xfId="31961" xr:uid="{00000000-0005-0000-0000-0000F9B60000}"/>
    <cellStyle name="Normal 8 2 6 8" xfId="49385" xr:uid="{00000000-0005-0000-0000-0000FAB60000}"/>
    <cellStyle name="Normal 8 2 6_Balanse bankkonsern" xfId="31962" xr:uid="{00000000-0005-0000-0000-0000FBB60000}"/>
    <cellStyle name="Normal 8 2 7" xfId="8811" xr:uid="{00000000-0005-0000-0000-0000FCB60000}"/>
    <cellStyle name="Normal 8 2 7 2" xfId="31963" xr:uid="{00000000-0005-0000-0000-0000FDB60000}"/>
    <cellStyle name="Normal 8 2 7 2 2" xfId="31964" xr:uid="{00000000-0005-0000-0000-0000FEB60000}"/>
    <cellStyle name="Normal 8 2 7 2 3" xfId="31965" xr:uid="{00000000-0005-0000-0000-0000FFB60000}"/>
    <cellStyle name="Normal 8 2 7 2_AVA DVA EL" xfId="31966" xr:uid="{00000000-0005-0000-0000-000000B70000}"/>
    <cellStyle name="Normal 8 2 7 3" xfId="31967" xr:uid="{00000000-0005-0000-0000-000001B70000}"/>
    <cellStyle name="Normal 8 2 7 3 2" xfId="31968" xr:uid="{00000000-0005-0000-0000-000002B70000}"/>
    <cellStyle name="Normal 8 2 7 3_AVA DVA EL" xfId="31969" xr:uid="{00000000-0005-0000-0000-000003B70000}"/>
    <cellStyle name="Normal 8 2 7 4" xfId="31970" xr:uid="{00000000-0005-0000-0000-000004B70000}"/>
    <cellStyle name="Normal 8 2 7 5" xfId="31971" xr:uid="{00000000-0005-0000-0000-000005B70000}"/>
    <cellStyle name="Normal 8 2 7 6" xfId="49386" xr:uid="{00000000-0005-0000-0000-000006B70000}"/>
    <cellStyle name="Normal 8 2 7_Balanse bankkonsern" xfId="31972" xr:uid="{00000000-0005-0000-0000-000007B70000}"/>
    <cellStyle name="Normal 8 2 8" xfId="8812" xr:uid="{00000000-0005-0000-0000-000008B70000}"/>
    <cellStyle name="Normal 8 2 8 2" xfId="31973" xr:uid="{00000000-0005-0000-0000-000009B70000}"/>
    <cellStyle name="Normal 8 2 8 2 2" xfId="31974" xr:uid="{00000000-0005-0000-0000-00000AB70000}"/>
    <cellStyle name="Normal 8 2 8 2 3" xfId="31975" xr:uid="{00000000-0005-0000-0000-00000BB70000}"/>
    <cellStyle name="Normal 8 2 8 2_AVA DVA EL" xfId="31976" xr:uid="{00000000-0005-0000-0000-00000CB70000}"/>
    <cellStyle name="Normal 8 2 8_Balanse bankkonsern" xfId="31977" xr:uid="{00000000-0005-0000-0000-00000DB70000}"/>
    <cellStyle name="Normal 8 2 9" xfId="31978" xr:uid="{00000000-0005-0000-0000-00000EB70000}"/>
    <cellStyle name="Normal 8 2 9 2" xfId="31979" xr:uid="{00000000-0005-0000-0000-00000FB70000}"/>
    <cellStyle name="Normal 8 2 9 2 2" xfId="31980" xr:uid="{00000000-0005-0000-0000-000010B70000}"/>
    <cellStyle name="Normal 8 2 9 2 3" xfId="31981" xr:uid="{00000000-0005-0000-0000-000011B70000}"/>
    <cellStyle name="Normal 8 2 9 2_AVA DVA EL" xfId="31982" xr:uid="{00000000-0005-0000-0000-000012B70000}"/>
    <cellStyle name="Normal 8 2 9 3" xfId="31983" xr:uid="{00000000-0005-0000-0000-000013B70000}"/>
    <cellStyle name="Normal 8 2 9 3 2" xfId="31984" xr:uid="{00000000-0005-0000-0000-000014B70000}"/>
    <cellStyle name="Normal 8 2 9 3 3" xfId="31985" xr:uid="{00000000-0005-0000-0000-000015B70000}"/>
    <cellStyle name="Normal 8 2 9 3_AVA DVA EL" xfId="31986" xr:uid="{00000000-0005-0000-0000-000016B70000}"/>
    <cellStyle name="Normal 8 2 9 4" xfId="31987" xr:uid="{00000000-0005-0000-0000-000017B70000}"/>
    <cellStyle name="Normal 8 2 9 5" xfId="31988" xr:uid="{00000000-0005-0000-0000-000018B70000}"/>
    <cellStyle name="Normal 8 2 9 6" xfId="34542" xr:uid="{00000000-0005-0000-0000-000019B70000}"/>
    <cellStyle name="Normal 8 2 9 7" xfId="34419" xr:uid="{00000000-0005-0000-0000-00001AB70000}"/>
    <cellStyle name="Normal 8 2 9_AVA DVA EL" xfId="31989" xr:uid="{00000000-0005-0000-0000-00001BB70000}"/>
    <cellStyle name="Normal 8 2_3. Chng in credit spreads" xfId="49387" xr:uid="{00000000-0005-0000-0000-00001CB70000}"/>
    <cellStyle name="Normal 8 20" xfId="34389" xr:uid="{00000000-0005-0000-0000-00001DB70000}"/>
    <cellStyle name="Normal 8 21" xfId="34494" xr:uid="{00000000-0005-0000-0000-00001EB70000}"/>
    <cellStyle name="Normal 8 22" xfId="35292" xr:uid="{00000000-0005-0000-0000-00001FB70000}"/>
    <cellStyle name="Normal 8 3" xfId="8813" xr:uid="{00000000-0005-0000-0000-000020B70000}"/>
    <cellStyle name="Normal 8 3 10" xfId="31990" xr:uid="{00000000-0005-0000-0000-000021B70000}"/>
    <cellStyle name="Normal 8 3 10 2" xfId="31991" xr:uid="{00000000-0005-0000-0000-000022B70000}"/>
    <cellStyle name="Normal 8 3 10 2 2" xfId="31992" xr:uid="{00000000-0005-0000-0000-000023B70000}"/>
    <cellStyle name="Normal 8 3 10 2 3" xfId="31993" xr:uid="{00000000-0005-0000-0000-000024B70000}"/>
    <cellStyle name="Normal 8 3 10 2_AVA DVA EL" xfId="31994" xr:uid="{00000000-0005-0000-0000-000025B70000}"/>
    <cellStyle name="Normal 8 3 10 3" xfId="31995" xr:uid="{00000000-0005-0000-0000-000026B70000}"/>
    <cellStyle name="Normal 8 3 10 4" xfId="31996" xr:uid="{00000000-0005-0000-0000-000027B70000}"/>
    <cellStyle name="Normal 8 3 10_AVA DVA EL" xfId="31997" xr:uid="{00000000-0005-0000-0000-000028B70000}"/>
    <cellStyle name="Normal 8 3 11" xfId="31998" xr:uid="{00000000-0005-0000-0000-000029B70000}"/>
    <cellStyle name="Normal 8 3 11 2" xfId="31999" xr:uid="{00000000-0005-0000-0000-00002AB70000}"/>
    <cellStyle name="Normal 8 3 11 2 2" xfId="32000" xr:uid="{00000000-0005-0000-0000-00002BB70000}"/>
    <cellStyle name="Normal 8 3 11 2 3" xfId="32001" xr:uid="{00000000-0005-0000-0000-00002CB70000}"/>
    <cellStyle name="Normal 8 3 11 2_AVA DVA EL" xfId="32002" xr:uid="{00000000-0005-0000-0000-00002DB70000}"/>
    <cellStyle name="Normal 8 3 11 3" xfId="32003" xr:uid="{00000000-0005-0000-0000-00002EB70000}"/>
    <cellStyle name="Normal 8 3 11 4" xfId="32004" xr:uid="{00000000-0005-0000-0000-00002FB70000}"/>
    <cellStyle name="Normal 8 3 11_AVA DVA EL" xfId="32005" xr:uid="{00000000-0005-0000-0000-000030B70000}"/>
    <cellStyle name="Normal 8 3 12" xfId="32006" xr:uid="{00000000-0005-0000-0000-000031B70000}"/>
    <cellStyle name="Normal 8 3 12 2" xfId="32007" xr:uid="{00000000-0005-0000-0000-000032B70000}"/>
    <cellStyle name="Normal 8 3 12 2 2" xfId="32008" xr:uid="{00000000-0005-0000-0000-000033B70000}"/>
    <cellStyle name="Normal 8 3 12 2 3" xfId="32009" xr:uid="{00000000-0005-0000-0000-000034B70000}"/>
    <cellStyle name="Normal 8 3 12 2_AVA DVA EL" xfId="32010" xr:uid="{00000000-0005-0000-0000-000035B70000}"/>
    <cellStyle name="Normal 8 3 12 3" xfId="32011" xr:uid="{00000000-0005-0000-0000-000036B70000}"/>
    <cellStyle name="Normal 8 3 12 4" xfId="32012" xr:uid="{00000000-0005-0000-0000-000037B70000}"/>
    <cellStyle name="Normal 8 3 12_AVA DVA EL" xfId="32013" xr:uid="{00000000-0005-0000-0000-000038B70000}"/>
    <cellStyle name="Normal 8 3 13" xfId="32014" xr:uid="{00000000-0005-0000-0000-000039B70000}"/>
    <cellStyle name="Normal 8 3 13 2" xfId="32015" xr:uid="{00000000-0005-0000-0000-00003AB70000}"/>
    <cellStyle name="Normal 8 3 13 3" xfId="32016" xr:uid="{00000000-0005-0000-0000-00003BB70000}"/>
    <cellStyle name="Normal 8 3 13_AVA DVA EL" xfId="32017" xr:uid="{00000000-0005-0000-0000-00003CB70000}"/>
    <cellStyle name="Normal 8 3 14" xfId="32018" xr:uid="{00000000-0005-0000-0000-00003DB70000}"/>
    <cellStyle name="Normal 8 3 14 2" xfId="32019" xr:uid="{00000000-0005-0000-0000-00003EB70000}"/>
    <cellStyle name="Normal 8 3 14 3" xfId="32020" xr:uid="{00000000-0005-0000-0000-00003FB70000}"/>
    <cellStyle name="Normal 8 3 14_AVA DVA EL" xfId="32021" xr:uid="{00000000-0005-0000-0000-000040B70000}"/>
    <cellStyle name="Normal 8 3 15" xfId="32022" xr:uid="{00000000-0005-0000-0000-000041B70000}"/>
    <cellStyle name="Normal 8 3 16" xfId="32023" xr:uid="{00000000-0005-0000-0000-000042B70000}"/>
    <cellStyle name="Normal 8 3 17" xfId="49388" xr:uid="{00000000-0005-0000-0000-000043B70000}"/>
    <cellStyle name="Normal 8 3 18" xfId="49389" xr:uid="{00000000-0005-0000-0000-000044B70000}"/>
    <cellStyle name="Normal 8 3 19" xfId="49390" xr:uid="{00000000-0005-0000-0000-000045B70000}"/>
    <cellStyle name="Normal 8 3 2" xfId="32024" xr:uid="{00000000-0005-0000-0000-000046B70000}"/>
    <cellStyle name="Normal 8 3 2 10" xfId="49391" xr:uid="{00000000-0005-0000-0000-000047B70000}"/>
    <cellStyle name="Normal 8 3 2 2" xfId="32025" xr:uid="{00000000-0005-0000-0000-000048B70000}"/>
    <cellStyle name="Normal 8 3 2 2 2" xfId="32026" xr:uid="{00000000-0005-0000-0000-000049B70000}"/>
    <cellStyle name="Normal 8 3 2 2 2 2" xfId="32027" xr:uid="{00000000-0005-0000-0000-00004AB70000}"/>
    <cellStyle name="Normal 8 3 2 2 2 3" xfId="49392" xr:uid="{00000000-0005-0000-0000-00004BB70000}"/>
    <cellStyle name="Normal 8 3 2 2 2_AVA DVA EL" xfId="32028" xr:uid="{00000000-0005-0000-0000-00004CB70000}"/>
    <cellStyle name="Normal 8 3 2 2 3" xfId="32029" xr:uid="{00000000-0005-0000-0000-00004DB70000}"/>
    <cellStyle name="Normal 8 3 2 2 4" xfId="32030" xr:uid="{00000000-0005-0000-0000-00004EB70000}"/>
    <cellStyle name="Normal 8 3 2 2 5" xfId="49393" xr:uid="{00000000-0005-0000-0000-00004FB70000}"/>
    <cellStyle name="Normal 8 3 2 2 6" xfId="49394" xr:uid="{00000000-0005-0000-0000-000050B70000}"/>
    <cellStyle name="Normal 8 3 2 2_3. Chng in credit spreads" xfId="49395" xr:uid="{00000000-0005-0000-0000-000051B70000}"/>
    <cellStyle name="Normal 8 3 2 3" xfId="32031" xr:uid="{00000000-0005-0000-0000-000052B70000}"/>
    <cellStyle name="Normal 8 3 2 3 2" xfId="32032" xr:uid="{00000000-0005-0000-0000-000053B70000}"/>
    <cellStyle name="Normal 8 3 2 3 2 2" xfId="49396" xr:uid="{00000000-0005-0000-0000-000054B70000}"/>
    <cellStyle name="Normal 8 3 2 3 3" xfId="32033" xr:uid="{00000000-0005-0000-0000-000055B70000}"/>
    <cellStyle name="Normal 8 3 2 3 4" xfId="49397" xr:uid="{00000000-0005-0000-0000-000056B70000}"/>
    <cellStyle name="Normal 8 3 2 3 5" xfId="49398" xr:uid="{00000000-0005-0000-0000-000057B70000}"/>
    <cellStyle name="Normal 8 3 2 3 6" xfId="49399" xr:uid="{00000000-0005-0000-0000-000058B70000}"/>
    <cellStyle name="Normal 8 3 2 3_3. Chng in credit spreads" xfId="49400" xr:uid="{00000000-0005-0000-0000-000059B70000}"/>
    <cellStyle name="Normal 8 3 2 4" xfId="32034" xr:uid="{00000000-0005-0000-0000-00005AB70000}"/>
    <cellStyle name="Normal 8 3 2 4 2" xfId="32035" xr:uid="{00000000-0005-0000-0000-00005BB70000}"/>
    <cellStyle name="Normal 8 3 2 4 3" xfId="32036" xr:uid="{00000000-0005-0000-0000-00005CB70000}"/>
    <cellStyle name="Normal 8 3 2 4 4" xfId="49401" xr:uid="{00000000-0005-0000-0000-00005DB70000}"/>
    <cellStyle name="Normal 8 3 2 4 5" xfId="49402" xr:uid="{00000000-0005-0000-0000-00005EB70000}"/>
    <cellStyle name="Normal 8 3 2 4 6" xfId="49403" xr:uid="{00000000-0005-0000-0000-00005FB70000}"/>
    <cellStyle name="Normal 8 3 2 4_AVA DVA EL" xfId="32037" xr:uid="{00000000-0005-0000-0000-000060B70000}"/>
    <cellStyle name="Normal 8 3 2 5" xfId="32038" xr:uid="{00000000-0005-0000-0000-000061B70000}"/>
    <cellStyle name="Normal 8 3 2 5 2" xfId="32039" xr:uid="{00000000-0005-0000-0000-000062B70000}"/>
    <cellStyle name="Normal 8 3 2 5 3" xfId="32040" xr:uid="{00000000-0005-0000-0000-000063B70000}"/>
    <cellStyle name="Normal 8 3 2 5 4" xfId="49404" xr:uid="{00000000-0005-0000-0000-000064B70000}"/>
    <cellStyle name="Normal 8 3 2 5_AVA DVA EL" xfId="32041" xr:uid="{00000000-0005-0000-0000-000065B70000}"/>
    <cellStyle name="Normal 8 3 2 6" xfId="32042" xr:uid="{00000000-0005-0000-0000-000066B70000}"/>
    <cellStyle name="Normal 8 3 2 7" xfId="32043" xr:uid="{00000000-0005-0000-0000-000067B70000}"/>
    <cellStyle name="Normal 8 3 2 8" xfId="34572" xr:uid="{00000000-0005-0000-0000-000068B70000}"/>
    <cellStyle name="Normal 8 3 2 9" xfId="34841" xr:uid="{00000000-0005-0000-0000-000069B70000}"/>
    <cellStyle name="Normal 8 3 2_3. Chng in credit spreads" xfId="49405" xr:uid="{00000000-0005-0000-0000-00006AB70000}"/>
    <cellStyle name="Normal 8 3 3" xfId="32044" xr:uid="{00000000-0005-0000-0000-00006BB70000}"/>
    <cellStyle name="Normal 8 3 3 2" xfId="32045" xr:uid="{00000000-0005-0000-0000-00006CB70000}"/>
    <cellStyle name="Normal 8 3 3 2 2" xfId="32046" xr:uid="{00000000-0005-0000-0000-00006DB70000}"/>
    <cellStyle name="Normal 8 3 3 2 3" xfId="49406" xr:uid="{00000000-0005-0000-0000-00006EB70000}"/>
    <cellStyle name="Normal 8 3 3 2_AVA DVA EL" xfId="32047" xr:uid="{00000000-0005-0000-0000-00006FB70000}"/>
    <cellStyle name="Normal 8 3 3 3" xfId="32048" xr:uid="{00000000-0005-0000-0000-000070B70000}"/>
    <cellStyle name="Normal 8 3 3 4" xfId="32049" xr:uid="{00000000-0005-0000-0000-000071B70000}"/>
    <cellStyle name="Normal 8 3 3 5" xfId="49407" xr:uid="{00000000-0005-0000-0000-000072B70000}"/>
    <cellStyle name="Normal 8 3 3 6" xfId="49408" xr:uid="{00000000-0005-0000-0000-000073B70000}"/>
    <cellStyle name="Normal 8 3 3_3. Chng in credit spreads" xfId="49409" xr:uid="{00000000-0005-0000-0000-000074B70000}"/>
    <cellStyle name="Normal 8 3 4" xfId="32050" xr:uid="{00000000-0005-0000-0000-000075B70000}"/>
    <cellStyle name="Normal 8 3 4 2" xfId="32051" xr:uid="{00000000-0005-0000-0000-000076B70000}"/>
    <cellStyle name="Normal 8 3 4 2 2" xfId="32052" xr:uid="{00000000-0005-0000-0000-000077B70000}"/>
    <cellStyle name="Normal 8 3 4 2 3" xfId="49410" xr:uid="{00000000-0005-0000-0000-000078B70000}"/>
    <cellStyle name="Normal 8 3 4 2_AVA DVA EL" xfId="32053" xr:uid="{00000000-0005-0000-0000-000079B70000}"/>
    <cellStyle name="Normal 8 3 4 3" xfId="32054" xr:uid="{00000000-0005-0000-0000-00007AB70000}"/>
    <cellStyle name="Normal 8 3 4 4" xfId="32055" xr:uid="{00000000-0005-0000-0000-00007BB70000}"/>
    <cellStyle name="Normal 8 3 4 5" xfId="49411" xr:uid="{00000000-0005-0000-0000-00007CB70000}"/>
    <cellStyle name="Normal 8 3 4 6" xfId="49412" xr:uid="{00000000-0005-0000-0000-00007DB70000}"/>
    <cellStyle name="Normal 8 3 4_3. Chng in credit spreads" xfId="49413" xr:uid="{00000000-0005-0000-0000-00007EB70000}"/>
    <cellStyle name="Normal 8 3 5" xfId="32056" xr:uid="{00000000-0005-0000-0000-00007FB70000}"/>
    <cellStyle name="Normal 8 3 5 2" xfId="32057" xr:uid="{00000000-0005-0000-0000-000080B70000}"/>
    <cellStyle name="Normal 8 3 5 2 2" xfId="32058" xr:uid="{00000000-0005-0000-0000-000081B70000}"/>
    <cellStyle name="Normal 8 3 5 2_AVA DVA EL" xfId="32059" xr:uid="{00000000-0005-0000-0000-000082B70000}"/>
    <cellStyle name="Normal 8 3 5 3" xfId="32060" xr:uid="{00000000-0005-0000-0000-000083B70000}"/>
    <cellStyle name="Normal 8 3 5 4" xfId="32061" xr:uid="{00000000-0005-0000-0000-000084B70000}"/>
    <cellStyle name="Normal 8 3 5 5" xfId="49414" xr:uid="{00000000-0005-0000-0000-000085B70000}"/>
    <cellStyle name="Normal 8 3 5_AVA DVA EL" xfId="32062" xr:uid="{00000000-0005-0000-0000-000086B70000}"/>
    <cellStyle name="Normal 8 3 6" xfId="32063" xr:uid="{00000000-0005-0000-0000-000087B70000}"/>
    <cellStyle name="Normal 8 3 6 2" xfId="32064" xr:uid="{00000000-0005-0000-0000-000088B70000}"/>
    <cellStyle name="Normal 8 3 6 2 2" xfId="32065" xr:uid="{00000000-0005-0000-0000-000089B70000}"/>
    <cellStyle name="Normal 8 3 6 2_AVA DVA EL" xfId="32066" xr:uid="{00000000-0005-0000-0000-00008AB70000}"/>
    <cellStyle name="Normal 8 3 6 3" xfId="32067" xr:uid="{00000000-0005-0000-0000-00008BB70000}"/>
    <cellStyle name="Normal 8 3 6 4" xfId="32068" xr:uid="{00000000-0005-0000-0000-00008CB70000}"/>
    <cellStyle name="Normal 8 3 6 5" xfId="49415" xr:uid="{00000000-0005-0000-0000-00008DB70000}"/>
    <cellStyle name="Normal 8 3 6_AVA DVA EL" xfId="32069" xr:uid="{00000000-0005-0000-0000-00008EB70000}"/>
    <cellStyle name="Normal 8 3 7" xfId="32070" xr:uid="{00000000-0005-0000-0000-00008FB70000}"/>
    <cellStyle name="Normal 8 3 7 2" xfId="32071" xr:uid="{00000000-0005-0000-0000-000090B70000}"/>
    <cellStyle name="Normal 8 3 7 3" xfId="32072" xr:uid="{00000000-0005-0000-0000-000091B70000}"/>
    <cellStyle name="Normal 8 3 7_AVA DVA EL" xfId="32073" xr:uid="{00000000-0005-0000-0000-000092B70000}"/>
    <cellStyle name="Normal 8 3 8" xfId="32074" xr:uid="{00000000-0005-0000-0000-000093B70000}"/>
    <cellStyle name="Normal 8 3 8 2" xfId="32075" xr:uid="{00000000-0005-0000-0000-000094B70000}"/>
    <cellStyle name="Normal 8 3 8 3" xfId="32076" xr:uid="{00000000-0005-0000-0000-000095B70000}"/>
    <cellStyle name="Normal 8 3 8_AVA DVA EL" xfId="32077" xr:uid="{00000000-0005-0000-0000-000096B70000}"/>
    <cellStyle name="Normal 8 3 9" xfId="32078" xr:uid="{00000000-0005-0000-0000-000097B70000}"/>
    <cellStyle name="Normal 8 3 9 2" xfId="32079" xr:uid="{00000000-0005-0000-0000-000098B70000}"/>
    <cellStyle name="Normal 8 3 9 2 2" xfId="32080" xr:uid="{00000000-0005-0000-0000-000099B70000}"/>
    <cellStyle name="Normal 8 3 9 2 3" xfId="32081" xr:uid="{00000000-0005-0000-0000-00009AB70000}"/>
    <cellStyle name="Normal 8 3 9 2_AVA DVA EL" xfId="32082" xr:uid="{00000000-0005-0000-0000-00009BB70000}"/>
    <cellStyle name="Normal 8 3 9 3" xfId="32083" xr:uid="{00000000-0005-0000-0000-00009CB70000}"/>
    <cellStyle name="Normal 8 3 9 4" xfId="32084" xr:uid="{00000000-0005-0000-0000-00009DB70000}"/>
    <cellStyle name="Normal 8 3 9_AVA DVA EL" xfId="32085" xr:uid="{00000000-0005-0000-0000-00009EB70000}"/>
    <cellStyle name="Normal 8 3_3. Chng in credit spreads" xfId="49416" xr:uid="{00000000-0005-0000-0000-00009FB70000}"/>
    <cellStyle name="Normal 8 4" xfId="8814" xr:uid="{00000000-0005-0000-0000-0000A0B70000}"/>
    <cellStyle name="Normal 8 4 10" xfId="49417" xr:uid="{00000000-0005-0000-0000-0000A1B70000}"/>
    <cellStyle name="Normal 8 4 2" xfId="8815" xr:uid="{00000000-0005-0000-0000-0000A2B70000}"/>
    <cellStyle name="Normal 8 4 2 2" xfId="32086" xr:uid="{00000000-0005-0000-0000-0000A3B70000}"/>
    <cellStyle name="Normal 8 4 2 2 2" xfId="32087" xr:uid="{00000000-0005-0000-0000-0000A4B70000}"/>
    <cellStyle name="Normal 8 4 2 2 2 2" xfId="49418" xr:uid="{00000000-0005-0000-0000-0000A5B70000}"/>
    <cellStyle name="Normal 8 4 2 2 3" xfId="49419" xr:uid="{00000000-0005-0000-0000-0000A6B70000}"/>
    <cellStyle name="Normal 8 4 2 2_3. Chng in credit spreads" xfId="49420" xr:uid="{00000000-0005-0000-0000-0000A7B70000}"/>
    <cellStyle name="Normal 8 4 2 3" xfId="32088" xr:uid="{00000000-0005-0000-0000-0000A8B70000}"/>
    <cellStyle name="Normal 8 4 2 3 2" xfId="49421" xr:uid="{00000000-0005-0000-0000-0000A9B70000}"/>
    <cellStyle name="Normal 8 4 2 3 2 2" xfId="49422" xr:uid="{00000000-0005-0000-0000-0000AAB70000}"/>
    <cellStyle name="Normal 8 4 2 3 3" xfId="49423" xr:uid="{00000000-0005-0000-0000-0000ABB70000}"/>
    <cellStyle name="Normal 8 4 2 3_3. Chng in credit spreads" xfId="49424" xr:uid="{00000000-0005-0000-0000-0000ACB70000}"/>
    <cellStyle name="Normal 8 4 2 4" xfId="32089" xr:uid="{00000000-0005-0000-0000-0000ADB70000}"/>
    <cellStyle name="Normal 8 4 2 4 2" xfId="49425" xr:uid="{00000000-0005-0000-0000-0000AEB70000}"/>
    <cellStyle name="Normal 8 4 2 5" xfId="49426" xr:uid="{00000000-0005-0000-0000-0000AFB70000}"/>
    <cellStyle name="Normal 8 4 2 6" xfId="49427" xr:uid="{00000000-0005-0000-0000-0000B0B70000}"/>
    <cellStyle name="Normal 8 4 2_3. Chng in credit spreads" xfId="49428" xr:uid="{00000000-0005-0000-0000-0000B1B70000}"/>
    <cellStyle name="Normal 8 4 3" xfId="32090" xr:uid="{00000000-0005-0000-0000-0000B2B70000}"/>
    <cellStyle name="Normal 8 4 3 2" xfId="32091" xr:uid="{00000000-0005-0000-0000-0000B3B70000}"/>
    <cellStyle name="Normal 8 4 3 2 2" xfId="49429" xr:uid="{00000000-0005-0000-0000-0000B4B70000}"/>
    <cellStyle name="Normal 8 4 3 3" xfId="32092" xr:uid="{00000000-0005-0000-0000-0000B5B70000}"/>
    <cellStyle name="Normal 8 4 3 4" xfId="49430" xr:uid="{00000000-0005-0000-0000-0000B6B70000}"/>
    <cellStyle name="Normal 8 4 3 5" xfId="49431" xr:uid="{00000000-0005-0000-0000-0000B7B70000}"/>
    <cellStyle name="Normal 8 4 3 6" xfId="49432" xr:uid="{00000000-0005-0000-0000-0000B8B70000}"/>
    <cellStyle name="Normal 8 4 3_3. Chng in credit spreads" xfId="49433" xr:uid="{00000000-0005-0000-0000-0000B9B70000}"/>
    <cellStyle name="Normal 8 4 4" xfId="32093" xr:uid="{00000000-0005-0000-0000-0000BAB70000}"/>
    <cellStyle name="Normal 8 4 4 2" xfId="32094" xr:uid="{00000000-0005-0000-0000-0000BBB70000}"/>
    <cellStyle name="Normal 8 4 4 2 2" xfId="49434" xr:uid="{00000000-0005-0000-0000-0000BCB70000}"/>
    <cellStyle name="Normal 8 4 4 3" xfId="32095" xr:uid="{00000000-0005-0000-0000-0000BDB70000}"/>
    <cellStyle name="Normal 8 4 4 4" xfId="49435" xr:uid="{00000000-0005-0000-0000-0000BEB70000}"/>
    <cellStyle name="Normal 8 4 4 5" xfId="49436" xr:uid="{00000000-0005-0000-0000-0000BFB70000}"/>
    <cellStyle name="Normal 8 4 4 6" xfId="49437" xr:uid="{00000000-0005-0000-0000-0000C0B70000}"/>
    <cellStyle name="Normal 8 4 4_3. Chng in credit spreads" xfId="49438" xr:uid="{00000000-0005-0000-0000-0000C1B70000}"/>
    <cellStyle name="Normal 8 4 5" xfId="32096" xr:uid="{00000000-0005-0000-0000-0000C2B70000}"/>
    <cellStyle name="Normal 8 4 5 2" xfId="32097" xr:uid="{00000000-0005-0000-0000-0000C3B70000}"/>
    <cellStyle name="Normal 8 4 5 3" xfId="32098" xr:uid="{00000000-0005-0000-0000-0000C4B70000}"/>
    <cellStyle name="Normal 8 4 5 4" xfId="49439" xr:uid="{00000000-0005-0000-0000-0000C5B70000}"/>
    <cellStyle name="Normal 8 4 5 5" xfId="49440" xr:uid="{00000000-0005-0000-0000-0000C6B70000}"/>
    <cellStyle name="Normal 8 4 5_AVA DVA EL" xfId="32099" xr:uid="{00000000-0005-0000-0000-0000C7B70000}"/>
    <cellStyle name="Normal 8 4 6" xfId="32100" xr:uid="{00000000-0005-0000-0000-0000C8B70000}"/>
    <cellStyle name="Normal 8 4 6 2" xfId="32101" xr:uid="{00000000-0005-0000-0000-0000C9B70000}"/>
    <cellStyle name="Normal 8 4 6_AVA DVA EL" xfId="32102" xr:uid="{00000000-0005-0000-0000-0000CAB70000}"/>
    <cellStyle name="Normal 8 4 7" xfId="32103" xr:uid="{00000000-0005-0000-0000-0000CBB70000}"/>
    <cellStyle name="Normal 8 4 8" xfId="49441" xr:uid="{00000000-0005-0000-0000-0000CCB70000}"/>
    <cellStyle name="Normal 8 4 9" xfId="49442" xr:uid="{00000000-0005-0000-0000-0000CDB70000}"/>
    <cellStyle name="Normal 8 4_3. Chng in credit spreads" xfId="49443" xr:uid="{00000000-0005-0000-0000-0000CEB70000}"/>
    <cellStyle name="Normal 8 5" xfId="8816" xr:uid="{00000000-0005-0000-0000-0000CFB70000}"/>
    <cellStyle name="Normal 8 5 2" xfId="8817" xr:uid="{00000000-0005-0000-0000-0000D0B70000}"/>
    <cellStyle name="Normal 8 5 2 2" xfId="32104" xr:uid="{00000000-0005-0000-0000-0000D1B70000}"/>
    <cellStyle name="Normal 8 5 2 2 2" xfId="49444" xr:uid="{00000000-0005-0000-0000-0000D2B70000}"/>
    <cellStyle name="Normal 8 5 2 3" xfId="32105" xr:uid="{00000000-0005-0000-0000-0000D3B70000}"/>
    <cellStyle name="Normal 8 5 2 4" xfId="49445" xr:uid="{00000000-0005-0000-0000-0000D4B70000}"/>
    <cellStyle name="Normal 8 5 2_3. Chng in credit spreads" xfId="49446" xr:uid="{00000000-0005-0000-0000-0000D5B70000}"/>
    <cellStyle name="Normal 8 5 3" xfId="32106" xr:uid="{00000000-0005-0000-0000-0000D6B70000}"/>
    <cellStyle name="Normal 8 5 3 2" xfId="32107" xr:uid="{00000000-0005-0000-0000-0000D7B70000}"/>
    <cellStyle name="Normal 8 5 3 2 2" xfId="49447" xr:uid="{00000000-0005-0000-0000-0000D8B70000}"/>
    <cellStyle name="Normal 8 5 3 3" xfId="49448" xr:uid="{00000000-0005-0000-0000-0000D9B70000}"/>
    <cellStyle name="Normal 8 5 3_3. Chng in credit spreads" xfId="49449" xr:uid="{00000000-0005-0000-0000-0000DAB70000}"/>
    <cellStyle name="Normal 8 5 4" xfId="32108" xr:uid="{00000000-0005-0000-0000-0000DBB70000}"/>
    <cellStyle name="Normal 8 5 4 2" xfId="49450" xr:uid="{00000000-0005-0000-0000-0000DCB70000}"/>
    <cellStyle name="Normal 8 5 5" xfId="32109" xr:uid="{00000000-0005-0000-0000-0000DDB70000}"/>
    <cellStyle name="Normal 8 5 6" xfId="49451" xr:uid="{00000000-0005-0000-0000-0000DEB70000}"/>
    <cellStyle name="Normal 8 5 7" xfId="49452" xr:uid="{00000000-0005-0000-0000-0000DFB70000}"/>
    <cellStyle name="Normal 8 5_3. Chng in credit spreads" xfId="49453" xr:uid="{00000000-0005-0000-0000-0000E0B70000}"/>
    <cellStyle name="Normal 8 6" xfId="8818" xr:uid="{00000000-0005-0000-0000-0000E1B70000}"/>
    <cellStyle name="Normal 8 6 2" xfId="8819" xr:uid="{00000000-0005-0000-0000-0000E2B70000}"/>
    <cellStyle name="Normal 8 6 2 2" xfId="32110" xr:uid="{00000000-0005-0000-0000-0000E3B70000}"/>
    <cellStyle name="Normal 8 6 2 3" xfId="32111" xr:uid="{00000000-0005-0000-0000-0000E4B70000}"/>
    <cellStyle name="Normal 8 6 2 4" xfId="49454" xr:uid="{00000000-0005-0000-0000-0000E5B70000}"/>
    <cellStyle name="Normal 8 6 2_AVA DVA EL" xfId="32112" xr:uid="{00000000-0005-0000-0000-0000E6B70000}"/>
    <cellStyle name="Normal 8 6 3" xfId="32113" xr:uid="{00000000-0005-0000-0000-0000E7B70000}"/>
    <cellStyle name="Normal 8 6 3 2" xfId="32114" xr:uid="{00000000-0005-0000-0000-0000E8B70000}"/>
    <cellStyle name="Normal 8 6 3_AVA DVA EL" xfId="32115" xr:uid="{00000000-0005-0000-0000-0000E9B70000}"/>
    <cellStyle name="Normal 8 6 4" xfId="32116" xr:uid="{00000000-0005-0000-0000-0000EAB70000}"/>
    <cellStyle name="Normal 8 6 5" xfId="32117" xr:uid="{00000000-0005-0000-0000-0000EBB70000}"/>
    <cellStyle name="Normal 8 6 6" xfId="49455" xr:uid="{00000000-0005-0000-0000-0000ECB70000}"/>
    <cellStyle name="Normal 8 6 7" xfId="49456" xr:uid="{00000000-0005-0000-0000-0000EDB70000}"/>
    <cellStyle name="Normal 8 6_3. Chng in credit spreads" xfId="49457" xr:uid="{00000000-0005-0000-0000-0000EEB70000}"/>
    <cellStyle name="Normal 8 7" xfId="32118" xr:uid="{00000000-0005-0000-0000-0000EFB70000}"/>
    <cellStyle name="Normal 8 7 2" xfId="32119" xr:uid="{00000000-0005-0000-0000-0000F0B70000}"/>
    <cellStyle name="Normal 8 7 2 2" xfId="32120" xr:uid="{00000000-0005-0000-0000-0000F1B70000}"/>
    <cellStyle name="Normal 8 7 2 3" xfId="32121" xr:uid="{00000000-0005-0000-0000-0000F2B70000}"/>
    <cellStyle name="Normal 8 7 2 4" xfId="49458" xr:uid="{00000000-0005-0000-0000-0000F3B70000}"/>
    <cellStyle name="Normal 8 7 2_AVA DVA EL" xfId="32122" xr:uid="{00000000-0005-0000-0000-0000F4B70000}"/>
    <cellStyle name="Normal 8 7 3" xfId="32123" xr:uid="{00000000-0005-0000-0000-0000F5B70000}"/>
    <cellStyle name="Normal 8 7 3 2" xfId="32124" xr:uid="{00000000-0005-0000-0000-0000F6B70000}"/>
    <cellStyle name="Normal 8 7 3_AVA DVA EL" xfId="32125" xr:uid="{00000000-0005-0000-0000-0000F7B70000}"/>
    <cellStyle name="Normal 8 7 4" xfId="32126" xr:uid="{00000000-0005-0000-0000-0000F8B70000}"/>
    <cellStyle name="Normal 8 7 5" xfId="32127" xr:uid="{00000000-0005-0000-0000-0000F9B70000}"/>
    <cellStyle name="Normal 8 7 6" xfId="32128" xr:uid="{00000000-0005-0000-0000-0000FAB70000}"/>
    <cellStyle name="Normal 8 7 7" xfId="49459" xr:uid="{00000000-0005-0000-0000-0000FBB70000}"/>
    <cellStyle name="Normal 8 7_3. Chng in credit spreads" xfId="49460" xr:uid="{00000000-0005-0000-0000-0000FCB70000}"/>
    <cellStyle name="Normal 8 8" xfId="32129" xr:uid="{00000000-0005-0000-0000-0000FDB70000}"/>
    <cellStyle name="Normal 8 8 2" xfId="32130" xr:uid="{00000000-0005-0000-0000-0000FEB70000}"/>
    <cellStyle name="Normal 8 8 2 2" xfId="32131" xr:uid="{00000000-0005-0000-0000-0000FFB70000}"/>
    <cellStyle name="Normal 8 8 2 3" xfId="32132" xr:uid="{00000000-0005-0000-0000-000000B80000}"/>
    <cellStyle name="Normal 8 8 2 4" xfId="49461" xr:uid="{00000000-0005-0000-0000-000001B80000}"/>
    <cellStyle name="Normal 8 8 2_AVA DVA EL" xfId="32133" xr:uid="{00000000-0005-0000-0000-000002B80000}"/>
    <cellStyle name="Normal 8 8 3" xfId="32134" xr:uid="{00000000-0005-0000-0000-000003B80000}"/>
    <cellStyle name="Normal 8 8 3 2" xfId="32135" xr:uid="{00000000-0005-0000-0000-000004B80000}"/>
    <cellStyle name="Normal 8 8 3_AVA DVA EL" xfId="32136" xr:uid="{00000000-0005-0000-0000-000005B80000}"/>
    <cellStyle name="Normal 8 8 4" xfId="32137" xr:uid="{00000000-0005-0000-0000-000006B80000}"/>
    <cellStyle name="Normal 8 8 5" xfId="32138" xr:uid="{00000000-0005-0000-0000-000007B80000}"/>
    <cellStyle name="Normal 8 8 6" xfId="32139" xr:uid="{00000000-0005-0000-0000-000008B80000}"/>
    <cellStyle name="Normal 8 8 7" xfId="34513" xr:uid="{00000000-0005-0000-0000-000009B80000}"/>
    <cellStyle name="Normal 8 8 8" xfId="34425" xr:uid="{00000000-0005-0000-0000-00000AB80000}"/>
    <cellStyle name="Normal 8 8_3. Chng in credit spreads" xfId="49462" xr:uid="{00000000-0005-0000-0000-00000BB80000}"/>
    <cellStyle name="Normal 8 9" xfId="32140" xr:uid="{00000000-0005-0000-0000-00000CB80000}"/>
    <cellStyle name="Normal 8 9 2" xfId="32141" xr:uid="{00000000-0005-0000-0000-00000DB80000}"/>
    <cellStyle name="Normal 8 9 2 2" xfId="32142" xr:uid="{00000000-0005-0000-0000-00000EB80000}"/>
    <cellStyle name="Normal 8 9 2 3" xfId="32143" xr:uid="{00000000-0005-0000-0000-00000FB80000}"/>
    <cellStyle name="Normal 8 9 2_AVA DVA EL" xfId="32144" xr:uid="{00000000-0005-0000-0000-000010B80000}"/>
    <cellStyle name="Normal 8 9 3" xfId="32145" xr:uid="{00000000-0005-0000-0000-000011B80000}"/>
    <cellStyle name="Normal 8 9 4" xfId="32146" xr:uid="{00000000-0005-0000-0000-000012B80000}"/>
    <cellStyle name="Normal 8 9 5" xfId="34817" xr:uid="{00000000-0005-0000-0000-000013B80000}"/>
    <cellStyle name="Normal 8 9 6" xfId="34407" xr:uid="{00000000-0005-0000-0000-000014B80000}"/>
    <cellStyle name="Normal 8 9_AVA DVA EL" xfId="32147" xr:uid="{00000000-0005-0000-0000-000015B80000}"/>
    <cellStyle name="Normal 8_11" xfId="8820" xr:uid="{00000000-0005-0000-0000-000016B80000}"/>
    <cellStyle name="Normal 80" xfId="8821" xr:uid="{00000000-0005-0000-0000-000017B80000}"/>
    <cellStyle name="Normal 80 2" xfId="8822" xr:uid="{00000000-0005-0000-0000-000018B80000}"/>
    <cellStyle name="Normal 80 3" xfId="32148" xr:uid="{00000000-0005-0000-0000-000019B80000}"/>
    <cellStyle name="Normal 80_AVA DVA EL" xfId="32149" xr:uid="{00000000-0005-0000-0000-00001AB80000}"/>
    <cellStyle name="Normal 81" xfId="8823" xr:uid="{00000000-0005-0000-0000-00001BB80000}"/>
    <cellStyle name="Normal 81 2" xfId="32150" xr:uid="{00000000-0005-0000-0000-00001CB80000}"/>
    <cellStyle name="Normal 81 3" xfId="32151" xr:uid="{00000000-0005-0000-0000-00001DB80000}"/>
    <cellStyle name="Normal 81_AVA DVA EL" xfId="32152" xr:uid="{00000000-0005-0000-0000-00001EB80000}"/>
    <cellStyle name="Normal 82" xfId="8824" xr:uid="{00000000-0005-0000-0000-00001FB80000}"/>
    <cellStyle name="Normal 82 2" xfId="8825" xr:uid="{00000000-0005-0000-0000-000020B80000}"/>
    <cellStyle name="Normal 82 3" xfId="32153" xr:uid="{00000000-0005-0000-0000-000021B80000}"/>
    <cellStyle name="Normal 82_AVA DVA EL" xfId="32154" xr:uid="{00000000-0005-0000-0000-000022B80000}"/>
    <cellStyle name="Normal 83" xfId="8826" xr:uid="{00000000-0005-0000-0000-000023B80000}"/>
    <cellStyle name="Normal 83 2" xfId="8827" xr:uid="{00000000-0005-0000-0000-000024B80000}"/>
    <cellStyle name="Normal 83 3" xfId="32155" xr:uid="{00000000-0005-0000-0000-000025B80000}"/>
    <cellStyle name="Normal 83_AVA DVA EL" xfId="32156" xr:uid="{00000000-0005-0000-0000-000026B80000}"/>
    <cellStyle name="Normal 84" xfId="8828" xr:uid="{00000000-0005-0000-0000-000027B80000}"/>
    <cellStyle name="Normal 84 2" xfId="32157" xr:uid="{00000000-0005-0000-0000-000028B80000}"/>
    <cellStyle name="Normal 84 3" xfId="32158" xr:uid="{00000000-0005-0000-0000-000029B80000}"/>
    <cellStyle name="Normal 84_AVA DVA EL" xfId="32159" xr:uid="{00000000-0005-0000-0000-00002AB80000}"/>
    <cellStyle name="Normal 85" xfId="8829" xr:uid="{00000000-0005-0000-0000-00002BB80000}"/>
    <cellStyle name="Normal 85 2" xfId="32160" xr:uid="{00000000-0005-0000-0000-00002CB80000}"/>
    <cellStyle name="Normal 85 2 2" xfId="34970" xr:uid="{00000000-0005-0000-0000-00002DB80000}"/>
    <cellStyle name="Normal 85 3" xfId="32161" xr:uid="{00000000-0005-0000-0000-00002EB80000}"/>
    <cellStyle name="Normal 85 4" xfId="34501" xr:uid="{00000000-0005-0000-0000-00002FB80000}"/>
    <cellStyle name="Normal 85_AVA DVA EL" xfId="32162" xr:uid="{00000000-0005-0000-0000-000030B80000}"/>
    <cellStyle name="Normal 86" xfId="8830" xr:uid="{00000000-0005-0000-0000-000031B80000}"/>
    <cellStyle name="Normal 86 2" xfId="32163" xr:uid="{00000000-0005-0000-0000-000032B80000}"/>
    <cellStyle name="Normal 86 3" xfId="32164" xr:uid="{00000000-0005-0000-0000-000033B80000}"/>
    <cellStyle name="Normal 86 4" xfId="34594" xr:uid="{00000000-0005-0000-0000-000034B80000}"/>
    <cellStyle name="Normal 86_AVA DVA EL" xfId="32165" xr:uid="{00000000-0005-0000-0000-000035B80000}"/>
    <cellStyle name="Normal 87" xfId="8831" xr:uid="{00000000-0005-0000-0000-000036B80000}"/>
    <cellStyle name="Normal 87 2" xfId="32166" xr:uid="{00000000-0005-0000-0000-000037B80000}"/>
    <cellStyle name="Normal 87 3" xfId="32167" xr:uid="{00000000-0005-0000-0000-000038B80000}"/>
    <cellStyle name="Normal 87 4" xfId="34602" xr:uid="{00000000-0005-0000-0000-000039B80000}"/>
    <cellStyle name="Normal 87_AVA DVA EL" xfId="32168" xr:uid="{00000000-0005-0000-0000-00003AB80000}"/>
    <cellStyle name="Normal 88" xfId="8832" xr:uid="{00000000-0005-0000-0000-00003BB80000}"/>
    <cellStyle name="Normal 88 2" xfId="32169" xr:uid="{00000000-0005-0000-0000-00003CB80000}"/>
    <cellStyle name="Normal 88 3" xfId="32170" xr:uid="{00000000-0005-0000-0000-00003DB80000}"/>
    <cellStyle name="Normal 88 4" xfId="34605" xr:uid="{00000000-0005-0000-0000-00003EB80000}"/>
    <cellStyle name="Normal 88_AVA DVA EL" xfId="32171" xr:uid="{00000000-0005-0000-0000-00003FB80000}"/>
    <cellStyle name="Normal 89" xfId="8833" xr:uid="{00000000-0005-0000-0000-000040B80000}"/>
    <cellStyle name="Normal 89 2" xfId="32172" xr:uid="{00000000-0005-0000-0000-000041B80000}"/>
    <cellStyle name="Normal 89 3" xfId="32173" xr:uid="{00000000-0005-0000-0000-000042B80000}"/>
    <cellStyle name="Normal 89 4" xfId="34609" xr:uid="{00000000-0005-0000-0000-000043B80000}"/>
    <cellStyle name="Normal 89_AVA DVA EL" xfId="32174" xr:uid="{00000000-0005-0000-0000-000044B80000}"/>
    <cellStyle name="Normal 9" xfId="8834" xr:uid="{00000000-0005-0000-0000-000045B80000}"/>
    <cellStyle name="Normal 9 10" xfId="8835" xr:uid="{00000000-0005-0000-0000-000046B80000}"/>
    <cellStyle name="Normal 9 10 2" xfId="32175" xr:uid="{00000000-0005-0000-0000-000047B80000}"/>
    <cellStyle name="Normal 9 10_AVA DVA EL" xfId="32176" xr:uid="{00000000-0005-0000-0000-000048B80000}"/>
    <cellStyle name="Normal 9 11" xfId="8836" xr:uid="{00000000-0005-0000-0000-000049B80000}"/>
    <cellStyle name="Normal 9 11 2" xfId="8837" xr:uid="{00000000-0005-0000-0000-00004AB80000}"/>
    <cellStyle name="Normal 9 11 2 2" xfId="32177" xr:uid="{00000000-0005-0000-0000-00004BB80000}"/>
    <cellStyle name="Normal 9 11 2_AVA DVA EL" xfId="32178" xr:uid="{00000000-0005-0000-0000-00004CB80000}"/>
    <cellStyle name="Normal 9 11 3" xfId="32179" xr:uid="{00000000-0005-0000-0000-00004DB80000}"/>
    <cellStyle name="Normal 9 11 4" xfId="35294" xr:uid="{00000000-0005-0000-0000-00004EB80000}"/>
    <cellStyle name="Normal 9 11_4Q16" xfId="32180" xr:uid="{00000000-0005-0000-0000-00004FB80000}"/>
    <cellStyle name="Normal 9 12" xfId="8838" xr:uid="{00000000-0005-0000-0000-000050B80000}"/>
    <cellStyle name="Normal 9 12 2" xfId="32181" xr:uid="{00000000-0005-0000-0000-000051B80000}"/>
    <cellStyle name="Normal 9 12_AVA DVA EL" xfId="32182" xr:uid="{00000000-0005-0000-0000-000052B80000}"/>
    <cellStyle name="Normal 9 13" xfId="8839" xr:uid="{00000000-0005-0000-0000-000053B80000}"/>
    <cellStyle name="Normal 9 13 2" xfId="32183" xr:uid="{00000000-0005-0000-0000-000054B80000}"/>
    <cellStyle name="Normal 9 13_AVA DVA EL" xfId="32184" xr:uid="{00000000-0005-0000-0000-000055B80000}"/>
    <cellStyle name="Normal 9 14" xfId="32185" xr:uid="{00000000-0005-0000-0000-000056B80000}"/>
    <cellStyle name="Normal 9 14 2" xfId="32186" xr:uid="{00000000-0005-0000-0000-000057B80000}"/>
    <cellStyle name="Normal 9 14 3" xfId="32187" xr:uid="{00000000-0005-0000-0000-000058B80000}"/>
    <cellStyle name="Normal 9 14 4" xfId="34516" xr:uid="{00000000-0005-0000-0000-000059B80000}"/>
    <cellStyle name="Normal 9 14_AVA DVA EL" xfId="32188" xr:uid="{00000000-0005-0000-0000-00005AB80000}"/>
    <cellStyle name="Normal 9 15" xfId="32189" xr:uid="{00000000-0005-0000-0000-00005BB80000}"/>
    <cellStyle name="Normal 9 15 2" xfId="32190" xr:uid="{00000000-0005-0000-0000-00005CB80000}"/>
    <cellStyle name="Normal 9 15 3" xfId="32191" xr:uid="{00000000-0005-0000-0000-00005DB80000}"/>
    <cellStyle name="Normal 9 15_AVA DVA EL" xfId="32192" xr:uid="{00000000-0005-0000-0000-00005EB80000}"/>
    <cellStyle name="Normal 9 16" xfId="32193" xr:uid="{00000000-0005-0000-0000-00005FB80000}"/>
    <cellStyle name="Normal 9 17" xfId="32194" xr:uid="{00000000-0005-0000-0000-000060B80000}"/>
    <cellStyle name="Normal 9 18" xfId="35293" xr:uid="{00000000-0005-0000-0000-000061B80000}"/>
    <cellStyle name="Normal 9 19" xfId="49463" xr:uid="{00000000-0005-0000-0000-000062B80000}"/>
    <cellStyle name="Normal 9 2" xfId="8840" xr:uid="{00000000-0005-0000-0000-000063B80000}"/>
    <cellStyle name="Normal 9 2 10" xfId="49464" xr:uid="{00000000-0005-0000-0000-000064B80000}"/>
    <cellStyle name="Normal 9 2 11" xfId="49465" xr:uid="{00000000-0005-0000-0000-000065B80000}"/>
    <cellStyle name="Normal 9 2 2" xfId="8841" xr:uid="{00000000-0005-0000-0000-000066B80000}"/>
    <cellStyle name="Normal 9 2 2 10" xfId="49466" xr:uid="{00000000-0005-0000-0000-000067B80000}"/>
    <cellStyle name="Normal 9 2 2 11" xfId="49467" xr:uid="{00000000-0005-0000-0000-000068B80000}"/>
    <cellStyle name="Normal 9 2 2 2" xfId="8842" xr:uid="{00000000-0005-0000-0000-000069B80000}"/>
    <cellStyle name="Normal 9 2 2 2 2" xfId="32195" xr:uid="{00000000-0005-0000-0000-00006AB80000}"/>
    <cellStyle name="Normal 9 2 2 2 2 2" xfId="32196" xr:uid="{00000000-0005-0000-0000-00006BB80000}"/>
    <cellStyle name="Normal 9 2 2 2 2 3" xfId="32197" xr:uid="{00000000-0005-0000-0000-00006CB80000}"/>
    <cellStyle name="Normal 9 2 2 2 2 4" xfId="49468" xr:uid="{00000000-0005-0000-0000-00006DB80000}"/>
    <cellStyle name="Normal 9 2 2 2 2 5" xfId="49469" xr:uid="{00000000-0005-0000-0000-00006EB80000}"/>
    <cellStyle name="Normal 9 2 2 2 2_AVA DVA EL" xfId="32198" xr:uid="{00000000-0005-0000-0000-00006FB80000}"/>
    <cellStyle name="Normal 9 2 2 2 3" xfId="32199" xr:uid="{00000000-0005-0000-0000-000070B80000}"/>
    <cellStyle name="Normal 9 2 2 2 3 2" xfId="32200" xr:uid="{00000000-0005-0000-0000-000071B80000}"/>
    <cellStyle name="Normal 9 2 2 2 3 3" xfId="32201" xr:uid="{00000000-0005-0000-0000-000072B80000}"/>
    <cellStyle name="Normal 9 2 2 2 3 4" xfId="49470" xr:uid="{00000000-0005-0000-0000-000073B80000}"/>
    <cellStyle name="Normal 9 2 2 2 3 5" xfId="49471" xr:uid="{00000000-0005-0000-0000-000074B80000}"/>
    <cellStyle name="Normal 9 2 2 2 3_AVA DVA EL" xfId="32202" xr:uid="{00000000-0005-0000-0000-000075B80000}"/>
    <cellStyle name="Normal 9 2 2 2 4" xfId="32203" xr:uid="{00000000-0005-0000-0000-000076B80000}"/>
    <cellStyle name="Normal 9 2 2 2 4 2" xfId="32204" xr:uid="{00000000-0005-0000-0000-000077B80000}"/>
    <cellStyle name="Normal 9 2 2 2 4 3" xfId="32205" xr:uid="{00000000-0005-0000-0000-000078B80000}"/>
    <cellStyle name="Normal 9 2 2 2 4 4" xfId="49472" xr:uid="{00000000-0005-0000-0000-000079B80000}"/>
    <cellStyle name="Normal 9 2 2 2 4 5" xfId="49473" xr:uid="{00000000-0005-0000-0000-00007AB80000}"/>
    <cellStyle name="Normal 9 2 2 2 4_AVA DVA EL" xfId="32206" xr:uid="{00000000-0005-0000-0000-00007BB80000}"/>
    <cellStyle name="Normal 9 2 2 2 5" xfId="32207" xr:uid="{00000000-0005-0000-0000-00007CB80000}"/>
    <cellStyle name="Normal 9 2 2 2 5 2" xfId="32208" xr:uid="{00000000-0005-0000-0000-00007DB80000}"/>
    <cellStyle name="Normal 9 2 2 2 5 3" xfId="32209" xr:uid="{00000000-0005-0000-0000-00007EB80000}"/>
    <cellStyle name="Normal 9 2 2 2 5 4" xfId="49474" xr:uid="{00000000-0005-0000-0000-00007FB80000}"/>
    <cellStyle name="Normal 9 2 2 2 5_AVA DVA EL" xfId="32210" xr:uid="{00000000-0005-0000-0000-000080B80000}"/>
    <cellStyle name="Normal 9 2 2 2 6" xfId="32211" xr:uid="{00000000-0005-0000-0000-000081B80000}"/>
    <cellStyle name="Normal 9 2 2 2 7" xfId="32212" xr:uid="{00000000-0005-0000-0000-000082B80000}"/>
    <cellStyle name="Normal 9 2 2 2 8" xfId="49475" xr:uid="{00000000-0005-0000-0000-000083B80000}"/>
    <cellStyle name="Normal 9 2 2 2 9" xfId="49476" xr:uid="{00000000-0005-0000-0000-000084B80000}"/>
    <cellStyle name="Normal 9 2 2 2_AVA DVA EL" xfId="32213" xr:uid="{00000000-0005-0000-0000-000085B80000}"/>
    <cellStyle name="Normal 9 2 2 3" xfId="32214" xr:uid="{00000000-0005-0000-0000-000086B80000}"/>
    <cellStyle name="Normal 9 2 2 3 2" xfId="32215" xr:uid="{00000000-0005-0000-0000-000087B80000}"/>
    <cellStyle name="Normal 9 2 2 3 3" xfId="32216" xr:uid="{00000000-0005-0000-0000-000088B80000}"/>
    <cellStyle name="Normal 9 2 2 3 4" xfId="49477" xr:uid="{00000000-0005-0000-0000-000089B80000}"/>
    <cellStyle name="Normal 9 2 2 3 5" xfId="49478" xr:uid="{00000000-0005-0000-0000-00008AB80000}"/>
    <cellStyle name="Normal 9 2 2 3_AVA DVA EL" xfId="32217" xr:uid="{00000000-0005-0000-0000-00008BB80000}"/>
    <cellStyle name="Normal 9 2 2 4" xfId="32218" xr:uid="{00000000-0005-0000-0000-00008CB80000}"/>
    <cellStyle name="Normal 9 2 2 4 2" xfId="32219" xr:uid="{00000000-0005-0000-0000-00008DB80000}"/>
    <cellStyle name="Normal 9 2 2 4 3" xfId="32220" xr:uid="{00000000-0005-0000-0000-00008EB80000}"/>
    <cellStyle name="Normal 9 2 2 4 4" xfId="49479" xr:uid="{00000000-0005-0000-0000-00008FB80000}"/>
    <cellStyle name="Normal 9 2 2 4 5" xfId="49480" xr:uid="{00000000-0005-0000-0000-000090B80000}"/>
    <cellStyle name="Normal 9 2 2 4_AVA DVA EL" xfId="32221" xr:uid="{00000000-0005-0000-0000-000091B80000}"/>
    <cellStyle name="Normal 9 2 2 5" xfId="32222" xr:uid="{00000000-0005-0000-0000-000092B80000}"/>
    <cellStyle name="Normal 9 2 2 5 2" xfId="32223" xr:uid="{00000000-0005-0000-0000-000093B80000}"/>
    <cellStyle name="Normal 9 2 2 5 3" xfId="32224" xr:uid="{00000000-0005-0000-0000-000094B80000}"/>
    <cellStyle name="Normal 9 2 2 5 4" xfId="49481" xr:uid="{00000000-0005-0000-0000-000095B80000}"/>
    <cellStyle name="Normal 9 2 2 5 5" xfId="49482" xr:uid="{00000000-0005-0000-0000-000096B80000}"/>
    <cellStyle name="Normal 9 2 2 5_AVA DVA EL" xfId="32225" xr:uid="{00000000-0005-0000-0000-000097B80000}"/>
    <cellStyle name="Normal 9 2 2 6" xfId="32226" xr:uid="{00000000-0005-0000-0000-000098B80000}"/>
    <cellStyle name="Normal 9 2 2 6 2" xfId="32227" xr:uid="{00000000-0005-0000-0000-000099B80000}"/>
    <cellStyle name="Normal 9 2 2 6 3" xfId="32228" xr:uid="{00000000-0005-0000-0000-00009AB80000}"/>
    <cellStyle name="Normal 9 2 2 6 4" xfId="49483" xr:uid="{00000000-0005-0000-0000-00009BB80000}"/>
    <cellStyle name="Normal 9 2 2 6 5" xfId="49484" xr:uid="{00000000-0005-0000-0000-00009CB80000}"/>
    <cellStyle name="Normal 9 2 2 6_AVA DVA EL" xfId="32229" xr:uid="{00000000-0005-0000-0000-00009DB80000}"/>
    <cellStyle name="Normal 9 2 2 7" xfId="32230" xr:uid="{00000000-0005-0000-0000-00009EB80000}"/>
    <cellStyle name="Normal 9 2 2 8" xfId="49485" xr:uid="{00000000-0005-0000-0000-00009FB80000}"/>
    <cellStyle name="Normal 9 2 2 9" xfId="49486" xr:uid="{00000000-0005-0000-0000-0000A0B80000}"/>
    <cellStyle name="Normal 9 2 2_A01" xfId="8843" xr:uid="{00000000-0005-0000-0000-0000A1B80000}"/>
    <cellStyle name="Normal 9 2 3" xfId="32231" xr:uid="{00000000-0005-0000-0000-0000A2B80000}"/>
    <cellStyle name="Normal 9 2 3 2" xfId="32232" xr:uid="{00000000-0005-0000-0000-0000A3B80000}"/>
    <cellStyle name="Normal 9 2 3 2 2" xfId="32233" xr:uid="{00000000-0005-0000-0000-0000A4B80000}"/>
    <cellStyle name="Normal 9 2 3 2 3" xfId="32234" xr:uid="{00000000-0005-0000-0000-0000A5B80000}"/>
    <cellStyle name="Normal 9 2 3 2 4" xfId="49487" xr:uid="{00000000-0005-0000-0000-0000A6B80000}"/>
    <cellStyle name="Normal 9 2 3 2 5" xfId="49488" xr:uid="{00000000-0005-0000-0000-0000A7B80000}"/>
    <cellStyle name="Normal 9 2 3 2_AVA DVA EL" xfId="32235" xr:uid="{00000000-0005-0000-0000-0000A8B80000}"/>
    <cellStyle name="Normal 9 2 3 3" xfId="32236" xr:uid="{00000000-0005-0000-0000-0000A9B80000}"/>
    <cellStyle name="Normal 9 2 3 3 2" xfId="32237" xr:uid="{00000000-0005-0000-0000-0000AAB80000}"/>
    <cellStyle name="Normal 9 2 3 3 3" xfId="32238" xr:uid="{00000000-0005-0000-0000-0000ABB80000}"/>
    <cellStyle name="Normal 9 2 3 3 4" xfId="49489" xr:uid="{00000000-0005-0000-0000-0000ACB80000}"/>
    <cellStyle name="Normal 9 2 3 3 5" xfId="49490" xr:uid="{00000000-0005-0000-0000-0000ADB80000}"/>
    <cellStyle name="Normal 9 2 3 3_AVA DVA EL" xfId="32239" xr:uid="{00000000-0005-0000-0000-0000AEB80000}"/>
    <cellStyle name="Normal 9 2 3 4" xfId="32240" xr:uid="{00000000-0005-0000-0000-0000AFB80000}"/>
    <cellStyle name="Normal 9 2 3 4 2" xfId="32241" xr:uid="{00000000-0005-0000-0000-0000B0B80000}"/>
    <cellStyle name="Normal 9 2 3 4 3" xfId="32242" xr:uid="{00000000-0005-0000-0000-0000B1B80000}"/>
    <cellStyle name="Normal 9 2 3 4 4" xfId="49491" xr:uid="{00000000-0005-0000-0000-0000B2B80000}"/>
    <cellStyle name="Normal 9 2 3 4 5" xfId="49492" xr:uid="{00000000-0005-0000-0000-0000B3B80000}"/>
    <cellStyle name="Normal 9 2 3 4_AVA DVA EL" xfId="32243" xr:uid="{00000000-0005-0000-0000-0000B4B80000}"/>
    <cellStyle name="Normal 9 2 3 5" xfId="32244" xr:uid="{00000000-0005-0000-0000-0000B5B80000}"/>
    <cellStyle name="Normal 9 2 3 5 2" xfId="32245" xr:uid="{00000000-0005-0000-0000-0000B6B80000}"/>
    <cellStyle name="Normal 9 2 3 5 3" xfId="32246" xr:uid="{00000000-0005-0000-0000-0000B7B80000}"/>
    <cellStyle name="Normal 9 2 3 5 4" xfId="49493" xr:uid="{00000000-0005-0000-0000-0000B8B80000}"/>
    <cellStyle name="Normal 9 2 3 5 5" xfId="49494" xr:uid="{00000000-0005-0000-0000-0000B9B80000}"/>
    <cellStyle name="Normal 9 2 3 5_AVA DVA EL" xfId="32247" xr:uid="{00000000-0005-0000-0000-0000BAB80000}"/>
    <cellStyle name="Normal 9 2 3 6" xfId="32248" xr:uid="{00000000-0005-0000-0000-0000BBB80000}"/>
    <cellStyle name="Normal 9 2 3 7" xfId="32249" xr:uid="{00000000-0005-0000-0000-0000BCB80000}"/>
    <cellStyle name="Normal 9 2 3 8" xfId="34545" xr:uid="{00000000-0005-0000-0000-0000BDB80000}"/>
    <cellStyle name="Normal 9 2 3 9" xfId="34418" xr:uid="{00000000-0005-0000-0000-0000BEB80000}"/>
    <cellStyle name="Normal 9 2 3_A02" xfId="53990" xr:uid="{A3647E74-73B6-45A3-AF83-267BEE5599B5}"/>
    <cellStyle name="Normal 9 2 4" xfId="32250" xr:uid="{00000000-0005-0000-0000-0000C0B80000}"/>
    <cellStyle name="Normal 9 2 4 2" xfId="32251" xr:uid="{00000000-0005-0000-0000-0000C1B80000}"/>
    <cellStyle name="Normal 9 2 4 2 2" xfId="32252" xr:uid="{00000000-0005-0000-0000-0000C2B80000}"/>
    <cellStyle name="Normal 9 2 4 2_AVA DVA EL" xfId="32253" xr:uid="{00000000-0005-0000-0000-0000C3B80000}"/>
    <cellStyle name="Normal 9 2 4 3" xfId="32254" xr:uid="{00000000-0005-0000-0000-0000C4B80000}"/>
    <cellStyle name="Normal 9 2 4 4" xfId="32255" xr:uid="{00000000-0005-0000-0000-0000C5B80000}"/>
    <cellStyle name="Normal 9 2 4 5" xfId="49495" xr:uid="{00000000-0005-0000-0000-0000C6B80000}"/>
    <cellStyle name="Normal 9 2 4 6" xfId="49496" xr:uid="{00000000-0005-0000-0000-0000C7B80000}"/>
    <cellStyle name="Normal 9 2 4_AVA DVA EL" xfId="32256" xr:uid="{00000000-0005-0000-0000-0000C8B80000}"/>
    <cellStyle name="Normal 9 2 5" xfId="32257" xr:uid="{00000000-0005-0000-0000-0000C9B80000}"/>
    <cellStyle name="Normal 9 2 5 2" xfId="32258" xr:uid="{00000000-0005-0000-0000-0000CAB80000}"/>
    <cellStyle name="Normal 9 2 5 2 2" xfId="32259" xr:uid="{00000000-0005-0000-0000-0000CBB80000}"/>
    <cellStyle name="Normal 9 2 5 2_AVA DVA EL" xfId="32260" xr:uid="{00000000-0005-0000-0000-0000CCB80000}"/>
    <cellStyle name="Normal 9 2 5 3" xfId="32261" xr:uid="{00000000-0005-0000-0000-0000CDB80000}"/>
    <cellStyle name="Normal 9 2 5 4" xfId="32262" xr:uid="{00000000-0005-0000-0000-0000CEB80000}"/>
    <cellStyle name="Normal 9 2 5 5" xfId="49497" xr:uid="{00000000-0005-0000-0000-0000CFB80000}"/>
    <cellStyle name="Normal 9 2 5_AVA DVA EL" xfId="32263" xr:uid="{00000000-0005-0000-0000-0000D0B80000}"/>
    <cellStyle name="Normal 9 2 6" xfId="32264" xr:uid="{00000000-0005-0000-0000-0000D1B80000}"/>
    <cellStyle name="Normal 9 2 6 2" xfId="32265" xr:uid="{00000000-0005-0000-0000-0000D2B80000}"/>
    <cellStyle name="Normal 9 2 6 3" xfId="32266" xr:uid="{00000000-0005-0000-0000-0000D3B80000}"/>
    <cellStyle name="Normal 9 2 6 4" xfId="49498" xr:uid="{00000000-0005-0000-0000-0000D4B80000}"/>
    <cellStyle name="Normal 9 2 6 5" xfId="49499" xr:uid="{00000000-0005-0000-0000-0000D5B80000}"/>
    <cellStyle name="Normal 9 2 6_AVA DVA EL" xfId="32267" xr:uid="{00000000-0005-0000-0000-0000D6B80000}"/>
    <cellStyle name="Normal 9 2 7" xfId="32268" xr:uid="{00000000-0005-0000-0000-0000D7B80000}"/>
    <cellStyle name="Normal 9 2 7 2" xfId="32269" xr:uid="{00000000-0005-0000-0000-0000D8B80000}"/>
    <cellStyle name="Normal 9 2 7 3" xfId="32270" xr:uid="{00000000-0005-0000-0000-0000D9B80000}"/>
    <cellStyle name="Normal 9 2 7 4" xfId="49500" xr:uid="{00000000-0005-0000-0000-0000DAB80000}"/>
    <cellStyle name="Normal 9 2 7 5" xfId="49501" xr:uid="{00000000-0005-0000-0000-0000DBB80000}"/>
    <cellStyle name="Normal 9 2 7_AVA DVA EL" xfId="32271" xr:uid="{00000000-0005-0000-0000-0000DCB80000}"/>
    <cellStyle name="Normal 9 2 8" xfId="32272" xr:uid="{00000000-0005-0000-0000-0000DDB80000}"/>
    <cellStyle name="Normal 9 2 9" xfId="49502" xr:uid="{00000000-0005-0000-0000-0000DEB80000}"/>
    <cellStyle name="Normal 9 2_3. Chng in credit spreads" xfId="49503" xr:uid="{00000000-0005-0000-0000-0000DFB80000}"/>
    <cellStyle name="Normal 9 20" xfId="49504" xr:uid="{00000000-0005-0000-0000-0000E0B80000}"/>
    <cellStyle name="Normal 9 21" xfId="49505" xr:uid="{00000000-0005-0000-0000-0000E1B80000}"/>
    <cellStyle name="Normal 9 22" xfId="49506" xr:uid="{00000000-0005-0000-0000-0000E2B80000}"/>
    <cellStyle name="Normal 9 23" xfId="49507" xr:uid="{00000000-0005-0000-0000-0000E3B80000}"/>
    <cellStyle name="Normal 9 3" xfId="8844" xr:uid="{00000000-0005-0000-0000-0000E4B80000}"/>
    <cellStyle name="Normal 9 3 10" xfId="49508" xr:uid="{00000000-0005-0000-0000-0000E5B80000}"/>
    <cellStyle name="Normal 9 3 11" xfId="49509" xr:uid="{00000000-0005-0000-0000-0000E6B80000}"/>
    <cellStyle name="Normal 9 3 2" xfId="32273" xr:uid="{00000000-0005-0000-0000-0000E7B80000}"/>
    <cellStyle name="Normal 9 3 2 10" xfId="49510" xr:uid="{00000000-0005-0000-0000-0000E8B80000}"/>
    <cellStyle name="Normal 9 3 2 2" xfId="32274" xr:uid="{00000000-0005-0000-0000-0000E9B80000}"/>
    <cellStyle name="Normal 9 3 2 2 2" xfId="32275" xr:uid="{00000000-0005-0000-0000-0000EAB80000}"/>
    <cellStyle name="Normal 9 3 2 2 3" xfId="32276" xr:uid="{00000000-0005-0000-0000-0000EBB80000}"/>
    <cellStyle name="Normal 9 3 2 2 4" xfId="49511" xr:uid="{00000000-0005-0000-0000-0000ECB80000}"/>
    <cellStyle name="Normal 9 3 2 2 5" xfId="49512" xr:uid="{00000000-0005-0000-0000-0000EDB80000}"/>
    <cellStyle name="Normal 9 3 2 2_AVA DVA EL" xfId="32277" xr:uid="{00000000-0005-0000-0000-0000EEB80000}"/>
    <cellStyle name="Normal 9 3 2 3" xfId="32278" xr:uid="{00000000-0005-0000-0000-0000EFB80000}"/>
    <cellStyle name="Normal 9 3 2 3 2" xfId="32279" xr:uid="{00000000-0005-0000-0000-0000F0B80000}"/>
    <cellStyle name="Normal 9 3 2 3 3" xfId="32280" xr:uid="{00000000-0005-0000-0000-0000F1B80000}"/>
    <cellStyle name="Normal 9 3 2 3 4" xfId="49513" xr:uid="{00000000-0005-0000-0000-0000F2B80000}"/>
    <cellStyle name="Normal 9 3 2 3 5" xfId="49514" xr:uid="{00000000-0005-0000-0000-0000F3B80000}"/>
    <cellStyle name="Normal 9 3 2 3_AVA DVA EL" xfId="32281" xr:uid="{00000000-0005-0000-0000-0000F4B80000}"/>
    <cellStyle name="Normal 9 3 2 4" xfId="32282" xr:uid="{00000000-0005-0000-0000-0000F5B80000}"/>
    <cellStyle name="Normal 9 3 2 4 2" xfId="32283" xr:uid="{00000000-0005-0000-0000-0000F6B80000}"/>
    <cellStyle name="Normal 9 3 2 4 3" xfId="32284" xr:uid="{00000000-0005-0000-0000-0000F7B80000}"/>
    <cellStyle name="Normal 9 3 2 4 4" xfId="49515" xr:uid="{00000000-0005-0000-0000-0000F8B80000}"/>
    <cellStyle name="Normal 9 3 2 4 5" xfId="49516" xr:uid="{00000000-0005-0000-0000-0000F9B80000}"/>
    <cellStyle name="Normal 9 3 2 4_AVA DVA EL" xfId="32285" xr:uid="{00000000-0005-0000-0000-0000FAB80000}"/>
    <cellStyle name="Normal 9 3 2 5" xfId="32286" xr:uid="{00000000-0005-0000-0000-0000FBB80000}"/>
    <cellStyle name="Normal 9 3 2 5 2" xfId="32287" xr:uid="{00000000-0005-0000-0000-0000FCB80000}"/>
    <cellStyle name="Normal 9 3 2 5 3" xfId="32288" xr:uid="{00000000-0005-0000-0000-0000FDB80000}"/>
    <cellStyle name="Normal 9 3 2 5 4" xfId="49517" xr:uid="{00000000-0005-0000-0000-0000FEB80000}"/>
    <cellStyle name="Normal 9 3 2 5 5" xfId="49518" xr:uid="{00000000-0005-0000-0000-0000FFB80000}"/>
    <cellStyle name="Normal 9 3 2 5_AVA DVA EL" xfId="32289" xr:uid="{00000000-0005-0000-0000-000000B90000}"/>
    <cellStyle name="Normal 9 3 2 6" xfId="32290" xr:uid="{00000000-0005-0000-0000-000001B90000}"/>
    <cellStyle name="Normal 9 3 2 7" xfId="32291" xr:uid="{00000000-0005-0000-0000-000002B90000}"/>
    <cellStyle name="Normal 9 3 2 8" xfId="34575" xr:uid="{00000000-0005-0000-0000-000003B90000}"/>
    <cellStyle name="Normal 9 3 2 9" xfId="34840" xr:uid="{00000000-0005-0000-0000-000004B90000}"/>
    <cellStyle name="Normal 9 3 2_A02" xfId="53991" xr:uid="{EDB263C5-B7E3-41E6-8E43-B327A592A023}"/>
    <cellStyle name="Normal 9 3 3" xfId="32292" xr:uid="{00000000-0005-0000-0000-000006B90000}"/>
    <cellStyle name="Normal 9 3 3 2" xfId="32293" xr:uid="{00000000-0005-0000-0000-000007B90000}"/>
    <cellStyle name="Normal 9 3 3 2 2" xfId="32294" xr:uid="{00000000-0005-0000-0000-000008B90000}"/>
    <cellStyle name="Normal 9 3 3 2_AVA DVA EL" xfId="32295" xr:uid="{00000000-0005-0000-0000-000009B90000}"/>
    <cellStyle name="Normal 9 3 3 3" xfId="32296" xr:uid="{00000000-0005-0000-0000-00000AB90000}"/>
    <cellStyle name="Normal 9 3 3 4" xfId="32297" xr:uid="{00000000-0005-0000-0000-00000BB90000}"/>
    <cellStyle name="Normal 9 3 3 5" xfId="49519" xr:uid="{00000000-0005-0000-0000-00000CB90000}"/>
    <cellStyle name="Normal 9 3 3_AVA DVA EL" xfId="32298" xr:uid="{00000000-0005-0000-0000-00000DB90000}"/>
    <cellStyle name="Normal 9 3 4" xfId="32299" xr:uid="{00000000-0005-0000-0000-00000EB90000}"/>
    <cellStyle name="Normal 9 3 4 2" xfId="32300" xr:uid="{00000000-0005-0000-0000-00000FB90000}"/>
    <cellStyle name="Normal 9 3 4 3" xfId="32301" xr:uid="{00000000-0005-0000-0000-000010B90000}"/>
    <cellStyle name="Normal 9 3 4 4" xfId="49520" xr:uid="{00000000-0005-0000-0000-000011B90000}"/>
    <cellStyle name="Normal 9 3 4 5" xfId="49521" xr:uid="{00000000-0005-0000-0000-000012B90000}"/>
    <cellStyle name="Normal 9 3 4_AVA DVA EL" xfId="32302" xr:uid="{00000000-0005-0000-0000-000013B90000}"/>
    <cellStyle name="Normal 9 3 5" xfId="32303" xr:uid="{00000000-0005-0000-0000-000014B90000}"/>
    <cellStyle name="Normal 9 3 5 2" xfId="32304" xr:uid="{00000000-0005-0000-0000-000015B90000}"/>
    <cellStyle name="Normal 9 3 5 3" xfId="32305" xr:uid="{00000000-0005-0000-0000-000016B90000}"/>
    <cellStyle name="Normal 9 3 5 4" xfId="49522" xr:uid="{00000000-0005-0000-0000-000017B90000}"/>
    <cellStyle name="Normal 9 3 5 5" xfId="49523" xr:uid="{00000000-0005-0000-0000-000018B90000}"/>
    <cellStyle name="Normal 9 3 5_AVA DVA EL" xfId="32306" xr:uid="{00000000-0005-0000-0000-000019B90000}"/>
    <cellStyle name="Normal 9 3 6" xfId="32307" xr:uid="{00000000-0005-0000-0000-00001AB90000}"/>
    <cellStyle name="Normal 9 3 6 2" xfId="32308" xr:uid="{00000000-0005-0000-0000-00001BB90000}"/>
    <cellStyle name="Normal 9 3 6 3" xfId="32309" xr:uid="{00000000-0005-0000-0000-00001CB90000}"/>
    <cellStyle name="Normal 9 3 6 4" xfId="49524" xr:uid="{00000000-0005-0000-0000-00001DB90000}"/>
    <cellStyle name="Normal 9 3 6_AVA DVA EL" xfId="32310" xr:uid="{00000000-0005-0000-0000-00001EB90000}"/>
    <cellStyle name="Normal 9 3 7" xfId="32311" xr:uid="{00000000-0005-0000-0000-00001FB90000}"/>
    <cellStyle name="Normal 9 3 8" xfId="49525" xr:uid="{00000000-0005-0000-0000-000020B90000}"/>
    <cellStyle name="Normal 9 3 9" xfId="49526" xr:uid="{00000000-0005-0000-0000-000021B90000}"/>
    <cellStyle name="Normal 9 3_3. Chng in credit spreads" xfId="49527" xr:uid="{00000000-0005-0000-0000-000022B90000}"/>
    <cellStyle name="Normal 9 4" xfId="8845" xr:uid="{00000000-0005-0000-0000-000023B90000}"/>
    <cellStyle name="Normal 9 4 10" xfId="49528" xr:uid="{00000000-0005-0000-0000-000024B90000}"/>
    <cellStyle name="Normal 9 4 2" xfId="32312" xr:uid="{00000000-0005-0000-0000-000025B90000}"/>
    <cellStyle name="Normal 9 4 2 2" xfId="32313" xr:uid="{00000000-0005-0000-0000-000026B90000}"/>
    <cellStyle name="Normal 9 4 2 2 2" xfId="32314" xr:uid="{00000000-0005-0000-0000-000027B90000}"/>
    <cellStyle name="Normal 9 4 2 2_AVA DVA EL" xfId="32315" xr:uid="{00000000-0005-0000-0000-000028B90000}"/>
    <cellStyle name="Normal 9 4 2 3" xfId="32316" xr:uid="{00000000-0005-0000-0000-000029B90000}"/>
    <cellStyle name="Normal 9 4 2 4" xfId="32317" xr:uid="{00000000-0005-0000-0000-00002AB90000}"/>
    <cellStyle name="Normal 9 4 2 5" xfId="34730" xr:uid="{00000000-0005-0000-0000-00002BB90000}"/>
    <cellStyle name="Normal 9 4 2 6" xfId="34831" xr:uid="{00000000-0005-0000-0000-00002CB90000}"/>
    <cellStyle name="Normal 9 4 2_AVA DVA EL" xfId="32318" xr:uid="{00000000-0005-0000-0000-00002DB90000}"/>
    <cellStyle name="Normal 9 4 3" xfId="32319" xr:uid="{00000000-0005-0000-0000-00002EB90000}"/>
    <cellStyle name="Normal 9 4 3 2" xfId="32320" xr:uid="{00000000-0005-0000-0000-00002FB90000}"/>
    <cellStyle name="Normal 9 4 3 3" xfId="32321" xr:uid="{00000000-0005-0000-0000-000030B90000}"/>
    <cellStyle name="Normal 9 4 3 4" xfId="49529" xr:uid="{00000000-0005-0000-0000-000031B90000}"/>
    <cellStyle name="Normal 9 4 3 5" xfId="49530" xr:uid="{00000000-0005-0000-0000-000032B90000}"/>
    <cellStyle name="Normal 9 4 3_AVA DVA EL" xfId="32322" xr:uid="{00000000-0005-0000-0000-000033B90000}"/>
    <cellStyle name="Normal 9 4 4" xfId="32323" xr:uid="{00000000-0005-0000-0000-000034B90000}"/>
    <cellStyle name="Normal 9 4 4 2" xfId="32324" xr:uid="{00000000-0005-0000-0000-000035B90000}"/>
    <cellStyle name="Normal 9 4 4 3" xfId="32325" xr:uid="{00000000-0005-0000-0000-000036B90000}"/>
    <cellStyle name="Normal 9 4 4 4" xfId="49531" xr:uid="{00000000-0005-0000-0000-000037B90000}"/>
    <cellStyle name="Normal 9 4 4 5" xfId="49532" xr:uid="{00000000-0005-0000-0000-000038B90000}"/>
    <cellStyle name="Normal 9 4 4_AVA DVA EL" xfId="32326" xr:uid="{00000000-0005-0000-0000-000039B90000}"/>
    <cellStyle name="Normal 9 4 5" xfId="32327" xr:uid="{00000000-0005-0000-0000-00003AB90000}"/>
    <cellStyle name="Normal 9 4 5 2" xfId="32328" xr:uid="{00000000-0005-0000-0000-00003BB90000}"/>
    <cellStyle name="Normal 9 4 5 3" xfId="32329" xr:uid="{00000000-0005-0000-0000-00003CB90000}"/>
    <cellStyle name="Normal 9 4 5 4" xfId="49533" xr:uid="{00000000-0005-0000-0000-00003DB90000}"/>
    <cellStyle name="Normal 9 4 5_AVA DVA EL" xfId="32330" xr:uid="{00000000-0005-0000-0000-00003EB90000}"/>
    <cellStyle name="Normal 9 4 6" xfId="32331" xr:uid="{00000000-0005-0000-0000-00003FB90000}"/>
    <cellStyle name="Normal 9 4 6 2" xfId="32332" xr:uid="{00000000-0005-0000-0000-000040B90000}"/>
    <cellStyle name="Normal 9 4 6_AVA DVA EL" xfId="32333" xr:uid="{00000000-0005-0000-0000-000041B90000}"/>
    <cellStyle name="Normal 9 4 7" xfId="32334" xr:uid="{00000000-0005-0000-0000-000042B90000}"/>
    <cellStyle name="Normal 9 4 8" xfId="49534" xr:uid="{00000000-0005-0000-0000-000043B90000}"/>
    <cellStyle name="Normal 9 4 9" xfId="49535" xr:uid="{00000000-0005-0000-0000-000044B90000}"/>
    <cellStyle name="Normal 9 4_AVA DVA EL" xfId="32335" xr:uid="{00000000-0005-0000-0000-000045B90000}"/>
    <cellStyle name="Normal 9 5" xfId="8846" xr:uid="{00000000-0005-0000-0000-000046B90000}"/>
    <cellStyle name="Normal 9 5 2" xfId="32336" xr:uid="{00000000-0005-0000-0000-000047B90000}"/>
    <cellStyle name="Normal 9 5 2 2" xfId="32337" xr:uid="{00000000-0005-0000-0000-000048B90000}"/>
    <cellStyle name="Normal 9 5 2 3" xfId="32338" xr:uid="{00000000-0005-0000-0000-000049B90000}"/>
    <cellStyle name="Normal 9 5 2_AVA DVA EL" xfId="32339" xr:uid="{00000000-0005-0000-0000-00004AB90000}"/>
    <cellStyle name="Normal 9 5 3" xfId="32340" xr:uid="{00000000-0005-0000-0000-00004BB90000}"/>
    <cellStyle name="Normal 9 5 3 2" xfId="32341" xr:uid="{00000000-0005-0000-0000-00004CB90000}"/>
    <cellStyle name="Normal 9 5 3_AVA DVA EL" xfId="32342" xr:uid="{00000000-0005-0000-0000-00004DB90000}"/>
    <cellStyle name="Normal 9 5 4" xfId="32343" xr:uid="{00000000-0005-0000-0000-00004EB90000}"/>
    <cellStyle name="Normal 9 5 5" xfId="32344" xr:uid="{00000000-0005-0000-0000-00004FB90000}"/>
    <cellStyle name="Normal 9 5 6" xfId="49536" xr:uid="{00000000-0005-0000-0000-000050B90000}"/>
    <cellStyle name="Normal 9 5_AVA DVA EL" xfId="32345" xr:uid="{00000000-0005-0000-0000-000051B90000}"/>
    <cellStyle name="Normal 9 6" xfId="8847" xr:uid="{00000000-0005-0000-0000-000052B90000}"/>
    <cellStyle name="Normal 9 6 2" xfId="32346" xr:uid="{00000000-0005-0000-0000-000053B90000}"/>
    <cellStyle name="Normal 9 6 2 2" xfId="32347" xr:uid="{00000000-0005-0000-0000-000054B90000}"/>
    <cellStyle name="Normal 9 6 2 3" xfId="32348" xr:uid="{00000000-0005-0000-0000-000055B90000}"/>
    <cellStyle name="Normal 9 6 2_AVA DVA EL" xfId="32349" xr:uid="{00000000-0005-0000-0000-000056B90000}"/>
    <cellStyle name="Normal 9 6 3" xfId="32350" xr:uid="{00000000-0005-0000-0000-000057B90000}"/>
    <cellStyle name="Normal 9 6 3 2" xfId="32351" xr:uid="{00000000-0005-0000-0000-000058B90000}"/>
    <cellStyle name="Normal 9 6 3_AVA DVA EL" xfId="32352" xr:uid="{00000000-0005-0000-0000-000059B90000}"/>
    <cellStyle name="Normal 9 6 4" xfId="32353" xr:uid="{00000000-0005-0000-0000-00005AB90000}"/>
    <cellStyle name="Normal 9 6 5" xfId="32354" xr:uid="{00000000-0005-0000-0000-00005BB90000}"/>
    <cellStyle name="Normal 9 6 6" xfId="49537" xr:uid="{00000000-0005-0000-0000-00005CB90000}"/>
    <cellStyle name="Normal 9 6_AVA DVA EL" xfId="32355" xr:uid="{00000000-0005-0000-0000-00005DB90000}"/>
    <cellStyle name="Normal 9 7" xfId="8848" xr:uid="{00000000-0005-0000-0000-00005EB90000}"/>
    <cellStyle name="Normal 9 7 2" xfId="32356" xr:uid="{00000000-0005-0000-0000-00005FB90000}"/>
    <cellStyle name="Normal 9 7 2 2" xfId="32357" xr:uid="{00000000-0005-0000-0000-000060B90000}"/>
    <cellStyle name="Normal 9 7 2 3" xfId="32358" xr:uid="{00000000-0005-0000-0000-000061B90000}"/>
    <cellStyle name="Normal 9 7 2_AVA DVA EL" xfId="32359" xr:uid="{00000000-0005-0000-0000-000062B90000}"/>
    <cellStyle name="Normal 9 7 3" xfId="32360" xr:uid="{00000000-0005-0000-0000-000063B90000}"/>
    <cellStyle name="Normal 9 7 3 2" xfId="32361" xr:uid="{00000000-0005-0000-0000-000064B90000}"/>
    <cellStyle name="Normal 9 7 3_AVA DVA EL" xfId="32362" xr:uid="{00000000-0005-0000-0000-000065B90000}"/>
    <cellStyle name="Normal 9 7 4" xfId="32363" xr:uid="{00000000-0005-0000-0000-000066B90000}"/>
    <cellStyle name="Normal 9 7 5" xfId="32364" xr:uid="{00000000-0005-0000-0000-000067B90000}"/>
    <cellStyle name="Normal 9 7 6" xfId="49538" xr:uid="{00000000-0005-0000-0000-000068B90000}"/>
    <cellStyle name="Normal 9 7_AVA DVA EL" xfId="32365" xr:uid="{00000000-0005-0000-0000-000069B90000}"/>
    <cellStyle name="Normal 9 8" xfId="8849" xr:uid="{00000000-0005-0000-0000-00006AB90000}"/>
    <cellStyle name="Normal 9 8 2" xfId="32366" xr:uid="{00000000-0005-0000-0000-00006BB90000}"/>
    <cellStyle name="Normal 9 8 2 2" xfId="32367" xr:uid="{00000000-0005-0000-0000-00006CB90000}"/>
    <cellStyle name="Normal 9 8 2 3" xfId="32368" xr:uid="{00000000-0005-0000-0000-00006DB90000}"/>
    <cellStyle name="Normal 9 8 2_AVA DVA EL" xfId="32369" xr:uid="{00000000-0005-0000-0000-00006EB90000}"/>
    <cellStyle name="Normal 9 8 3" xfId="32370" xr:uid="{00000000-0005-0000-0000-00006FB90000}"/>
    <cellStyle name="Normal 9 8 3 2" xfId="32371" xr:uid="{00000000-0005-0000-0000-000070B90000}"/>
    <cellStyle name="Normal 9 8 3_AVA DVA EL" xfId="32372" xr:uid="{00000000-0005-0000-0000-000071B90000}"/>
    <cellStyle name="Normal 9 8 4" xfId="32373" xr:uid="{00000000-0005-0000-0000-000072B90000}"/>
    <cellStyle name="Normal 9 8 5" xfId="32374" xr:uid="{00000000-0005-0000-0000-000073B90000}"/>
    <cellStyle name="Normal 9 8 6" xfId="49539" xr:uid="{00000000-0005-0000-0000-000074B90000}"/>
    <cellStyle name="Normal 9 8_AVA DVA EL" xfId="32375" xr:uid="{00000000-0005-0000-0000-000075B90000}"/>
    <cellStyle name="Normal 9 9" xfId="8850" xr:uid="{00000000-0005-0000-0000-000076B90000}"/>
    <cellStyle name="Normal 9 9 2" xfId="32376" xr:uid="{00000000-0005-0000-0000-000077B90000}"/>
    <cellStyle name="Normal 9 9 2 2" xfId="32377" xr:uid="{00000000-0005-0000-0000-000078B90000}"/>
    <cellStyle name="Normal 9 9 2 3" xfId="32378" xr:uid="{00000000-0005-0000-0000-000079B90000}"/>
    <cellStyle name="Normal 9 9 2_AVA DVA EL" xfId="32379" xr:uid="{00000000-0005-0000-0000-00007AB90000}"/>
    <cellStyle name="Normal 9 9 3" xfId="32380" xr:uid="{00000000-0005-0000-0000-00007BB90000}"/>
    <cellStyle name="Normal 9 9_AVA DVA EL" xfId="32381" xr:uid="{00000000-0005-0000-0000-00007CB90000}"/>
    <cellStyle name="Normal 9_11" xfId="8851" xr:uid="{00000000-0005-0000-0000-00007DB90000}"/>
    <cellStyle name="Normal 90" xfId="8852" xr:uid="{00000000-0005-0000-0000-00007EB90000}"/>
    <cellStyle name="Normal 90 2" xfId="32382" xr:uid="{00000000-0005-0000-0000-00007FB90000}"/>
    <cellStyle name="Normal 90 3" xfId="32383" xr:uid="{00000000-0005-0000-0000-000080B90000}"/>
    <cellStyle name="Normal 90 4" xfId="34613" xr:uid="{00000000-0005-0000-0000-000081B90000}"/>
    <cellStyle name="Normal 90_AVA DVA EL" xfId="32384" xr:uid="{00000000-0005-0000-0000-000082B90000}"/>
    <cellStyle name="Normal 91" xfId="8853" xr:uid="{00000000-0005-0000-0000-000083B90000}"/>
    <cellStyle name="Normal 91 2" xfId="32385" xr:uid="{00000000-0005-0000-0000-000084B90000}"/>
    <cellStyle name="Normal 91 3" xfId="32386" xr:uid="{00000000-0005-0000-0000-000085B90000}"/>
    <cellStyle name="Normal 91 4" xfId="34617" xr:uid="{00000000-0005-0000-0000-000086B90000}"/>
    <cellStyle name="Normal 91_AVA DVA EL" xfId="32387" xr:uid="{00000000-0005-0000-0000-000087B90000}"/>
    <cellStyle name="Normal 92" xfId="8854" xr:uid="{00000000-0005-0000-0000-000088B90000}"/>
    <cellStyle name="Normal 92 2" xfId="32388" xr:uid="{00000000-0005-0000-0000-000089B90000}"/>
    <cellStyle name="Normal 92 2 2" xfId="32389" xr:uid="{00000000-0005-0000-0000-00008AB90000}"/>
    <cellStyle name="Normal 92 2 3" xfId="32390" xr:uid="{00000000-0005-0000-0000-00008BB90000}"/>
    <cellStyle name="Normal 92 2_AVA DVA EL" xfId="32391" xr:uid="{00000000-0005-0000-0000-00008CB90000}"/>
    <cellStyle name="Normal 92 3" xfId="32392" xr:uid="{00000000-0005-0000-0000-00008DB90000}"/>
    <cellStyle name="Normal 92 4" xfId="32393" xr:uid="{00000000-0005-0000-0000-00008EB90000}"/>
    <cellStyle name="Normal 92 5" xfId="34596" xr:uid="{00000000-0005-0000-0000-00008FB90000}"/>
    <cellStyle name="Normal 92 6" xfId="34838" xr:uid="{00000000-0005-0000-0000-000090B90000}"/>
    <cellStyle name="Normal 92_AVA DVA EL" xfId="32394" xr:uid="{00000000-0005-0000-0000-000091B90000}"/>
    <cellStyle name="Normal 93" xfId="8855" xr:uid="{00000000-0005-0000-0000-000092B90000}"/>
    <cellStyle name="Normal 93 2" xfId="32395" xr:uid="{00000000-0005-0000-0000-000093B90000}"/>
    <cellStyle name="Normal 93 2 2" xfId="32396" xr:uid="{00000000-0005-0000-0000-000094B90000}"/>
    <cellStyle name="Normal 93 2 3" xfId="32397" xr:uid="{00000000-0005-0000-0000-000095B90000}"/>
    <cellStyle name="Normal 93 2_AVA DVA EL" xfId="32398" xr:uid="{00000000-0005-0000-0000-000096B90000}"/>
    <cellStyle name="Normal 93 3" xfId="32399" xr:uid="{00000000-0005-0000-0000-000097B90000}"/>
    <cellStyle name="Normal 93 4" xfId="32400" xr:uid="{00000000-0005-0000-0000-000098B90000}"/>
    <cellStyle name="Normal 93_AVA DVA EL" xfId="32401" xr:uid="{00000000-0005-0000-0000-000099B90000}"/>
    <cellStyle name="Normal 94" xfId="8856" xr:uid="{00000000-0005-0000-0000-00009AB90000}"/>
    <cellStyle name="Normal 94 2" xfId="32402" xr:uid="{00000000-0005-0000-0000-00009BB90000}"/>
    <cellStyle name="Normal 94 2 2" xfId="32403" xr:uid="{00000000-0005-0000-0000-00009CB90000}"/>
    <cellStyle name="Normal 94 2 3" xfId="32404" xr:uid="{00000000-0005-0000-0000-00009DB90000}"/>
    <cellStyle name="Normal 94 2_AVA DVA EL" xfId="32405" xr:uid="{00000000-0005-0000-0000-00009EB90000}"/>
    <cellStyle name="Normal 94 3" xfId="32406" xr:uid="{00000000-0005-0000-0000-00009FB90000}"/>
    <cellStyle name="Normal 94 4" xfId="32407" xr:uid="{00000000-0005-0000-0000-0000A0B90000}"/>
    <cellStyle name="Normal 94 5" xfId="34622" xr:uid="{00000000-0005-0000-0000-0000A1B90000}"/>
    <cellStyle name="Normal 94 6" xfId="34837" xr:uid="{00000000-0005-0000-0000-0000A2B90000}"/>
    <cellStyle name="Normal 94_AVA DVA EL" xfId="32408" xr:uid="{00000000-0005-0000-0000-0000A3B90000}"/>
    <cellStyle name="Normal 95" xfId="8857" xr:uid="{00000000-0005-0000-0000-0000A4B90000}"/>
    <cellStyle name="Normal 95 2" xfId="32409" xr:uid="{00000000-0005-0000-0000-0000A5B90000}"/>
    <cellStyle name="Normal 95 2 2" xfId="32410" xr:uid="{00000000-0005-0000-0000-0000A6B90000}"/>
    <cellStyle name="Normal 95 2 3" xfId="32411" xr:uid="{00000000-0005-0000-0000-0000A7B90000}"/>
    <cellStyle name="Normal 95 2_AVA DVA EL" xfId="32412" xr:uid="{00000000-0005-0000-0000-0000A8B90000}"/>
    <cellStyle name="Normal 95 3" xfId="32413" xr:uid="{00000000-0005-0000-0000-0000A9B90000}"/>
    <cellStyle name="Normal 95 4" xfId="32414" xr:uid="{00000000-0005-0000-0000-0000AAB90000}"/>
    <cellStyle name="Normal 95 5" xfId="34625" xr:uid="{00000000-0005-0000-0000-0000ABB90000}"/>
    <cellStyle name="Normal 95 6" xfId="34413" xr:uid="{00000000-0005-0000-0000-0000ACB90000}"/>
    <cellStyle name="Normal 95_AVA DVA EL" xfId="32415" xr:uid="{00000000-0005-0000-0000-0000ADB90000}"/>
    <cellStyle name="Normal 96" xfId="8858" xr:uid="{00000000-0005-0000-0000-0000AEB90000}"/>
    <cellStyle name="Normal 96 2" xfId="32416" xr:uid="{00000000-0005-0000-0000-0000AFB90000}"/>
    <cellStyle name="Normal 96 2 2" xfId="32417" xr:uid="{00000000-0005-0000-0000-0000B0B90000}"/>
    <cellStyle name="Normal 96 2 3" xfId="32418" xr:uid="{00000000-0005-0000-0000-0000B1B90000}"/>
    <cellStyle name="Normal 96 2 4" xfId="34973" xr:uid="{00000000-0005-0000-0000-0000B2B90000}"/>
    <cellStyle name="Normal 96 2_AVA DVA EL" xfId="32419" xr:uid="{00000000-0005-0000-0000-0000B3B90000}"/>
    <cellStyle name="Normal 96 3" xfId="32420" xr:uid="{00000000-0005-0000-0000-0000B4B90000}"/>
    <cellStyle name="Normal 96 4" xfId="32421" xr:uid="{00000000-0005-0000-0000-0000B5B90000}"/>
    <cellStyle name="Normal 96 5" xfId="34629" xr:uid="{00000000-0005-0000-0000-0000B6B90000}"/>
    <cellStyle name="Normal 96_AVA DVA EL" xfId="32422" xr:uid="{00000000-0005-0000-0000-0000B7B90000}"/>
    <cellStyle name="Normal 97" xfId="8859" xr:uid="{00000000-0005-0000-0000-0000B8B90000}"/>
    <cellStyle name="Normal 97 2" xfId="32423" xr:uid="{00000000-0005-0000-0000-0000B9B90000}"/>
    <cellStyle name="Normal 97 2 2" xfId="34979" xr:uid="{00000000-0005-0000-0000-0000BAB90000}"/>
    <cellStyle name="Normal 97 3" xfId="32424" xr:uid="{00000000-0005-0000-0000-0000BBB90000}"/>
    <cellStyle name="Normal 97 4" xfId="34643" xr:uid="{00000000-0005-0000-0000-0000BCB90000}"/>
    <cellStyle name="Normal 97_AVA DVA EL" xfId="32425" xr:uid="{00000000-0005-0000-0000-0000BDB90000}"/>
    <cellStyle name="Normal 98" xfId="8860" xr:uid="{00000000-0005-0000-0000-0000BEB90000}"/>
    <cellStyle name="Normal 98 2" xfId="32426" xr:uid="{00000000-0005-0000-0000-0000BFB90000}"/>
    <cellStyle name="Normal 98 3" xfId="32427" xr:uid="{00000000-0005-0000-0000-0000C0B90000}"/>
    <cellStyle name="Normal 98 4" xfId="34688" xr:uid="{00000000-0005-0000-0000-0000C1B90000}"/>
    <cellStyle name="Normal 98_AVA DVA EL" xfId="32428" xr:uid="{00000000-0005-0000-0000-0000C2B90000}"/>
    <cellStyle name="Normal 99" xfId="8861" xr:uid="{00000000-0005-0000-0000-0000C3B90000}"/>
    <cellStyle name="Normal 99 2" xfId="32429" xr:uid="{00000000-0005-0000-0000-0000C4B90000}"/>
    <cellStyle name="Normal 99 3" xfId="32430" xr:uid="{00000000-0005-0000-0000-0000C5B90000}"/>
    <cellStyle name="Normal 99 4" xfId="34786" xr:uid="{00000000-0005-0000-0000-0000C6B90000}"/>
    <cellStyle name="Normal 99_AVA DVA EL" xfId="32431" xr:uid="{00000000-0005-0000-0000-0000C7B90000}"/>
    <cellStyle name="Normal Cells" xfId="8862" xr:uid="{00000000-0005-0000-0000-0000C8B90000}"/>
    <cellStyle name="Normal Cells 2" xfId="8863" xr:uid="{00000000-0005-0000-0000-0000C9B90000}"/>
    <cellStyle name="Normal Cells 2 2" xfId="32432" xr:uid="{00000000-0005-0000-0000-0000CAB90000}"/>
    <cellStyle name="Normal Cells 2 2 2" xfId="49540" xr:uid="{00000000-0005-0000-0000-0000CBB90000}"/>
    <cellStyle name="Normal Cells 2 3" xfId="49541" xr:uid="{00000000-0005-0000-0000-0000CCB90000}"/>
    <cellStyle name="Normal Cells 2 3 2" xfId="49542" xr:uid="{00000000-0005-0000-0000-0000CDB90000}"/>
    <cellStyle name="Normal Cells 2_3. Chng in credit spreads" xfId="49543" xr:uid="{00000000-0005-0000-0000-0000CEB90000}"/>
    <cellStyle name="Normal Cells 3" xfId="32433" xr:uid="{00000000-0005-0000-0000-0000CFB90000}"/>
    <cellStyle name="Normal Cells 3 2" xfId="32434" xr:uid="{00000000-0005-0000-0000-0000D0B90000}"/>
    <cellStyle name="Normal Cells 3 2 2" xfId="32435" xr:uid="{00000000-0005-0000-0000-0000D1B90000}"/>
    <cellStyle name="Normal Cells 3 2 3" xfId="32436" xr:uid="{00000000-0005-0000-0000-0000D2B90000}"/>
    <cellStyle name="Normal Cells 3 2_AVA DVA EL" xfId="32437" xr:uid="{00000000-0005-0000-0000-0000D3B90000}"/>
    <cellStyle name="Normal Cells 3 3" xfId="32438" xr:uid="{00000000-0005-0000-0000-0000D4B90000}"/>
    <cellStyle name="Normal Cells 3 4" xfId="32439" xr:uid="{00000000-0005-0000-0000-0000D5B90000}"/>
    <cellStyle name="Normal Cells 3_3. Chng in credit spreads" xfId="49544" xr:uid="{00000000-0005-0000-0000-0000D6B90000}"/>
    <cellStyle name="Normal Cells 4" xfId="32440" xr:uid="{00000000-0005-0000-0000-0000D7B90000}"/>
    <cellStyle name="Normal Cells_1" xfId="49545" xr:uid="{00000000-0005-0000-0000-0000D8B90000}"/>
    <cellStyle name="Normal ej noll" xfId="32441" xr:uid="{00000000-0005-0000-0000-0000D9B90000}"/>
    <cellStyle name="Normal ej noll 2" xfId="32442" xr:uid="{00000000-0005-0000-0000-0000DAB90000}"/>
    <cellStyle name="Normal ej noll 3" xfId="32443" xr:uid="{00000000-0005-0000-0000-0000DBB90000}"/>
    <cellStyle name="Normal ej noll 4" xfId="49546" xr:uid="{00000000-0005-0000-0000-0000DCB90000}"/>
    <cellStyle name="Normal ej noll låst" xfId="32444" xr:uid="{00000000-0005-0000-0000-0000DDB90000}"/>
    <cellStyle name="Normal ej noll låst 2" xfId="32445" xr:uid="{00000000-0005-0000-0000-0000DEB90000}"/>
    <cellStyle name="Normal ej noll låst 3" xfId="32446" xr:uid="{00000000-0005-0000-0000-0000DFB90000}"/>
    <cellStyle name="Normal ej noll låst 4" xfId="49547" xr:uid="{00000000-0005-0000-0000-0000E0B90000}"/>
    <cellStyle name="Normal ej noll låst_AVA DVA EL" xfId="32447" xr:uid="{00000000-0005-0000-0000-0000E1B90000}"/>
    <cellStyle name="Normal ej noll_3. Chng in credit spreads" xfId="49548" xr:uid="{00000000-0005-0000-0000-0000E2B90000}"/>
    <cellStyle name="Normal_20 OPR" xfId="54137" xr:uid="{8D1BB559-9B98-4B4B-9866-E993C53BB66D}"/>
    <cellStyle name="Normal_A01" xfId="34346" xr:uid="{00000000-0005-0000-0000-0000E3B90000}"/>
    <cellStyle name="Normal_betty1" xfId="34373" xr:uid="{00000000-0005-0000-0000-0000E4B90000}"/>
    <cellStyle name="Normal_betty1 2" xfId="34374" xr:uid="{00000000-0005-0000-0000-0000E5B90000}"/>
    <cellStyle name="Normal2" xfId="32448" xr:uid="{00000000-0005-0000-0000-0000E7B90000}"/>
    <cellStyle name="Normal2 2" xfId="32449" xr:uid="{00000000-0005-0000-0000-0000E8B90000}"/>
    <cellStyle name="Normal2 3" xfId="32450" xr:uid="{00000000-0005-0000-0000-0000E9B90000}"/>
    <cellStyle name="Normal2_AVA DVA EL" xfId="32451" xr:uid="{00000000-0005-0000-0000-0000EAB90000}"/>
    <cellStyle name="Normale_2011 04 14 Templates for stress test_bcl" xfId="8864" xr:uid="{00000000-0005-0000-0000-0000EBB90000}"/>
    <cellStyle name="NormalGB" xfId="32452" xr:uid="{00000000-0005-0000-0000-0000ECB90000}"/>
    <cellStyle name="NormalGB 2" xfId="32453" xr:uid="{00000000-0005-0000-0000-0000EDB90000}"/>
    <cellStyle name="NormalGB 3" xfId="32454" xr:uid="{00000000-0005-0000-0000-0000EEB90000}"/>
    <cellStyle name="NormalGB_AVA DVA EL" xfId="32455" xr:uid="{00000000-0005-0000-0000-0000EFB90000}"/>
    <cellStyle name="Normalny_2007 10 11 nazwy departamentów i skróty" xfId="49549" xr:uid="{00000000-0005-0000-0000-0000F0B90000}"/>
    <cellStyle name="Notas" xfId="8865" xr:uid="{00000000-0005-0000-0000-0000F1B90000}"/>
    <cellStyle name="Notas 2" xfId="8866" xr:uid="{00000000-0005-0000-0000-0000F2B90000}"/>
    <cellStyle name="Notas 2 2" xfId="8867" xr:uid="{00000000-0005-0000-0000-0000F3B90000}"/>
    <cellStyle name="Notas 2 2 10" xfId="8868" xr:uid="{00000000-0005-0000-0000-0000F4B90000}"/>
    <cellStyle name="Notas 2 2 11" xfId="8869" xr:uid="{00000000-0005-0000-0000-0000F5B90000}"/>
    <cellStyle name="Notas 2 2 12" xfId="35149" xr:uid="{00000000-0005-0000-0000-0000F6B90000}"/>
    <cellStyle name="Notas 2 2 2" xfId="8870" xr:uid="{00000000-0005-0000-0000-0000F7B90000}"/>
    <cellStyle name="Notas 2 2 3" xfId="8871" xr:uid="{00000000-0005-0000-0000-0000F8B90000}"/>
    <cellStyle name="Notas 2 2 4" xfId="8872" xr:uid="{00000000-0005-0000-0000-0000F9B90000}"/>
    <cellStyle name="Notas 2 2 5" xfId="8873" xr:uid="{00000000-0005-0000-0000-0000FAB90000}"/>
    <cellStyle name="Notas 2 2 6" xfId="8874" xr:uid="{00000000-0005-0000-0000-0000FBB90000}"/>
    <cellStyle name="Notas 2 2 7" xfId="8875" xr:uid="{00000000-0005-0000-0000-0000FCB90000}"/>
    <cellStyle name="Notas 2 2 8" xfId="8876" xr:uid="{00000000-0005-0000-0000-0000FDB90000}"/>
    <cellStyle name="Notas 2 2 9" xfId="8877" xr:uid="{00000000-0005-0000-0000-0000FEB90000}"/>
    <cellStyle name="Notas 2 2_CR4_19" xfId="8878" xr:uid="{00000000-0005-0000-0000-0000FFB90000}"/>
    <cellStyle name="Notas 2 3" xfId="8879" xr:uid="{00000000-0005-0000-0000-000000BA0000}"/>
    <cellStyle name="Notas 2 3 10" xfId="8880" xr:uid="{00000000-0005-0000-0000-000001BA0000}"/>
    <cellStyle name="Notas 2 3 11" xfId="8881" xr:uid="{00000000-0005-0000-0000-000002BA0000}"/>
    <cellStyle name="Notas 2 3 12" xfId="34909" xr:uid="{00000000-0005-0000-0000-000003BA0000}"/>
    <cellStyle name="Notas 2 3 13" xfId="35134" xr:uid="{00000000-0005-0000-0000-000004BA0000}"/>
    <cellStyle name="Notas 2 3 2" xfId="8882" xr:uid="{00000000-0005-0000-0000-000005BA0000}"/>
    <cellStyle name="Notas 2 3 3" xfId="8883" xr:uid="{00000000-0005-0000-0000-000006BA0000}"/>
    <cellStyle name="Notas 2 3 4" xfId="8884" xr:uid="{00000000-0005-0000-0000-000007BA0000}"/>
    <cellStyle name="Notas 2 3 5" xfId="8885" xr:uid="{00000000-0005-0000-0000-000008BA0000}"/>
    <cellStyle name="Notas 2 3 6" xfId="8886" xr:uid="{00000000-0005-0000-0000-000009BA0000}"/>
    <cellStyle name="Notas 2 3 7" xfId="8887" xr:uid="{00000000-0005-0000-0000-00000ABA0000}"/>
    <cellStyle name="Notas 2 3 8" xfId="8888" xr:uid="{00000000-0005-0000-0000-00000BBA0000}"/>
    <cellStyle name="Notas 2 3 9" xfId="8889" xr:uid="{00000000-0005-0000-0000-00000CBA0000}"/>
    <cellStyle name="Notas 2 3_CR4_19" xfId="8890" xr:uid="{00000000-0005-0000-0000-00000DBA0000}"/>
    <cellStyle name="Notas 2 4" xfId="8891" xr:uid="{00000000-0005-0000-0000-00000EBA0000}"/>
    <cellStyle name="Notas 2 4 10" xfId="8892" xr:uid="{00000000-0005-0000-0000-00000FBA0000}"/>
    <cellStyle name="Notas 2 4 11" xfId="8893" xr:uid="{00000000-0005-0000-0000-000010BA0000}"/>
    <cellStyle name="Notas 2 4 2" xfId="8894" xr:uid="{00000000-0005-0000-0000-000011BA0000}"/>
    <cellStyle name="Notas 2 4 3" xfId="8895" xr:uid="{00000000-0005-0000-0000-000012BA0000}"/>
    <cellStyle name="Notas 2 4 4" xfId="8896" xr:uid="{00000000-0005-0000-0000-000013BA0000}"/>
    <cellStyle name="Notas 2 4 5" xfId="8897" xr:uid="{00000000-0005-0000-0000-000014BA0000}"/>
    <cellStyle name="Notas 2 4 6" xfId="8898" xr:uid="{00000000-0005-0000-0000-000015BA0000}"/>
    <cellStyle name="Notas 2 4 7" xfId="8899" xr:uid="{00000000-0005-0000-0000-000016BA0000}"/>
    <cellStyle name="Notas 2 4 8" xfId="8900" xr:uid="{00000000-0005-0000-0000-000017BA0000}"/>
    <cellStyle name="Notas 2 4 9" xfId="8901" xr:uid="{00000000-0005-0000-0000-000018BA0000}"/>
    <cellStyle name="Notas 2 4_CR4_19" xfId="8902" xr:uid="{00000000-0005-0000-0000-000019BA0000}"/>
    <cellStyle name="Notas 2 5" xfId="8903" xr:uid="{00000000-0005-0000-0000-00001ABA0000}"/>
    <cellStyle name="Notas 2 5 10" xfId="8904" xr:uid="{00000000-0005-0000-0000-00001BBA0000}"/>
    <cellStyle name="Notas 2 5 11" xfId="8905" xr:uid="{00000000-0005-0000-0000-00001CBA0000}"/>
    <cellStyle name="Notas 2 5 2" xfId="8906" xr:uid="{00000000-0005-0000-0000-00001DBA0000}"/>
    <cellStyle name="Notas 2 5 3" xfId="8907" xr:uid="{00000000-0005-0000-0000-00001EBA0000}"/>
    <cellStyle name="Notas 2 5 4" xfId="8908" xr:uid="{00000000-0005-0000-0000-00001FBA0000}"/>
    <cellStyle name="Notas 2 5 5" xfId="8909" xr:uid="{00000000-0005-0000-0000-000020BA0000}"/>
    <cellStyle name="Notas 2 5 6" xfId="8910" xr:uid="{00000000-0005-0000-0000-000021BA0000}"/>
    <cellStyle name="Notas 2 5 7" xfId="8911" xr:uid="{00000000-0005-0000-0000-000022BA0000}"/>
    <cellStyle name="Notas 2 5 8" xfId="8912" xr:uid="{00000000-0005-0000-0000-000023BA0000}"/>
    <cellStyle name="Notas 2 5 9" xfId="8913" xr:uid="{00000000-0005-0000-0000-000024BA0000}"/>
    <cellStyle name="Notas 2 5_CR4_19" xfId="8914" xr:uid="{00000000-0005-0000-0000-000025BA0000}"/>
    <cellStyle name="Notas 2 6" xfId="8915" xr:uid="{00000000-0005-0000-0000-000026BA0000}"/>
    <cellStyle name="Notas 2 6 10" xfId="8916" xr:uid="{00000000-0005-0000-0000-000027BA0000}"/>
    <cellStyle name="Notas 2 6 11" xfId="8917" xr:uid="{00000000-0005-0000-0000-000028BA0000}"/>
    <cellStyle name="Notas 2 6 2" xfId="8918" xr:uid="{00000000-0005-0000-0000-000029BA0000}"/>
    <cellStyle name="Notas 2 6 3" xfId="8919" xr:uid="{00000000-0005-0000-0000-00002ABA0000}"/>
    <cellStyle name="Notas 2 6 4" xfId="8920" xr:uid="{00000000-0005-0000-0000-00002BBA0000}"/>
    <cellStyle name="Notas 2 6 5" xfId="8921" xr:uid="{00000000-0005-0000-0000-00002CBA0000}"/>
    <cellStyle name="Notas 2 6 6" xfId="8922" xr:uid="{00000000-0005-0000-0000-00002DBA0000}"/>
    <cellStyle name="Notas 2 6 7" xfId="8923" xr:uid="{00000000-0005-0000-0000-00002EBA0000}"/>
    <cellStyle name="Notas 2 6 8" xfId="8924" xr:uid="{00000000-0005-0000-0000-00002FBA0000}"/>
    <cellStyle name="Notas 2 6 9" xfId="8925" xr:uid="{00000000-0005-0000-0000-000030BA0000}"/>
    <cellStyle name="Notas 2 6_CR4_19" xfId="8926" xr:uid="{00000000-0005-0000-0000-000031BA0000}"/>
    <cellStyle name="Notas 2 7" xfId="8927" xr:uid="{00000000-0005-0000-0000-000032BA0000}"/>
    <cellStyle name="Notas 2 7 10" xfId="8928" xr:uid="{00000000-0005-0000-0000-000033BA0000}"/>
    <cellStyle name="Notas 2 7 2" xfId="8929" xr:uid="{00000000-0005-0000-0000-000034BA0000}"/>
    <cellStyle name="Notas 2 7 3" xfId="8930" xr:uid="{00000000-0005-0000-0000-000035BA0000}"/>
    <cellStyle name="Notas 2 7 4" xfId="8931" xr:uid="{00000000-0005-0000-0000-000036BA0000}"/>
    <cellStyle name="Notas 2 7 5" xfId="8932" xr:uid="{00000000-0005-0000-0000-000037BA0000}"/>
    <cellStyle name="Notas 2 7 6" xfId="8933" xr:uid="{00000000-0005-0000-0000-000038BA0000}"/>
    <cellStyle name="Notas 2 7 7" xfId="8934" xr:uid="{00000000-0005-0000-0000-000039BA0000}"/>
    <cellStyle name="Notas 2 7 8" xfId="8935" xr:uid="{00000000-0005-0000-0000-00003ABA0000}"/>
    <cellStyle name="Notas 2 7 9" xfId="8936" xr:uid="{00000000-0005-0000-0000-00003BBA0000}"/>
    <cellStyle name="Notas 2 7_CR4_19" xfId="8937" xr:uid="{00000000-0005-0000-0000-00003CBA0000}"/>
    <cellStyle name="Notas 2 8" xfId="34864" xr:uid="{00000000-0005-0000-0000-00003DBA0000}"/>
    <cellStyle name="Notas 2_A02" xfId="53992" xr:uid="{164BC9C4-C214-4027-A4AD-BC8561AA8BC2}"/>
    <cellStyle name="Notas 3" xfId="8938" xr:uid="{00000000-0005-0000-0000-00003FBA0000}"/>
    <cellStyle name="Notas 3 10" xfId="8939" xr:uid="{00000000-0005-0000-0000-000040BA0000}"/>
    <cellStyle name="Notas 3 11" xfId="8940" xr:uid="{00000000-0005-0000-0000-000041BA0000}"/>
    <cellStyle name="Notas 3 12" xfId="35148" xr:uid="{00000000-0005-0000-0000-000042BA0000}"/>
    <cellStyle name="Notas 3 2" xfId="8941" xr:uid="{00000000-0005-0000-0000-000043BA0000}"/>
    <cellStyle name="Notas 3 3" xfId="8942" xr:uid="{00000000-0005-0000-0000-000044BA0000}"/>
    <cellStyle name="Notas 3 4" xfId="8943" xr:uid="{00000000-0005-0000-0000-000045BA0000}"/>
    <cellStyle name="Notas 3 5" xfId="8944" xr:uid="{00000000-0005-0000-0000-000046BA0000}"/>
    <cellStyle name="Notas 3 6" xfId="8945" xr:uid="{00000000-0005-0000-0000-000047BA0000}"/>
    <cellStyle name="Notas 3 7" xfId="8946" xr:uid="{00000000-0005-0000-0000-000048BA0000}"/>
    <cellStyle name="Notas 3 8" xfId="8947" xr:uid="{00000000-0005-0000-0000-000049BA0000}"/>
    <cellStyle name="Notas 3 9" xfId="8948" xr:uid="{00000000-0005-0000-0000-00004ABA0000}"/>
    <cellStyle name="Notas 3_CR4_19" xfId="8949" xr:uid="{00000000-0005-0000-0000-00004BBA0000}"/>
    <cellStyle name="Notas 4" xfId="8950" xr:uid="{00000000-0005-0000-0000-00004CBA0000}"/>
    <cellStyle name="Notas 4 10" xfId="8951" xr:uid="{00000000-0005-0000-0000-00004DBA0000}"/>
    <cellStyle name="Notas 4 11" xfId="8952" xr:uid="{00000000-0005-0000-0000-00004EBA0000}"/>
    <cellStyle name="Notas 4 12" xfId="34908" xr:uid="{00000000-0005-0000-0000-00004FBA0000}"/>
    <cellStyle name="Notas 4 13" xfId="35133" xr:uid="{00000000-0005-0000-0000-000050BA0000}"/>
    <cellStyle name="Notas 4 2" xfId="8953" xr:uid="{00000000-0005-0000-0000-000051BA0000}"/>
    <cellStyle name="Notas 4 3" xfId="8954" xr:uid="{00000000-0005-0000-0000-000052BA0000}"/>
    <cellStyle name="Notas 4 4" xfId="8955" xr:uid="{00000000-0005-0000-0000-000053BA0000}"/>
    <cellStyle name="Notas 4 5" xfId="8956" xr:uid="{00000000-0005-0000-0000-000054BA0000}"/>
    <cellStyle name="Notas 4 6" xfId="8957" xr:uid="{00000000-0005-0000-0000-000055BA0000}"/>
    <cellStyle name="Notas 4 7" xfId="8958" xr:uid="{00000000-0005-0000-0000-000056BA0000}"/>
    <cellStyle name="Notas 4 8" xfId="8959" xr:uid="{00000000-0005-0000-0000-000057BA0000}"/>
    <cellStyle name="Notas 4 9" xfId="8960" xr:uid="{00000000-0005-0000-0000-000058BA0000}"/>
    <cellStyle name="Notas 4_CR4_19" xfId="8961" xr:uid="{00000000-0005-0000-0000-000059BA0000}"/>
    <cellStyle name="Notas 5" xfId="8962" xr:uid="{00000000-0005-0000-0000-00005ABA0000}"/>
    <cellStyle name="Notas 5 10" xfId="8963" xr:uid="{00000000-0005-0000-0000-00005BBA0000}"/>
    <cellStyle name="Notas 5 11" xfId="8964" xr:uid="{00000000-0005-0000-0000-00005CBA0000}"/>
    <cellStyle name="Notas 5 2" xfId="8965" xr:uid="{00000000-0005-0000-0000-00005DBA0000}"/>
    <cellStyle name="Notas 5 3" xfId="8966" xr:uid="{00000000-0005-0000-0000-00005EBA0000}"/>
    <cellStyle name="Notas 5 4" xfId="8967" xr:uid="{00000000-0005-0000-0000-00005FBA0000}"/>
    <cellStyle name="Notas 5 5" xfId="8968" xr:uid="{00000000-0005-0000-0000-000060BA0000}"/>
    <cellStyle name="Notas 5 6" xfId="8969" xr:uid="{00000000-0005-0000-0000-000061BA0000}"/>
    <cellStyle name="Notas 5 7" xfId="8970" xr:uid="{00000000-0005-0000-0000-000062BA0000}"/>
    <cellStyle name="Notas 5 8" xfId="8971" xr:uid="{00000000-0005-0000-0000-000063BA0000}"/>
    <cellStyle name="Notas 5 9" xfId="8972" xr:uid="{00000000-0005-0000-0000-000064BA0000}"/>
    <cellStyle name="Notas 5_CR4_19" xfId="8973" xr:uid="{00000000-0005-0000-0000-000065BA0000}"/>
    <cellStyle name="Notas 6" xfId="8974" xr:uid="{00000000-0005-0000-0000-000066BA0000}"/>
    <cellStyle name="Notas 6 10" xfId="8975" xr:uid="{00000000-0005-0000-0000-000067BA0000}"/>
    <cellStyle name="Notas 6 11" xfId="8976" xr:uid="{00000000-0005-0000-0000-000068BA0000}"/>
    <cellStyle name="Notas 6 2" xfId="8977" xr:uid="{00000000-0005-0000-0000-000069BA0000}"/>
    <cellStyle name="Notas 6 3" xfId="8978" xr:uid="{00000000-0005-0000-0000-00006ABA0000}"/>
    <cellStyle name="Notas 6 4" xfId="8979" xr:uid="{00000000-0005-0000-0000-00006BBA0000}"/>
    <cellStyle name="Notas 6 5" xfId="8980" xr:uid="{00000000-0005-0000-0000-00006CBA0000}"/>
    <cellStyle name="Notas 6 6" xfId="8981" xr:uid="{00000000-0005-0000-0000-00006DBA0000}"/>
    <cellStyle name="Notas 6 7" xfId="8982" xr:uid="{00000000-0005-0000-0000-00006EBA0000}"/>
    <cellStyle name="Notas 6 8" xfId="8983" xr:uid="{00000000-0005-0000-0000-00006FBA0000}"/>
    <cellStyle name="Notas 6 9" xfId="8984" xr:uid="{00000000-0005-0000-0000-000070BA0000}"/>
    <cellStyle name="Notas 6_CR4_19" xfId="8985" xr:uid="{00000000-0005-0000-0000-000071BA0000}"/>
    <cellStyle name="Notas 7" xfId="8986" xr:uid="{00000000-0005-0000-0000-000072BA0000}"/>
    <cellStyle name="Notas 7 10" xfId="8987" xr:uid="{00000000-0005-0000-0000-000073BA0000}"/>
    <cellStyle name="Notas 7 11" xfId="8988" xr:uid="{00000000-0005-0000-0000-000074BA0000}"/>
    <cellStyle name="Notas 7 2" xfId="8989" xr:uid="{00000000-0005-0000-0000-000075BA0000}"/>
    <cellStyle name="Notas 7 3" xfId="8990" xr:uid="{00000000-0005-0000-0000-000076BA0000}"/>
    <cellStyle name="Notas 7 4" xfId="8991" xr:uid="{00000000-0005-0000-0000-000077BA0000}"/>
    <cellStyle name="Notas 7 5" xfId="8992" xr:uid="{00000000-0005-0000-0000-000078BA0000}"/>
    <cellStyle name="Notas 7 6" xfId="8993" xr:uid="{00000000-0005-0000-0000-000079BA0000}"/>
    <cellStyle name="Notas 7 7" xfId="8994" xr:uid="{00000000-0005-0000-0000-00007ABA0000}"/>
    <cellStyle name="Notas 7 8" xfId="8995" xr:uid="{00000000-0005-0000-0000-00007BBA0000}"/>
    <cellStyle name="Notas 7 9" xfId="8996" xr:uid="{00000000-0005-0000-0000-00007CBA0000}"/>
    <cellStyle name="Notas 7_CR4_19" xfId="8997" xr:uid="{00000000-0005-0000-0000-00007DBA0000}"/>
    <cellStyle name="Notas 8" xfId="8998" xr:uid="{00000000-0005-0000-0000-00007EBA0000}"/>
    <cellStyle name="Notas 8 10" xfId="8999" xr:uid="{00000000-0005-0000-0000-00007FBA0000}"/>
    <cellStyle name="Notas 8 2" xfId="9000" xr:uid="{00000000-0005-0000-0000-000080BA0000}"/>
    <cellStyle name="Notas 8 3" xfId="9001" xr:uid="{00000000-0005-0000-0000-000081BA0000}"/>
    <cellStyle name="Notas 8 4" xfId="9002" xr:uid="{00000000-0005-0000-0000-000082BA0000}"/>
    <cellStyle name="Notas 8 5" xfId="9003" xr:uid="{00000000-0005-0000-0000-000083BA0000}"/>
    <cellStyle name="Notas 8 6" xfId="9004" xr:uid="{00000000-0005-0000-0000-000084BA0000}"/>
    <cellStyle name="Notas 8 7" xfId="9005" xr:uid="{00000000-0005-0000-0000-000085BA0000}"/>
    <cellStyle name="Notas 8 8" xfId="9006" xr:uid="{00000000-0005-0000-0000-000086BA0000}"/>
    <cellStyle name="Notas 8 9" xfId="9007" xr:uid="{00000000-0005-0000-0000-000087BA0000}"/>
    <cellStyle name="Notas 8_CR4_19" xfId="9008" xr:uid="{00000000-0005-0000-0000-000088BA0000}"/>
    <cellStyle name="Notas 9" xfId="34440" xr:uid="{00000000-0005-0000-0000-000089BA0000}"/>
    <cellStyle name="Notas_4Q16" xfId="32456" xr:uid="{00000000-0005-0000-0000-00008ABA0000}"/>
    <cellStyle name="Note" xfId="9009" xr:uid="{00000000-0005-0000-0000-00008BBA0000}"/>
    <cellStyle name="Note 10" xfId="9010" xr:uid="{00000000-0005-0000-0000-00008CBA0000}"/>
    <cellStyle name="Note 10 2" xfId="32457" xr:uid="{00000000-0005-0000-0000-00008DBA0000}"/>
    <cellStyle name="Note 10 2 2" xfId="32458" xr:uid="{00000000-0005-0000-0000-00008EBA0000}"/>
    <cellStyle name="Note 10 2 3" xfId="32459" xr:uid="{00000000-0005-0000-0000-00008FBA0000}"/>
    <cellStyle name="Note 10 2_AVA DVA EL" xfId="32460" xr:uid="{00000000-0005-0000-0000-000090BA0000}"/>
    <cellStyle name="Note 10 3" xfId="32461" xr:uid="{00000000-0005-0000-0000-000091BA0000}"/>
    <cellStyle name="Note 10 4" xfId="32462" xr:uid="{00000000-0005-0000-0000-000092BA0000}"/>
    <cellStyle name="Note 10_AVA DVA EL" xfId="32463" xr:uid="{00000000-0005-0000-0000-000093BA0000}"/>
    <cellStyle name="Note 11" xfId="32464" xr:uid="{00000000-0005-0000-0000-000094BA0000}"/>
    <cellStyle name="Note 11 2" xfId="32465" xr:uid="{00000000-0005-0000-0000-000095BA0000}"/>
    <cellStyle name="Note 11 3" xfId="32466" xr:uid="{00000000-0005-0000-0000-000096BA0000}"/>
    <cellStyle name="Note 11_AVA DVA EL" xfId="32467" xr:uid="{00000000-0005-0000-0000-000097BA0000}"/>
    <cellStyle name="Note 12" xfId="32468" xr:uid="{00000000-0005-0000-0000-000098BA0000}"/>
    <cellStyle name="Note 12 2" xfId="32469" xr:uid="{00000000-0005-0000-0000-000099BA0000}"/>
    <cellStyle name="Note 12 3" xfId="32470" xr:uid="{00000000-0005-0000-0000-00009ABA0000}"/>
    <cellStyle name="Note 12_AVA DVA EL" xfId="32471" xr:uid="{00000000-0005-0000-0000-00009BBA0000}"/>
    <cellStyle name="Note 13" xfId="32472" xr:uid="{00000000-0005-0000-0000-00009CBA0000}"/>
    <cellStyle name="Note 13 2" xfId="32473" xr:uid="{00000000-0005-0000-0000-00009DBA0000}"/>
    <cellStyle name="Note 13 3" xfId="32474" xr:uid="{00000000-0005-0000-0000-00009EBA0000}"/>
    <cellStyle name="Note 13_AVA DVA EL" xfId="32475" xr:uid="{00000000-0005-0000-0000-00009FBA0000}"/>
    <cellStyle name="Note 14" xfId="32476" xr:uid="{00000000-0005-0000-0000-0000A0BA0000}"/>
    <cellStyle name="Note 15" xfId="32477" xr:uid="{00000000-0005-0000-0000-0000A1BA0000}"/>
    <cellStyle name="Note 16" xfId="32478" xr:uid="{00000000-0005-0000-0000-0000A2BA0000}"/>
    <cellStyle name="Note 17" xfId="38525" xr:uid="{00000000-0005-0000-0000-0000A3BA0000}"/>
    <cellStyle name="Note 18" xfId="49550" xr:uid="{00000000-0005-0000-0000-0000A4BA0000}"/>
    <cellStyle name="Note 19" xfId="49551" xr:uid="{00000000-0005-0000-0000-0000A5BA0000}"/>
    <cellStyle name="Note 2" xfId="9011" xr:uid="{00000000-0005-0000-0000-0000A6BA0000}"/>
    <cellStyle name="Note 2 10" xfId="9012" xr:uid="{00000000-0005-0000-0000-0000A7BA0000}"/>
    <cellStyle name="Note 2 10 10" xfId="9013" xr:uid="{00000000-0005-0000-0000-0000A8BA0000}"/>
    <cellStyle name="Note 2 10 11" xfId="9014" xr:uid="{00000000-0005-0000-0000-0000A9BA0000}"/>
    <cellStyle name="Note 2 10 2" xfId="9015" xr:uid="{00000000-0005-0000-0000-0000AABA0000}"/>
    <cellStyle name="Note 2 10 3" xfId="9016" xr:uid="{00000000-0005-0000-0000-0000ABBA0000}"/>
    <cellStyle name="Note 2 10 4" xfId="9017" xr:uid="{00000000-0005-0000-0000-0000ACBA0000}"/>
    <cellStyle name="Note 2 10 5" xfId="9018" xr:uid="{00000000-0005-0000-0000-0000ADBA0000}"/>
    <cellStyle name="Note 2 10 6" xfId="9019" xr:uid="{00000000-0005-0000-0000-0000AEBA0000}"/>
    <cellStyle name="Note 2 10 7" xfId="9020" xr:uid="{00000000-0005-0000-0000-0000AFBA0000}"/>
    <cellStyle name="Note 2 10 8" xfId="9021" xr:uid="{00000000-0005-0000-0000-0000B0BA0000}"/>
    <cellStyle name="Note 2 10 9" xfId="9022" xr:uid="{00000000-0005-0000-0000-0000B1BA0000}"/>
    <cellStyle name="Note 2 10_CR4_19" xfId="9023" xr:uid="{00000000-0005-0000-0000-0000B2BA0000}"/>
    <cellStyle name="Note 2 11" xfId="9024" xr:uid="{00000000-0005-0000-0000-0000B3BA0000}"/>
    <cellStyle name="Note 2 11 10" xfId="9025" xr:uid="{00000000-0005-0000-0000-0000B4BA0000}"/>
    <cellStyle name="Note 2 11 2" xfId="9026" xr:uid="{00000000-0005-0000-0000-0000B5BA0000}"/>
    <cellStyle name="Note 2 11 3" xfId="9027" xr:uid="{00000000-0005-0000-0000-0000B6BA0000}"/>
    <cellStyle name="Note 2 11 4" xfId="9028" xr:uid="{00000000-0005-0000-0000-0000B7BA0000}"/>
    <cellStyle name="Note 2 11 5" xfId="9029" xr:uid="{00000000-0005-0000-0000-0000B8BA0000}"/>
    <cellStyle name="Note 2 11 6" xfId="9030" xr:uid="{00000000-0005-0000-0000-0000B9BA0000}"/>
    <cellStyle name="Note 2 11 7" xfId="9031" xr:uid="{00000000-0005-0000-0000-0000BABA0000}"/>
    <cellStyle name="Note 2 11 8" xfId="9032" xr:uid="{00000000-0005-0000-0000-0000BBBA0000}"/>
    <cellStyle name="Note 2 11 9" xfId="9033" xr:uid="{00000000-0005-0000-0000-0000BCBA0000}"/>
    <cellStyle name="Note 2 11_CR4_19" xfId="9034" xr:uid="{00000000-0005-0000-0000-0000BDBA0000}"/>
    <cellStyle name="Note 2 12" xfId="34439" xr:uid="{00000000-0005-0000-0000-0000BEBA0000}"/>
    <cellStyle name="Note 2 13" xfId="35295" xr:uid="{00000000-0005-0000-0000-0000BFBA0000}"/>
    <cellStyle name="Note 2 2" xfId="9035" xr:uid="{00000000-0005-0000-0000-0000C0BA0000}"/>
    <cellStyle name="Note 2 2 2" xfId="9036" xr:uid="{00000000-0005-0000-0000-0000C1BA0000}"/>
    <cellStyle name="Note 2 2 2 2" xfId="9037" xr:uid="{00000000-0005-0000-0000-0000C2BA0000}"/>
    <cellStyle name="Note 2 2 2 2 2" xfId="32479" xr:uid="{00000000-0005-0000-0000-0000C3BA0000}"/>
    <cellStyle name="Note 2 2 2 2 3" xfId="32480" xr:uid="{00000000-0005-0000-0000-0000C4BA0000}"/>
    <cellStyle name="Note 2 2 2 2_AVA DVA EL" xfId="32481" xr:uid="{00000000-0005-0000-0000-0000C5BA0000}"/>
    <cellStyle name="Note 2 2 2 3" xfId="32482" xr:uid="{00000000-0005-0000-0000-0000C6BA0000}"/>
    <cellStyle name="Note 2 2 2_A02" xfId="53993" xr:uid="{78A725C6-D09F-4BF6-8405-555516C7E402}"/>
    <cellStyle name="Note 2 2 3" xfId="9038" xr:uid="{00000000-0005-0000-0000-0000C8BA0000}"/>
    <cellStyle name="Note 2 2 3 2" xfId="32483" xr:uid="{00000000-0005-0000-0000-0000C9BA0000}"/>
    <cellStyle name="Note 2 2 3 3" xfId="32484" xr:uid="{00000000-0005-0000-0000-0000CABA0000}"/>
    <cellStyle name="Note 2 2 3_AVA DVA EL" xfId="32485" xr:uid="{00000000-0005-0000-0000-0000CBBA0000}"/>
    <cellStyle name="Note 2 2 4" xfId="32486" xr:uid="{00000000-0005-0000-0000-0000CCBA0000}"/>
    <cellStyle name="Note 2 2 4 2" xfId="32487" xr:uid="{00000000-0005-0000-0000-0000CDBA0000}"/>
    <cellStyle name="Note 2 2 4 3" xfId="32488" xr:uid="{00000000-0005-0000-0000-0000CEBA0000}"/>
    <cellStyle name="Note 2 2 4_AVA DVA EL" xfId="32489" xr:uid="{00000000-0005-0000-0000-0000CFBA0000}"/>
    <cellStyle name="Note 2 2 5" xfId="32490" xr:uid="{00000000-0005-0000-0000-0000D0BA0000}"/>
    <cellStyle name="Note 2 2 5 2" xfId="32491" xr:uid="{00000000-0005-0000-0000-0000D1BA0000}"/>
    <cellStyle name="Note 2 2 5 3" xfId="32492" xr:uid="{00000000-0005-0000-0000-0000D2BA0000}"/>
    <cellStyle name="Note 2 2 5_AVA DVA EL" xfId="32493" xr:uid="{00000000-0005-0000-0000-0000D3BA0000}"/>
    <cellStyle name="Note 2 2 6" xfId="32494" xr:uid="{00000000-0005-0000-0000-0000D4BA0000}"/>
    <cellStyle name="Note 2 2 6 2" xfId="32495" xr:uid="{00000000-0005-0000-0000-0000D5BA0000}"/>
    <cellStyle name="Note 2 2 6 3" xfId="32496" xr:uid="{00000000-0005-0000-0000-0000D6BA0000}"/>
    <cellStyle name="Note 2 2 6_AVA DVA EL" xfId="32497" xr:uid="{00000000-0005-0000-0000-0000D7BA0000}"/>
    <cellStyle name="Note 2 2 7" xfId="32498" xr:uid="{00000000-0005-0000-0000-0000D8BA0000}"/>
    <cellStyle name="Note 2 2 8" xfId="35296" xr:uid="{00000000-0005-0000-0000-0000D9BA0000}"/>
    <cellStyle name="Note 2 2_4Q16" xfId="32499" xr:uid="{00000000-0005-0000-0000-0000DABA0000}"/>
    <cellStyle name="Note 2 3" xfId="9039" xr:uid="{00000000-0005-0000-0000-0000DBBA0000}"/>
    <cellStyle name="Note 2 3 2" xfId="9040" xr:uid="{00000000-0005-0000-0000-0000DCBA0000}"/>
    <cellStyle name="Note 2 3 2 2" xfId="32500" xr:uid="{00000000-0005-0000-0000-0000DDBA0000}"/>
    <cellStyle name="Note 2 3 2 3" xfId="32501" xr:uid="{00000000-0005-0000-0000-0000DEBA0000}"/>
    <cellStyle name="Note 2 3 2_AVA DVA EL" xfId="32502" xr:uid="{00000000-0005-0000-0000-0000DFBA0000}"/>
    <cellStyle name="Note 2 3 3" xfId="32503" xr:uid="{00000000-0005-0000-0000-0000E0BA0000}"/>
    <cellStyle name="Note 2 3_A02" xfId="53994" xr:uid="{539C2991-0DE5-4B61-AEF4-2A3D7C657E41}"/>
    <cellStyle name="Note 2 4" xfId="9041" xr:uid="{00000000-0005-0000-0000-0000E2BA0000}"/>
    <cellStyle name="Note 2 4 2" xfId="9042" xr:uid="{00000000-0005-0000-0000-0000E3BA0000}"/>
    <cellStyle name="Note 2 4 2 2" xfId="32504" xr:uid="{00000000-0005-0000-0000-0000E4BA0000}"/>
    <cellStyle name="Note 2 4 2 3" xfId="32505" xr:uid="{00000000-0005-0000-0000-0000E5BA0000}"/>
    <cellStyle name="Note 2 4 2_AVA DVA EL" xfId="32506" xr:uid="{00000000-0005-0000-0000-0000E6BA0000}"/>
    <cellStyle name="Note 2 4 3" xfId="32507" xr:uid="{00000000-0005-0000-0000-0000E7BA0000}"/>
    <cellStyle name="Note 2 4_A02" xfId="53995" xr:uid="{D0490E8D-541E-4752-9B66-A0FDC5BBFEB3}"/>
    <cellStyle name="Note 2 5" xfId="9043" xr:uid="{00000000-0005-0000-0000-0000E9BA0000}"/>
    <cellStyle name="Note 2 5 2" xfId="32508" xr:uid="{00000000-0005-0000-0000-0000EABA0000}"/>
    <cellStyle name="Note 2 5 3" xfId="32509" xr:uid="{00000000-0005-0000-0000-0000EBBA0000}"/>
    <cellStyle name="Note 2 5_AVA DVA EL" xfId="32510" xr:uid="{00000000-0005-0000-0000-0000ECBA0000}"/>
    <cellStyle name="Note 2 6" xfId="9044" xr:uid="{00000000-0005-0000-0000-0000EDBA0000}"/>
    <cellStyle name="Note 2 6 10" xfId="9045" xr:uid="{00000000-0005-0000-0000-0000EEBA0000}"/>
    <cellStyle name="Note 2 6 11" xfId="9046" xr:uid="{00000000-0005-0000-0000-0000EFBA0000}"/>
    <cellStyle name="Note 2 6 12" xfId="35150" xr:uid="{00000000-0005-0000-0000-0000F0BA0000}"/>
    <cellStyle name="Note 2 6 2" xfId="9047" xr:uid="{00000000-0005-0000-0000-0000F1BA0000}"/>
    <cellStyle name="Note 2 6 2 2" xfId="32511" xr:uid="{00000000-0005-0000-0000-0000F2BA0000}"/>
    <cellStyle name="Note 2 6 2 3" xfId="32512" xr:uid="{00000000-0005-0000-0000-0000F3BA0000}"/>
    <cellStyle name="Note 2 6 2_AVA DVA EL" xfId="32513" xr:uid="{00000000-0005-0000-0000-0000F4BA0000}"/>
    <cellStyle name="Note 2 6 3" xfId="9048" xr:uid="{00000000-0005-0000-0000-0000F5BA0000}"/>
    <cellStyle name="Note 2 6 3 2" xfId="32514" xr:uid="{00000000-0005-0000-0000-0000F6BA0000}"/>
    <cellStyle name="Note 2 6 3 3" xfId="32515" xr:uid="{00000000-0005-0000-0000-0000F7BA0000}"/>
    <cellStyle name="Note 2 6 3_AVA DVA EL" xfId="32516" xr:uid="{00000000-0005-0000-0000-0000F8BA0000}"/>
    <cellStyle name="Note 2 6 4" xfId="9049" xr:uid="{00000000-0005-0000-0000-0000F9BA0000}"/>
    <cellStyle name="Note 2 6 5" xfId="9050" xr:uid="{00000000-0005-0000-0000-0000FABA0000}"/>
    <cellStyle name="Note 2 6 6" xfId="9051" xr:uid="{00000000-0005-0000-0000-0000FBBA0000}"/>
    <cellStyle name="Note 2 6 7" xfId="9052" xr:uid="{00000000-0005-0000-0000-0000FCBA0000}"/>
    <cellStyle name="Note 2 6 8" xfId="9053" xr:uid="{00000000-0005-0000-0000-0000FDBA0000}"/>
    <cellStyle name="Note 2 6 9" xfId="9054" xr:uid="{00000000-0005-0000-0000-0000FEBA0000}"/>
    <cellStyle name="Note 2 6_AVA DVA EL" xfId="32517" xr:uid="{00000000-0005-0000-0000-0000FFBA0000}"/>
    <cellStyle name="Note 2 7" xfId="9055" xr:uid="{00000000-0005-0000-0000-000000BB0000}"/>
    <cellStyle name="Note 2 7 10" xfId="9056" xr:uid="{00000000-0005-0000-0000-000001BB0000}"/>
    <cellStyle name="Note 2 7 11" xfId="9057" xr:uid="{00000000-0005-0000-0000-000002BB0000}"/>
    <cellStyle name="Note 2 7 12" xfId="34910" xr:uid="{00000000-0005-0000-0000-000003BB0000}"/>
    <cellStyle name="Note 2 7 13" xfId="35135" xr:uid="{00000000-0005-0000-0000-000004BB0000}"/>
    <cellStyle name="Note 2 7 2" xfId="9058" xr:uid="{00000000-0005-0000-0000-000005BB0000}"/>
    <cellStyle name="Note 2 7 3" xfId="9059" xr:uid="{00000000-0005-0000-0000-000006BB0000}"/>
    <cellStyle name="Note 2 7 4" xfId="9060" xr:uid="{00000000-0005-0000-0000-000007BB0000}"/>
    <cellStyle name="Note 2 7 5" xfId="9061" xr:uid="{00000000-0005-0000-0000-000008BB0000}"/>
    <cellStyle name="Note 2 7 6" xfId="9062" xr:uid="{00000000-0005-0000-0000-000009BB0000}"/>
    <cellStyle name="Note 2 7 7" xfId="9063" xr:uid="{00000000-0005-0000-0000-00000ABB0000}"/>
    <cellStyle name="Note 2 7 8" xfId="9064" xr:uid="{00000000-0005-0000-0000-00000BBB0000}"/>
    <cellStyle name="Note 2 7 9" xfId="9065" xr:uid="{00000000-0005-0000-0000-00000CBB0000}"/>
    <cellStyle name="Note 2 7_AVA DVA EL" xfId="32518" xr:uid="{00000000-0005-0000-0000-00000DBB0000}"/>
    <cellStyle name="Note 2 8" xfId="9066" xr:uid="{00000000-0005-0000-0000-00000EBB0000}"/>
    <cellStyle name="Note 2 8 10" xfId="9067" xr:uid="{00000000-0005-0000-0000-00000FBB0000}"/>
    <cellStyle name="Note 2 8 11" xfId="9068" xr:uid="{00000000-0005-0000-0000-000010BB0000}"/>
    <cellStyle name="Note 2 8 2" xfId="9069" xr:uid="{00000000-0005-0000-0000-000011BB0000}"/>
    <cellStyle name="Note 2 8 3" xfId="9070" xr:uid="{00000000-0005-0000-0000-000012BB0000}"/>
    <cellStyle name="Note 2 8 4" xfId="9071" xr:uid="{00000000-0005-0000-0000-000013BB0000}"/>
    <cellStyle name="Note 2 8 5" xfId="9072" xr:uid="{00000000-0005-0000-0000-000014BB0000}"/>
    <cellStyle name="Note 2 8 6" xfId="9073" xr:uid="{00000000-0005-0000-0000-000015BB0000}"/>
    <cellStyle name="Note 2 8 7" xfId="9074" xr:uid="{00000000-0005-0000-0000-000016BB0000}"/>
    <cellStyle name="Note 2 8 8" xfId="9075" xr:uid="{00000000-0005-0000-0000-000017BB0000}"/>
    <cellStyle name="Note 2 8 9" xfId="9076" xr:uid="{00000000-0005-0000-0000-000018BB0000}"/>
    <cellStyle name="Note 2 8_AVA DVA EL" xfId="32519" xr:uid="{00000000-0005-0000-0000-000019BB0000}"/>
    <cellStyle name="Note 2 9" xfId="9077" xr:uid="{00000000-0005-0000-0000-00001ABB0000}"/>
    <cellStyle name="Note 2 9 10" xfId="9078" xr:uid="{00000000-0005-0000-0000-00001BBB0000}"/>
    <cellStyle name="Note 2 9 11" xfId="9079" xr:uid="{00000000-0005-0000-0000-00001CBB0000}"/>
    <cellStyle name="Note 2 9 2" xfId="9080" xr:uid="{00000000-0005-0000-0000-00001DBB0000}"/>
    <cellStyle name="Note 2 9 3" xfId="9081" xr:uid="{00000000-0005-0000-0000-00001EBB0000}"/>
    <cellStyle name="Note 2 9 4" xfId="9082" xr:uid="{00000000-0005-0000-0000-00001FBB0000}"/>
    <cellStyle name="Note 2 9 5" xfId="9083" xr:uid="{00000000-0005-0000-0000-000020BB0000}"/>
    <cellStyle name="Note 2 9 6" xfId="9084" xr:uid="{00000000-0005-0000-0000-000021BB0000}"/>
    <cellStyle name="Note 2 9 7" xfId="9085" xr:uid="{00000000-0005-0000-0000-000022BB0000}"/>
    <cellStyle name="Note 2 9 8" xfId="9086" xr:uid="{00000000-0005-0000-0000-000023BB0000}"/>
    <cellStyle name="Note 2 9 9" xfId="9087" xr:uid="{00000000-0005-0000-0000-000024BB0000}"/>
    <cellStyle name="Note 2 9_CR4_19" xfId="9088" xr:uid="{00000000-0005-0000-0000-000025BB0000}"/>
    <cellStyle name="Note 2_3. Chng in credit spreads" xfId="49552" xr:uid="{00000000-0005-0000-0000-000026BB0000}"/>
    <cellStyle name="Note 3" xfId="9089" xr:uid="{00000000-0005-0000-0000-000027BB0000}"/>
    <cellStyle name="Note 3 2" xfId="9090" xr:uid="{00000000-0005-0000-0000-000028BB0000}"/>
    <cellStyle name="Note 3 2 10" xfId="9091" xr:uid="{00000000-0005-0000-0000-000029BB0000}"/>
    <cellStyle name="Note 3 2 11" xfId="9092" xr:uid="{00000000-0005-0000-0000-00002ABB0000}"/>
    <cellStyle name="Note 3 2 12" xfId="35151" xr:uid="{00000000-0005-0000-0000-00002BBB0000}"/>
    <cellStyle name="Note 3 2 2" xfId="9093" xr:uid="{00000000-0005-0000-0000-00002CBB0000}"/>
    <cellStyle name="Note 3 2 2 2" xfId="32520" xr:uid="{00000000-0005-0000-0000-00002DBB0000}"/>
    <cellStyle name="Note 3 2 2 3" xfId="32521" xr:uid="{00000000-0005-0000-0000-00002EBB0000}"/>
    <cellStyle name="Note 3 2 2_AVA DVA EL" xfId="32522" xr:uid="{00000000-0005-0000-0000-00002FBB0000}"/>
    <cellStyle name="Note 3 2 3" xfId="9094" xr:uid="{00000000-0005-0000-0000-000030BB0000}"/>
    <cellStyle name="Note 3 2 4" xfId="9095" xr:uid="{00000000-0005-0000-0000-000031BB0000}"/>
    <cellStyle name="Note 3 2 5" xfId="9096" xr:uid="{00000000-0005-0000-0000-000032BB0000}"/>
    <cellStyle name="Note 3 2 6" xfId="9097" xr:uid="{00000000-0005-0000-0000-000033BB0000}"/>
    <cellStyle name="Note 3 2 7" xfId="9098" xr:uid="{00000000-0005-0000-0000-000034BB0000}"/>
    <cellStyle name="Note 3 2 8" xfId="9099" xr:uid="{00000000-0005-0000-0000-000035BB0000}"/>
    <cellStyle name="Note 3 2 9" xfId="9100" xr:uid="{00000000-0005-0000-0000-000036BB0000}"/>
    <cellStyle name="Note 3 2_AVA DVA EL" xfId="32523" xr:uid="{00000000-0005-0000-0000-000037BB0000}"/>
    <cellStyle name="Note 3 3" xfId="9101" xr:uid="{00000000-0005-0000-0000-000038BB0000}"/>
    <cellStyle name="Note 3 3 10" xfId="9102" xr:uid="{00000000-0005-0000-0000-000039BB0000}"/>
    <cellStyle name="Note 3 3 11" xfId="9103" xr:uid="{00000000-0005-0000-0000-00003ABB0000}"/>
    <cellStyle name="Note 3 3 12" xfId="34911" xr:uid="{00000000-0005-0000-0000-00003BBB0000}"/>
    <cellStyle name="Note 3 3 13" xfId="35136" xr:uid="{00000000-0005-0000-0000-00003CBB0000}"/>
    <cellStyle name="Note 3 3 2" xfId="9104" xr:uid="{00000000-0005-0000-0000-00003DBB0000}"/>
    <cellStyle name="Note 3 3 3" xfId="9105" xr:uid="{00000000-0005-0000-0000-00003EBB0000}"/>
    <cellStyle name="Note 3 3 4" xfId="9106" xr:uid="{00000000-0005-0000-0000-00003FBB0000}"/>
    <cellStyle name="Note 3 3 5" xfId="9107" xr:uid="{00000000-0005-0000-0000-000040BB0000}"/>
    <cellStyle name="Note 3 3 6" xfId="9108" xr:uid="{00000000-0005-0000-0000-000041BB0000}"/>
    <cellStyle name="Note 3 3 7" xfId="9109" xr:uid="{00000000-0005-0000-0000-000042BB0000}"/>
    <cellStyle name="Note 3 3 8" xfId="9110" xr:uid="{00000000-0005-0000-0000-000043BB0000}"/>
    <cellStyle name="Note 3 3 9" xfId="9111" xr:uid="{00000000-0005-0000-0000-000044BB0000}"/>
    <cellStyle name="Note 3 3_AVA DVA EL" xfId="32524" xr:uid="{00000000-0005-0000-0000-000045BB0000}"/>
    <cellStyle name="Note 3 4" xfId="9112" xr:uid="{00000000-0005-0000-0000-000046BB0000}"/>
    <cellStyle name="Note 3 4 10" xfId="9113" xr:uid="{00000000-0005-0000-0000-000047BB0000}"/>
    <cellStyle name="Note 3 4 11" xfId="9114" xr:uid="{00000000-0005-0000-0000-000048BB0000}"/>
    <cellStyle name="Note 3 4 2" xfId="9115" xr:uid="{00000000-0005-0000-0000-000049BB0000}"/>
    <cellStyle name="Note 3 4 3" xfId="9116" xr:uid="{00000000-0005-0000-0000-00004ABB0000}"/>
    <cellStyle name="Note 3 4 4" xfId="9117" xr:uid="{00000000-0005-0000-0000-00004BBB0000}"/>
    <cellStyle name="Note 3 4 5" xfId="9118" xr:uid="{00000000-0005-0000-0000-00004CBB0000}"/>
    <cellStyle name="Note 3 4 6" xfId="9119" xr:uid="{00000000-0005-0000-0000-00004DBB0000}"/>
    <cellStyle name="Note 3 4 7" xfId="9120" xr:uid="{00000000-0005-0000-0000-00004EBB0000}"/>
    <cellStyle name="Note 3 4 8" xfId="9121" xr:uid="{00000000-0005-0000-0000-00004FBB0000}"/>
    <cellStyle name="Note 3 4 9" xfId="9122" xr:uid="{00000000-0005-0000-0000-000050BB0000}"/>
    <cellStyle name="Note 3 4_CR4_19" xfId="9123" xr:uid="{00000000-0005-0000-0000-000051BB0000}"/>
    <cellStyle name="Note 3 5" xfId="9124" xr:uid="{00000000-0005-0000-0000-000052BB0000}"/>
    <cellStyle name="Note 3 5 10" xfId="9125" xr:uid="{00000000-0005-0000-0000-000053BB0000}"/>
    <cellStyle name="Note 3 5 11" xfId="9126" xr:uid="{00000000-0005-0000-0000-000054BB0000}"/>
    <cellStyle name="Note 3 5 2" xfId="9127" xr:uid="{00000000-0005-0000-0000-000055BB0000}"/>
    <cellStyle name="Note 3 5 3" xfId="9128" xr:uid="{00000000-0005-0000-0000-000056BB0000}"/>
    <cellStyle name="Note 3 5 4" xfId="9129" xr:uid="{00000000-0005-0000-0000-000057BB0000}"/>
    <cellStyle name="Note 3 5 5" xfId="9130" xr:uid="{00000000-0005-0000-0000-000058BB0000}"/>
    <cellStyle name="Note 3 5 6" xfId="9131" xr:uid="{00000000-0005-0000-0000-000059BB0000}"/>
    <cellStyle name="Note 3 5 7" xfId="9132" xr:uid="{00000000-0005-0000-0000-00005ABB0000}"/>
    <cellStyle name="Note 3 5 8" xfId="9133" xr:uid="{00000000-0005-0000-0000-00005BBB0000}"/>
    <cellStyle name="Note 3 5 9" xfId="9134" xr:uid="{00000000-0005-0000-0000-00005CBB0000}"/>
    <cellStyle name="Note 3 5_CR4_19" xfId="9135" xr:uid="{00000000-0005-0000-0000-00005DBB0000}"/>
    <cellStyle name="Note 3 6" xfId="9136" xr:uid="{00000000-0005-0000-0000-00005EBB0000}"/>
    <cellStyle name="Note 3 6 10" xfId="9137" xr:uid="{00000000-0005-0000-0000-00005FBB0000}"/>
    <cellStyle name="Note 3 6 11" xfId="9138" xr:uid="{00000000-0005-0000-0000-000060BB0000}"/>
    <cellStyle name="Note 3 6 2" xfId="9139" xr:uid="{00000000-0005-0000-0000-000061BB0000}"/>
    <cellStyle name="Note 3 6 3" xfId="9140" xr:uid="{00000000-0005-0000-0000-000062BB0000}"/>
    <cellStyle name="Note 3 6 4" xfId="9141" xr:uid="{00000000-0005-0000-0000-000063BB0000}"/>
    <cellStyle name="Note 3 6 5" xfId="9142" xr:uid="{00000000-0005-0000-0000-000064BB0000}"/>
    <cellStyle name="Note 3 6 6" xfId="9143" xr:uid="{00000000-0005-0000-0000-000065BB0000}"/>
    <cellStyle name="Note 3 6 7" xfId="9144" xr:uid="{00000000-0005-0000-0000-000066BB0000}"/>
    <cellStyle name="Note 3 6 8" xfId="9145" xr:uid="{00000000-0005-0000-0000-000067BB0000}"/>
    <cellStyle name="Note 3 6 9" xfId="9146" xr:uid="{00000000-0005-0000-0000-000068BB0000}"/>
    <cellStyle name="Note 3 6_CR4_19" xfId="9147" xr:uid="{00000000-0005-0000-0000-000069BB0000}"/>
    <cellStyle name="Note 3 7" xfId="9148" xr:uid="{00000000-0005-0000-0000-00006ABB0000}"/>
    <cellStyle name="Note 3 7 10" xfId="9149" xr:uid="{00000000-0005-0000-0000-00006BBB0000}"/>
    <cellStyle name="Note 3 7 2" xfId="9150" xr:uid="{00000000-0005-0000-0000-00006CBB0000}"/>
    <cellStyle name="Note 3 7 3" xfId="9151" xr:uid="{00000000-0005-0000-0000-00006DBB0000}"/>
    <cellStyle name="Note 3 7 4" xfId="9152" xr:uid="{00000000-0005-0000-0000-00006EBB0000}"/>
    <cellStyle name="Note 3 7 5" xfId="9153" xr:uid="{00000000-0005-0000-0000-00006FBB0000}"/>
    <cellStyle name="Note 3 7 6" xfId="9154" xr:uid="{00000000-0005-0000-0000-000070BB0000}"/>
    <cellStyle name="Note 3 7 7" xfId="9155" xr:uid="{00000000-0005-0000-0000-000071BB0000}"/>
    <cellStyle name="Note 3 7 8" xfId="9156" xr:uid="{00000000-0005-0000-0000-000072BB0000}"/>
    <cellStyle name="Note 3 7 9" xfId="9157" xr:uid="{00000000-0005-0000-0000-000073BB0000}"/>
    <cellStyle name="Note 3 7_CR4_19" xfId="9158" xr:uid="{00000000-0005-0000-0000-000074BB0000}"/>
    <cellStyle name="Note 3 8" xfId="34863" xr:uid="{00000000-0005-0000-0000-000075BB0000}"/>
    <cellStyle name="Note 3 9" xfId="35297" xr:uid="{00000000-0005-0000-0000-000076BB0000}"/>
    <cellStyle name="Note 3_A02" xfId="53996" xr:uid="{7788B270-F4FD-43C2-AA87-AF3434E39DF1}"/>
    <cellStyle name="Note 4" xfId="9159" xr:uid="{00000000-0005-0000-0000-000078BB0000}"/>
    <cellStyle name="Note 4 2" xfId="32525" xr:uid="{00000000-0005-0000-0000-000079BB0000}"/>
    <cellStyle name="Note 4 2 2" xfId="32526" xr:uid="{00000000-0005-0000-0000-00007ABB0000}"/>
    <cellStyle name="Note 4 2 3" xfId="32527" xr:uid="{00000000-0005-0000-0000-00007BBB0000}"/>
    <cellStyle name="Note 4 2_AVA DVA EL" xfId="32528" xr:uid="{00000000-0005-0000-0000-00007CBB0000}"/>
    <cellStyle name="Note 4 3" xfId="32529" xr:uid="{00000000-0005-0000-0000-00007DBB0000}"/>
    <cellStyle name="Note 4 3 2" xfId="32530" xr:uid="{00000000-0005-0000-0000-00007EBB0000}"/>
    <cellStyle name="Note 4 3 3" xfId="32531" xr:uid="{00000000-0005-0000-0000-00007FBB0000}"/>
    <cellStyle name="Note 4 3_AVA DVA EL" xfId="32532" xr:uid="{00000000-0005-0000-0000-000080BB0000}"/>
    <cellStyle name="Note 4 4" xfId="32533" xr:uid="{00000000-0005-0000-0000-000081BB0000}"/>
    <cellStyle name="Note 4 4 2" xfId="32534" xr:uid="{00000000-0005-0000-0000-000082BB0000}"/>
    <cellStyle name="Note 4 4 3" xfId="32535" xr:uid="{00000000-0005-0000-0000-000083BB0000}"/>
    <cellStyle name="Note 4 4_AVA DVA EL" xfId="32536" xr:uid="{00000000-0005-0000-0000-000084BB0000}"/>
    <cellStyle name="Note 4 5" xfId="32537" xr:uid="{00000000-0005-0000-0000-000085BB0000}"/>
    <cellStyle name="Note 4 6" xfId="32538" xr:uid="{00000000-0005-0000-0000-000086BB0000}"/>
    <cellStyle name="Note 4_AVA DVA EL" xfId="32539" xr:uid="{00000000-0005-0000-0000-000087BB0000}"/>
    <cellStyle name="Note 5" xfId="9160" xr:uid="{00000000-0005-0000-0000-000088BB0000}"/>
    <cellStyle name="Note 5 2" xfId="32540" xr:uid="{00000000-0005-0000-0000-000089BB0000}"/>
    <cellStyle name="Note 5 2 2" xfId="32541" xr:uid="{00000000-0005-0000-0000-00008ABB0000}"/>
    <cellStyle name="Note 5 2 3" xfId="32542" xr:uid="{00000000-0005-0000-0000-00008BBB0000}"/>
    <cellStyle name="Note 5 2_AVA DVA EL" xfId="32543" xr:uid="{00000000-0005-0000-0000-00008CBB0000}"/>
    <cellStyle name="Note 5 3" xfId="32544" xr:uid="{00000000-0005-0000-0000-00008DBB0000}"/>
    <cellStyle name="Note 5 3 2" xfId="32545" xr:uid="{00000000-0005-0000-0000-00008EBB0000}"/>
    <cellStyle name="Note 5 3 3" xfId="32546" xr:uid="{00000000-0005-0000-0000-00008FBB0000}"/>
    <cellStyle name="Note 5 3_AVA DVA EL" xfId="32547" xr:uid="{00000000-0005-0000-0000-000090BB0000}"/>
    <cellStyle name="Note 5 4" xfId="32548" xr:uid="{00000000-0005-0000-0000-000091BB0000}"/>
    <cellStyle name="Note 5 5" xfId="32549" xr:uid="{00000000-0005-0000-0000-000092BB0000}"/>
    <cellStyle name="Note 5_AVA DVA EL" xfId="32550" xr:uid="{00000000-0005-0000-0000-000093BB0000}"/>
    <cellStyle name="Note 6" xfId="9161" xr:uid="{00000000-0005-0000-0000-000094BB0000}"/>
    <cellStyle name="Note 6 2" xfId="32551" xr:uid="{00000000-0005-0000-0000-000095BB0000}"/>
    <cellStyle name="Note 6 3" xfId="32552" xr:uid="{00000000-0005-0000-0000-000096BB0000}"/>
    <cellStyle name="Note 6_AVA DVA EL" xfId="32553" xr:uid="{00000000-0005-0000-0000-000097BB0000}"/>
    <cellStyle name="Note 7" xfId="9162" xr:uid="{00000000-0005-0000-0000-000098BB0000}"/>
    <cellStyle name="Note 7 2" xfId="32554" xr:uid="{00000000-0005-0000-0000-000099BB0000}"/>
    <cellStyle name="Note 7 2 2" xfId="32555" xr:uid="{00000000-0005-0000-0000-00009ABB0000}"/>
    <cellStyle name="Note 7 2 3" xfId="32556" xr:uid="{00000000-0005-0000-0000-00009BBB0000}"/>
    <cellStyle name="Note 7 2_AVA DVA EL" xfId="32557" xr:uid="{00000000-0005-0000-0000-00009CBB0000}"/>
    <cellStyle name="Note 7 3" xfId="32558" xr:uid="{00000000-0005-0000-0000-00009DBB0000}"/>
    <cellStyle name="Note 7 4" xfId="32559" xr:uid="{00000000-0005-0000-0000-00009EBB0000}"/>
    <cellStyle name="Note 7_AVA DVA EL" xfId="32560" xr:uid="{00000000-0005-0000-0000-00009FBB0000}"/>
    <cellStyle name="Note 8" xfId="9163" xr:uid="{00000000-0005-0000-0000-0000A0BB0000}"/>
    <cellStyle name="Note 8 2" xfId="32561" xr:uid="{00000000-0005-0000-0000-0000A1BB0000}"/>
    <cellStyle name="Note 8 2 2" xfId="32562" xr:uid="{00000000-0005-0000-0000-0000A2BB0000}"/>
    <cellStyle name="Note 8 2 3" xfId="32563" xr:uid="{00000000-0005-0000-0000-0000A3BB0000}"/>
    <cellStyle name="Note 8 2_AVA DVA EL" xfId="32564" xr:uid="{00000000-0005-0000-0000-0000A4BB0000}"/>
    <cellStyle name="Note 8 3" xfId="32565" xr:uid="{00000000-0005-0000-0000-0000A5BB0000}"/>
    <cellStyle name="Note 8 4" xfId="32566" xr:uid="{00000000-0005-0000-0000-0000A6BB0000}"/>
    <cellStyle name="Note 8_AVA DVA EL" xfId="32567" xr:uid="{00000000-0005-0000-0000-0000A7BB0000}"/>
    <cellStyle name="Note 9" xfId="9164" xr:uid="{00000000-0005-0000-0000-0000A8BB0000}"/>
    <cellStyle name="Note 9 2" xfId="32568" xr:uid="{00000000-0005-0000-0000-0000A9BB0000}"/>
    <cellStyle name="Note 9 2 2" xfId="32569" xr:uid="{00000000-0005-0000-0000-0000AABB0000}"/>
    <cellStyle name="Note 9 2 3" xfId="32570" xr:uid="{00000000-0005-0000-0000-0000ABBB0000}"/>
    <cellStyle name="Note 9 2_AVA DVA EL" xfId="32571" xr:uid="{00000000-0005-0000-0000-0000ACBB0000}"/>
    <cellStyle name="Note 9 3" xfId="32572" xr:uid="{00000000-0005-0000-0000-0000ADBB0000}"/>
    <cellStyle name="Note 9 4" xfId="32573" xr:uid="{00000000-0005-0000-0000-0000AEBB0000}"/>
    <cellStyle name="Note 9_AVA DVA EL" xfId="32574" xr:uid="{00000000-0005-0000-0000-0000AFBB0000}"/>
    <cellStyle name="Note_4Q16" xfId="32575" xr:uid="{00000000-0005-0000-0000-0000B0BB0000}"/>
    <cellStyle name="Notes" xfId="9165" xr:uid="{00000000-0005-0000-0000-0000B1BB0000}"/>
    <cellStyle name="Notes 2" xfId="32576" xr:uid="{00000000-0005-0000-0000-0000B2BB0000}"/>
    <cellStyle name="Notes 2 2" xfId="49553" xr:uid="{00000000-0005-0000-0000-0000B3BB0000}"/>
    <cellStyle name="Notes_3. Chng in credit spreads" xfId="49554" xr:uid="{00000000-0005-0000-0000-0000B4BB0000}"/>
    <cellStyle name="number" xfId="32577" xr:uid="{00000000-0005-0000-0000-0000CCBB0000}"/>
    <cellStyle name="number 2" xfId="32578" xr:uid="{00000000-0005-0000-0000-0000CDBB0000}"/>
    <cellStyle name="number 3" xfId="32579" xr:uid="{00000000-0005-0000-0000-0000CEBB0000}"/>
    <cellStyle name="number_AVA DVA EL" xfId="32580" xr:uid="{00000000-0005-0000-0000-0000CFBB0000}"/>
    <cellStyle name="Nøytral" xfId="34670" xr:uid="{00000000-0005-0000-0000-0000B5BB0000}"/>
    <cellStyle name="Nøytral 2" xfId="9166" xr:uid="{00000000-0005-0000-0000-0000B6BB0000}"/>
    <cellStyle name="Nøytral 2 2" xfId="32581" xr:uid="{00000000-0005-0000-0000-0000B7BB0000}"/>
    <cellStyle name="Nøytral 2 2 2" xfId="32582" xr:uid="{00000000-0005-0000-0000-0000B8BB0000}"/>
    <cellStyle name="Nøytral 2 2 3" xfId="32583" xr:uid="{00000000-0005-0000-0000-0000B9BB0000}"/>
    <cellStyle name="Nøytral 2 2 4" xfId="38526" xr:uid="{00000000-0005-0000-0000-0000BABB0000}"/>
    <cellStyle name="Nøytral 2 2_AVA DVA EL" xfId="32584" xr:uid="{00000000-0005-0000-0000-0000BBBB0000}"/>
    <cellStyle name="Nøytral 2 3" xfId="32585" xr:uid="{00000000-0005-0000-0000-0000BCBB0000}"/>
    <cellStyle name="Nøytral 2 3 2" xfId="38527" xr:uid="{00000000-0005-0000-0000-0000BDBB0000}"/>
    <cellStyle name="Nøytral 2 4" xfId="49555" xr:uid="{00000000-0005-0000-0000-0000BEBB0000}"/>
    <cellStyle name="Nøytral 2 5" xfId="49556" xr:uid="{00000000-0005-0000-0000-0000BFBB0000}"/>
    <cellStyle name="Nøytral 2 6" xfId="49557" xr:uid="{00000000-0005-0000-0000-0000C0BB0000}"/>
    <cellStyle name="Nøytral 2_A02" xfId="53997" xr:uid="{EB454B96-83B5-4912-BA59-83569210484D}"/>
    <cellStyle name="Nøytral 3" xfId="32586" xr:uid="{00000000-0005-0000-0000-0000C2BB0000}"/>
    <cellStyle name="Nøytral 3 2" xfId="32587" xr:uid="{00000000-0005-0000-0000-0000C3BB0000}"/>
    <cellStyle name="Nøytral 3 3" xfId="32588" xr:uid="{00000000-0005-0000-0000-0000C4BB0000}"/>
    <cellStyle name="Nøytral 3 4" xfId="38528" xr:uid="{00000000-0005-0000-0000-0000C5BB0000}"/>
    <cellStyle name="Nøytral 3_AVA DVA EL" xfId="32589" xr:uid="{00000000-0005-0000-0000-0000C6BB0000}"/>
    <cellStyle name="Nøytral 4" xfId="32590" xr:uid="{00000000-0005-0000-0000-0000C7BB0000}"/>
    <cellStyle name="Nøytral 4 2" xfId="38529" xr:uid="{00000000-0005-0000-0000-0000C8BB0000}"/>
    <cellStyle name="Nøytral 5" xfId="32591" xr:uid="{00000000-0005-0000-0000-0000C9BB0000}"/>
    <cellStyle name="Nøytral 6" xfId="49558" xr:uid="{00000000-0005-0000-0000-0000CABB0000}"/>
    <cellStyle name="Nøytral_4Q16" xfId="49559" xr:uid="{00000000-0005-0000-0000-0000CBBB0000}"/>
    <cellStyle name="Obliczenia" xfId="32592" xr:uid="{00000000-0005-0000-0000-0000D0BB0000}"/>
    <cellStyle name="Obliczenia 2" xfId="32593" xr:uid="{00000000-0005-0000-0000-0000D1BB0000}"/>
    <cellStyle name="Obliczenia 3" xfId="32594" xr:uid="{00000000-0005-0000-0000-0000D2BB0000}"/>
    <cellStyle name="Obliczenia_AVA DVA EL" xfId="32595" xr:uid="{00000000-0005-0000-0000-0000D3BB0000}"/>
    <cellStyle name="optionalExposure" xfId="9167" xr:uid="{00000000-0005-0000-0000-0000D4BB0000}"/>
    <cellStyle name="optionalExposure 2" xfId="54136" xr:uid="{B1B0867D-9842-44C6-944D-5EFA174FDBFC}"/>
    <cellStyle name="optionalExposure_EU TLAC1" xfId="55783" xr:uid="{A4B1BD0A-F8F5-473F-88B5-F7087FC0A993}"/>
    <cellStyle name="optionalMaturity" xfId="9168" xr:uid="{00000000-0005-0000-0000-0000D5BB0000}"/>
    <cellStyle name="optionalPD" xfId="9169" xr:uid="{00000000-0005-0000-0000-0000D6BB0000}"/>
    <cellStyle name="optionalPercentage" xfId="9170" xr:uid="{00000000-0005-0000-0000-0000D7BB0000}"/>
    <cellStyle name="optionalPercentageL" xfId="9171" xr:uid="{00000000-0005-0000-0000-0000D8BB0000}"/>
    <cellStyle name="optionalPercentageS" xfId="9172" xr:uid="{00000000-0005-0000-0000-0000D9BB0000}"/>
    <cellStyle name="optionalSelection" xfId="9173" xr:uid="{00000000-0005-0000-0000-0000DABB0000}"/>
    <cellStyle name="optionalText" xfId="9174" xr:uid="{00000000-0005-0000-0000-0000DBBB0000}"/>
    <cellStyle name="Output" xfId="9175" xr:uid="{00000000-0005-0000-0000-000029BC0000}"/>
    <cellStyle name="Output 10" xfId="9176" xr:uid="{00000000-0005-0000-0000-00002ABC0000}"/>
    <cellStyle name="Output 10 2" xfId="32596" xr:uid="{00000000-0005-0000-0000-00002BBC0000}"/>
    <cellStyle name="Output 10 3" xfId="32597" xr:uid="{00000000-0005-0000-0000-00002CBC0000}"/>
    <cellStyle name="Output 10_AVA DVA EL" xfId="32598" xr:uid="{00000000-0005-0000-0000-00002DBC0000}"/>
    <cellStyle name="Output 11" xfId="9177" xr:uid="{00000000-0005-0000-0000-00002EBC0000}"/>
    <cellStyle name="Output 11 2" xfId="32599" xr:uid="{00000000-0005-0000-0000-00002FBC0000}"/>
    <cellStyle name="Output 11 3" xfId="32600" xr:uid="{00000000-0005-0000-0000-000030BC0000}"/>
    <cellStyle name="Output 11_AVA DVA EL" xfId="32601" xr:uid="{00000000-0005-0000-0000-000031BC0000}"/>
    <cellStyle name="Output 12" xfId="32602" xr:uid="{00000000-0005-0000-0000-000032BC0000}"/>
    <cellStyle name="Output 12 2" xfId="32603" xr:uid="{00000000-0005-0000-0000-000033BC0000}"/>
    <cellStyle name="Output 12 3" xfId="32604" xr:uid="{00000000-0005-0000-0000-000034BC0000}"/>
    <cellStyle name="Output 12_AVA DVA EL" xfId="32605" xr:uid="{00000000-0005-0000-0000-000035BC0000}"/>
    <cellStyle name="Output 13" xfId="32606" xr:uid="{00000000-0005-0000-0000-000036BC0000}"/>
    <cellStyle name="Output 13 2" xfId="32607" xr:uid="{00000000-0005-0000-0000-000037BC0000}"/>
    <cellStyle name="Output 13 3" xfId="32608" xr:uid="{00000000-0005-0000-0000-000038BC0000}"/>
    <cellStyle name="Output 13_AVA DVA EL" xfId="32609" xr:uid="{00000000-0005-0000-0000-000039BC0000}"/>
    <cellStyle name="Output 14" xfId="38530" xr:uid="{00000000-0005-0000-0000-00003ABC0000}"/>
    <cellStyle name="Output 15" xfId="49560" xr:uid="{00000000-0005-0000-0000-00003BBC0000}"/>
    <cellStyle name="Output 16" xfId="49561" xr:uid="{00000000-0005-0000-0000-00003CBC0000}"/>
    <cellStyle name="Output 2" xfId="9178" xr:uid="{00000000-0005-0000-0000-00003DBC0000}"/>
    <cellStyle name="Output 2 10" xfId="34862" xr:uid="{00000000-0005-0000-0000-00003EBC0000}"/>
    <cellStyle name="Output 2 2" xfId="9179" xr:uid="{00000000-0005-0000-0000-00003FBC0000}"/>
    <cellStyle name="Output 2 2 2" xfId="32610" xr:uid="{00000000-0005-0000-0000-000040BC0000}"/>
    <cellStyle name="Output 2 2 2 2" xfId="32611" xr:uid="{00000000-0005-0000-0000-000041BC0000}"/>
    <cellStyle name="Output 2 2 2 3" xfId="32612" xr:uid="{00000000-0005-0000-0000-000042BC0000}"/>
    <cellStyle name="Output 2 2 2_AVA DVA EL" xfId="32613" xr:uid="{00000000-0005-0000-0000-000043BC0000}"/>
    <cellStyle name="Output 2 2 3" xfId="32614" xr:uid="{00000000-0005-0000-0000-000044BC0000}"/>
    <cellStyle name="Output 2 2_A02" xfId="53998" xr:uid="{B79D5830-05DD-45AC-A623-18C0F7B7A3E0}"/>
    <cellStyle name="Output 2 3" xfId="9180" xr:uid="{00000000-0005-0000-0000-000046BC0000}"/>
    <cellStyle name="Output 2 3 10" xfId="9181" xr:uid="{00000000-0005-0000-0000-000047BC0000}"/>
    <cellStyle name="Output 2 3 11" xfId="9182" xr:uid="{00000000-0005-0000-0000-000048BC0000}"/>
    <cellStyle name="Output 2 3 12" xfId="35152" xr:uid="{00000000-0005-0000-0000-000049BC0000}"/>
    <cellStyle name="Output 2 3 2" xfId="9183" xr:uid="{00000000-0005-0000-0000-00004ABC0000}"/>
    <cellStyle name="Output 2 3 2 2" xfId="32615" xr:uid="{00000000-0005-0000-0000-00004BBC0000}"/>
    <cellStyle name="Output 2 3 2 3" xfId="32616" xr:uid="{00000000-0005-0000-0000-00004CBC0000}"/>
    <cellStyle name="Output 2 3 2_AVA DVA EL" xfId="32617" xr:uid="{00000000-0005-0000-0000-00004DBC0000}"/>
    <cellStyle name="Output 2 3 3" xfId="9184" xr:uid="{00000000-0005-0000-0000-00004EBC0000}"/>
    <cellStyle name="Output 2 3 4" xfId="9185" xr:uid="{00000000-0005-0000-0000-00004FBC0000}"/>
    <cellStyle name="Output 2 3 5" xfId="9186" xr:uid="{00000000-0005-0000-0000-000050BC0000}"/>
    <cellStyle name="Output 2 3 6" xfId="9187" xr:uid="{00000000-0005-0000-0000-000051BC0000}"/>
    <cellStyle name="Output 2 3 7" xfId="9188" xr:uid="{00000000-0005-0000-0000-000052BC0000}"/>
    <cellStyle name="Output 2 3 8" xfId="9189" xr:uid="{00000000-0005-0000-0000-000053BC0000}"/>
    <cellStyle name="Output 2 3 9" xfId="9190" xr:uid="{00000000-0005-0000-0000-000054BC0000}"/>
    <cellStyle name="Output 2 3_AVA DVA EL" xfId="32618" xr:uid="{00000000-0005-0000-0000-000055BC0000}"/>
    <cellStyle name="Output 2 4" xfId="9191" xr:uid="{00000000-0005-0000-0000-000056BC0000}"/>
    <cellStyle name="Output 2 4 10" xfId="9192" xr:uid="{00000000-0005-0000-0000-000057BC0000}"/>
    <cellStyle name="Output 2 4 11" xfId="9193" xr:uid="{00000000-0005-0000-0000-000058BC0000}"/>
    <cellStyle name="Output 2 4 12" xfId="34912" xr:uid="{00000000-0005-0000-0000-000059BC0000}"/>
    <cellStyle name="Output 2 4 13" xfId="35137" xr:uid="{00000000-0005-0000-0000-00005ABC0000}"/>
    <cellStyle name="Output 2 4 2" xfId="9194" xr:uid="{00000000-0005-0000-0000-00005BBC0000}"/>
    <cellStyle name="Output 2 4 3" xfId="9195" xr:uid="{00000000-0005-0000-0000-00005CBC0000}"/>
    <cellStyle name="Output 2 4 4" xfId="9196" xr:uid="{00000000-0005-0000-0000-00005DBC0000}"/>
    <cellStyle name="Output 2 4 5" xfId="9197" xr:uid="{00000000-0005-0000-0000-00005EBC0000}"/>
    <cellStyle name="Output 2 4 6" xfId="9198" xr:uid="{00000000-0005-0000-0000-00005FBC0000}"/>
    <cellStyle name="Output 2 4 7" xfId="9199" xr:uid="{00000000-0005-0000-0000-000060BC0000}"/>
    <cellStyle name="Output 2 4 8" xfId="9200" xr:uid="{00000000-0005-0000-0000-000061BC0000}"/>
    <cellStyle name="Output 2 4 9" xfId="9201" xr:uid="{00000000-0005-0000-0000-000062BC0000}"/>
    <cellStyle name="Output 2 4_AVA DVA EL" xfId="32619" xr:uid="{00000000-0005-0000-0000-000063BC0000}"/>
    <cellStyle name="Output 2 5" xfId="9202" xr:uid="{00000000-0005-0000-0000-000064BC0000}"/>
    <cellStyle name="Output 2 5 10" xfId="9203" xr:uid="{00000000-0005-0000-0000-000065BC0000}"/>
    <cellStyle name="Output 2 5 11" xfId="9204" xr:uid="{00000000-0005-0000-0000-000066BC0000}"/>
    <cellStyle name="Output 2 5 2" xfId="9205" xr:uid="{00000000-0005-0000-0000-000067BC0000}"/>
    <cellStyle name="Output 2 5 3" xfId="9206" xr:uid="{00000000-0005-0000-0000-000068BC0000}"/>
    <cellStyle name="Output 2 5 4" xfId="9207" xr:uid="{00000000-0005-0000-0000-000069BC0000}"/>
    <cellStyle name="Output 2 5 5" xfId="9208" xr:uid="{00000000-0005-0000-0000-00006ABC0000}"/>
    <cellStyle name="Output 2 5 6" xfId="9209" xr:uid="{00000000-0005-0000-0000-00006BBC0000}"/>
    <cellStyle name="Output 2 5 7" xfId="9210" xr:uid="{00000000-0005-0000-0000-00006CBC0000}"/>
    <cellStyle name="Output 2 5 8" xfId="9211" xr:uid="{00000000-0005-0000-0000-00006DBC0000}"/>
    <cellStyle name="Output 2 5 9" xfId="9212" xr:uid="{00000000-0005-0000-0000-00006EBC0000}"/>
    <cellStyle name="Output 2 5_AVA DVA EL" xfId="32620" xr:uid="{00000000-0005-0000-0000-00006FBC0000}"/>
    <cellStyle name="Output 2 6" xfId="9213" xr:uid="{00000000-0005-0000-0000-000070BC0000}"/>
    <cellStyle name="Output 2 6 10" xfId="9214" xr:uid="{00000000-0005-0000-0000-000071BC0000}"/>
    <cellStyle name="Output 2 6 11" xfId="9215" xr:uid="{00000000-0005-0000-0000-000072BC0000}"/>
    <cellStyle name="Output 2 6 2" xfId="9216" xr:uid="{00000000-0005-0000-0000-000073BC0000}"/>
    <cellStyle name="Output 2 6 2 2" xfId="32621" xr:uid="{00000000-0005-0000-0000-000074BC0000}"/>
    <cellStyle name="Output 2 6 2 3" xfId="32622" xr:uid="{00000000-0005-0000-0000-000075BC0000}"/>
    <cellStyle name="Output 2 6 2_AVA DVA EL" xfId="32623" xr:uid="{00000000-0005-0000-0000-000076BC0000}"/>
    <cellStyle name="Output 2 6 3" xfId="9217" xr:uid="{00000000-0005-0000-0000-000077BC0000}"/>
    <cellStyle name="Output 2 6 3 2" xfId="32624" xr:uid="{00000000-0005-0000-0000-000078BC0000}"/>
    <cellStyle name="Output 2 6 3 3" xfId="32625" xr:uid="{00000000-0005-0000-0000-000079BC0000}"/>
    <cellStyle name="Output 2 6 3_AVA DVA EL" xfId="32626" xr:uid="{00000000-0005-0000-0000-00007ABC0000}"/>
    <cellStyle name="Output 2 6 4" xfId="9218" xr:uid="{00000000-0005-0000-0000-00007BBC0000}"/>
    <cellStyle name="Output 2 6 5" xfId="9219" xr:uid="{00000000-0005-0000-0000-00007CBC0000}"/>
    <cellStyle name="Output 2 6 6" xfId="9220" xr:uid="{00000000-0005-0000-0000-00007DBC0000}"/>
    <cellStyle name="Output 2 6 7" xfId="9221" xr:uid="{00000000-0005-0000-0000-00007EBC0000}"/>
    <cellStyle name="Output 2 6 8" xfId="9222" xr:uid="{00000000-0005-0000-0000-00007FBC0000}"/>
    <cellStyle name="Output 2 6 9" xfId="9223" xr:uid="{00000000-0005-0000-0000-000080BC0000}"/>
    <cellStyle name="Output 2 6_AVA DVA EL" xfId="32627" xr:uid="{00000000-0005-0000-0000-000081BC0000}"/>
    <cellStyle name="Output 2 7" xfId="9224" xr:uid="{00000000-0005-0000-0000-000082BC0000}"/>
    <cellStyle name="Output 2 7 10" xfId="9225" xr:uid="{00000000-0005-0000-0000-000083BC0000}"/>
    <cellStyle name="Output 2 7 11" xfId="9226" xr:uid="{00000000-0005-0000-0000-000084BC0000}"/>
    <cellStyle name="Output 2 7 2" xfId="9227" xr:uid="{00000000-0005-0000-0000-000085BC0000}"/>
    <cellStyle name="Output 2 7 3" xfId="9228" xr:uid="{00000000-0005-0000-0000-000086BC0000}"/>
    <cellStyle name="Output 2 7 4" xfId="9229" xr:uid="{00000000-0005-0000-0000-000087BC0000}"/>
    <cellStyle name="Output 2 7 5" xfId="9230" xr:uid="{00000000-0005-0000-0000-000088BC0000}"/>
    <cellStyle name="Output 2 7 6" xfId="9231" xr:uid="{00000000-0005-0000-0000-000089BC0000}"/>
    <cellStyle name="Output 2 7 7" xfId="9232" xr:uid="{00000000-0005-0000-0000-00008ABC0000}"/>
    <cellStyle name="Output 2 7 8" xfId="9233" xr:uid="{00000000-0005-0000-0000-00008BBC0000}"/>
    <cellStyle name="Output 2 7 9" xfId="9234" xr:uid="{00000000-0005-0000-0000-00008CBC0000}"/>
    <cellStyle name="Output 2 7_AVA DVA EL" xfId="32628" xr:uid="{00000000-0005-0000-0000-00008DBC0000}"/>
    <cellStyle name="Output 2 8" xfId="9235" xr:uid="{00000000-0005-0000-0000-00008EBC0000}"/>
    <cellStyle name="Output 2 8 10" xfId="9236" xr:uid="{00000000-0005-0000-0000-00008FBC0000}"/>
    <cellStyle name="Output 2 8 2" xfId="9237" xr:uid="{00000000-0005-0000-0000-000090BC0000}"/>
    <cellStyle name="Output 2 8 3" xfId="9238" xr:uid="{00000000-0005-0000-0000-000091BC0000}"/>
    <cellStyle name="Output 2 8 4" xfId="9239" xr:uid="{00000000-0005-0000-0000-000092BC0000}"/>
    <cellStyle name="Output 2 8 5" xfId="9240" xr:uid="{00000000-0005-0000-0000-000093BC0000}"/>
    <cellStyle name="Output 2 8 6" xfId="9241" xr:uid="{00000000-0005-0000-0000-000094BC0000}"/>
    <cellStyle name="Output 2 8 7" xfId="9242" xr:uid="{00000000-0005-0000-0000-000095BC0000}"/>
    <cellStyle name="Output 2 8 8" xfId="9243" xr:uid="{00000000-0005-0000-0000-000096BC0000}"/>
    <cellStyle name="Output 2 8 9" xfId="9244" xr:uid="{00000000-0005-0000-0000-000097BC0000}"/>
    <cellStyle name="Output 2 8_AVA DVA EL" xfId="32629" xr:uid="{00000000-0005-0000-0000-000098BC0000}"/>
    <cellStyle name="Output 2 9" xfId="32630" xr:uid="{00000000-0005-0000-0000-000099BC0000}"/>
    <cellStyle name="Output 2_4Q16" xfId="32631" xr:uid="{00000000-0005-0000-0000-00009ABC0000}"/>
    <cellStyle name="Output 3" xfId="9245" xr:uid="{00000000-0005-0000-0000-00009BBC0000}"/>
    <cellStyle name="Output 3 2" xfId="9246" xr:uid="{00000000-0005-0000-0000-00009CBC0000}"/>
    <cellStyle name="Output 3 2 10" xfId="9247" xr:uid="{00000000-0005-0000-0000-00009DBC0000}"/>
    <cellStyle name="Output 3 2 11" xfId="9248" xr:uid="{00000000-0005-0000-0000-00009EBC0000}"/>
    <cellStyle name="Output 3 2 12" xfId="35153" xr:uid="{00000000-0005-0000-0000-00009FBC0000}"/>
    <cellStyle name="Output 3 2 2" xfId="9249" xr:uid="{00000000-0005-0000-0000-0000A0BC0000}"/>
    <cellStyle name="Output 3 2 3" xfId="9250" xr:uid="{00000000-0005-0000-0000-0000A1BC0000}"/>
    <cellStyle name="Output 3 2 4" xfId="9251" xr:uid="{00000000-0005-0000-0000-0000A2BC0000}"/>
    <cellStyle name="Output 3 2 5" xfId="9252" xr:uid="{00000000-0005-0000-0000-0000A3BC0000}"/>
    <cellStyle name="Output 3 2 6" xfId="9253" xr:uid="{00000000-0005-0000-0000-0000A4BC0000}"/>
    <cellStyle name="Output 3 2 7" xfId="9254" xr:uid="{00000000-0005-0000-0000-0000A5BC0000}"/>
    <cellStyle name="Output 3 2 8" xfId="9255" xr:uid="{00000000-0005-0000-0000-0000A6BC0000}"/>
    <cellStyle name="Output 3 2 9" xfId="9256" xr:uid="{00000000-0005-0000-0000-0000A7BC0000}"/>
    <cellStyle name="Output 3 2_AVA DVA EL" xfId="32632" xr:uid="{00000000-0005-0000-0000-0000A8BC0000}"/>
    <cellStyle name="Output 3 3" xfId="9257" xr:uid="{00000000-0005-0000-0000-0000A9BC0000}"/>
    <cellStyle name="Output 3 3 10" xfId="9258" xr:uid="{00000000-0005-0000-0000-0000AABC0000}"/>
    <cellStyle name="Output 3 3 11" xfId="9259" xr:uid="{00000000-0005-0000-0000-0000ABBC0000}"/>
    <cellStyle name="Output 3 3 12" xfId="34913" xr:uid="{00000000-0005-0000-0000-0000ACBC0000}"/>
    <cellStyle name="Output 3 3 13" xfId="35138" xr:uid="{00000000-0005-0000-0000-0000ADBC0000}"/>
    <cellStyle name="Output 3 3 2" xfId="9260" xr:uid="{00000000-0005-0000-0000-0000AEBC0000}"/>
    <cellStyle name="Output 3 3 3" xfId="9261" xr:uid="{00000000-0005-0000-0000-0000AFBC0000}"/>
    <cellStyle name="Output 3 3 4" xfId="9262" xr:uid="{00000000-0005-0000-0000-0000B0BC0000}"/>
    <cellStyle name="Output 3 3 5" xfId="9263" xr:uid="{00000000-0005-0000-0000-0000B1BC0000}"/>
    <cellStyle name="Output 3 3 6" xfId="9264" xr:uid="{00000000-0005-0000-0000-0000B2BC0000}"/>
    <cellStyle name="Output 3 3 7" xfId="9265" xr:uid="{00000000-0005-0000-0000-0000B3BC0000}"/>
    <cellStyle name="Output 3 3 8" xfId="9266" xr:uid="{00000000-0005-0000-0000-0000B4BC0000}"/>
    <cellStyle name="Output 3 3 9" xfId="9267" xr:uid="{00000000-0005-0000-0000-0000B5BC0000}"/>
    <cellStyle name="Output 3 3_AVA DVA EL" xfId="32633" xr:uid="{00000000-0005-0000-0000-0000B6BC0000}"/>
    <cellStyle name="Output 3 4" xfId="9268" xr:uid="{00000000-0005-0000-0000-0000B7BC0000}"/>
    <cellStyle name="Output 3 4 10" xfId="9269" xr:uid="{00000000-0005-0000-0000-0000B8BC0000}"/>
    <cellStyle name="Output 3 4 11" xfId="9270" xr:uid="{00000000-0005-0000-0000-0000B9BC0000}"/>
    <cellStyle name="Output 3 4 2" xfId="9271" xr:uid="{00000000-0005-0000-0000-0000BABC0000}"/>
    <cellStyle name="Output 3 4 3" xfId="9272" xr:uid="{00000000-0005-0000-0000-0000BBBC0000}"/>
    <cellStyle name="Output 3 4 4" xfId="9273" xr:uid="{00000000-0005-0000-0000-0000BCBC0000}"/>
    <cellStyle name="Output 3 4 5" xfId="9274" xr:uid="{00000000-0005-0000-0000-0000BDBC0000}"/>
    <cellStyle name="Output 3 4 6" xfId="9275" xr:uid="{00000000-0005-0000-0000-0000BEBC0000}"/>
    <cellStyle name="Output 3 4 7" xfId="9276" xr:uid="{00000000-0005-0000-0000-0000BFBC0000}"/>
    <cellStyle name="Output 3 4 8" xfId="9277" xr:uid="{00000000-0005-0000-0000-0000C0BC0000}"/>
    <cellStyle name="Output 3 4 9" xfId="9278" xr:uid="{00000000-0005-0000-0000-0000C1BC0000}"/>
    <cellStyle name="Output 3 4_CR4_19" xfId="9279" xr:uid="{00000000-0005-0000-0000-0000C2BC0000}"/>
    <cellStyle name="Output 3 5" xfId="9280" xr:uid="{00000000-0005-0000-0000-0000C3BC0000}"/>
    <cellStyle name="Output 3 5 10" xfId="9281" xr:uid="{00000000-0005-0000-0000-0000C4BC0000}"/>
    <cellStyle name="Output 3 5 11" xfId="9282" xr:uid="{00000000-0005-0000-0000-0000C5BC0000}"/>
    <cellStyle name="Output 3 5 2" xfId="9283" xr:uid="{00000000-0005-0000-0000-0000C6BC0000}"/>
    <cellStyle name="Output 3 5 3" xfId="9284" xr:uid="{00000000-0005-0000-0000-0000C7BC0000}"/>
    <cellStyle name="Output 3 5 4" xfId="9285" xr:uid="{00000000-0005-0000-0000-0000C8BC0000}"/>
    <cellStyle name="Output 3 5 5" xfId="9286" xr:uid="{00000000-0005-0000-0000-0000C9BC0000}"/>
    <cellStyle name="Output 3 5 6" xfId="9287" xr:uid="{00000000-0005-0000-0000-0000CABC0000}"/>
    <cellStyle name="Output 3 5 7" xfId="9288" xr:uid="{00000000-0005-0000-0000-0000CBBC0000}"/>
    <cellStyle name="Output 3 5 8" xfId="9289" xr:uid="{00000000-0005-0000-0000-0000CCBC0000}"/>
    <cellStyle name="Output 3 5 9" xfId="9290" xr:uid="{00000000-0005-0000-0000-0000CDBC0000}"/>
    <cellStyle name="Output 3 5_CR4_19" xfId="9291" xr:uid="{00000000-0005-0000-0000-0000CEBC0000}"/>
    <cellStyle name="Output 3 6" xfId="9292" xr:uid="{00000000-0005-0000-0000-0000CFBC0000}"/>
    <cellStyle name="Output 3 6 10" xfId="9293" xr:uid="{00000000-0005-0000-0000-0000D0BC0000}"/>
    <cellStyle name="Output 3 6 11" xfId="9294" xr:uid="{00000000-0005-0000-0000-0000D1BC0000}"/>
    <cellStyle name="Output 3 6 2" xfId="9295" xr:uid="{00000000-0005-0000-0000-0000D2BC0000}"/>
    <cellStyle name="Output 3 6 3" xfId="9296" xr:uid="{00000000-0005-0000-0000-0000D3BC0000}"/>
    <cellStyle name="Output 3 6 4" xfId="9297" xr:uid="{00000000-0005-0000-0000-0000D4BC0000}"/>
    <cellStyle name="Output 3 6 5" xfId="9298" xr:uid="{00000000-0005-0000-0000-0000D5BC0000}"/>
    <cellStyle name="Output 3 6 6" xfId="9299" xr:uid="{00000000-0005-0000-0000-0000D6BC0000}"/>
    <cellStyle name="Output 3 6 7" xfId="9300" xr:uid="{00000000-0005-0000-0000-0000D7BC0000}"/>
    <cellStyle name="Output 3 6 8" xfId="9301" xr:uid="{00000000-0005-0000-0000-0000D8BC0000}"/>
    <cellStyle name="Output 3 6 9" xfId="9302" xr:uid="{00000000-0005-0000-0000-0000D9BC0000}"/>
    <cellStyle name="Output 3 6_CR4_19" xfId="9303" xr:uid="{00000000-0005-0000-0000-0000DABC0000}"/>
    <cellStyle name="Output 3 7" xfId="9304" xr:uid="{00000000-0005-0000-0000-0000DBBC0000}"/>
    <cellStyle name="Output 3 7 10" xfId="9305" xr:uid="{00000000-0005-0000-0000-0000DCBC0000}"/>
    <cellStyle name="Output 3 7 2" xfId="9306" xr:uid="{00000000-0005-0000-0000-0000DDBC0000}"/>
    <cellStyle name="Output 3 7 3" xfId="9307" xr:uid="{00000000-0005-0000-0000-0000DEBC0000}"/>
    <cellStyle name="Output 3 7 4" xfId="9308" xr:uid="{00000000-0005-0000-0000-0000DFBC0000}"/>
    <cellStyle name="Output 3 7 5" xfId="9309" xr:uid="{00000000-0005-0000-0000-0000E0BC0000}"/>
    <cellStyle name="Output 3 7 6" xfId="9310" xr:uid="{00000000-0005-0000-0000-0000E1BC0000}"/>
    <cellStyle name="Output 3 7 7" xfId="9311" xr:uid="{00000000-0005-0000-0000-0000E2BC0000}"/>
    <cellStyle name="Output 3 7 8" xfId="9312" xr:uid="{00000000-0005-0000-0000-0000E3BC0000}"/>
    <cellStyle name="Output 3 7 9" xfId="9313" xr:uid="{00000000-0005-0000-0000-0000E4BC0000}"/>
    <cellStyle name="Output 3 7_CR4_19" xfId="9314" xr:uid="{00000000-0005-0000-0000-0000E5BC0000}"/>
    <cellStyle name="Output 3 8" xfId="34438" xr:uid="{00000000-0005-0000-0000-0000E6BC0000}"/>
    <cellStyle name="Output 3 9" xfId="35298" xr:uid="{00000000-0005-0000-0000-0000E7BC0000}"/>
    <cellStyle name="Output 3_A02" xfId="53999" xr:uid="{529CE492-0AE8-4D17-87B3-0A703E17049F}"/>
    <cellStyle name="Output 4" xfId="9315" xr:uid="{00000000-0005-0000-0000-0000E9BC0000}"/>
    <cellStyle name="Output 4 2" xfId="9316" xr:uid="{00000000-0005-0000-0000-0000EABC0000}"/>
    <cellStyle name="Output 4 2 10" xfId="9317" xr:uid="{00000000-0005-0000-0000-0000EBBC0000}"/>
    <cellStyle name="Output 4 2 11" xfId="9318" xr:uid="{00000000-0005-0000-0000-0000ECBC0000}"/>
    <cellStyle name="Output 4 2 12" xfId="35154" xr:uid="{00000000-0005-0000-0000-0000EDBC0000}"/>
    <cellStyle name="Output 4 2 2" xfId="9319" xr:uid="{00000000-0005-0000-0000-0000EEBC0000}"/>
    <cellStyle name="Output 4 2 3" xfId="9320" xr:uid="{00000000-0005-0000-0000-0000EFBC0000}"/>
    <cellStyle name="Output 4 2 4" xfId="9321" xr:uid="{00000000-0005-0000-0000-0000F0BC0000}"/>
    <cellStyle name="Output 4 2 5" xfId="9322" xr:uid="{00000000-0005-0000-0000-0000F1BC0000}"/>
    <cellStyle name="Output 4 2 6" xfId="9323" xr:uid="{00000000-0005-0000-0000-0000F2BC0000}"/>
    <cellStyle name="Output 4 2 7" xfId="9324" xr:uid="{00000000-0005-0000-0000-0000F3BC0000}"/>
    <cellStyle name="Output 4 2 8" xfId="9325" xr:uid="{00000000-0005-0000-0000-0000F4BC0000}"/>
    <cellStyle name="Output 4 2 9" xfId="9326" xr:uid="{00000000-0005-0000-0000-0000F5BC0000}"/>
    <cellStyle name="Output 4 2_AVA DVA EL" xfId="32634" xr:uid="{00000000-0005-0000-0000-0000F6BC0000}"/>
    <cellStyle name="Output 4 3" xfId="9327" xr:uid="{00000000-0005-0000-0000-0000F7BC0000}"/>
    <cellStyle name="Output 4 3 10" xfId="9328" xr:uid="{00000000-0005-0000-0000-0000F8BC0000}"/>
    <cellStyle name="Output 4 3 11" xfId="9329" xr:uid="{00000000-0005-0000-0000-0000F9BC0000}"/>
    <cellStyle name="Output 4 3 12" xfId="34914" xr:uid="{00000000-0005-0000-0000-0000FABC0000}"/>
    <cellStyle name="Output 4 3 13" xfId="35139" xr:uid="{00000000-0005-0000-0000-0000FBBC0000}"/>
    <cellStyle name="Output 4 3 2" xfId="9330" xr:uid="{00000000-0005-0000-0000-0000FCBC0000}"/>
    <cellStyle name="Output 4 3 3" xfId="9331" xr:uid="{00000000-0005-0000-0000-0000FDBC0000}"/>
    <cellStyle name="Output 4 3 4" xfId="9332" xr:uid="{00000000-0005-0000-0000-0000FEBC0000}"/>
    <cellStyle name="Output 4 3 5" xfId="9333" xr:uid="{00000000-0005-0000-0000-0000FFBC0000}"/>
    <cellStyle name="Output 4 3 6" xfId="9334" xr:uid="{00000000-0005-0000-0000-000000BD0000}"/>
    <cellStyle name="Output 4 3 7" xfId="9335" xr:uid="{00000000-0005-0000-0000-000001BD0000}"/>
    <cellStyle name="Output 4 3 8" xfId="9336" xr:uid="{00000000-0005-0000-0000-000002BD0000}"/>
    <cellStyle name="Output 4 3 9" xfId="9337" xr:uid="{00000000-0005-0000-0000-000003BD0000}"/>
    <cellStyle name="Output 4 3_AVA DVA EL" xfId="32635" xr:uid="{00000000-0005-0000-0000-000004BD0000}"/>
    <cellStyle name="Output 4 4" xfId="9338" xr:uid="{00000000-0005-0000-0000-000005BD0000}"/>
    <cellStyle name="Output 4 4 10" xfId="9339" xr:uid="{00000000-0005-0000-0000-000006BD0000}"/>
    <cellStyle name="Output 4 4 11" xfId="9340" xr:uid="{00000000-0005-0000-0000-000007BD0000}"/>
    <cellStyle name="Output 4 4 2" xfId="9341" xr:uid="{00000000-0005-0000-0000-000008BD0000}"/>
    <cellStyle name="Output 4 4 3" xfId="9342" xr:uid="{00000000-0005-0000-0000-000009BD0000}"/>
    <cellStyle name="Output 4 4 4" xfId="9343" xr:uid="{00000000-0005-0000-0000-00000ABD0000}"/>
    <cellStyle name="Output 4 4 5" xfId="9344" xr:uid="{00000000-0005-0000-0000-00000BBD0000}"/>
    <cellStyle name="Output 4 4 6" xfId="9345" xr:uid="{00000000-0005-0000-0000-00000CBD0000}"/>
    <cellStyle name="Output 4 4 7" xfId="9346" xr:uid="{00000000-0005-0000-0000-00000DBD0000}"/>
    <cellStyle name="Output 4 4 8" xfId="9347" xr:uid="{00000000-0005-0000-0000-00000EBD0000}"/>
    <cellStyle name="Output 4 4 9" xfId="9348" xr:uid="{00000000-0005-0000-0000-00000FBD0000}"/>
    <cellStyle name="Output 4 4_AVA DVA EL" xfId="32636" xr:uid="{00000000-0005-0000-0000-000010BD0000}"/>
    <cellStyle name="Output 4 5" xfId="9349" xr:uid="{00000000-0005-0000-0000-000011BD0000}"/>
    <cellStyle name="Output 4 5 10" xfId="9350" xr:uid="{00000000-0005-0000-0000-000012BD0000}"/>
    <cellStyle name="Output 4 5 11" xfId="9351" xr:uid="{00000000-0005-0000-0000-000013BD0000}"/>
    <cellStyle name="Output 4 5 2" xfId="9352" xr:uid="{00000000-0005-0000-0000-000014BD0000}"/>
    <cellStyle name="Output 4 5 3" xfId="9353" xr:uid="{00000000-0005-0000-0000-000015BD0000}"/>
    <cellStyle name="Output 4 5 4" xfId="9354" xr:uid="{00000000-0005-0000-0000-000016BD0000}"/>
    <cellStyle name="Output 4 5 5" xfId="9355" xr:uid="{00000000-0005-0000-0000-000017BD0000}"/>
    <cellStyle name="Output 4 5 6" xfId="9356" xr:uid="{00000000-0005-0000-0000-000018BD0000}"/>
    <cellStyle name="Output 4 5 7" xfId="9357" xr:uid="{00000000-0005-0000-0000-000019BD0000}"/>
    <cellStyle name="Output 4 5 8" xfId="9358" xr:uid="{00000000-0005-0000-0000-00001ABD0000}"/>
    <cellStyle name="Output 4 5 9" xfId="9359" xr:uid="{00000000-0005-0000-0000-00001BBD0000}"/>
    <cellStyle name="Output 4 5_AVA DVA EL" xfId="32637" xr:uid="{00000000-0005-0000-0000-00001CBD0000}"/>
    <cellStyle name="Output 4 6" xfId="9360" xr:uid="{00000000-0005-0000-0000-00001DBD0000}"/>
    <cellStyle name="Output 4 6 10" xfId="9361" xr:uid="{00000000-0005-0000-0000-00001EBD0000}"/>
    <cellStyle name="Output 4 6 11" xfId="9362" xr:uid="{00000000-0005-0000-0000-00001FBD0000}"/>
    <cellStyle name="Output 4 6 2" xfId="9363" xr:uid="{00000000-0005-0000-0000-000020BD0000}"/>
    <cellStyle name="Output 4 6 3" xfId="9364" xr:uid="{00000000-0005-0000-0000-000021BD0000}"/>
    <cellStyle name="Output 4 6 4" xfId="9365" xr:uid="{00000000-0005-0000-0000-000022BD0000}"/>
    <cellStyle name="Output 4 6 5" xfId="9366" xr:uid="{00000000-0005-0000-0000-000023BD0000}"/>
    <cellStyle name="Output 4 6 6" xfId="9367" xr:uid="{00000000-0005-0000-0000-000024BD0000}"/>
    <cellStyle name="Output 4 6 7" xfId="9368" xr:uid="{00000000-0005-0000-0000-000025BD0000}"/>
    <cellStyle name="Output 4 6 8" xfId="9369" xr:uid="{00000000-0005-0000-0000-000026BD0000}"/>
    <cellStyle name="Output 4 6 9" xfId="9370" xr:uid="{00000000-0005-0000-0000-000027BD0000}"/>
    <cellStyle name="Output 4 6_CR4_19" xfId="9371" xr:uid="{00000000-0005-0000-0000-000028BD0000}"/>
    <cellStyle name="Output 4 7" xfId="9372" xr:uid="{00000000-0005-0000-0000-000029BD0000}"/>
    <cellStyle name="Output 4 7 10" xfId="9373" xr:uid="{00000000-0005-0000-0000-00002ABD0000}"/>
    <cellStyle name="Output 4 7 2" xfId="9374" xr:uid="{00000000-0005-0000-0000-00002BBD0000}"/>
    <cellStyle name="Output 4 7 3" xfId="9375" xr:uid="{00000000-0005-0000-0000-00002CBD0000}"/>
    <cellStyle name="Output 4 7 4" xfId="9376" xr:uid="{00000000-0005-0000-0000-00002DBD0000}"/>
    <cellStyle name="Output 4 7 5" xfId="9377" xr:uid="{00000000-0005-0000-0000-00002EBD0000}"/>
    <cellStyle name="Output 4 7 6" xfId="9378" xr:uid="{00000000-0005-0000-0000-00002FBD0000}"/>
    <cellStyle name="Output 4 7 7" xfId="9379" xr:uid="{00000000-0005-0000-0000-000030BD0000}"/>
    <cellStyle name="Output 4 7 8" xfId="9380" xr:uid="{00000000-0005-0000-0000-000031BD0000}"/>
    <cellStyle name="Output 4 7 9" xfId="9381" xr:uid="{00000000-0005-0000-0000-000032BD0000}"/>
    <cellStyle name="Output 4 7_CR4_19" xfId="9382" xr:uid="{00000000-0005-0000-0000-000033BD0000}"/>
    <cellStyle name="Output 4 8" xfId="34860" xr:uid="{00000000-0005-0000-0000-000034BD0000}"/>
    <cellStyle name="Output 4 9" xfId="35299" xr:uid="{00000000-0005-0000-0000-000035BD0000}"/>
    <cellStyle name="Output 4_A02" xfId="54000" xr:uid="{580750DE-DD73-47C9-932B-EA91C2FEE3F9}"/>
    <cellStyle name="Output 5" xfId="9383" xr:uid="{00000000-0005-0000-0000-000037BD0000}"/>
    <cellStyle name="Output 5 2" xfId="9384" xr:uid="{00000000-0005-0000-0000-000038BD0000}"/>
    <cellStyle name="Output 5 2 10" xfId="9385" xr:uid="{00000000-0005-0000-0000-000039BD0000}"/>
    <cellStyle name="Output 5 2 11" xfId="9386" xr:uid="{00000000-0005-0000-0000-00003ABD0000}"/>
    <cellStyle name="Output 5 2 12" xfId="35155" xr:uid="{00000000-0005-0000-0000-00003BBD0000}"/>
    <cellStyle name="Output 5 2 2" xfId="9387" xr:uid="{00000000-0005-0000-0000-00003CBD0000}"/>
    <cellStyle name="Output 5 2 3" xfId="9388" xr:uid="{00000000-0005-0000-0000-00003DBD0000}"/>
    <cellStyle name="Output 5 2 4" xfId="9389" xr:uid="{00000000-0005-0000-0000-00003EBD0000}"/>
    <cellStyle name="Output 5 2 5" xfId="9390" xr:uid="{00000000-0005-0000-0000-00003FBD0000}"/>
    <cellStyle name="Output 5 2 6" xfId="9391" xr:uid="{00000000-0005-0000-0000-000040BD0000}"/>
    <cellStyle name="Output 5 2 7" xfId="9392" xr:uid="{00000000-0005-0000-0000-000041BD0000}"/>
    <cellStyle name="Output 5 2 8" xfId="9393" xr:uid="{00000000-0005-0000-0000-000042BD0000}"/>
    <cellStyle name="Output 5 2 9" xfId="9394" xr:uid="{00000000-0005-0000-0000-000043BD0000}"/>
    <cellStyle name="Output 5 2_AVA DVA EL" xfId="32638" xr:uid="{00000000-0005-0000-0000-000044BD0000}"/>
    <cellStyle name="Output 5 3" xfId="9395" xr:uid="{00000000-0005-0000-0000-000045BD0000}"/>
    <cellStyle name="Output 5 3 10" xfId="9396" xr:uid="{00000000-0005-0000-0000-000046BD0000}"/>
    <cellStyle name="Output 5 3 11" xfId="9397" xr:uid="{00000000-0005-0000-0000-000047BD0000}"/>
    <cellStyle name="Output 5 3 12" xfId="34915" xr:uid="{00000000-0005-0000-0000-000048BD0000}"/>
    <cellStyle name="Output 5 3 13" xfId="35140" xr:uid="{00000000-0005-0000-0000-000049BD0000}"/>
    <cellStyle name="Output 5 3 2" xfId="9398" xr:uid="{00000000-0005-0000-0000-00004ABD0000}"/>
    <cellStyle name="Output 5 3 3" xfId="9399" xr:uid="{00000000-0005-0000-0000-00004BBD0000}"/>
    <cellStyle name="Output 5 3 4" xfId="9400" xr:uid="{00000000-0005-0000-0000-00004CBD0000}"/>
    <cellStyle name="Output 5 3 5" xfId="9401" xr:uid="{00000000-0005-0000-0000-00004DBD0000}"/>
    <cellStyle name="Output 5 3 6" xfId="9402" xr:uid="{00000000-0005-0000-0000-00004EBD0000}"/>
    <cellStyle name="Output 5 3 7" xfId="9403" xr:uid="{00000000-0005-0000-0000-00004FBD0000}"/>
    <cellStyle name="Output 5 3 8" xfId="9404" xr:uid="{00000000-0005-0000-0000-000050BD0000}"/>
    <cellStyle name="Output 5 3 9" xfId="9405" xr:uid="{00000000-0005-0000-0000-000051BD0000}"/>
    <cellStyle name="Output 5 3_CR4_19" xfId="9406" xr:uid="{00000000-0005-0000-0000-000052BD0000}"/>
    <cellStyle name="Output 5 4" xfId="9407" xr:uid="{00000000-0005-0000-0000-000053BD0000}"/>
    <cellStyle name="Output 5 4 10" xfId="9408" xr:uid="{00000000-0005-0000-0000-000054BD0000}"/>
    <cellStyle name="Output 5 4 11" xfId="9409" xr:uid="{00000000-0005-0000-0000-000055BD0000}"/>
    <cellStyle name="Output 5 4 2" xfId="9410" xr:uid="{00000000-0005-0000-0000-000056BD0000}"/>
    <cellStyle name="Output 5 4 3" xfId="9411" xr:uid="{00000000-0005-0000-0000-000057BD0000}"/>
    <cellStyle name="Output 5 4 4" xfId="9412" xr:uid="{00000000-0005-0000-0000-000058BD0000}"/>
    <cellStyle name="Output 5 4 5" xfId="9413" xr:uid="{00000000-0005-0000-0000-000059BD0000}"/>
    <cellStyle name="Output 5 4 6" xfId="9414" xr:uid="{00000000-0005-0000-0000-00005ABD0000}"/>
    <cellStyle name="Output 5 4 7" xfId="9415" xr:uid="{00000000-0005-0000-0000-00005BBD0000}"/>
    <cellStyle name="Output 5 4 8" xfId="9416" xr:uid="{00000000-0005-0000-0000-00005CBD0000}"/>
    <cellStyle name="Output 5 4 9" xfId="9417" xr:uid="{00000000-0005-0000-0000-00005DBD0000}"/>
    <cellStyle name="Output 5 4_CR4_19" xfId="9418" xr:uid="{00000000-0005-0000-0000-00005EBD0000}"/>
    <cellStyle name="Output 5 5" xfId="9419" xr:uid="{00000000-0005-0000-0000-00005FBD0000}"/>
    <cellStyle name="Output 5 5 10" xfId="9420" xr:uid="{00000000-0005-0000-0000-000060BD0000}"/>
    <cellStyle name="Output 5 5 11" xfId="9421" xr:uid="{00000000-0005-0000-0000-000061BD0000}"/>
    <cellStyle name="Output 5 5 2" xfId="9422" xr:uid="{00000000-0005-0000-0000-000062BD0000}"/>
    <cellStyle name="Output 5 5 3" xfId="9423" xr:uid="{00000000-0005-0000-0000-000063BD0000}"/>
    <cellStyle name="Output 5 5 4" xfId="9424" xr:uid="{00000000-0005-0000-0000-000064BD0000}"/>
    <cellStyle name="Output 5 5 5" xfId="9425" xr:uid="{00000000-0005-0000-0000-000065BD0000}"/>
    <cellStyle name="Output 5 5 6" xfId="9426" xr:uid="{00000000-0005-0000-0000-000066BD0000}"/>
    <cellStyle name="Output 5 5 7" xfId="9427" xr:uid="{00000000-0005-0000-0000-000067BD0000}"/>
    <cellStyle name="Output 5 5 8" xfId="9428" xr:uid="{00000000-0005-0000-0000-000068BD0000}"/>
    <cellStyle name="Output 5 5 9" xfId="9429" xr:uid="{00000000-0005-0000-0000-000069BD0000}"/>
    <cellStyle name="Output 5 5_CR4_19" xfId="9430" xr:uid="{00000000-0005-0000-0000-00006ABD0000}"/>
    <cellStyle name="Output 5 6" xfId="9431" xr:uid="{00000000-0005-0000-0000-00006BBD0000}"/>
    <cellStyle name="Output 5 6 10" xfId="9432" xr:uid="{00000000-0005-0000-0000-00006CBD0000}"/>
    <cellStyle name="Output 5 6 11" xfId="9433" xr:uid="{00000000-0005-0000-0000-00006DBD0000}"/>
    <cellStyle name="Output 5 6 2" xfId="9434" xr:uid="{00000000-0005-0000-0000-00006EBD0000}"/>
    <cellStyle name="Output 5 6 3" xfId="9435" xr:uid="{00000000-0005-0000-0000-00006FBD0000}"/>
    <cellStyle name="Output 5 6 4" xfId="9436" xr:uid="{00000000-0005-0000-0000-000070BD0000}"/>
    <cellStyle name="Output 5 6 5" xfId="9437" xr:uid="{00000000-0005-0000-0000-000071BD0000}"/>
    <cellStyle name="Output 5 6 6" xfId="9438" xr:uid="{00000000-0005-0000-0000-000072BD0000}"/>
    <cellStyle name="Output 5 6 7" xfId="9439" xr:uid="{00000000-0005-0000-0000-000073BD0000}"/>
    <cellStyle name="Output 5 6 8" xfId="9440" xr:uid="{00000000-0005-0000-0000-000074BD0000}"/>
    <cellStyle name="Output 5 6 9" xfId="9441" xr:uid="{00000000-0005-0000-0000-000075BD0000}"/>
    <cellStyle name="Output 5 6_CR4_19" xfId="9442" xr:uid="{00000000-0005-0000-0000-000076BD0000}"/>
    <cellStyle name="Output 5 7" xfId="9443" xr:uid="{00000000-0005-0000-0000-000077BD0000}"/>
    <cellStyle name="Output 5 7 10" xfId="9444" xr:uid="{00000000-0005-0000-0000-000078BD0000}"/>
    <cellStyle name="Output 5 7 2" xfId="9445" xr:uid="{00000000-0005-0000-0000-000079BD0000}"/>
    <cellStyle name="Output 5 7 3" xfId="9446" xr:uid="{00000000-0005-0000-0000-00007ABD0000}"/>
    <cellStyle name="Output 5 7 4" xfId="9447" xr:uid="{00000000-0005-0000-0000-00007BBD0000}"/>
    <cellStyle name="Output 5 7 5" xfId="9448" xr:uid="{00000000-0005-0000-0000-00007CBD0000}"/>
    <cellStyle name="Output 5 7 6" xfId="9449" xr:uid="{00000000-0005-0000-0000-00007DBD0000}"/>
    <cellStyle name="Output 5 7 7" xfId="9450" xr:uid="{00000000-0005-0000-0000-00007EBD0000}"/>
    <cellStyle name="Output 5 7 8" xfId="9451" xr:uid="{00000000-0005-0000-0000-00007FBD0000}"/>
    <cellStyle name="Output 5 7 9" xfId="9452" xr:uid="{00000000-0005-0000-0000-000080BD0000}"/>
    <cellStyle name="Output 5 7_CR4_19" xfId="9453" xr:uid="{00000000-0005-0000-0000-000081BD0000}"/>
    <cellStyle name="Output 5 8" xfId="34861" xr:uid="{00000000-0005-0000-0000-000082BD0000}"/>
    <cellStyle name="Output 5 9" xfId="35300" xr:uid="{00000000-0005-0000-0000-000083BD0000}"/>
    <cellStyle name="Output 5_A02" xfId="54001" xr:uid="{6A14379F-E481-4788-9F17-0C8CF4DF2C5A}"/>
    <cellStyle name="Output 6" xfId="9454" xr:uid="{00000000-0005-0000-0000-000085BD0000}"/>
    <cellStyle name="Output 6 2" xfId="9455" xr:uid="{00000000-0005-0000-0000-000086BD0000}"/>
    <cellStyle name="Output 6 2 10" xfId="9456" xr:uid="{00000000-0005-0000-0000-000087BD0000}"/>
    <cellStyle name="Output 6 2 11" xfId="9457" xr:uid="{00000000-0005-0000-0000-000088BD0000}"/>
    <cellStyle name="Output 6 2 12" xfId="35156" xr:uid="{00000000-0005-0000-0000-000089BD0000}"/>
    <cellStyle name="Output 6 2 2" xfId="9458" xr:uid="{00000000-0005-0000-0000-00008ABD0000}"/>
    <cellStyle name="Output 6 2 3" xfId="9459" xr:uid="{00000000-0005-0000-0000-00008BBD0000}"/>
    <cellStyle name="Output 6 2 4" xfId="9460" xr:uid="{00000000-0005-0000-0000-00008CBD0000}"/>
    <cellStyle name="Output 6 2 5" xfId="9461" xr:uid="{00000000-0005-0000-0000-00008DBD0000}"/>
    <cellStyle name="Output 6 2 6" xfId="9462" xr:uid="{00000000-0005-0000-0000-00008EBD0000}"/>
    <cellStyle name="Output 6 2 7" xfId="9463" xr:uid="{00000000-0005-0000-0000-00008FBD0000}"/>
    <cellStyle name="Output 6 2 8" xfId="9464" xr:uid="{00000000-0005-0000-0000-000090BD0000}"/>
    <cellStyle name="Output 6 2 9" xfId="9465" xr:uid="{00000000-0005-0000-0000-000091BD0000}"/>
    <cellStyle name="Output 6 2_AVA DVA EL" xfId="32639" xr:uid="{00000000-0005-0000-0000-000092BD0000}"/>
    <cellStyle name="Output 6 3" xfId="9466" xr:uid="{00000000-0005-0000-0000-000093BD0000}"/>
    <cellStyle name="Output 6 3 10" xfId="9467" xr:uid="{00000000-0005-0000-0000-000094BD0000}"/>
    <cellStyle name="Output 6 3 11" xfId="9468" xr:uid="{00000000-0005-0000-0000-000095BD0000}"/>
    <cellStyle name="Output 6 3 12" xfId="34916" xr:uid="{00000000-0005-0000-0000-000096BD0000}"/>
    <cellStyle name="Output 6 3 13" xfId="35141" xr:uid="{00000000-0005-0000-0000-000097BD0000}"/>
    <cellStyle name="Output 6 3 2" xfId="9469" xr:uid="{00000000-0005-0000-0000-000098BD0000}"/>
    <cellStyle name="Output 6 3 3" xfId="9470" xr:uid="{00000000-0005-0000-0000-000099BD0000}"/>
    <cellStyle name="Output 6 3 4" xfId="9471" xr:uid="{00000000-0005-0000-0000-00009ABD0000}"/>
    <cellStyle name="Output 6 3 5" xfId="9472" xr:uid="{00000000-0005-0000-0000-00009BBD0000}"/>
    <cellStyle name="Output 6 3 6" xfId="9473" xr:uid="{00000000-0005-0000-0000-00009CBD0000}"/>
    <cellStyle name="Output 6 3 7" xfId="9474" xr:uid="{00000000-0005-0000-0000-00009DBD0000}"/>
    <cellStyle name="Output 6 3 8" xfId="9475" xr:uid="{00000000-0005-0000-0000-00009EBD0000}"/>
    <cellStyle name="Output 6 3 9" xfId="9476" xr:uid="{00000000-0005-0000-0000-00009FBD0000}"/>
    <cellStyle name="Output 6 3_CR4_19" xfId="9477" xr:uid="{00000000-0005-0000-0000-0000A0BD0000}"/>
    <cellStyle name="Output 6 4" xfId="9478" xr:uid="{00000000-0005-0000-0000-0000A1BD0000}"/>
    <cellStyle name="Output 6 4 10" xfId="9479" xr:uid="{00000000-0005-0000-0000-0000A2BD0000}"/>
    <cellStyle name="Output 6 4 11" xfId="9480" xr:uid="{00000000-0005-0000-0000-0000A3BD0000}"/>
    <cellStyle name="Output 6 4 2" xfId="9481" xr:uid="{00000000-0005-0000-0000-0000A4BD0000}"/>
    <cellStyle name="Output 6 4 3" xfId="9482" xr:uid="{00000000-0005-0000-0000-0000A5BD0000}"/>
    <cellStyle name="Output 6 4 4" xfId="9483" xr:uid="{00000000-0005-0000-0000-0000A6BD0000}"/>
    <cellStyle name="Output 6 4 5" xfId="9484" xr:uid="{00000000-0005-0000-0000-0000A7BD0000}"/>
    <cellStyle name="Output 6 4 6" xfId="9485" xr:uid="{00000000-0005-0000-0000-0000A8BD0000}"/>
    <cellStyle name="Output 6 4 7" xfId="9486" xr:uid="{00000000-0005-0000-0000-0000A9BD0000}"/>
    <cellStyle name="Output 6 4 8" xfId="9487" xr:uid="{00000000-0005-0000-0000-0000AABD0000}"/>
    <cellStyle name="Output 6 4 9" xfId="9488" xr:uid="{00000000-0005-0000-0000-0000ABBD0000}"/>
    <cellStyle name="Output 6 4_CR4_19" xfId="9489" xr:uid="{00000000-0005-0000-0000-0000ACBD0000}"/>
    <cellStyle name="Output 6 5" xfId="9490" xr:uid="{00000000-0005-0000-0000-0000ADBD0000}"/>
    <cellStyle name="Output 6 5 10" xfId="9491" xr:uid="{00000000-0005-0000-0000-0000AEBD0000}"/>
    <cellStyle name="Output 6 5 11" xfId="9492" xr:uid="{00000000-0005-0000-0000-0000AFBD0000}"/>
    <cellStyle name="Output 6 5 2" xfId="9493" xr:uid="{00000000-0005-0000-0000-0000B0BD0000}"/>
    <cellStyle name="Output 6 5 3" xfId="9494" xr:uid="{00000000-0005-0000-0000-0000B1BD0000}"/>
    <cellStyle name="Output 6 5 4" xfId="9495" xr:uid="{00000000-0005-0000-0000-0000B2BD0000}"/>
    <cellStyle name="Output 6 5 5" xfId="9496" xr:uid="{00000000-0005-0000-0000-0000B3BD0000}"/>
    <cellStyle name="Output 6 5 6" xfId="9497" xr:uid="{00000000-0005-0000-0000-0000B4BD0000}"/>
    <cellStyle name="Output 6 5 7" xfId="9498" xr:uid="{00000000-0005-0000-0000-0000B5BD0000}"/>
    <cellStyle name="Output 6 5 8" xfId="9499" xr:uid="{00000000-0005-0000-0000-0000B6BD0000}"/>
    <cellStyle name="Output 6 5 9" xfId="9500" xr:uid="{00000000-0005-0000-0000-0000B7BD0000}"/>
    <cellStyle name="Output 6 5_CR4_19" xfId="9501" xr:uid="{00000000-0005-0000-0000-0000B8BD0000}"/>
    <cellStyle name="Output 6 6" xfId="9502" xr:uid="{00000000-0005-0000-0000-0000B9BD0000}"/>
    <cellStyle name="Output 6 6 10" xfId="9503" xr:uid="{00000000-0005-0000-0000-0000BABD0000}"/>
    <cellStyle name="Output 6 6 11" xfId="9504" xr:uid="{00000000-0005-0000-0000-0000BBBD0000}"/>
    <cellStyle name="Output 6 6 2" xfId="9505" xr:uid="{00000000-0005-0000-0000-0000BCBD0000}"/>
    <cellStyle name="Output 6 6 3" xfId="9506" xr:uid="{00000000-0005-0000-0000-0000BDBD0000}"/>
    <cellStyle name="Output 6 6 4" xfId="9507" xr:uid="{00000000-0005-0000-0000-0000BEBD0000}"/>
    <cellStyle name="Output 6 6 5" xfId="9508" xr:uid="{00000000-0005-0000-0000-0000BFBD0000}"/>
    <cellStyle name="Output 6 6 6" xfId="9509" xr:uid="{00000000-0005-0000-0000-0000C0BD0000}"/>
    <cellStyle name="Output 6 6 7" xfId="9510" xr:uid="{00000000-0005-0000-0000-0000C1BD0000}"/>
    <cellStyle name="Output 6 6 8" xfId="9511" xr:uid="{00000000-0005-0000-0000-0000C2BD0000}"/>
    <cellStyle name="Output 6 6 9" xfId="9512" xr:uid="{00000000-0005-0000-0000-0000C3BD0000}"/>
    <cellStyle name="Output 6 6_CR4_19" xfId="9513" xr:uid="{00000000-0005-0000-0000-0000C4BD0000}"/>
    <cellStyle name="Output 6 7" xfId="9514" xr:uid="{00000000-0005-0000-0000-0000C5BD0000}"/>
    <cellStyle name="Output 6 7 10" xfId="9515" xr:uid="{00000000-0005-0000-0000-0000C6BD0000}"/>
    <cellStyle name="Output 6 7 2" xfId="9516" xr:uid="{00000000-0005-0000-0000-0000C7BD0000}"/>
    <cellStyle name="Output 6 7 3" xfId="9517" xr:uid="{00000000-0005-0000-0000-0000C8BD0000}"/>
    <cellStyle name="Output 6 7 4" xfId="9518" xr:uid="{00000000-0005-0000-0000-0000C9BD0000}"/>
    <cellStyle name="Output 6 7 5" xfId="9519" xr:uid="{00000000-0005-0000-0000-0000CABD0000}"/>
    <cellStyle name="Output 6 7 6" xfId="9520" xr:uid="{00000000-0005-0000-0000-0000CBBD0000}"/>
    <cellStyle name="Output 6 7 7" xfId="9521" xr:uid="{00000000-0005-0000-0000-0000CCBD0000}"/>
    <cellStyle name="Output 6 7 8" xfId="9522" xr:uid="{00000000-0005-0000-0000-0000CDBD0000}"/>
    <cellStyle name="Output 6 7 9" xfId="9523" xr:uid="{00000000-0005-0000-0000-0000CEBD0000}"/>
    <cellStyle name="Output 6 7_CR4_19" xfId="9524" xr:uid="{00000000-0005-0000-0000-0000CFBD0000}"/>
    <cellStyle name="Output 6 8" xfId="34437" xr:uid="{00000000-0005-0000-0000-0000D0BD0000}"/>
    <cellStyle name="Output 6 9" xfId="35301" xr:uid="{00000000-0005-0000-0000-0000D1BD0000}"/>
    <cellStyle name="Output 6_A02" xfId="54002" xr:uid="{4888A95B-4B7A-4EA7-B90C-7AB8ABD2B05C}"/>
    <cellStyle name="Output 7" xfId="9525" xr:uid="{00000000-0005-0000-0000-0000D3BD0000}"/>
    <cellStyle name="Output 7 2" xfId="9526" xr:uid="{00000000-0005-0000-0000-0000D4BD0000}"/>
    <cellStyle name="Output 7 2 10" xfId="9527" xr:uid="{00000000-0005-0000-0000-0000D5BD0000}"/>
    <cellStyle name="Output 7 2 11" xfId="9528" xr:uid="{00000000-0005-0000-0000-0000D6BD0000}"/>
    <cellStyle name="Output 7 2 12" xfId="35157" xr:uid="{00000000-0005-0000-0000-0000D7BD0000}"/>
    <cellStyle name="Output 7 2 2" xfId="9529" xr:uid="{00000000-0005-0000-0000-0000D8BD0000}"/>
    <cellStyle name="Output 7 2 3" xfId="9530" xr:uid="{00000000-0005-0000-0000-0000D9BD0000}"/>
    <cellStyle name="Output 7 2 4" xfId="9531" xr:uid="{00000000-0005-0000-0000-0000DABD0000}"/>
    <cellStyle name="Output 7 2 5" xfId="9532" xr:uid="{00000000-0005-0000-0000-0000DBBD0000}"/>
    <cellStyle name="Output 7 2 6" xfId="9533" xr:uid="{00000000-0005-0000-0000-0000DCBD0000}"/>
    <cellStyle name="Output 7 2 7" xfId="9534" xr:uid="{00000000-0005-0000-0000-0000DDBD0000}"/>
    <cellStyle name="Output 7 2 8" xfId="9535" xr:uid="{00000000-0005-0000-0000-0000DEBD0000}"/>
    <cellStyle name="Output 7 2 9" xfId="9536" xr:uid="{00000000-0005-0000-0000-0000DFBD0000}"/>
    <cellStyle name="Output 7 2_AVA DVA EL" xfId="32640" xr:uid="{00000000-0005-0000-0000-0000E0BD0000}"/>
    <cellStyle name="Output 7 3" xfId="9537" xr:uid="{00000000-0005-0000-0000-0000E1BD0000}"/>
    <cellStyle name="Output 7 3 10" xfId="9538" xr:uid="{00000000-0005-0000-0000-0000E2BD0000}"/>
    <cellStyle name="Output 7 3 11" xfId="9539" xr:uid="{00000000-0005-0000-0000-0000E3BD0000}"/>
    <cellStyle name="Output 7 3 12" xfId="34917" xr:uid="{00000000-0005-0000-0000-0000E4BD0000}"/>
    <cellStyle name="Output 7 3 13" xfId="35142" xr:uid="{00000000-0005-0000-0000-0000E5BD0000}"/>
    <cellStyle name="Output 7 3 2" xfId="9540" xr:uid="{00000000-0005-0000-0000-0000E6BD0000}"/>
    <cellStyle name="Output 7 3 3" xfId="9541" xr:uid="{00000000-0005-0000-0000-0000E7BD0000}"/>
    <cellStyle name="Output 7 3 4" xfId="9542" xr:uid="{00000000-0005-0000-0000-0000E8BD0000}"/>
    <cellStyle name="Output 7 3 5" xfId="9543" xr:uid="{00000000-0005-0000-0000-0000E9BD0000}"/>
    <cellStyle name="Output 7 3 6" xfId="9544" xr:uid="{00000000-0005-0000-0000-0000EABD0000}"/>
    <cellStyle name="Output 7 3 7" xfId="9545" xr:uid="{00000000-0005-0000-0000-0000EBBD0000}"/>
    <cellStyle name="Output 7 3 8" xfId="9546" xr:uid="{00000000-0005-0000-0000-0000ECBD0000}"/>
    <cellStyle name="Output 7 3 9" xfId="9547" xr:uid="{00000000-0005-0000-0000-0000EDBD0000}"/>
    <cellStyle name="Output 7 3_CR4_19" xfId="9548" xr:uid="{00000000-0005-0000-0000-0000EEBD0000}"/>
    <cellStyle name="Output 7 4" xfId="9549" xr:uid="{00000000-0005-0000-0000-0000EFBD0000}"/>
    <cellStyle name="Output 7 4 10" xfId="9550" xr:uid="{00000000-0005-0000-0000-0000F0BD0000}"/>
    <cellStyle name="Output 7 4 11" xfId="9551" xr:uid="{00000000-0005-0000-0000-0000F1BD0000}"/>
    <cellStyle name="Output 7 4 2" xfId="9552" xr:uid="{00000000-0005-0000-0000-0000F2BD0000}"/>
    <cellStyle name="Output 7 4 3" xfId="9553" xr:uid="{00000000-0005-0000-0000-0000F3BD0000}"/>
    <cellStyle name="Output 7 4 4" xfId="9554" xr:uid="{00000000-0005-0000-0000-0000F4BD0000}"/>
    <cellStyle name="Output 7 4 5" xfId="9555" xr:uid="{00000000-0005-0000-0000-0000F5BD0000}"/>
    <cellStyle name="Output 7 4 6" xfId="9556" xr:uid="{00000000-0005-0000-0000-0000F6BD0000}"/>
    <cellStyle name="Output 7 4 7" xfId="9557" xr:uid="{00000000-0005-0000-0000-0000F7BD0000}"/>
    <cellStyle name="Output 7 4 8" xfId="9558" xr:uid="{00000000-0005-0000-0000-0000F8BD0000}"/>
    <cellStyle name="Output 7 4 9" xfId="9559" xr:uid="{00000000-0005-0000-0000-0000F9BD0000}"/>
    <cellStyle name="Output 7 4_CR4_19" xfId="9560" xr:uid="{00000000-0005-0000-0000-0000FABD0000}"/>
    <cellStyle name="Output 7 5" xfId="9561" xr:uid="{00000000-0005-0000-0000-0000FBBD0000}"/>
    <cellStyle name="Output 7 5 10" xfId="9562" xr:uid="{00000000-0005-0000-0000-0000FCBD0000}"/>
    <cellStyle name="Output 7 5 11" xfId="9563" xr:uid="{00000000-0005-0000-0000-0000FDBD0000}"/>
    <cellStyle name="Output 7 5 2" xfId="9564" xr:uid="{00000000-0005-0000-0000-0000FEBD0000}"/>
    <cellStyle name="Output 7 5 3" xfId="9565" xr:uid="{00000000-0005-0000-0000-0000FFBD0000}"/>
    <cellStyle name="Output 7 5 4" xfId="9566" xr:uid="{00000000-0005-0000-0000-000000BE0000}"/>
    <cellStyle name="Output 7 5 5" xfId="9567" xr:uid="{00000000-0005-0000-0000-000001BE0000}"/>
    <cellStyle name="Output 7 5 6" xfId="9568" xr:uid="{00000000-0005-0000-0000-000002BE0000}"/>
    <cellStyle name="Output 7 5 7" xfId="9569" xr:uid="{00000000-0005-0000-0000-000003BE0000}"/>
    <cellStyle name="Output 7 5 8" xfId="9570" xr:uid="{00000000-0005-0000-0000-000004BE0000}"/>
    <cellStyle name="Output 7 5 9" xfId="9571" xr:uid="{00000000-0005-0000-0000-000005BE0000}"/>
    <cellStyle name="Output 7 5_CR4_19" xfId="9572" xr:uid="{00000000-0005-0000-0000-000006BE0000}"/>
    <cellStyle name="Output 7 6" xfId="9573" xr:uid="{00000000-0005-0000-0000-000007BE0000}"/>
    <cellStyle name="Output 7 6 10" xfId="9574" xr:uid="{00000000-0005-0000-0000-000008BE0000}"/>
    <cellStyle name="Output 7 6 11" xfId="9575" xr:uid="{00000000-0005-0000-0000-000009BE0000}"/>
    <cellStyle name="Output 7 6 2" xfId="9576" xr:uid="{00000000-0005-0000-0000-00000ABE0000}"/>
    <cellStyle name="Output 7 6 3" xfId="9577" xr:uid="{00000000-0005-0000-0000-00000BBE0000}"/>
    <cellStyle name="Output 7 6 4" xfId="9578" xr:uid="{00000000-0005-0000-0000-00000CBE0000}"/>
    <cellStyle name="Output 7 6 5" xfId="9579" xr:uid="{00000000-0005-0000-0000-00000DBE0000}"/>
    <cellStyle name="Output 7 6 6" xfId="9580" xr:uid="{00000000-0005-0000-0000-00000EBE0000}"/>
    <cellStyle name="Output 7 6 7" xfId="9581" xr:uid="{00000000-0005-0000-0000-00000FBE0000}"/>
    <cellStyle name="Output 7 6 8" xfId="9582" xr:uid="{00000000-0005-0000-0000-000010BE0000}"/>
    <cellStyle name="Output 7 6 9" xfId="9583" xr:uid="{00000000-0005-0000-0000-000011BE0000}"/>
    <cellStyle name="Output 7 6_CR4_19" xfId="9584" xr:uid="{00000000-0005-0000-0000-000012BE0000}"/>
    <cellStyle name="Output 7 7" xfId="9585" xr:uid="{00000000-0005-0000-0000-000013BE0000}"/>
    <cellStyle name="Output 7 7 10" xfId="9586" xr:uid="{00000000-0005-0000-0000-000014BE0000}"/>
    <cellStyle name="Output 7 7 2" xfId="9587" xr:uid="{00000000-0005-0000-0000-000015BE0000}"/>
    <cellStyle name="Output 7 7 3" xfId="9588" xr:uid="{00000000-0005-0000-0000-000016BE0000}"/>
    <cellStyle name="Output 7 7 4" xfId="9589" xr:uid="{00000000-0005-0000-0000-000017BE0000}"/>
    <cellStyle name="Output 7 7 5" xfId="9590" xr:uid="{00000000-0005-0000-0000-000018BE0000}"/>
    <cellStyle name="Output 7 7 6" xfId="9591" xr:uid="{00000000-0005-0000-0000-000019BE0000}"/>
    <cellStyle name="Output 7 7 7" xfId="9592" xr:uid="{00000000-0005-0000-0000-00001ABE0000}"/>
    <cellStyle name="Output 7 7 8" xfId="9593" xr:uid="{00000000-0005-0000-0000-00001BBE0000}"/>
    <cellStyle name="Output 7 7 9" xfId="9594" xr:uid="{00000000-0005-0000-0000-00001CBE0000}"/>
    <cellStyle name="Output 7 7_CR4_19" xfId="9595" xr:uid="{00000000-0005-0000-0000-00001DBE0000}"/>
    <cellStyle name="Output 7 8" xfId="34436" xr:uid="{00000000-0005-0000-0000-00001EBE0000}"/>
    <cellStyle name="Output 7 9" xfId="35302" xr:uid="{00000000-0005-0000-0000-00001FBE0000}"/>
    <cellStyle name="Output 7_A02" xfId="54003" xr:uid="{4B137D36-2DCB-4BF4-AF05-A15BA49A7A34}"/>
    <cellStyle name="Output 8" xfId="9596" xr:uid="{00000000-0005-0000-0000-000021BE0000}"/>
    <cellStyle name="Output 8 2" xfId="9597" xr:uid="{00000000-0005-0000-0000-000022BE0000}"/>
    <cellStyle name="Output 8 2 10" xfId="9598" xr:uid="{00000000-0005-0000-0000-000023BE0000}"/>
    <cellStyle name="Output 8 2 11" xfId="9599" xr:uid="{00000000-0005-0000-0000-000024BE0000}"/>
    <cellStyle name="Output 8 2 12" xfId="35158" xr:uid="{00000000-0005-0000-0000-000025BE0000}"/>
    <cellStyle name="Output 8 2 2" xfId="9600" xr:uid="{00000000-0005-0000-0000-000026BE0000}"/>
    <cellStyle name="Output 8 2 3" xfId="9601" xr:uid="{00000000-0005-0000-0000-000027BE0000}"/>
    <cellStyle name="Output 8 2 4" xfId="9602" xr:uid="{00000000-0005-0000-0000-000028BE0000}"/>
    <cellStyle name="Output 8 2 5" xfId="9603" xr:uid="{00000000-0005-0000-0000-000029BE0000}"/>
    <cellStyle name="Output 8 2 6" xfId="9604" xr:uid="{00000000-0005-0000-0000-00002ABE0000}"/>
    <cellStyle name="Output 8 2 7" xfId="9605" xr:uid="{00000000-0005-0000-0000-00002BBE0000}"/>
    <cellStyle name="Output 8 2 8" xfId="9606" xr:uid="{00000000-0005-0000-0000-00002CBE0000}"/>
    <cellStyle name="Output 8 2 9" xfId="9607" xr:uid="{00000000-0005-0000-0000-00002DBE0000}"/>
    <cellStyle name="Output 8 2_AVA DVA EL" xfId="32641" xr:uid="{00000000-0005-0000-0000-00002EBE0000}"/>
    <cellStyle name="Output 8 3" xfId="9608" xr:uid="{00000000-0005-0000-0000-00002FBE0000}"/>
    <cellStyle name="Output 8 3 10" xfId="9609" xr:uid="{00000000-0005-0000-0000-000030BE0000}"/>
    <cellStyle name="Output 8 3 11" xfId="9610" xr:uid="{00000000-0005-0000-0000-000031BE0000}"/>
    <cellStyle name="Output 8 3 12" xfId="34918" xr:uid="{00000000-0005-0000-0000-000032BE0000}"/>
    <cellStyle name="Output 8 3 13" xfId="35143" xr:uid="{00000000-0005-0000-0000-000033BE0000}"/>
    <cellStyle name="Output 8 3 2" xfId="9611" xr:uid="{00000000-0005-0000-0000-000034BE0000}"/>
    <cellStyle name="Output 8 3 3" xfId="9612" xr:uid="{00000000-0005-0000-0000-000035BE0000}"/>
    <cellStyle name="Output 8 3 4" xfId="9613" xr:uid="{00000000-0005-0000-0000-000036BE0000}"/>
    <cellStyle name="Output 8 3 5" xfId="9614" xr:uid="{00000000-0005-0000-0000-000037BE0000}"/>
    <cellStyle name="Output 8 3 6" xfId="9615" xr:uid="{00000000-0005-0000-0000-000038BE0000}"/>
    <cellStyle name="Output 8 3 7" xfId="9616" xr:uid="{00000000-0005-0000-0000-000039BE0000}"/>
    <cellStyle name="Output 8 3 8" xfId="9617" xr:uid="{00000000-0005-0000-0000-00003ABE0000}"/>
    <cellStyle name="Output 8 3 9" xfId="9618" xr:uid="{00000000-0005-0000-0000-00003BBE0000}"/>
    <cellStyle name="Output 8 3_CR4_19" xfId="9619" xr:uid="{00000000-0005-0000-0000-00003CBE0000}"/>
    <cellStyle name="Output 8 4" xfId="9620" xr:uid="{00000000-0005-0000-0000-00003DBE0000}"/>
    <cellStyle name="Output 8 4 10" xfId="9621" xr:uid="{00000000-0005-0000-0000-00003EBE0000}"/>
    <cellStyle name="Output 8 4 11" xfId="9622" xr:uid="{00000000-0005-0000-0000-00003FBE0000}"/>
    <cellStyle name="Output 8 4 2" xfId="9623" xr:uid="{00000000-0005-0000-0000-000040BE0000}"/>
    <cellStyle name="Output 8 4 3" xfId="9624" xr:uid="{00000000-0005-0000-0000-000041BE0000}"/>
    <cellStyle name="Output 8 4 4" xfId="9625" xr:uid="{00000000-0005-0000-0000-000042BE0000}"/>
    <cellStyle name="Output 8 4 5" xfId="9626" xr:uid="{00000000-0005-0000-0000-000043BE0000}"/>
    <cellStyle name="Output 8 4 6" xfId="9627" xr:uid="{00000000-0005-0000-0000-000044BE0000}"/>
    <cellStyle name="Output 8 4 7" xfId="9628" xr:uid="{00000000-0005-0000-0000-000045BE0000}"/>
    <cellStyle name="Output 8 4 8" xfId="9629" xr:uid="{00000000-0005-0000-0000-000046BE0000}"/>
    <cellStyle name="Output 8 4 9" xfId="9630" xr:uid="{00000000-0005-0000-0000-000047BE0000}"/>
    <cellStyle name="Output 8 4_CR4_19" xfId="9631" xr:uid="{00000000-0005-0000-0000-000048BE0000}"/>
    <cellStyle name="Output 8 5" xfId="9632" xr:uid="{00000000-0005-0000-0000-000049BE0000}"/>
    <cellStyle name="Output 8 5 10" xfId="9633" xr:uid="{00000000-0005-0000-0000-00004ABE0000}"/>
    <cellStyle name="Output 8 5 11" xfId="9634" xr:uid="{00000000-0005-0000-0000-00004BBE0000}"/>
    <cellStyle name="Output 8 5 2" xfId="9635" xr:uid="{00000000-0005-0000-0000-00004CBE0000}"/>
    <cellStyle name="Output 8 5 3" xfId="9636" xr:uid="{00000000-0005-0000-0000-00004DBE0000}"/>
    <cellStyle name="Output 8 5 4" xfId="9637" xr:uid="{00000000-0005-0000-0000-00004EBE0000}"/>
    <cellStyle name="Output 8 5 5" xfId="9638" xr:uid="{00000000-0005-0000-0000-00004FBE0000}"/>
    <cellStyle name="Output 8 5 6" xfId="9639" xr:uid="{00000000-0005-0000-0000-000050BE0000}"/>
    <cellStyle name="Output 8 5 7" xfId="9640" xr:uid="{00000000-0005-0000-0000-000051BE0000}"/>
    <cellStyle name="Output 8 5 8" xfId="9641" xr:uid="{00000000-0005-0000-0000-000052BE0000}"/>
    <cellStyle name="Output 8 5 9" xfId="9642" xr:uid="{00000000-0005-0000-0000-000053BE0000}"/>
    <cellStyle name="Output 8 5_CR4_19" xfId="9643" xr:uid="{00000000-0005-0000-0000-000054BE0000}"/>
    <cellStyle name="Output 8 6" xfId="9644" xr:uid="{00000000-0005-0000-0000-000055BE0000}"/>
    <cellStyle name="Output 8 6 10" xfId="9645" xr:uid="{00000000-0005-0000-0000-000056BE0000}"/>
    <cellStyle name="Output 8 6 11" xfId="9646" xr:uid="{00000000-0005-0000-0000-000057BE0000}"/>
    <cellStyle name="Output 8 6 2" xfId="9647" xr:uid="{00000000-0005-0000-0000-000058BE0000}"/>
    <cellStyle name="Output 8 6 3" xfId="9648" xr:uid="{00000000-0005-0000-0000-000059BE0000}"/>
    <cellStyle name="Output 8 6 4" xfId="9649" xr:uid="{00000000-0005-0000-0000-00005ABE0000}"/>
    <cellStyle name="Output 8 6 5" xfId="9650" xr:uid="{00000000-0005-0000-0000-00005BBE0000}"/>
    <cellStyle name="Output 8 6 6" xfId="9651" xr:uid="{00000000-0005-0000-0000-00005CBE0000}"/>
    <cellStyle name="Output 8 6 7" xfId="9652" xr:uid="{00000000-0005-0000-0000-00005DBE0000}"/>
    <cellStyle name="Output 8 6 8" xfId="9653" xr:uid="{00000000-0005-0000-0000-00005EBE0000}"/>
    <cellStyle name="Output 8 6 9" xfId="9654" xr:uid="{00000000-0005-0000-0000-00005FBE0000}"/>
    <cellStyle name="Output 8 6_CR4_19" xfId="9655" xr:uid="{00000000-0005-0000-0000-000060BE0000}"/>
    <cellStyle name="Output 8 7" xfId="9656" xr:uid="{00000000-0005-0000-0000-000061BE0000}"/>
    <cellStyle name="Output 8 7 10" xfId="9657" xr:uid="{00000000-0005-0000-0000-000062BE0000}"/>
    <cellStyle name="Output 8 7 2" xfId="9658" xr:uid="{00000000-0005-0000-0000-000063BE0000}"/>
    <cellStyle name="Output 8 7 3" xfId="9659" xr:uid="{00000000-0005-0000-0000-000064BE0000}"/>
    <cellStyle name="Output 8 7 4" xfId="9660" xr:uid="{00000000-0005-0000-0000-000065BE0000}"/>
    <cellStyle name="Output 8 7 5" xfId="9661" xr:uid="{00000000-0005-0000-0000-000066BE0000}"/>
    <cellStyle name="Output 8 7 6" xfId="9662" xr:uid="{00000000-0005-0000-0000-000067BE0000}"/>
    <cellStyle name="Output 8 7 7" xfId="9663" xr:uid="{00000000-0005-0000-0000-000068BE0000}"/>
    <cellStyle name="Output 8 7 8" xfId="9664" xr:uid="{00000000-0005-0000-0000-000069BE0000}"/>
    <cellStyle name="Output 8 7 9" xfId="9665" xr:uid="{00000000-0005-0000-0000-00006ABE0000}"/>
    <cellStyle name="Output 8 7_CR4_19" xfId="9666" xr:uid="{00000000-0005-0000-0000-00006BBE0000}"/>
    <cellStyle name="Output 8 8" xfId="34858" xr:uid="{00000000-0005-0000-0000-00006CBE0000}"/>
    <cellStyle name="Output 8 9" xfId="35303" xr:uid="{00000000-0005-0000-0000-00006DBE0000}"/>
    <cellStyle name="Output 8_A02" xfId="54004" xr:uid="{0AB81D7C-EC0F-493D-884B-21FABC6251E6}"/>
    <cellStyle name="Output 9" xfId="9667" xr:uid="{00000000-0005-0000-0000-00006FBE0000}"/>
    <cellStyle name="Output 9 2" xfId="9668" xr:uid="{00000000-0005-0000-0000-000070BE0000}"/>
    <cellStyle name="Output 9 2 10" xfId="9669" xr:uid="{00000000-0005-0000-0000-000071BE0000}"/>
    <cellStyle name="Output 9 2 11" xfId="9670" xr:uid="{00000000-0005-0000-0000-000072BE0000}"/>
    <cellStyle name="Output 9 2 12" xfId="35159" xr:uid="{00000000-0005-0000-0000-000073BE0000}"/>
    <cellStyle name="Output 9 2 2" xfId="9671" xr:uid="{00000000-0005-0000-0000-000074BE0000}"/>
    <cellStyle name="Output 9 2 3" xfId="9672" xr:uid="{00000000-0005-0000-0000-000075BE0000}"/>
    <cellStyle name="Output 9 2 4" xfId="9673" xr:uid="{00000000-0005-0000-0000-000076BE0000}"/>
    <cellStyle name="Output 9 2 5" xfId="9674" xr:uid="{00000000-0005-0000-0000-000077BE0000}"/>
    <cellStyle name="Output 9 2 6" xfId="9675" xr:uid="{00000000-0005-0000-0000-000078BE0000}"/>
    <cellStyle name="Output 9 2 7" xfId="9676" xr:uid="{00000000-0005-0000-0000-000079BE0000}"/>
    <cellStyle name="Output 9 2 8" xfId="9677" xr:uid="{00000000-0005-0000-0000-00007ABE0000}"/>
    <cellStyle name="Output 9 2 9" xfId="9678" xr:uid="{00000000-0005-0000-0000-00007BBE0000}"/>
    <cellStyle name="Output 9 2_AVA DVA EL" xfId="32642" xr:uid="{00000000-0005-0000-0000-00007CBE0000}"/>
    <cellStyle name="Output 9 3" xfId="9679" xr:uid="{00000000-0005-0000-0000-00007DBE0000}"/>
    <cellStyle name="Output 9 3 10" xfId="9680" xr:uid="{00000000-0005-0000-0000-00007EBE0000}"/>
    <cellStyle name="Output 9 3 11" xfId="9681" xr:uid="{00000000-0005-0000-0000-00007FBE0000}"/>
    <cellStyle name="Output 9 3 12" xfId="34919" xr:uid="{00000000-0005-0000-0000-000080BE0000}"/>
    <cellStyle name="Output 9 3 13" xfId="35144" xr:uid="{00000000-0005-0000-0000-000081BE0000}"/>
    <cellStyle name="Output 9 3 2" xfId="9682" xr:uid="{00000000-0005-0000-0000-000082BE0000}"/>
    <cellStyle name="Output 9 3 3" xfId="9683" xr:uid="{00000000-0005-0000-0000-000083BE0000}"/>
    <cellStyle name="Output 9 3 4" xfId="9684" xr:uid="{00000000-0005-0000-0000-000084BE0000}"/>
    <cellStyle name="Output 9 3 5" xfId="9685" xr:uid="{00000000-0005-0000-0000-000085BE0000}"/>
    <cellStyle name="Output 9 3 6" xfId="9686" xr:uid="{00000000-0005-0000-0000-000086BE0000}"/>
    <cellStyle name="Output 9 3 7" xfId="9687" xr:uid="{00000000-0005-0000-0000-000087BE0000}"/>
    <cellStyle name="Output 9 3 8" xfId="9688" xr:uid="{00000000-0005-0000-0000-000088BE0000}"/>
    <cellStyle name="Output 9 3 9" xfId="9689" xr:uid="{00000000-0005-0000-0000-000089BE0000}"/>
    <cellStyle name="Output 9 3_CR4_19" xfId="9690" xr:uid="{00000000-0005-0000-0000-00008ABE0000}"/>
    <cellStyle name="Output 9 4" xfId="9691" xr:uid="{00000000-0005-0000-0000-00008BBE0000}"/>
    <cellStyle name="Output 9 4 10" xfId="9692" xr:uid="{00000000-0005-0000-0000-00008CBE0000}"/>
    <cellStyle name="Output 9 4 11" xfId="9693" xr:uid="{00000000-0005-0000-0000-00008DBE0000}"/>
    <cellStyle name="Output 9 4 2" xfId="9694" xr:uid="{00000000-0005-0000-0000-00008EBE0000}"/>
    <cellStyle name="Output 9 4 3" xfId="9695" xr:uid="{00000000-0005-0000-0000-00008FBE0000}"/>
    <cellStyle name="Output 9 4 4" xfId="9696" xr:uid="{00000000-0005-0000-0000-000090BE0000}"/>
    <cellStyle name="Output 9 4 5" xfId="9697" xr:uid="{00000000-0005-0000-0000-000091BE0000}"/>
    <cellStyle name="Output 9 4 6" xfId="9698" xr:uid="{00000000-0005-0000-0000-000092BE0000}"/>
    <cellStyle name="Output 9 4 7" xfId="9699" xr:uid="{00000000-0005-0000-0000-000093BE0000}"/>
    <cellStyle name="Output 9 4 8" xfId="9700" xr:uid="{00000000-0005-0000-0000-000094BE0000}"/>
    <cellStyle name="Output 9 4 9" xfId="9701" xr:uid="{00000000-0005-0000-0000-000095BE0000}"/>
    <cellStyle name="Output 9 4_CR4_19" xfId="9702" xr:uid="{00000000-0005-0000-0000-000096BE0000}"/>
    <cellStyle name="Output 9 5" xfId="9703" xr:uid="{00000000-0005-0000-0000-000097BE0000}"/>
    <cellStyle name="Output 9 5 10" xfId="9704" xr:uid="{00000000-0005-0000-0000-000098BE0000}"/>
    <cellStyle name="Output 9 5 11" xfId="9705" xr:uid="{00000000-0005-0000-0000-000099BE0000}"/>
    <cellStyle name="Output 9 5 2" xfId="9706" xr:uid="{00000000-0005-0000-0000-00009ABE0000}"/>
    <cellStyle name="Output 9 5 3" xfId="9707" xr:uid="{00000000-0005-0000-0000-00009BBE0000}"/>
    <cellStyle name="Output 9 5 4" xfId="9708" xr:uid="{00000000-0005-0000-0000-00009CBE0000}"/>
    <cellStyle name="Output 9 5 5" xfId="9709" xr:uid="{00000000-0005-0000-0000-00009DBE0000}"/>
    <cellStyle name="Output 9 5 6" xfId="9710" xr:uid="{00000000-0005-0000-0000-00009EBE0000}"/>
    <cellStyle name="Output 9 5 7" xfId="9711" xr:uid="{00000000-0005-0000-0000-00009FBE0000}"/>
    <cellStyle name="Output 9 5 8" xfId="9712" xr:uid="{00000000-0005-0000-0000-0000A0BE0000}"/>
    <cellStyle name="Output 9 5 9" xfId="9713" xr:uid="{00000000-0005-0000-0000-0000A1BE0000}"/>
    <cellStyle name="Output 9 5_CR4_19" xfId="9714" xr:uid="{00000000-0005-0000-0000-0000A2BE0000}"/>
    <cellStyle name="Output 9 6" xfId="9715" xr:uid="{00000000-0005-0000-0000-0000A3BE0000}"/>
    <cellStyle name="Output 9 6 10" xfId="9716" xr:uid="{00000000-0005-0000-0000-0000A4BE0000}"/>
    <cellStyle name="Output 9 6 11" xfId="9717" xr:uid="{00000000-0005-0000-0000-0000A5BE0000}"/>
    <cellStyle name="Output 9 6 2" xfId="9718" xr:uid="{00000000-0005-0000-0000-0000A6BE0000}"/>
    <cellStyle name="Output 9 6 3" xfId="9719" xr:uid="{00000000-0005-0000-0000-0000A7BE0000}"/>
    <cellStyle name="Output 9 6 4" xfId="9720" xr:uid="{00000000-0005-0000-0000-0000A8BE0000}"/>
    <cellStyle name="Output 9 6 5" xfId="9721" xr:uid="{00000000-0005-0000-0000-0000A9BE0000}"/>
    <cellStyle name="Output 9 6 6" xfId="9722" xr:uid="{00000000-0005-0000-0000-0000AABE0000}"/>
    <cellStyle name="Output 9 6 7" xfId="9723" xr:uid="{00000000-0005-0000-0000-0000ABBE0000}"/>
    <cellStyle name="Output 9 6 8" xfId="9724" xr:uid="{00000000-0005-0000-0000-0000ACBE0000}"/>
    <cellStyle name="Output 9 6 9" xfId="9725" xr:uid="{00000000-0005-0000-0000-0000ADBE0000}"/>
    <cellStyle name="Output 9 6_CR4_19" xfId="9726" xr:uid="{00000000-0005-0000-0000-0000AEBE0000}"/>
    <cellStyle name="Output 9 7" xfId="9727" xr:uid="{00000000-0005-0000-0000-0000AFBE0000}"/>
    <cellStyle name="Output 9 7 10" xfId="9728" xr:uid="{00000000-0005-0000-0000-0000B0BE0000}"/>
    <cellStyle name="Output 9 7 2" xfId="9729" xr:uid="{00000000-0005-0000-0000-0000B1BE0000}"/>
    <cellStyle name="Output 9 7 3" xfId="9730" xr:uid="{00000000-0005-0000-0000-0000B2BE0000}"/>
    <cellStyle name="Output 9 7 4" xfId="9731" xr:uid="{00000000-0005-0000-0000-0000B3BE0000}"/>
    <cellStyle name="Output 9 7 5" xfId="9732" xr:uid="{00000000-0005-0000-0000-0000B4BE0000}"/>
    <cellStyle name="Output 9 7 6" xfId="9733" xr:uid="{00000000-0005-0000-0000-0000B5BE0000}"/>
    <cellStyle name="Output 9 7 7" xfId="9734" xr:uid="{00000000-0005-0000-0000-0000B6BE0000}"/>
    <cellStyle name="Output 9 7 8" xfId="9735" xr:uid="{00000000-0005-0000-0000-0000B7BE0000}"/>
    <cellStyle name="Output 9 7 9" xfId="9736" xr:uid="{00000000-0005-0000-0000-0000B8BE0000}"/>
    <cellStyle name="Output 9 7_CR4_19" xfId="9737" xr:uid="{00000000-0005-0000-0000-0000B9BE0000}"/>
    <cellStyle name="Output 9 8" xfId="34859" xr:uid="{00000000-0005-0000-0000-0000BABE0000}"/>
    <cellStyle name="Output 9 9" xfId="35304" xr:uid="{00000000-0005-0000-0000-0000BBBE0000}"/>
    <cellStyle name="Output 9_A02" xfId="54005" xr:uid="{2BE695E9-0F97-4929-B704-4032228CED24}"/>
    <cellStyle name="Output_4Q16" xfId="32643" xr:uid="{00000000-0005-0000-0000-0000BDBE0000}"/>
    <cellStyle name="Overskrift 1" xfId="34671" xr:uid="{00000000-0005-0000-0000-0000BEBE0000}"/>
    <cellStyle name="Overskrift 1 2" xfId="9738" xr:uid="{00000000-0005-0000-0000-0000BFBE0000}"/>
    <cellStyle name="Overskrift 1 2 2" xfId="32644" xr:uid="{00000000-0005-0000-0000-0000C0BE0000}"/>
    <cellStyle name="Overskrift 1 2 2 2" xfId="32645" xr:uid="{00000000-0005-0000-0000-0000C1BE0000}"/>
    <cellStyle name="Overskrift 1 2 2 3" xfId="32646" xr:uid="{00000000-0005-0000-0000-0000C2BE0000}"/>
    <cellStyle name="Overskrift 1 2 2 4" xfId="38531" xr:uid="{00000000-0005-0000-0000-0000C3BE0000}"/>
    <cellStyle name="Overskrift 1 2 2_AVA DVA EL" xfId="32647" xr:uid="{00000000-0005-0000-0000-0000C4BE0000}"/>
    <cellStyle name="Overskrift 1 2 3" xfId="32648" xr:uid="{00000000-0005-0000-0000-0000C5BE0000}"/>
    <cellStyle name="Overskrift 1 2 3 2" xfId="38532" xr:uid="{00000000-0005-0000-0000-0000C6BE0000}"/>
    <cellStyle name="Overskrift 1 2 4" xfId="49562" xr:uid="{00000000-0005-0000-0000-0000C7BE0000}"/>
    <cellStyle name="Overskrift 1 2_A02" xfId="54006" xr:uid="{B96EC0A6-67B0-4DB4-8A7B-BB6888C64C03}"/>
    <cellStyle name="Overskrift 1 3" xfId="32649" xr:uid="{00000000-0005-0000-0000-0000C9BE0000}"/>
    <cellStyle name="Overskrift 1 3 2" xfId="32650" xr:uid="{00000000-0005-0000-0000-0000CABE0000}"/>
    <cellStyle name="Overskrift 1 3 3" xfId="32651" xr:uid="{00000000-0005-0000-0000-0000CBBE0000}"/>
    <cellStyle name="Overskrift 1 3 4" xfId="38533" xr:uid="{00000000-0005-0000-0000-0000CCBE0000}"/>
    <cellStyle name="Overskrift 1 3_AVA DVA EL" xfId="32652" xr:uid="{00000000-0005-0000-0000-0000CDBE0000}"/>
    <cellStyle name="Overskrift 1 4" xfId="32653" xr:uid="{00000000-0005-0000-0000-0000CEBE0000}"/>
    <cellStyle name="Overskrift 1 4 2" xfId="38534" xr:uid="{00000000-0005-0000-0000-0000CFBE0000}"/>
    <cellStyle name="Overskrift 1 5" xfId="32654" xr:uid="{00000000-0005-0000-0000-0000D0BE0000}"/>
    <cellStyle name="Overskrift 1 6" xfId="49563" xr:uid="{00000000-0005-0000-0000-0000D1BE0000}"/>
    <cellStyle name="Overskrift 1_4Q16" xfId="49564" xr:uid="{00000000-0005-0000-0000-0000D2BE0000}"/>
    <cellStyle name="Overskrift 2" xfId="34672" xr:uid="{00000000-0005-0000-0000-0000D3BE0000}"/>
    <cellStyle name="Overskrift 2 2" xfId="9739" xr:uid="{00000000-0005-0000-0000-0000D4BE0000}"/>
    <cellStyle name="Overskrift 2 2 2" xfId="32655" xr:uid="{00000000-0005-0000-0000-0000D5BE0000}"/>
    <cellStyle name="Overskrift 2 2 2 2" xfId="32656" xr:uid="{00000000-0005-0000-0000-0000D6BE0000}"/>
    <cellStyle name="Overskrift 2 2 2 3" xfId="32657" xr:uid="{00000000-0005-0000-0000-0000D7BE0000}"/>
    <cellStyle name="Overskrift 2 2 2 4" xfId="38535" xr:uid="{00000000-0005-0000-0000-0000D8BE0000}"/>
    <cellStyle name="Overskrift 2 2 2_AVA DVA EL" xfId="32658" xr:uid="{00000000-0005-0000-0000-0000D9BE0000}"/>
    <cellStyle name="Overskrift 2 2 3" xfId="32659" xr:uid="{00000000-0005-0000-0000-0000DABE0000}"/>
    <cellStyle name="Overskrift 2 2 3 2" xfId="38536" xr:uid="{00000000-0005-0000-0000-0000DBBE0000}"/>
    <cellStyle name="Overskrift 2 2 4" xfId="49565" xr:uid="{00000000-0005-0000-0000-0000DCBE0000}"/>
    <cellStyle name="Overskrift 2 2_A02" xfId="54007" xr:uid="{2F55984F-96FF-4A2A-91B1-43AFA87A1A11}"/>
    <cellStyle name="Overskrift 2 3" xfId="32660" xr:uid="{00000000-0005-0000-0000-0000DEBE0000}"/>
    <cellStyle name="Overskrift 2 3 2" xfId="32661" xr:uid="{00000000-0005-0000-0000-0000DFBE0000}"/>
    <cellStyle name="Overskrift 2 3 3" xfId="32662" xr:uid="{00000000-0005-0000-0000-0000E0BE0000}"/>
    <cellStyle name="Overskrift 2 3 4" xfId="38537" xr:uid="{00000000-0005-0000-0000-0000E1BE0000}"/>
    <cellStyle name="Overskrift 2 3_AVA DVA EL" xfId="32663" xr:uid="{00000000-0005-0000-0000-0000E2BE0000}"/>
    <cellStyle name="Overskrift 2 4" xfId="32664" xr:uid="{00000000-0005-0000-0000-0000E3BE0000}"/>
    <cellStyle name="Overskrift 2 4 2" xfId="38538" xr:uid="{00000000-0005-0000-0000-0000E4BE0000}"/>
    <cellStyle name="Overskrift 2 5" xfId="32665" xr:uid="{00000000-0005-0000-0000-0000E5BE0000}"/>
    <cellStyle name="Overskrift 2 6" xfId="49566" xr:uid="{00000000-0005-0000-0000-0000E6BE0000}"/>
    <cellStyle name="Overskrift 2_4Q16" xfId="49567" xr:uid="{00000000-0005-0000-0000-0000E7BE0000}"/>
    <cellStyle name="Overskrift 3" xfId="34673" xr:uid="{00000000-0005-0000-0000-0000E8BE0000}"/>
    <cellStyle name="Overskrift 3 10" xfId="49568" xr:uid="{00000000-0005-0000-0000-0000E9BE0000}"/>
    <cellStyle name="Overskrift 3 2" xfId="9740" xr:uid="{00000000-0005-0000-0000-0000EABE0000}"/>
    <cellStyle name="Overskrift 3 2 2" xfId="32666" xr:uid="{00000000-0005-0000-0000-0000EBBE0000}"/>
    <cellStyle name="Overskrift 3 2 2 2" xfId="32667" xr:uid="{00000000-0005-0000-0000-0000ECBE0000}"/>
    <cellStyle name="Overskrift 3 2 2 2 2" xfId="32668" xr:uid="{00000000-0005-0000-0000-0000EDBE0000}"/>
    <cellStyle name="Overskrift 3 2 2 2 3" xfId="32669" xr:uid="{00000000-0005-0000-0000-0000EEBE0000}"/>
    <cellStyle name="Overskrift 3 2 2 2_AVA DVA EL" xfId="32670" xr:uid="{00000000-0005-0000-0000-0000EFBE0000}"/>
    <cellStyle name="Overskrift 3 2 2 3" xfId="32671" xr:uid="{00000000-0005-0000-0000-0000F0BE0000}"/>
    <cellStyle name="Overskrift 3 2 2 4" xfId="32672" xr:uid="{00000000-0005-0000-0000-0000F1BE0000}"/>
    <cellStyle name="Overskrift 3 2 2 5" xfId="38539" xr:uid="{00000000-0005-0000-0000-0000F2BE0000}"/>
    <cellStyle name="Overskrift 3 2 2_AVA DVA EL" xfId="32673" xr:uid="{00000000-0005-0000-0000-0000F3BE0000}"/>
    <cellStyle name="Overskrift 3 2 3" xfId="32674" xr:uid="{00000000-0005-0000-0000-0000F4BE0000}"/>
    <cellStyle name="Overskrift 3 2 3 2" xfId="32675" xr:uid="{00000000-0005-0000-0000-0000F5BE0000}"/>
    <cellStyle name="Overskrift 3 2 3 3" xfId="32676" xr:uid="{00000000-0005-0000-0000-0000F6BE0000}"/>
    <cellStyle name="Overskrift 3 2 3 4" xfId="38540" xr:uid="{00000000-0005-0000-0000-0000F7BE0000}"/>
    <cellStyle name="Overskrift 3 2 3_AVA DVA EL" xfId="32677" xr:uid="{00000000-0005-0000-0000-0000F8BE0000}"/>
    <cellStyle name="Overskrift 3 2 4" xfId="32678" xr:uid="{00000000-0005-0000-0000-0000F9BE0000}"/>
    <cellStyle name="Overskrift 3 2 4 2" xfId="32679" xr:uid="{00000000-0005-0000-0000-0000FABE0000}"/>
    <cellStyle name="Overskrift 3 2 4 3" xfId="32680" xr:uid="{00000000-0005-0000-0000-0000FBBE0000}"/>
    <cellStyle name="Overskrift 3 2 4_AVA DVA EL" xfId="32681" xr:uid="{00000000-0005-0000-0000-0000FCBE0000}"/>
    <cellStyle name="Overskrift 3 2 5" xfId="32682" xr:uid="{00000000-0005-0000-0000-0000FDBE0000}"/>
    <cellStyle name="Overskrift 3 2 5 2" xfId="32683" xr:uid="{00000000-0005-0000-0000-0000FEBE0000}"/>
    <cellStyle name="Overskrift 3 2 5 3" xfId="32684" xr:uid="{00000000-0005-0000-0000-0000FFBE0000}"/>
    <cellStyle name="Overskrift 3 2 5_AVA DVA EL" xfId="32685" xr:uid="{00000000-0005-0000-0000-000000BF0000}"/>
    <cellStyle name="Overskrift 3 2 6" xfId="32686" xr:uid="{00000000-0005-0000-0000-000001BF0000}"/>
    <cellStyle name="Overskrift 3 2 6 2" xfId="32687" xr:uid="{00000000-0005-0000-0000-000002BF0000}"/>
    <cellStyle name="Overskrift 3 2 6 3" xfId="32688" xr:uid="{00000000-0005-0000-0000-000003BF0000}"/>
    <cellStyle name="Overskrift 3 2 6_AVA DVA EL" xfId="32689" xr:uid="{00000000-0005-0000-0000-000004BF0000}"/>
    <cellStyle name="Overskrift 3 2 7" xfId="32690" xr:uid="{00000000-0005-0000-0000-000005BF0000}"/>
    <cellStyle name="Overskrift 3 2 8" xfId="49569" xr:uid="{00000000-0005-0000-0000-000006BF0000}"/>
    <cellStyle name="Overskrift 3 2_A02" xfId="54008" xr:uid="{EF46B522-1631-451B-81FF-4DE57BE787D9}"/>
    <cellStyle name="Overskrift 3 3" xfId="32691" xr:uid="{00000000-0005-0000-0000-000008BF0000}"/>
    <cellStyle name="Overskrift 3 3 2" xfId="32692" xr:uid="{00000000-0005-0000-0000-000009BF0000}"/>
    <cellStyle name="Overskrift 3 3 2 2" xfId="32693" xr:uid="{00000000-0005-0000-0000-00000ABF0000}"/>
    <cellStyle name="Overskrift 3 3 2 3" xfId="32694" xr:uid="{00000000-0005-0000-0000-00000BBF0000}"/>
    <cellStyle name="Overskrift 3 3 2_AVA DVA EL" xfId="32695" xr:uid="{00000000-0005-0000-0000-00000CBF0000}"/>
    <cellStyle name="Overskrift 3 3 3" xfId="32696" xr:uid="{00000000-0005-0000-0000-00000DBF0000}"/>
    <cellStyle name="Overskrift 3 3 4" xfId="32697" xr:uid="{00000000-0005-0000-0000-00000EBF0000}"/>
    <cellStyle name="Overskrift 3 3 5" xfId="38541" xr:uid="{00000000-0005-0000-0000-00000FBF0000}"/>
    <cellStyle name="Overskrift 3 3_AVA DVA EL" xfId="32698" xr:uid="{00000000-0005-0000-0000-000010BF0000}"/>
    <cellStyle name="Overskrift 3 4" xfId="32699" xr:uid="{00000000-0005-0000-0000-000011BF0000}"/>
    <cellStyle name="Overskrift 3 4 2" xfId="32700" xr:uid="{00000000-0005-0000-0000-000012BF0000}"/>
    <cellStyle name="Overskrift 3 4 3" xfId="32701" xr:uid="{00000000-0005-0000-0000-000013BF0000}"/>
    <cellStyle name="Overskrift 3 4 4" xfId="38542" xr:uid="{00000000-0005-0000-0000-000014BF0000}"/>
    <cellStyle name="Overskrift 3 4_AVA DVA EL" xfId="32702" xr:uid="{00000000-0005-0000-0000-000015BF0000}"/>
    <cellStyle name="Overskrift 3 5" xfId="32703" xr:uid="{00000000-0005-0000-0000-000016BF0000}"/>
    <cellStyle name="Overskrift 3 5 2" xfId="32704" xr:uid="{00000000-0005-0000-0000-000017BF0000}"/>
    <cellStyle name="Overskrift 3 5 3" xfId="32705" xr:uid="{00000000-0005-0000-0000-000018BF0000}"/>
    <cellStyle name="Overskrift 3 5_AVA DVA EL" xfId="32706" xr:uid="{00000000-0005-0000-0000-000019BF0000}"/>
    <cellStyle name="Overskrift 3 6" xfId="32707" xr:uid="{00000000-0005-0000-0000-00001ABF0000}"/>
    <cellStyle name="Overskrift 3 6 2" xfId="32708" xr:uid="{00000000-0005-0000-0000-00001BBF0000}"/>
    <cellStyle name="Overskrift 3 6 3" xfId="32709" xr:uid="{00000000-0005-0000-0000-00001CBF0000}"/>
    <cellStyle name="Overskrift 3 6_AVA DVA EL" xfId="32710" xr:uid="{00000000-0005-0000-0000-00001DBF0000}"/>
    <cellStyle name="Overskrift 3 7" xfId="32711" xr:uid="{00000000-0005-0000-0000-00001EBF0000}"/>
    <cellStyle name="Overskrift 3 7 2" xfId="32712" xr:uid="{00000000-0005-0000-0000-00001FBF0000}"/>
    <cellStyle name="Overskrift 3 7 3" xfId="32713" xr:uid="{00000000-0005-0000-0000-000020BF0000}"/>
    <cellStyle name="Overskrift 3 7_AVA DVA EL" xfId="32714" xr:uid="{00000000-0005-0000-0000-000021BF0000}"/>
    <cellStyle name="Overskrift 3 8" xfId="32715" xr:uid="{00000000-0005-0000-0000-000022BF0000}"/>
    <cellStyle name="Overskrift 3 9" xfId="32716" xr:uid="{00000000-0005-0000-0000-000023BF0000}"/>
    <cellStyle name="Overskrift 3_4Q16" xfId="49570" xr:uid="{00000000-0005-0000-0000-000024BF0000}"/>
    <cellStyle name="Overskrift 4" xfId="34674" xr:uid="{00000000-0005-0000-0000-000025BF0000}"/>
    <cellStyle name="Overskrift 4 2" xfId="9741" xr:uid="{00000000-0005-0000-0000-000026BF0000}"/>
    <cellStyle name="Overskrift 4 2 2" xfId="32717" xr:uid="{00000000-0005-0000-0000-000027BF0000}"/>
    <cellStyle name="Overskrift 4 2 2 2" xfId="32718" xr:uid="{00000000-0005-0000-0000-000028BF0000}"/>
    <cellStyle name="Overskrift 4 2 2 3" xfId="32719" xr:uid="{00000000-0005-0000-0000-000029BF0000}"/>
    <cellStyle name="Overskrift 4 2 2 4" xfId="38543" xr:uid="{00000000-0005-0000-0000-00002ABF0000}"/>
    <cellStyle name="Overskrift 4 2 2_AVA DVA EL" xfId="32720" xr:uid="{00000000-0005-0000-0000-00002BBF0000}"/>
    <cellStyle name="Overskrift 4 2 3" xfId="32721" xr:uid="{00000000-0005-0000-0000-00002CBF0000}"/>
    <cellStyle name="Overskrift 4 2 3 2" xfId="38544" xr:uid="{00000000-0005-0000-0000-00002DBF0000}"/>
    <cellStyle name="Overskrift 4 2 4" xfId="49571" xr:uid="{00000000-0005-0000-0000-00002EBF0000}"/>
    <cellStyle name="Overskrift 4 2_A02" xfId="54009" xr:uid="{8E977D03-830E-4EC1-B400-8D523CB2C06B}"/>
    <cellStyle name="Overskrift 4 3" xfId="32722" xr:uid="{00000000-0005-0000-0000-000030BF0000}"/>
    <cellStyle name="Overskrift 4 3 2" xfId="32723" xr:uid="{00000000-0005-0000-0000-000031BF0000}"/>
    <cellStyle name="Overskrift 4 3 3" xfId="32724" xr:uid="{00000000-0005-0000-0000-000032BF0000}"/>
    <cellStyle name="Overskrift 4 3 4" xfId="38545" xr:uid="{00000000-0005-0000-0000-000033BF0000}"/>
    <cellStyle name="Overskrift 4 3_AVA DVA EL" xfId="32725" xr:uid="{00000000-0005-0000-0000-000034BF0000}"/>
    <cellStyle name="Overskrift 4 4" xfId="32726" xr:uid="{00000000-0005-0000-0000-000035BF0000}"/>
    <cellStyle name="Overskrift 4 4 2" xfId="38546" xr:uid="{00000000-0005-0000-0000-000036BF0000}"/>
    <cellStyle name="Overskrift 4 5" xfId="32727" xr:uid="{00000000-0005-0000-0000-000037BF0000}"/>
    <cellStyle name="Overskrift 4 6" xfId="49572" xr:uid="{00000000-0005-0000-0000-000038BF0000}"/>
    <cellStyle name="Overskrift 4_4Q16" xfId="49573" xr:uid="{00000000-0005-0000-0000-000039BF0000}"/>
    <cellStyle name="Page header" xfId="9742" xr:uid="{00000000-0005-0000-0000-00003ABF0000}"/>
    <cellStyle name="Page header 2" xfId="9743" xr:uid="{00000000-0005-0000-0000-00003BBF0000}"/>
    <cellStyle name="Page header 2 2" xfId="32728" xr:uid="{00000000-0005-0000-0000-00003CBF0000}"/>
    <cellStyle name="Page header 2 2 2" xfId="49574" xr:uid="{00000000-0005-0000-0000-00003DBF0000}"/>
    <cellStyle name="Page header 2_3. Chng in credit spreads" xfId="49575" xr:uid="{00000000-0005-0000-0000-00003EBF0000}"/>
    <cellStyle name="Page header 3" xfId="32729" xr:uid="{00000000-0005-0000-0000-00003FBF0000}"/>
    <cellStyle name="Page header 3 2" xfId="32730" xr:uid="{00000000-0005-0000-0000-000040BF0000}"/>
    <cellStyle name="Page header 3 2 2" xfId="32731" xr:uid="{00000000-0005-0000-0000-000041BF0000}"/>
    <cellStyle name="Page header 3 2 3" xfId="32732" xr:uid="{00000000-0005-0000-0000-000042BF0000}"/>
    <cellStyle name="Page header 3 2_AVA DVA EL" xfId="32733" xr:uid="{00000000-0005-0000-0000-000043BF0000}"/>
    <cellStyle name="Page header 3 3" xfId="32734" xr:uid="{00000000-0005-0000-0000-000044BF0000}"/>
    <cellStyle name="Page header 3 4" xfId="32735" xr:uid="{00000000-0005-0000-0000-000045BF0000}"/>
    <cellStyle name="Page header 3_3. Chng in credit spreads" xfId="49576" xr:uid="{00000000-0005-0000-0000-000046BF0000}"/>
    <cellStyle name="Page header 4" xfId="32736" xr:uid="{00000000-0005-0000-0000-000047BF0000}"/>
    <cellStyle name="Page header_1" xfId="49577" xr:uid="{00000000-0005-0000-0000-000048BF0000}"/>
    <cellStyle name="Page Heading Large" xfId="32737" xr:uid="{00000000-0005-0000-0000-000049BF0000}"/>
    <cellStyle name="Page Heading Large 2" xfId="32738" xr:uid="{00000000-0005-0000-0000-00004ABF0000}"/>
    <cellStyle name="Page Heading Large 3" xfId="32739" xr:uid="{00000000-0005-0000-0000-00004BBF0000}"/>
    <cellStyle name="Page Heading Large_AVA DVA EL" xfId="32740" xr:uid="{00000000-0005-0000-0000-00004CBF0000}"/>
    <cellStyle name="Page Heading Small" xfId="32741" xr:uid="{00000000-0005-0000-0000-00004DBF0000}"/>
    <cellStyle name="Page Heading Small 2" xfId="32742" xr:uid="{00000000-0005-0000-0000-00004EBF0000}"/>
    <cellStyle name="Page Heading Small 3" xfId="32743" xr:uid="{00000000-0005-0000-0000-00004FBF0000}"/>
    <cellStyle name="Page Heading Small_AVA DVA EL" xfId="32744" xr:uid="{00000000-0005-0000-0000-000050BF0000}"/>
    <cellStyle name="Page Number" xfId="32745" xr:uid="{00000000-0005-0000-0000-000051BF0000}"/>
    <cellStyle name="Page Number 2" xfId="32746" xr:uid="{00000000-0005-0000-0000-000052BF0000}"/>
    <cellStyle name="Page Number 3" xfId="32747" xr:uid="{00000000-0005-0000-0000-000053BF0000}"/>
    <cellStyle name="Page Number_AVA DVA EL" xfId="32748" xr:uid="{00000000-0005-0000-0000-000054BF0000}"/>
    <cellStyle name="Paryškinimas 1" xfId="9744" xr:uid="{00000000-0005-0000-0000-000055BF0000}"/>
    <cellStyle name="Paryškinimas 1 2" xfId="32749" xr:uid="{00000000-0005-0000-0000-000056BF0000}"/>
    <cellStyle name="Paryškinimas 1_A02" xfId="54010" xr:uid="{B0F6CC95-D713-4FE5-9253-EAF59E64AFF9}"/>
    <cellStyle name="Paryškinimas 2" xfId="9745" xr:uid="{00000000-0005-0000-0000-000058BF0000}"/>
    <cellStyle name="Paryškinimas 2 2" xfId="32750" xr:uid="{00000000-0005-0000-0000-000059BF0000}"/>
    <cellStyle name="Paryškinimas 2_A02" xfId="54011" xr:uid="{754D637C-BE5E-4B59-AB93-C7AB6FD3B4EB}"/>
    <cellStyle name="Paryškinimas 3" xfId="9746" xr:uid="{00000000-0005-0000-0000-00005BBF0000}"/>
    <cellStyle name="Paryškinimas 3 2" xfId="32751" xr:uid="{00000000-0005-0000-0000-00005CBF0000}"/>
    <cellStyle name="Paryškinimas 3_A02" xfId="54012" xr:uid="{9ABAFD07-FD30-4982-A975-3FCAB484001D}"/>
    <cellStyle name="Paryškinimas 4" xfId="9747" xr:uid="{00000000-0005-0000-0000-00005EBF0000}"/>
    <cellStyle name="Paryškinimas 4 2" xfId="32752" xr:uid="{00000000-0005-0000-0000-00005FBF0000}"/>
    <cellStyle name="Paryškinimas 4_A02" xfId="54013" xr:uid="{BA70B261-473C-43F8-84FA-3860CB5B018C}"/>
    <cellStyle name="Paryškinimas 5" xfId="9748" xr:uid="{00000000-0005-0000-0000-000061BF0000}"/>
    <cellStyle name="Paryškinimas 5 2" xfId="32753" xr:uid="{00000000-0005-0000-0000-000062BF0000}"/>
    <cellStyle name="Paryškinimas 5_A02" xfId="54014" xr:uid="{0BF63B1C-374B-4C83-85DB-E1C50F824C98}"/>
    <cellStyle name="Paryškinimas 6" xfId="9749" xr:uid="{00000000-0005-0000-0000-000064BF0000}"/>
    <cellStyle name="Paryškinimas 6 2" xfId="32754" xr:uid="{00000000-0005-0000-0000-000065BF0000}"/>
    <cellStyle name="Paryškinimas 6_A02" xfId="54015" xr:uid="{833740D3-FDDC-4D59-A3EB-FF6697A62389}"/>
    <cellStyle name="Pastaba" xfId="9750" xr:uid="{00000000-0005-0000-0000-000067BF0000}"/>
    <cellStyle name="Pastaba 2" xfId="9751" xr:uid="{00000000-0005-0000-0000-000068BF0000}"/>
    <cellStyle name="Pastaba 2 10" xfId="9752" xr:uid="{00000000-0005-0000-0000-000069BF0000}"/>
    <cellStyle name="Pastaba 2 11" xfId="9753" xr:uid="{00000000-0005-0000-0000-00006ABF0000}"/>
    <cellStyle name="Pastaba 2 12" xfId="35160" xr:uid="{00000000-0005-0000-0000-00006BBF0000}"/>
    <cellStyle name="Pastaba 2 2" xfId="9754" xr:uid="{00000000-0005-0000-0000-00006CBF0000}"/>
    <cellStyle name="Pastaba 2 3" xfId="9755" xr:uid="{00000000-0005-0000-0000-00006DBF0000}"/>
    <cellStyle name="Pastaba 2 4" xfId="9756" xr:uid="{00000000-0005-0000-0000-00006EBF0000}"/>
    <cellStyle name="Pastaba 2 5" xfId="9757" xr:uid="{00000000-0005-0000-0000-00006FBF0000}"/>
    <cellStyle name="Pastaba 2 6" xfId="9758" xr:uid="{00000000-0005-0000-0000-000070BF0000}"/>
    <cellStyle name="Pastaba 2 7" xfId="9759" xr:uid="{00000000-0005-0000-0000-000071BF0000}"/>
    <cellStyle name="Pastaba 2 8" xfId="9760" xr:uid="{00000000-0005-0000-0000-000072BF0000}"/>
    <cellStyle name="Pastaba 2 9" xfId="9761" xr:uid="{00000000-0005-0000-0000-000073BF0000}"/>
    <cellStyle name="Pastaba 2_AVA DVA EL" xfId="32755" xr:uid="{00000000-0005-0000-0000-000074BF0000}"/>
    <cellStyle name="Pastaba 3" xfId="9762" xr:uid="{00000000-0005-0000-0000-000075BF0000}"/>
    <cellStyle name="Pastaba 3 10" xfId="9763" xr:uid="{00000000-0005-0000-0000-000076BF0000}"/>
    <cellStyle name="Pastaba 3 11" xfId="9764" xr:uid="{00000000-0005-0000-0000-000077BF0000}"/>
    <cellStyle name="Pastaba 3 12" xfId="34920" xr:uid="{00000000-0005-0000-0000-000078BF0000}"/>
    <cellStyle name="Pastaba 3 13" xfId="35145" xr:uid="{00000000-0005-0000-0000-000079BF0000}"/>
    <cellStyle name="Pastaba 3 2" xfId="9765" xr:uid="{00000000-0005-0000-0000-00007ABF0000}"/>
    <cellStyle name="Pastaba 3 3" xfId="9766" xr:uid="{00000000-0005-0000-0000-00007BBF0000}"/>
    <cellStyle name="Pastaba 3 4" xfId="9767" xr:uid="{00000000-0005-0000-0000-00007CBF0000}"/>
    <cellStyle name="Pastaba 3 5" xfId="9768" xr:uid="{00000000-0005-0000-0000-00007DBF0000}"/>
    <cellStyle name="Pastaba 3 6" xfId="9769" xr:uid="{00000000-0005-0000-0000-00007EBF0000}"/>
    <cellStyle name="Pastaba 3 7" xfId="9770" xr:uid="{00000000-0005-0000-0000-00007FBF0000}"/>
    <cellStyle name="Pastaba 3 8" xfId="9771" xr:uid="{00000000-0005-0000-0000-000080BF0000}"/>
    <cellStyle name="Pastaba 3 9" xfId="9772" xr:uid="{00000000-0005-0000-0000-000081BF0000}"/>
    <cellStyle name="Pastaba 3_CR4_19" xfId="9773" xr:uid="{00000000-0005-0000-0000-000082BF0000}"/>
    <cellStyle name="Pastaba 4" xfId="9774" xr:uid="{00000000-0005-0000-0000-000083BF0000}"/>
    <cellStyle name="Pastaba 4 10" xfId="9775" xr:uid="{00000000-0005-0000-0000-000084BF0000}"/>
    <cellStyle name="Pastaba 4 11" xfId="9776" xr:uid="{00000000-0005-0000-0000-000085BF0000}"/>
    <cellStyle name="Pastaba 4 2" xfId="9777" xr:uid="{00000000-0005-0000-0000-000086BF0000}"/>
    <cellStyle name="Pastaba 4 3" xfId="9778" xr:uid="{00000000-0005-0000-0000-000087BF0000}"/>
    <cellStyle name="Pastaba 4 4" xfId="9779" xr:uid="{00000000-0005-0000-0000-000088BF0000}"/>
    <cellStyle name="Pastaba 4 5" xfId="9780" xr:uid="{00000000-0005-0000-0000-000089BF0000}"/>
    <cellStyle name="Pastaba 4 6" xfId="9781" xr:uid="{00000000-0005-0000-0000-00008ABF0000}"/>
    <cellStyle name="Pastaba 4 7" xfId="9782" xr:uid="{00000000-0005-0000-0000-00008BBF0000}"/>
    <cellStyle name="Pastaba 4 8" xfId="9783" xr:uid="{00000000-0005-0000-0000-00008CBF0000}"/>
    <cellStyle name="Pastaba 4 9" xfId="9784" xr:uid="{00000000-0005-0000-0000-00008DBF0000}"/>
    <cellStyle name="Pastaba 4_CR4_19" xfId="9785" xr:uid="{00000000-0005-0000-0000-00008EBF0000}"/>
    <cellStyle name="Pastaba 5" xfId="9786" xr:uid="{00000000-0005-0000-0000-00008FBF0000}"/>
    <cellStyle name="Pastaba 5 10" xfId="9787" xr:uid="{00000000-0005-0000-0000-000090BF0000}"/>
    <cellStyle name="Pastaba 5 11" xfId="9788" xr:uid="{00000000-0005-0000-0000-000091BF0000}"/>
    <cellStyle name="Pastaba 5 2" xfId="9789" xr:uid="{00000000-0005-0000-0000-000092BF0000}"/>
    <cellStyle name="Pastaba 5 3" xfId="9790" xr:uid="{00000000-0005-0000-0000-000093BF0000}"/>
    <cellStyle name="Pastaba 5 4" xfId="9791" xr:uid="{00000000-0005-0000-0000-000094BF0000}"/>
    <cellStyle name="Pastaba 5 5" xfId="9792" xr:uid="{00000000-0005-0000-0000-000095BF0000}"/>
    <cellStyle name="Pastaba 5 6" xfId="9793" xr:uid="{00000000-0005-0000-0000-000096BF0000}"/>
    <cellStyle name="Pastaba 5 7" xfId="9794" xr:uid="{00000000-0005-0000-0000-000097BF0000}"/>
    <cellStyle name="Pastaba 5 8" xfId="9795" xr:uid="{00000000-0005-0000-0000-000098BF0000}"/>
    <cellStyle name="Pastaba 5 9" xfId="9796" xr:uid="{00000000-0005-0000-0000-000099BF0000}"/>
    <cellStyle name="Pastaba 5_CR4_19" xfId="9797" xr:uid="{00000000-0005-0000-0000-00009ABF0000}"/>
    <cellStyle name="Pastaba 6" xfId="9798" xr:uid="{00000000-0005-0000-0000-00009BBF0000}"/>
    <cellStyle name="Pastaba 6 10" xfId="9799" xr:uid="{00000000-0005-0000-0000-00009CBF0000}"/>
    <cellStyle name="Pastaba 6 11" xfId="9800" xr:uid="{00000000-0005-0000-0000-00009DBF0000}"/>
    <cellStyle name="Pastaba 6 2" xfId="9801" xr:uid="{00000000-0005-0000-0000-00009EBF0000}"/>
    <cellStyle name="Pastaba 6 3" xfId="9802" xr:uid="{00000000-0005-0000-0000-00009FBF0000}"/>
    <cellStyle name="Pastaba 6 4" xfId="9803" xr:uid="{00000000-0005-0000-0000-0000A0BF0000}"/>
    <cellStyle name="Pastaba 6 5" xfId="9804" xr:uid="{00000000-0005-0000-0000-0000A1BF0000}"/>
    <cellStyle name="Pastaba 6 6" xfId="9805" xr:uid="{00000000-0005-0000-0000-0000A2BF0000}"/>
    <cellStyle name="Pastaba 6 7" xfId="9806" xr:uid="{00000000-0005-0000-0000-0000A3BF0000}"/>
    <cellStyle name="Pastaba 6 8" xfId="9807" xr:uid="{00000000-0005-0000-0000-0000A4BF0000}"/>
    <cellStyle name="Pastaba 6 9" xfId="9808" xr:uid="{00000000-0005-0000-0000-0000A5BF0000}"/>
    <cellStyle name="Pastaba 6_CR4_19" xfId="9809" xr:uid="{00000000-0005-0000-0000-0000A6BF0000}"/>
    <cellStyle name="Pastaba 7" xfId="9810" xr:uid="{00000000-0005-0000-0000-0000A7BF0000}"/>
    <cellStyle name="Pastaba 7 10" xfId="9811" xr:uid="{00000000-0005-0000-0000-0000A8BF0000}"/>
    <cellStyle name="Pastaba 7 2" xfId="9812" xr:uid="{00000000-0005-0000-0000-0000A9BF0000}"/>
    <cellStyle name="Pastaba 7 3" xfId="9813" xr:uid="{00000000-0005-0000-0000-0000AABF0000}"/>
    <cellStyle name="Pastaba 7 4" xfId="9814" xr:uid="{00000000-0005-0000-0000-0000ABBF0000}"/>
    <cellStyle name="Pastaba 7 5" xfId="9815" xr:uid="{00000000-0005-0000-0000-0000ACBF0000}"/>
    <cellStyle name="Pastaba 7 6" xfId="9816" xr:uid="{00000000-0005-0000-0000-0000ADBF0000}"/>
    <cellStyle name="Pastaba 7 7" xfId="9817" xr:uid="{00000000-0005-0000-0000-0000AEBF0000}"/>
    <cellStyle name="Pastaba 7 8" xfId="9818" xr:uid="{00000000-0005-0000-0000-0000AFBF0000}"/>
    <cellStyle name="Pastaba 7 9" xfId="9819" xr:uid="{00000000-0005-0000-0000-0000B0BF0000}"/>
    <cellStyle name="Pastaba 7_CR4_19" xfId="9820" xr:uid="{00000000-0005-0000-0000-0000B1BF0000}"/>
    <cellStyle name="Pastaba 8" xfId="34435" xr:uid="{00000000-0005-0000-0000-0000B2BF0000}"/>
    <cellStyle name="Pastaba 9" xfId="35305" xr:uid="{00000000-0005-0000-0000-0000B3BF0000}"/>
    <cellStyle name="Pastaba_3. Chng in credit spreads" xfId="49578" xr:uid="{00000000-0005-0000-0000-0000B4BF0000}"/>
    <cellStyle name="Pavadinimas" xfId="9821" xr:uid="{00000000-0005-0000-0000-0000B5BF0000}"/>
    <cellStyle name="Pavadinimas 2" xfId="32756" xr:uid="{00000000-0005-0000-0000-0000B6BF0000}"/>
    <cellStyle name="Pavadinimas_A02" xfId="54016" xr:uid="{791D51D7-594D-4135-8539-8DBA15BBA63E}"/>
    <cellStyle name="pb_page_heading_LS" xfId="32757" xr:uid="{00000000-0005-0000-0000-0000B8BF0000}"/>
    <cellStyle name="Percent" xfId="51581" xr:uid="{00000000-0005-0000-0000-0000B9BF0000}"/>
    <cellStyle name="Percent [0]" xfId="32758" xr:uid="{00000000-0005-0000-0000-0000BABF0000}"/>
    <cellStyle name="Percent [0] 2" xfId="32759" xr:uid="{00000000-0005-0000-0000-0000BBBF0000}"/>
    <cellStyle name="Percent [0] 3" xfId="32760" xr:uid="{00000000-0005-0000-0000-0000BCBF0000}"/>
    <cellStyle name="Percent [0]_AVA DVA EL" xfId="32761" xr:uid="{00000000-0005-0000-0000-0000BDBF0000}"/>
    <cellStyle name="Percent [1]" xfId="32762" xr:uid="{00000000-0005-0000-0000-0000BEBF0000}"/>
    <cellStyle name="Percent [1] 2" xfId="32763" xr:uid="{00000000-0005-0000-0000-0000BFBF0000}"/>
    <cellStyle name="Percent [1] 2 2" xfId="32764" xr:uid="{00000000-0005-0000-0000-0000C0BF0000}"/>
    <cellStyle name="Percent [1] 2 3" xfId="32765" xr:uid="{00000000-0005-0000-0000-0000C1BF0000}"/>
    <cellStyle name="Percent [1] 2_AVA DVA EL" xfId="32766" xr:uid="{00000000-0005-0000-0000-0000C2BF0000}"/>
    <cellStyle name="Percent [1] 3" xfId="32767" xr:uid="{00000000-0005-0000-0000-0000C3BF0000}"/>
    <cellStyle name="Percent [1] 4" xfId="32768" xr:uid="{00000000-0005-0000-0000-0000C4BF0000}"/>
    <cellStyle name="Percent [1]_3. Chng in credit spreads" xfId="49579" xr:uid="{00000000-0005-0000-0000-0000C5BF0000}"/>
    <cellStyle name="Percent [2]" xfId="32769" xr:uid="{00000000-0005-0000-0000-0000C6BF0000}"/>
    <cellStyle name="Percent [2] 2" xfId="32770" xr:uid="{00000000-0005-0000-0000-0000C7BF0000}"/>
    <cellStyle name="Percent [2] 2 2" xfId="32771" xr:uid="{00000000-0005-0000-0000-0000C8BF0000}"/>
    <cellStyle name="Percent [2] 2 3" xfId="32772" xr:uid="{00000000-0005-0000-0000-0000C9BF0000}"/>
    <cellStyle name="Percent [2] 2_AVA DVA EL" xfId="32773" xr:uid="{00000000-0005-0000-0000-0000CABF0000}"/>
    <cellStyle name="Percent [2] 3" xfId="32774" xr:uid="{00000000-0005-0000-0000-0000CBBF0000}"/>
    <cellStyle name="Percent [2] 4" xfId="32775" xr:uid="{00000000-0005-0000-0000-0000CCBF0000}"/>
    <cellStyle name="Percent [2]_3. Chng in credit spreads" xfId="49580" xr:uid="{00000000-0005-0000-0000-0000CDBF0000}"/>
    <cellStyle name="Percent 10" xfId="32776" xr:uid="{00000000-0005-0000-0000-0000CEBF0000}"/>
    <cellStyle name="Percent 10 2" xfId="32777" xr:uid="{00000000-0005-0000-0000-0000CFBF0000}"/>
    <cellStyle name="Percent 10 3" xfId="32778" xr:uid="{00000000-0005-0000-0000-0000D0BF0000}"/>
    <cellStyle name="Percent 10 4" xfId="49581" xr:uid="{00000000-0005-0000-0000-0000D1BF0000}"/>
    <cellStyle name="Percent 10 5" xfId="51582" xr:uid="{00000000-0005-0000-0000-0000D2BF0000}"/>
    <cellStyle name="Percent 10_AVA DVA EL" xfId="32779" xr:uid="{00000000-0005-0000-0000-0000D3BF0000}"/>
    <cellStyle name="Percent 11" xfId="32780" xr:uid="{00000000-0005-0000-0000-0000D4BF0000}"/>
    <cellStyle name="Percent 11 2" xfId="32781" xr:uid="{00000000-0005-0000-0000-0000D5BF0000}"/>
    <cellStyle name="Percent 11 2 2" xfId="32782" xr:uid="{00000000-0005-0000-0000-0000D6BF0000}"/>
    <cellStyle name="Percent 11 2 3" xfId="32783" xr:uid="{00000000-0005-0000-0000-0000D7BF0000}"/>
    <cellStyle name="Percent 11 2_AVA DVA EL" xfId="32784" xr:uid="{00000000-0005-0000-0000-0000D8BF0000}"/>
    <cellStyle name="Percent 11 3" xfId="32785" xr:uid="{00000000-0005-0000-0000-0000D9BF0000}"/>
    <cellStyle name="Percent 11 4" xfId="32786" xr:uid="{00000000-0005-0000-0000-0000DABF0000}"/>
    <cellStyle name="Percent 11_AVA DVA EL" xfId="32787" xr:uid="{00000000-0005-0000-0000-0000DBBF0000}"/>
    <cellStyle name="Percent 12" xfId="32788" xr:uid="{00000000-0005-0000-0000-0000DCBF0000}"/>
    <cellStyle name="Percent 12 2" xfId="32789" xr:uid="{00000000-0005-0000-0000-0000DDBF0000}"/>
    <cellStyle name="Percent 12 2 2" xfId="32790" xr:uid="{00000000-0005-0000-0000-0000DEBF0000}"/>
    <cellStyle name="Percent 12 2 3" xfId="32791" xr:uid="{00000000-0005-0000-0000-0000DFBF0000}"/>
    <cellStyle name="Percent 12 2_AVA DVA EL" xfId="32792" xr:uid="{00000000-0005-0000-0000-0000E0BF0000}"/>
    <cellStyle name="Percent 12 3" xfId="32793" xr:uid="{00000000-0005-0000-0000-0000E1BF0000}"/>
    <cellStyle name="Percent 12 4" xfId="32794" xr:uid="{00000000-0005-0000-0000-0000E2BF0000}"/>
    <cellStyle name="Percent 12_AVA DVA EL" xfId="32795" xr:uid="{00000000-0005-0000-0000-0000E3BF0000}"/>
    <cellStyle name="Percent 13" xfId="32796" xr:uid="{00000000-0005-0000-0000-0000E4BF0000}"/>
    <cellStyle name="Percent 13 2" xfId="32797" xr:uid="{00000000-0005-0000-0000-0000E5BF0000}"/>
    <cellStyle name="Percent 13 3" xfId="32798" xr:uid="{00000000-0005-0000-0000-0000E6BF0000}"/>
    <cellStyle name="Percent 13_AVA DVA EL" xfId="32799" xr:uid="{00000000-0005-0000-0000-0000E7BF0000}"/>
    <cellStyle name="Percent 14" xfId="32800" xr:uid="{00000000-0005-0000-0000-0000E8BF0000}"/>
    <cellStyle name="Percent 14 2" xfId="32801" xr:uid="{00000000-0005-0000-0000-0000E9BF0000}"/>
    <cellStyle name="Percent 14 3" xfId="32802" xr:uid="{00000000-0005-0000-0000-0000EABF0000}"/>
    <cellStyle name="Percent 14_AVA DVA EL" xfId="32803" xr:uid="{00000000-0005-0000-0000-0000EBBF0000}"/>
    <cellStyle name="Percent 15" xfId="32804" xr:uid="{00000000-0005-0000-0000-0000ECBF0000}"/>
    <cellStyle name="Percent 15 2" xfId="32805" xr:uid="{00000000-0005-0000-0000-0000EDBF0000}"/>
    <cellStyle name="Percent 15 3" xfId="32806" xr:uid="{00000000-0005-0000-0000-0000EEBF0000}"/>
    <cellStyle name="Percent 15_AVA DVA EL" xfId="32807" xr:uid="{00000000-0005-0000-0000-0000EFBF0000}"/>
    <cellStyle name="Percent 16" xfId="32808" xr:uid="{00000000-0005-0000-0000-0000F0BF0000}"/>
    <cellStyle name="Percent 17" xfId="32809" xr:uid="{00000000-0005-0000-0000-0000F1BF0000}"/>
    <cellStyle name="Percent 18" xfId="32810" xr:uid="{00000000-0005-0000-0000-0000F2BF0000}"/>
    <cellStyle name="Percent 19" xfId="34296" xr:uid="{00000000-0005-0000-0000-0000F3BF0000}"/>
    <cellStyle name="Percent 2" xfId="9822" xr:uid="{00000000-0005-0000-0000-0000F4BF0000}"/>
    <cellStyle name="Percent 2 10" xfId="9823" xr:uid="{00000000-0005-0000-0000-0000F5BF0000}"/>
    <cellStyle name="Percent 2 10 2" xfId="32811" xr:uid="{00000000-0005-0000-0000-0000F6BF0000}"/>
    <cellStyle name="Percent 2 10 2 2" xfId="32812" xr:uid="{00000000-0005-0000-0000-0000F7BF0000}"/>
    <cellStyle name="Percent 2 10 2 3" xfId="32813" xr:uid="{00000000-0005-0000-0000-0000F8BF0000}"/>
    <cellStyle name="Percent 2 10 2_AVA DVA EL" xfId="32814" xr:uid="{00000000-0005-0000-0000-0000F9BF0000}"/>
    <cellStyle name="Percent 2 10 3" xfId="32815" xr:uid="{00000000-0005-0000-0000-0000FABF0000}"/>
    <cellStyle name="Percent 2 10 3 2" xfId="32816" xr:uid="{00000000-0005-0000-0000-0000FBBF0000}"/>
    <cellStyle name="Percent 2 10 3 3" xfId="32817" xr:uid="{00000000-0005-0000-0000-0000FCBF0000}"/>
    <cellStyle name="Percent 2 10 3_AVA DVA EL" xfId="32818" xr:uid="{00000000-0005-0000-0000-0000FDBF0000}"/>
    <cellStyle name="Percent 2 10 4" xfId="32819" xr:uid="{00000000-0005-0000-0000-0000FEBF0000}"/>
    <cellStyle name="Percent 2 10_AVA DVA EL" xfId="32820" xr:uid="{00000000-0005-0000-0000-0000FFBF0000}"/>
    <cellStyle name="Percent 2 11" xfId="9824" xr:uid="{00000000-0005-0000-0000-000000C00000}"/>
    <cellStyle name="Percent 2 11 2" xfId="32821" xr:uid="{00000000-0005-0000-0000-000001C00000}"/>
    <cellStyle name="Percent 2 11_AVA DVA EL" xfId="32822" xr:uid="{00000000-0005-0000-0000-000002C00000}"/>
    <cellStyle name="Percent 2 12" xfId="32823" xr:uid="{00000000-0005-0000-0000-000003C00000}"/>
    <cellStyle name="Percent 2 2" xfId="9825" xr:uid="{00000000-0005-0000-0000-000004C00000}"/>
    <cellStyle name="Percent 2 2 2" xfId="9826" xr:uid="{00000000-0005-0000-0000-000005C00000}"/>
    <cellStyle name="Percent 2 2 2 2" xfId="32824" xr:uid="{00000000-0005-0000-0000-000006C00000}"/>
    <cellStyle name="Percent 2 2 2_AVA DVA EL" xfId="32825" xr:uid="{00000000-0005-0000-0000-000007C00000}"/>
    <cellStyle name="Percent 2 2 3" xfId="9827" xr:uid="{00000000-0005-0000-0000-000008C00000}"/>
    <cellStyle name="Percent 2 2 3 2" xfId="32826" xr:uid="{00000000-0005-0000-0000-000009C00000}"/>
    <cellStyle name="Percent 2 2 3 2 2" xfId="32827" xr:uid="{00000000-0005-0000-0000-00000AC00000}"/>
    <cellStyle name="Percent 2 2 3 2 3" xfId="32828" xr:uid="{00000000-0005-0000-0000-00000BC00000}"/>
    <cellStyle name="Percent 2 2 3 2_AVA DVA EL" xfId="32829" xr:uid="{00000000-0005-0000-0000-00000CC00000}"/>
    <cellStyle name="Percent 2 2 3 3" xfId="32830" xr:uid="{00000000-0005-0000-0000-00000DC00000}"/>
    <cellStyle name="Percent 2 2 3_AVA DVA EL" xfId="32831" xr:uid="{00000000-0005-0000-0000-00000EC00000}"/>
    <cellStyle name="Percent 2 2 4" xfId="9828" xr:uid="{00000000-0005-0000-0000-00000FC00000}"/>
    <cellStyle name="Percent 2 2 5" xfId="35306" xr:uid="{00000000-0005-0000-0000-000010C00000}"/>
    <cellStyle name="Percent 2 2_4Q16" xfId="32832" xr:uid="{00000000-0005-0000-0000-000011C00000}"/>
    <cellStyle name="Percent 2 3" xfId="9829" xr:uid="{00000000-0005-0000-0000-000012C00000}"/>
    <cellStyle name="Percent 2 3 2" xfId="9830" xr:uid="{00000000-0005-0000-0000-000013C00000}"/>
    <cellStyle name="Percent 2 3 2 2" xfId="32833" xr:uid="{00000000-0005-0000-0000-000014C00000}"/>
    <cellStyle name="Percent 2 3 2 2 2" xfId="32834" xr:uid="{00000000-0005-0000-0000-000015C00000}"/>
    <cellStyle name="Percent 2 3 2 2 3" xfId="32835" xr:uid="{00000000-0005-0000-0000-000016C00000}"/>
    <cellStyle name="Percent 2 3 2 2_AVA DVA EL" xfId="32836" xr:uid="{00000000-0005-0000-0000-000017C00000}"/>
    <cellStyle name="Percent 2 3 2 3" xfId="32837" xr:uid="{00000000-0005-0000-0000-000018C00000}"/>
    <cellStyle name="Percent 2 3 2_AVA DVA EL" xfId="32838" xr:uid="{00000000-0005-0000-0000-000019C00000}"/>
    <cellStyle name="Percent 2 3 3" xfId="32839" xr:uid="{00000000-0005-0000-0000-00001AC00000}"/>
    <cellStyle name="Percent 2 3 3 2" xfId="32840" xr:uid="{00000000-0005-0000-0000-00001BC00000}"/>
    <cellStyle name="Percent 2 3 3 3" xfId="32841" xr:uid="{00000000-0005-0000-0000-00001CC00000}"/>
    <cellStyle name="Percent 2 3 3_AVA DVA EL" xfId="32842" xr:uid="{00000000-0005-0000-0000-00001DC00000}"/>
    <cellStyle name="Percent 2 3 4" xfId="32843" xr:uid="{00000000-0005-0000-0000-00001EC00000}"/>
    <cellStyle name="Percent 2 3_4Q16" xfId="32844" xr:uid="{00000000-0005-0000-0000-00001FC00000}"/>
    <cellStyle name="Percent 2 4" xfId="9831" xr:uid="{00000000-0005-0000-0000-000020C00000}"/>
    <cellStyle name="Percent 2 4 2" xfId="32845" xr:uid="{00000000-0005-0000-0000-000021C00000}"/>
    <cellStyle name="Percent 2 4 2 2" xfId="32846" xr:uid="{00000000-0005-0000-0000-000022C00000}"/>
    <cellStyle name="Percent 2 4 2 3" xfId="32847" xr:uid="{00000000-0005-0000-0000-000023C00000}"/>
    <cellStyle name="Percent 2 4 2_AVA DVA EL" xfId="32848" xr:uid="{00000000-0005-0000-0000-000024C00000}"/>
    <cellStyle name="Percent 2 4 3" xfId="32849" xr:uid="{00000000-0005-0000-0000-000025C00000}"/>
    <cellStyle name="Percent 2 4_AVA DVA EL" xfId="32850" xr:uid="{00000000-0005-0000-0000-000026C00000}"/>
    <cellStyle name="Percent 2 5" xfId="9832" xr:uid="{00000000-0005-0000-0000-000027C00000}"/>
    <cellStyle name="Percent 2 5 2" xfId="32851" xr:uid="{00000000-0005-0000-0000-000028C00000}"/>
    <cellStyle name="Percent 2 5_AVA DVA EL" xfId="32852" xr:uid="{00000000-0005-0000-0000-000029C00000}"/>
    <cellStyle name="Percent 2 6" xfId="9833" xr:uid="{00000000-0005-0000-0000-00002AC00000}"/>
    <cellStyle name="Percent 2 6 2" xfId="32853" xr:uid="{00000000-0005-0000-0000-00002BC00000}"/>
    <cellStyle name="Percent 2 6 2 2" xfId="32854" xr:uid="{00000000-0005-0000-0000-00002CC00000}"/>
    <cellStyle name="Percent 2 6 2 3" xfId="32855" xr:uid="{00000000-0005-0000-0000-00002DC00000}"/>
    <cellStyle name="Percent 2 6 2_AVA DVA EL" xfId="32856" xr:uid="{00000000-0005-0000-0000-00002EC00000}"/>
    <cellStyle name="Percent 2 6 3" xfId="32857" xr:uid="{00000000-0005-0000-0000-00002FC00000}"/>
    <cellStyle name="Percent 2 6 3 2" xfId="32858" xr:uid="{00000000-0005-0000-0000-000030C00000}"/>
    <cellStyle name="Percent 2 6 3 3" xfId="32859" xr:uid="{00000000-0005-0000-0000-000031C00000}"/>
    <cellStyle name="Percent 2 6 3_AVA DVA EL" xfId="32860" xr:uid="{00000000-0005-0000-0000-000032C00000}"/>
    <cellStyle name="Percent 2 6 4" xfId="32861" xr:uid="{00000000-0005-0000-0000-000033C00000}"/>
    <cellStyle name="Percent 2 6_AVA DVA EL" xfId="32862" xr:uid="{00000000-0005-0000-0000-000034C00000}"/>
    <cellStyle name="Percent 2 7" xfId="9834" xr:uid="{00000000-0005-0000-0000-000035C00000}"/>
    <cellStyle name="Percent 2 7 2" xfId="32863" xr:uid="{00000000-0005-0000-0000-000036C00000}"/>
    <cellStyle name="Percent 2 7 2 2" xfId="32864" xr:uid="{00000000-0005-0000-0000-000037C00000}"/>
    <cellStyle name="Percent 2 7 2 3" xfId="32865" xr:uid="{00000000-0005-0000-0000-000038C00000}"/>
    <cellStyle name="Percent 2 7 2_AVA DVA EL" xfId="32866" xr:uid="{00000000-0005-0000-0000-000039C00000}"/>
    <cellStyle name="Percent 2 7 3" xfId="32867" xr:uid="{00000000-0005-0000-0000-00003AC00000}"/>
    <cellStyle name="Percent 2 7_AVA DVA EL" xfId="32868" xr:uid="{00000000-0005-0000-0000-00003BC00000}"/>
    <cellStyle name="Percent 2 8" xfId="9835" xr:uid="{00000000-0005-0000-0000-00003CC00000}"/>
    <cellStyle name="Percent 2 8 2" xfId="32869" xr:uid="{00000000-0005-0000-0000-00003DC00000}"/>
    <cellStyle name="Percent 2 8 2 2" xfId="32870" xr:uid="{00000000-0005-0000-0000-00003EC00000}"/>
    <cellStyle name="Percent 2 8 2 3" xfId="32871" xr:uid="{00000000-0005-0000-0000-00003FC00000}"/>
    <cellStyle name="Percent 2 8 2_AVA DVA EL" xfId="32872" xr:uid="{00000000-0005-0000-0000-000040C00000}"/>
    <cellStyle name="Percent 2 8 3" xfId="32873" xr:uid="{00000000-0005-0000-0000-000041C00000}"/>
    <cellStyle name="Percent 2 8 3 2" xfId="32874" xr:uid="{00000000-0005-0000-0000-000042C00000}"/>
    <cellStyle name="Percent 2 8 3 3" xfId="32875" xr:uid="{00000000-0005-0000-0000-000043C00000}"/>
    <cellStyle name="Percent 2 8 3_AVA DVA EL" xfId="32876" xr:uid="{00000000-0005-0000-0000-000044C00000}"/>
    <cellStyle name="Percent 2 8 4" xfId="32877" xr:uid="{00000000-0005-0000-0000-000045C00000}"/>
    <cellStyle name="Percent 2 8_AVA DVA EL" xfId="32878" xr:uid="{00000000-0005-0000-0000-000046C00000}"/>
    <cellStyle name="Percent 2 9" xfId="9836" xr:uid="{00000000-0005-0000-0000-000047C00000}"/>
    <cellStyle name="Percent 2 9 2" xfId="32879" xr:uid="{00000000-0005-0000-0000-000048C00000}"/>
    <cellStyle name="Percent 2 9 2 2" xfId="32880" xr:uid="{00000000-0005-0000-0000-000049C00000}"/>
    <cellStyle name="Percent 2 9 2 3" xfId="32881" xr:uid="{00000000-0005-0000-0000-00004AC00000}"/>
    <cellStyle name="Percent 2 9 2_AVA DVA EL" xfId="32882" xr:uid="{00000000-0005-0000-0000-00004BC00000}"/>
    <cellStyle name="Percent 2 9 3" xfId="32883" xr:uid="{00000000-0005-0000-0000-00004CC00000}"/>
    <cellStyle name="Percent 2 9 3 2" xfId="32884" xr:uid="{00000000-0005-0000-0000-00004DC00000}"/>
    <cellStyle name="Percent 2 9 3 3" xfId="32885" xr:uid="{00000000-0005-0000-0000-00004EC00000}"/>
    <cellStyle name="Percent 2 9 3_AVA DVA EL" xfId="32886" xr:uid="{00000000-0005-0000-0000-00004FC00000}"/>
    <cellStyle name="Percent 2 9 4" xfId="32887" xr:uid="{00000000-0005-0000-0000-000050C00000}"/>
    <cellStyle name="Percent 2 9_AVA DVA EL" xfId="32888" xr:uid="{00000000-0005-0000-0000-000051C00000}"/>
    <cellStyle name="Percent 2_4Q16" xfId="32889" xr:uid="{00000000-0005-0000-0000-000052C00000}"/>
    <cellStyle name="Percent 20" xfId="34377" xr:uid="{00000000-0005-0000-0000-000053C00000}"/>
    <cellStyle name="Percent 21" xfId="34686" xr:uid="{00000000-0005-0000-0000-000054C00000}"/>
    <cellStyle name="Percent 22" xfId="34834" xr:uid="{00000000-0005-0000-0000-000055C00000}"/>
    <cellStyle name="Percent 23" xfId="35203" xr:uid="{00000000-0005-0000-0000-000056C00000}"/>
    <cellStyle name="Percent 3" xfId="9837" xr:uid="{00000000-0005-0000-0000-000057C00000}"/>
    <cellStyle name="Percent 3 2" xfId="9838" xr:uid="{00000000-0005-0000-0000-000058C00000}"/>
    <cellStyle name="Percent 3 2 2" xfId="32890" xr:uid="{00000000-0005-0000-0000-000059C00000}"/>
    <cellStyle name="Percent 3 2_AVA DVA EL" xfId="32891" xr:uid="{00000000-0005-0000-0000-00005AC00000}"/>
    <cellStyle name="Percent 3 3" xfId="9839" xr:uid="{00000000-0005-0000-0000-00005BC00000}"/>
    <cellStyle name="Percent 3 3 2" xfId="32892" xr:uid="{00000000-0005-0000-0000-00005CC00000}"/>
    <cellStyle name="Percent 3 3 2 2" xfId="32893" xr:uid="{00000000-0005-0000-0000-00005DC00000}"/>
    <cellStyle name="Percent 3 3 2 3" xfId="32894" xr:uid="{00000000-0005-0000-0000-00005EC00000}"/>
    <cellStyle name="Percent 3 3 2_AVA DVA EL" xfId="32895" xr:uid="{00000000-0005-0000-0000-00005FC00000}"/>
    <cellStyle name="Percent 3 3 3" xfId="32896" xr:uid="{00000000-0005-0000-0000-000060C00000}"/>
    <cellStyle name="Percent 3 3_AVA DVA EL" xfId="32897" xr:uid="{00000000-0005-0000-0000-000061C00000}"/>
    <cellStyle name="Percent 3 4" xfId="32898" xr:uid="{00000000-0005-0000-0000-000062C00000}"/>
    <cellStyle name="Percent 3 4 2" xfId="34474" xr:uid="{00000000-0005-0000-0000-000063C00000}"/>
    <cellStyle name="Percent 3 5" xfId="34399" xr:uid="{00000000-0005-0000-0000-000064C00000}"/>
    <cellStyle name="Percent 3 6" xfId="34486" xr:uid="{00000000-0005-0000-0000-000065C00000}"/>
    <cellStyle name="Percent 3_4Q16" xfId="32899" xr:uid="{00000000-0005-0000-0000-000066C00000}"/>
    <cellStyle name="Percent 4" xfId="9840" xr:uid="{00000000-0005-0000-0000-000067C00000}"/>
    <cellStyle name="Percent 4 2" xfId="9841" xr:uid="{00000000-0005-0000-0000-000068C00000}"/>
    <cellStyle name="Percent 4 2 2" xfId="32900" xr:uid="{00000000-0005-0000-0000-000069C00000}"/>
    <cellStyle name="Percent 4 2 2 2" xfId="32901" xr:uid="{00000000-0005-0000-0000-00006AC00000}"/>
    <cellStyle name="Percent 4 2 2 3" xfId="32902" xr:uid="{00000000-0005-0000-0000-00006BC00000}"/>
    <cellStyle name="Percent 4 2 2_AVA DVA EL" xfId="32903" xr:uid="{00000000-0005-0000-0000-00006CC00000}"/>
    <cellStyle name="Percent 4 2 3" xfId="32904" xr:uid="{00000000-0005-0000-0000-00006DC00000}"/>
    <cellStyle name="Percent 4 2_AVA DVA EL" xfId="32905" xr:uid="{00000000-0005-0000-0000-00006EC00000}"/>
    <cellStyle name="Percent 4 3" xfId="9842" xr:uid="{00000000-0005-0000-0000-00006FC00000}"/>
    <cellStyle name="Percent 4 3 2" xfId="9843" xr:uid="{00000000-0005-0000-0000-000070C00000}"/>
    <cellStyle name="Percent 4 3_AVA DVA EL" xfId="32906" xr:uid="{00000000-0005-0000-0000-000071C00000}"/>
    <cellStyle name="Percent 4 4" xfId="9844" xr:uid="{00000000-0005-0000-0000-000072C00000}"/>
    <cellStyle name="Percent 4 4 2" xfId="9845" xr:uid="{00000000-0005-0000-0000-000073C00000}"/>
    <cellStyle name="Percent 4 4_AVA DVA EL" xfId="32907" xr:uid="{00000000-0005-0000-0000-000074C00000}"/>
    <cellStyle name="Percent 4 5" xfId="9846" xr:uid="{00000000-0005-0000-0000-000075C00000}"/>
    <cellStyle name="Percent 4 5 2" xfId="32908" xr:uid="{00000000-0005-0000-0000-000076C00000}"/>
    <cellStyle name="Percent 4 5 3" xfId="32909" xr:uid="{00000000-0005-0000-0000-000077C00000}"/>
    <cellStyle name="Percent 4 5_AVA DVA EL" xfId="32910" xr:uid="{00000000-0005-0000-0000-000078C00000}"/>
    <cellStyle name="Percent 4 6" xfId="32911" xr:uid="{00000000-0005-0000-0000-000079C00000}"/>
    <cellStyle name="Percent 4 7" xfId="35307" xr:uid="{00000000-0005-0000-0000-00007AC00000}"/>
    <cellStyle name="Percent 4_4Q16" xfId="32912" xr:uid="{00000000-0005-0000-0000-00007BC00000}"/>
    <cellStyle name="Percent 5" xfId="9847" xr:uid="{00000000-0005-0000-0000-00007CC00000}"/>
    <cellStyle name="Percent 5 2" xfId="9848" xr:uid="{00000000-0005-0000-0000-00007DC00000}"/>
    <cellStyle name="Percent 5 2 2" xfId="32913" xr:uid="{00000000-0005-0000-0000-00007EC00000}"/>
    <cellStyle name="Percent 5 2_AVA DVA EL" xfId="32914" xr:uid="{00000000-0005-0000-0000-00007FC00000}"/>
    <cellStyle name="Percent 5 3" xfId="9849" xr:uid="{00000000-0005-0000-0000-000080C00000}"/>
    <cellStyle name="Percent 5 3 2" xfId="32915" xr:uid="{00000000-0005-0000-0000-000081C00000}"/>
    <cellStyle name="Percent 5 3 2 2" xfId="32916" xr:uid="{00000000-0005-0000-0000-000082C00000}"/>
    <cellStyle name="Percent 5 3 2 3" xfId="32917" xr:uid="{00000000-0005-0000-0000-000083C00000}"/>
    <cellStyle name="Percent 5 3 2_AVA DVA EL" xfId="32918" xr:uid="{00000000-0005-0000-0000-000084C00000}"/>
    <cellStyle name="Percent 5 3 3" xfId="32919" xr:uid="{00000000-0005-0000-0000-000085C00000}"/>
    <cellStyle name="Percent 5 3_AVA DVA EL" xfId="32920" xr:uid="{00000000-0005-0000-0000-000086C00000}"/>
    <cellStyle name="Percent 5 4" xfId="32921" xr:uid="{00000000-0005-0000-0000-000087C00000}"/>
    <cellStyle name="Percent 5_4Q16" xfId="32922" xr:uid="{00000000-0005-0000-0000-000088C00000}"/>
    <cellStyle name="Percent 6" xfId="9850" xr:uid="{00000000-0005-0000-0000-000089C00000}"/>
    <cellStyle name="Percent 6 2" xfId="9851" xr:uid="{00000000-0005-0000-0000-00008AC00000}"/>
    <cellStyle name="Percent 6 2 2" xfId="32923" xr:uid="{00000000-0005-0000-0000-00008BC00000}"/>
    <cellStyle name="Percent 6 2 2 2" xfId="32924" xr:uid="{00000000-0005-0000-0000-00008CC00000}"/>
    <cellStyle name="Percent 6 2 2 3" xfId="32925" xr:uid="{00000000-0005-0000-0000-00008DC00000}"/>
    <cellStyle name="Percent 6 2 2_AVA DVA EL" xfId="32926" xr:uid="{00000000-0005-0000-0000-00008EC00000}"/>
    <cellStyle name="Percent 6 2 3" xfId="32927" xr:uid="{00000000-0005-0000-0000-00008FC00000}"/>
    <cellStyle name="Percent 6 2_AVA DVA EL" xfId="32928" xr:uid="{00000000-0005-0000-0000-000090C00000}"/>
    <cellStyle name="Percent 6 3" xfId="9852" xr:uid="{00000000-0005-0000-0000-000091C00000}"/>
    <cellStyle name="Percent 6 3 2" xfId="32929" xr:uid="{00000000-0005-0000-0000-000092C00000}"/>
    <cellStyle name="Percent 6 3 2 2" xfId="32930" xr:uid="{00000000-0005-0000-0000-000093C00000}"/>
    <cellStyle name="Percent 6 3 2 3" xfId="32931" xr:uid="{00000000-0005-0000-0000-000094C00000}"/>
    <cellStyle name="Percent 6 3 2_AVA DVA EL" xfId="32932" xr:uid="{00000000-0005-0000-0000-000095C00000}"/>
    <cellStyle name="Percent 6 3 3" xfId="32933" xr:uid="{00000000-0005-0000-0000-000096C00000}"/>
    <cellStyle name="Percent 6 3_AVA DVA EL" xfId="32934" xr:uid="{00000000-0005-0000-0000-000097C00000}"/>
    <cellStyle name="Percent 6 4" xfId="32935" xr:uid="{00000000-0005-0000-0000-000098C00000}"/>
    <cellStyle name="Percent 6 4 2" xfId="32936" xr:uid="{00000000-0005-0000-0000-000099C00000}"/>
    <cellStyle name="Percent 6 4 3" xfId="32937" xr:uid="{00000000-0005-0000-0000-00009AC00000}"/>
    <cellStyle name="Percent 6 4_AVA DVA EL" xfId="32938" xr:uid="{00000000-0005-0000-0000-00009BC00000}"/>
    <cellStyle name="Percent 6 5" xfId="32939" xr:uid="{00000000-0005-0000-0000-00009CC00000}"/>
    <cellStyle name="Percent 6 5 2" xfId="32940" xr:uid="{00000000-0005-0000-0000-00009DC00000}"/>
    <cellStyle name="Percent 6 5 3" xfId="32941" xr:uid="{00000000-0005-0000-0000-00009EC00000}"/>
    <cellStyle name="Percent 6 5_AVA DVA EL" xfId="32942" xr:uid="{00000000-0005-0000-0000-00009FC00000}"/>
    <cellStyle name="Percent 6 6" xfId="32943" xr:uid="{00000000-0005-0000-0000-0000A0C00000}"/>
    <cellStyle name="Percent 6 6 2" xfId="32944" xr:uid="{00000000-0005-0000-0000-0000A1C00000}"/>
    <cellStyle name="Percent 6 6 3" xfId="32945" xr:uid="{00000000-0005-0000-0000-0000A2C00000}"/>
    <cellStyle name="Percent 6 6_AVA DVA EL" xfId="32946" xr:uid="{00000000-0005-0000-0000-0000A3C00000}"/>
    <cellStyle name="Percent 6 7" xfId="32947" xr:uid="{00000000-0005-0000-0000-0000A4C00000}"/>
    <cellStyle name="Percent 6 7 2" xfId="32948" xr:uid="{00000000-0005-0000-0000-0000A5C00000}"/>
    <cellStyle name="Percent 6 7 3" xfId="32949" xr:uid="{00000000-0005-0000-0000-0000A6C00000}"/>
    <cellStyle name="Percent 6 7_AVA DVA EL" xfId="32950" xr:uid="{00000000-0005-0000-0000-0000A7C00000}"/>
    <cellStyle name="Percent 6 8" xfId="32951" xr:uid="{00000000-0005-0000-0000-0000A8C00000}"/>
    <cellStyle name="Percent 6 8 2" xfId="32952" xr:uid="{00000000-0005-0000-0000-0000A9C00000}"/>
    <cellStyle name="Percent 6 8 3" xfId="32953" xr:uid="{00000000-0005-0000-0000-0000AAC00000}"/>
    <cellStyle name="Percent 6 8_AVA DVA EL" xfId="32954" xr:uid="{00000000-0005-0000-0000-0000ABC00000}"/>
    <cellStyle name="Percent 6 9" xfId="32955" xr:uid="{00000000-0005-0000-0000-0000ACC00000}"/>
    <cellStyle name="Percent 6_4Q16" xfId="32956" xr:uid="{00000000-0005-0000-0000-0000ADC00000}"/>
    <cellStyle name="Percent 7" xfId="9853" xr:uid="{00000000-0005-0000-0000-0000AEC00000}"/>
    <cellStyle name="Percent 7 2" xfId="32957" xr:uid="{00000000-0005-0000-0000-0000AFC00000}"/>
    <cellStyle name="Percent 7 3" xfId="32958" xr:uid="{00000000-0005-0000-0000-0000B0C00000}"/>
    <cellStyle name="Percent 7_AVA DVA EL" xfId="32959" xr:uid="{00000000-0005-0000-0000-0000B1C00000}"/>
    <cellStyle name="Percent 8" xfId="9854" xr:uid="{00000000-0005-0000-0000-0000B2C00000}"/>
    <cellStyle name="Percent 8 2" xfId="32960" xr:uid="{00000000-0005-0000-0000-0000B3C00000}"/>
    <cellStyle name="Percent 8 3" xfId="32961" xr:uid="{00000000-0005-0000-0000-0000B4C00000}"/>
    <cellStyle name="Percent 8_AVA DVA EL" xfId="32962" xr:uid="{00000000-0005-0000-0000-0000B5C00000}"/>
    <cellStyle name="Percent 9" xfId="32963" xr:uid="{00000000-0005-0000-0000-0000B6C00000}"/>
    <cellStyle name="Percent 9 2" xfId="32964" xr:uid="{00000000-0005-0000-0000-0000B7C00000}"/>
    <cellStyle name="Percent 9 3" xfId="32965" xr:uid="{00000000-0005-0000-0000-0000B8C00000}"/>
    <cellStyle name="Percent 9 4" xfId="49582" xr:uid="{00000000-0005-0000-0000-0000B9C00000}"/>
    <cellStyle name="Percent 9_AVA DVA EL" xfId="32966" xr:uid="{00000000-0005-0000-0000-0000BAC00000}"/>
    <cellStyle name="Percent Hard" xfId="32967" xr:uid="{00000000-0005-0000-0000-0000BBC00000}"/>
    <cellStyle name="Percent Hard 2" xfId="32968" xr:uid="{00000000-0005-0000-0000-0000BCC00000}"/>
    <cellStyle name="Percent Hard 2 2" xfId="32969" xr:uid="{00000000-0005-0000-0000-0000BDC00000}"/>
    <cellStyle name="Percent Hard 2 3" xfId="32970" xr:uid="{00000000-0005-0000-0000-0000BEC00000}"/>
    <cellStyle name="Percent Hard 2 4" xfId="49583" xr:uid="{00000000-0005-0000-0000-0000BFC00000}"/>
    <cellStyle name="Percent Hard 2_AVA DVA EL" xfId="32971" xr:uid="{00000000-0005-0000-0000-0000C0C00000}"/>
    <cellStyle name="Percent Hard 3" xfId="32972" xr:uid="{00000000-0005-0000-0000-0000C1C00000}"/>
    <cellStyle name="Percent Hard 4" xfId="32973" xr:uid="{00000000-0005-0000-0000-0000C2C00000}"/>
    <cellStyle name="Percent Hard_AVA DVA EL" xfId="32974" xr:uid="{00000000-0005-0000-0000-0000C3C00000}"/>
    <cellStyle name="Percent*" xfId="32975" xr:uid="{00000000-0005-0000-0000-0000C4C00000}"/>
    <cellStyle name="Percent* 2" xfId="32976" xr:uid="{00000000-0005-0000-0000-0000C5C00000}"/>
    <cellStyle name="Percent* 3" xfId="32977" xr:uid="{00000000-0005-0000-0000-0000C6C00000}"/>
    <cellStyle name="Percent*_AVA DVA EL" xfId="32978" xr:uid="{00000000-0005-0000-0000-0000C7C00000}"/>
    <cellStyle name="Percent_4Q16" xfId="32979" xr:uid="{00000000-0005-0000-0000-0000C8C00000}"/>
    <cellStyle name="Percentneg" xfId="9855" xr:uid="{00000000-0005-0000-0000-0000C9C00000}"/>
    <cellStyle name="Percentneg 2" xfId="32980" xr:uid="{00000000-0005-0000-0000-0000CAC00000}"/>
    <cellStyle name="Percentneg 2 2" xfId="49584" xr:uid="{00000000-0005-0000-0000-0000CBC00000}"/>
    <cellStyle name="Percentneg_3. Chng in credit spreads" xfId="49585" xr:uid="{00000000-0005-0000-0000-0000CCC00000}"/>
    <cellStyle name="Percentuale_INV2" xfId="32981" xr:uid="{00000000-0005-0000-0000-0000CDC00000}"/>
    <cellStyle name="Porcentual 2" xfId="9856" xr:uid="{00000000-0005-0000-0000-0000CEC00000}"/>
    <cellStyle name="Porcentual 2 2" xfId="9857" xr:uid="{00000000-0005-0000-0000-0000CFC00000}"/>
    <cellStyle name="Porcentual 2 2 2" xfId="9858" xr:uid="{00000000-0005-0000-0000-0000D0C00000}"/>
    <cellStyle name="Porcentual 2 2 2 2" xfId="32982" xr:uid="{00000000-0005-0000-0000-0000D1C00000}"/>
    <cellStyle name="Porcentual 2 2 2_AVA DVA EL" xfId="32983" xr:uid="{00000000-0005-0000-0000-0000D2C00000}"/>
    <cellStyle name="Porcentual 2 2 3" xfId="9859" xr:uid="{00000000-0005-0000-0000-0000D3C00000}"/>
    <cellStyle name="Porcentual 2 2 3 2" xfId="32984" xr:uid="{00000000-0005-0000-0000-0000D4C00000}"/>
    <cellStyle name="Porcentual 2 2 3_AVA DVA EL" xfId="32985" xr:uid="{00000000-0005-0000-0000-0000D5C00000}"/>
    <cellStyle name="Porcentual 2 2 4" xfId="32986" xr:uid="{00000000-0005-0000-0000-0000D6C00000}"/>
    <cellStyle name="Porcentual 2 2_4Q16" xfId="32987" xr:uid="{00000000-0005-0000-0000-0000D7C00000}"/>
    <cellStyle name="Porcentual 2 3" xfId="9860" xr:uid="{00000000-0005-0000-0000-0000D8C00000}"/>
    <cellStyle name="Porcentual 2 3 2" xfId="32988" xr:uid="{00000000-0005-0000-0000-0000D9C00000}"/>
    <cellStyle name="Porcentual 2 3_AVA DVA EL" xfId="32989" xr:uid="{00000000-0005-0000-0000-0000DAC00000}"/>
    <cellStyle name="Porcentual 2 4" xfId="9861" xr:uid="{00000000-0005-0000-0000-0000DBC00000}"/>
    <cellStyle name="Porcentual 2 4 2" xfId="32990" xr:uid="{00000000-0005-0000-0000-0000DCC00000}"/>
    <cellStyle name="Porcentual 2 4_AVA DVA EL" xfId="32991" xr:uid="{00000000-0005-0000-0000-0000DDC00000}"/>
    <cellStyle name="Porcentual 2 5" xfId="32992" xr:uid="{00000000-0005-0000-0000-0000DEC00000}"/>
    <cellStyle name="Porcentual 2_4Q16" xfId="32993" xr:uid="{00000000-0005-0000-0000-0000DFC00000}"/>
    <cellStyle name="Price" xfId="9862" xr:uid="{00000000-0005-0000-0000-0000E0C00000}"/>
    <cellStyle name="Price 2" xfId="32994" xr:uid="{00000000-0005-0000-0000-0000E1C00000}"/>
    <cellStyle name="Price_A02" xfId="54017" xr:uid="{94A0BF1A-69CB-4E18-8C7E-532A97498FAE}"/>
    <cellStyle name="Profit figure" xfId="32995" xr:uid="{00000000-0005-0000-0000-0000E4C00000}"/>
    <cellStyle name="Profit figure 2" xfId="32996" xr:uid="{00000000-0005-0000-0000-0000E5C00000}"/>
    <cellStyle name="Profit figure 2 2" xfId="32997" xr:uid="{00000000-0005-0000-0000-0000E6C00000}"/>
    <cellStyle name="Profit figure 2 3" xfId="32998" xr:uid="{00000000-0005-0000-0000-0000E7C00000}"/>
    <cellStyle name="Profit figure 2_AVA DVA EL" xfId="32999" xr:uid="{00000000-0005-0000-0000-0000E8C00000}"/>
    <cellStyle name="Profit figure 3" xfId="33000" xr:uid="{00000000-0005-0000-0000-0000E9C00000}"/>
    <cellStyle name="Profit figure 4" xfId="33001" xr:uid="{00000000-0005-0000-0000-0000EAC00000}"/>
    <cellStyle name="Profit figure_3. Chng in credit spreads" xfId="49586" xr:uid="{00000000-0005-0000-0000-0000EBC00000}"/>
    <cellStyle name="Prosent" xfId="55785" builtinId="5"/>
    <cellStyle name="Prosent 10" xfId="9863" xr:uid="{00000000-0005-0000-0000-0000ECC00000}"/>
    <cellStyle name="Prosent 10 2" xfId="9864" xr:uid="{00000000-0005-0000-0000-0000EDC00000}"/>
    <cellStyle name="Prosent 10 2 2" xfId="9865" xr:uid="{00000000-0005-0000-0000-0000EEC00000}"/>
    <cellStyle name="Prosent 10 2 2 2" xfId="49587" xr:uid="{00000000-0005-0000-0000-0000EFC00000}"/>
    <cellStyle name="Prosent 10 2 3" xfId="49588" xr:uid="{00000000-0005-0000-0000-0000F0C00000}"/>
    <cellStyle name="Prosent 10 2_3. Chng in credit spreads" xfId="49589" xr:uid="{00000000-0005-0000-0000-0000F1C00000}"/>
    <cellStyle name="Prosent 10 3" xfId="9866" xr:uid="{00000000-0005-0000-0000-0000F2C00000}"/>
    <cellStyle name="Prosent 10 3 2" xfId="34972" xr:uid="{00000000-0005-0000-0000-0000F3C00000}"/>
    <cellStyle name="Prosent 10 3 3" xfId="34522" xr:uid="{00000000-0005-0000-0000-0000F4C00000}"/>
    <cellStyle name="Prosent 10 4" xfId="9867" xr:uid="{00000000-0005-0000-0000-0000F5C00000}"/>
    <cellStyle name="Prosent 10 4 2" xfId="34976" xr:uid="{00000000-0005-0000-0000-0000F6C00000}"/>
    <cellStyle name="Prosent 10 4 3" xfId="34635" xr:uid="{00000000-0005-0000-0000-0000F7C00000}"/>
    <cellStyle name="Prosent 10 5" xfId="34700" xr:uid="{00000000-0005-0000-0000-0000F8C00000}"/>
    <cellStyle name="Prosent 10 5 2" xfId="34999" xr:uid="{00000000-0005-0000-0000-0000F9C00000}"/>
    <cellStyle name="Prosent 10 6" xfId="35308" xr:uid="{00000000-0005-0000-0000-0000FAC00000}"/>
    <cellStyle name="Prosent 10_3. Chng in credit spreads" xfId="49590" xr:uid="{00000000-0005-0000-0000-0000FBC00000}"/>
    <cellStyle name="Prosent 11" xfId="9868" xr:uid="{00000000-0005-0000-0000-0000FCC00000}"/>
    <cellStyle name="Prosent 11 2" xfId="9869" xr:uid="{00000000-0005-0000-0000-0000FDC00000}"/>
    <cellStyle name="Prosent 11 2 2" xfId="9870" xr:uid="{00000000-0005-0000-0000-0000FEC00000}"/>
    <cellStyle name="Prosent 11 2 2 2" xfId="34552" xr:uid="{00000000-0005-0000-0000-0000FFC00000}"/>
    <cellStyle name="Prosent 11 2 3" xfId="34931" xr:uid="{00000000-0005-0000-0000-000000C10000}"/>
    <cellStyle name="Prosent 11 2_CR4_19" xfId="9871" xr:uid="{00000000-0005-0000-0000-000001C10000}"/>
    <cellStyle name="Prosent 11 3" xfId="9872" xr:uid="{00000000-0005-0000-0000-000002C10000}"/>
    <cellStyle name="Prosent 11 3 2" xfId="34582" xr:uid="{00000000-0005-0000-0000-000003C10000}"/>
    <cellStyle name="Prosent 11 4" xfId="34525" xr:uid="{00000000-0005-0000-0000-000004C10000}"/>
    <cellStyle name="Prosent 11_3. Chng in credit spreads" xfId="49591" xr:uid="{00000000-0005-0000-0000-000005C10000}"/>
    <cellStyle name="Prosent 12" xfId="9873" xr:uid="{00000000-0005-0000-0000-000006C10000}"/>
    <cellStyle name="Prosent 12 2" xfId="9874" xr:uid="{00000000-0005-0000-0000-000007C10000}"/>
    <cellStyle name="Prosent 12 2 2" xfId="9875" xr:uid="{00000000-0005-0000-0000-000008C10000}"/>
    <cellStyle name="Prosent 12 2 2 2" xfId="34555" xr:uid="{00000000-0005-0000-0000-000009C10000}"/>
    <cellStyle name="Prosent 12 2 2 2 2" xfId="49592" xr:uid="{00000000-0005-0000-0000-00000AC10000}"/>
    <cellStyle name="Prosent 12 2 2 2 2 2" xfId="49593" xr:uid="{00000000-0005-0000-0000-00000BC10000}"/>
    <cellStyle name="Prosent 12 2 2 2 3" xfId="49594" xr:uid="{00000000-0005-0000-0000-00000CC10000}"/>
    <cellStyle name="Prosent 12 2 2 2 3 2" xfId="49595" xr:uid="{00000000-0005-0000-0000-00000DC10000}"/>
    <cellStyle name="Prosent 12 2 2 2 4" xfId="49596" xr:uid="{00000000-0005-0000-0000-00000EC10000}"/>
    <cellStyle name="Prosent 12 2 2 2_3. Chng in credit spreads" xfId="49597" xr:uid="{00000000-0005-0000-0000-00000FC10000}"/>
    <cellStyle name="Prosent 12 2 2 3" xfId="49598" xr:uid="{00000000-0005-0000-0000-000010C10000}"/>
    <cellStyle name="Prosent 12 2 2 3 2" xfId="49599" xr:uid="{00000000-0005-0000-0000-000011C10000}"/>
    <cellStyle name="Prosent 12 2 2 4" xfId="49600" xr:uid="{00000000-0005-0000-0000-000012C10000}"/>
    <cellStyle name="Prosent 12 2 2 4 2" xfId="49601" xr:uid="{00000000-0005-0000-0000-000013C10000}"/>
    <cellStyle name="Prosent 12 2 2 5" xfId="49602" xr:uid="{00000000-0005-0000-0000-000014C10000}"/>
    <cellStyle name="Prosent 12 2 2_3. Chng in credit spreads" xfId="49603" xr:uid="{00000000-0005-0000-0000-000015C10000}"/>
    <cellStyle name="Prosent 12 2 3" xfId="34932" xr:uid="{00000000-0005-0000-0000-000016C10000}"/>
    <cellStyle name="Prosent 12 2 3 2" xfId="49604" xr:uid="{00000000-0005-0000-0000-000017C10000}"/>
    <cellStyle name="Prosent 12 2 3 2 2" xfId="49605" xr:uid="{00000000-0005-0000-0000-000018C10000}"/>
    <cellStyle name="Prosent 12 2 3 2 2 2" xfId="49606" xr:uid="{00000000-0005-0000-0000-000019C10000}"/>
    <cellStyle name="Prosent 12 2 3 2 3" xfId="49607" xr:uid="{00000000-0005-0000-0000-00001AC10000}"/>
    <cellStyle name="Prosent 12 2 3 2 3 2" xfId="49608" xr:uid="{00000000-0005-0000-0000-00001BC10000}"/>
    <cellStyle name="Prosent 12 2 3 2 4" xfId="49609" xr:uid="{00000000-0005-0000-0000-00001CC10000}"/>
    <cellStyle name="Prosent 12 2 3 2_3. Chng in credit spreads" xfId="49610" xr:uid="{00000000-0005-0000-0000-00001DC10000}"/>
    <cellStyle name="Prosent 12 2 3 3" xfId="49611" xr:uid="{00000000-0005-0000-0000-00001EC10000}"/>
    <cellStyle name="Prosent 12 2 3 3 2" xfId="49612" xr:uid="{00000000-0005-0000-0000-00001FC10000}"/>
    <cellStyle name="Prosent 12 2 3 4" xfId="49613" xr:uid="{00000000-0005-0000-0000-000020C10000}"/>
    <cellStyle name="Prosent 12 2 3 4 2" xfId="49614" xr:uid="{00000000-0005-0000-0000-000021C10000}"/>
    <cellStyle name="Prosent 12 2 3 5" xfId="49615" xr:uid="{00000000-0005-0000-0000-000022C10000}"/>
    <cellStyle name="Prosent 12 2 3_3. Chng in credit spreads" xfId="49616" xr:uid="{00000000-0005-0000-0000-000023C10000}"/>
    <cellStyle name="Prosent 12 2 4" xfId="49617" xr:uid="{00000000-0005-0000-0000-000024C10000}"/>
    <cellStyle name="Prosent 12 2 4 2" xfId="49618" xr:uid="{00000000-0005-0000-0000-000025C10000}"/>
    <cellStyle name="Prosent 12 2 4 2 2" xfId="49619" xr:uid="{00000000-0005-0000-0000-000026C10000}"/>
    <cellStyle name="Prosent 12 2 4 3" xfId="49620" xr:uid="{00000000-0005-0000-0000-000027C10000}"/>
    <cellStyle name="Prosent 12 2 4 3 2" xfId="49621" xr:uid="{00000000-0005-0000-0000-000028C10000}"/>
    <cellStyle name="Prosent 12 2 4 4" xfId="49622" xr:uid="{00000000-0005-0000-0000-000029C10000}"/>
    <cellStyle name="Prosent 12 2 4_3. Chng in credit spreads" xfId="49623" xr:uid="{00000000-0005-0000-0000-00002AC10000}"/>
    <cellStyle name="Prosent 12 2 5" xfId="49624" xr:uid="{00000000-0005-0000-0000-00002BC10000}"/>
    <cellStyle name="Prosent 12 2 5 2" xfId="49625" xr:uid="{00000000-0005-0000-0000-00002CC10000}"/>
    <cellStyle name="Prosent 12 2 6" xfId="49626" xr:uid="{00000000-0005-0000-0000-00002DC10000}"/>
    <cellStyle name="Prosent 12 2 6 2" xfId="49627" xr:uid="{00000000-0005-0000-0000-00002EC10000}"/>
    <cellStyle name="Prosent 12 2 7" xfId="49628" xr:uid="{00000000-0005-0000-0000-00002FC10000}"/>
    <cellStyle name="Prosent 12 2_3. Chng in credit spreads" xfId="49629" xr:uid="{00000000-0005-0000-0000-000030C10000}"/>
    <cellStyle name="Prosent 12 3" xfId="34585" xr:uid="{00000000-0005-0000-0000-000031C10000}"/>
    <cellStyle name="Prosent 12 3 2" xfId="49630" xr:uid="{00000000-0005-0000-0000-000032C10000}"/>
    <cellStyle name="Prosent 12 3 2 2" xfId="49631" xr:uid="{00000000-0005-0000-0000-000033C10000}"/>
    <cellStyle name="Prosent 12 3 2 2 2" xfId="49632" xr:uid="{00000000-0005-0000-0000-000034C10000}"/>
    <cellStyle name="Prosent 12 3 2 2 2 2" xfId="49633" xr:uid="{00000000-0005-0000-0000-000035C10000}"/>
    <cellStyle name="Prosent 12 3 2 2 3" xfId="49634" xr:uid="{00000000-0005-0000-0000-000036C10000}"/>
    <cellStyle name="Prosent 12 3 2 2 3 2" xfId="49635" xr:uid="{00000000-0005-0000-0000-000037C10000}"/>
    <cellStyle name="Prosent 12 3 2 2 4" xfId="49636" xr:uid="{00000000-0005-0000-0000-000038C10000}"/>
    <cellStyle name="Prosent 12 3 2 2_3. Chng in credit spreads" xfId="49637" xr:uid="{00000000-0005-0000-0000-000039C10000}"/>
    <cellStyle name="Prosent 12 3 2 3" xfId="49638" xr:uid="{00000000-0005-0000-0000-00003AC10000}"/>
    <cellStyle name="Prosent 12 3 2 3 2" xfId="49639" xr:uid="{00000000-0005-0000-0000-00003BC10000}"/>
    <cellStyle name="Prosent 12 3 2 4" xfId="49640" xr:uid="{00000000-0005-0000-0000-00003CC10000}"/>
    <cellStyle name="Prosent 12 3 2 4 2" xfId="49641" xr:uid="{00000000-0005-0000-0000-00003DC10000}"/>
    <cellStyle name="Prosent 12 3 2 5" xfId="49642" xr:uid="{00000000-0005-0000-0000-00003EC10000}"/>
    <cellStyle name="Prosent 12 3 2_3. Chng in credit spreads" xfId="49643" xr:uid="{00000000-0005-0000-0000-00003FC10000}"/>
    <cellStyle name="Prosent 12 3 3" xfId="49644" xr:uid="{00000000-0005-0000-0000-000040C10000}"/>
    <cellStyle name="Prosent 12 3 3 2" xfId="49645" xr:uid="{00000000-0005-0000-0000-000041C10000}"/>
    <cellStyle name="Prosent 12 3 3 2 2" xfId="49646" xr:uid="{00000000-0005-0000-0000-000042C10000}"/>
    <cellStyle name="Prosent 12 3 3 2 2 2" xfId="49647" xr:uid="{00000000-0005-0000-0000-000043C10000}"/>
    <cellStyle name="Prosent 12 3 3 2 3" xfId="49648" xr:uid="{00000000-0005-0000-0000-000044C10000}"/>
    <cellStyle name="Prosent 12 3 3 2 3 2" xfId="49649" xr:uid="{00000000-0005-0000-0000-000045C10000}"/>
    <cellStyle name="Prosent 12 3 3 2 4" xfId="49650" xr:uid="{00000000-0005-0000-0000-000046C10000}"/>
    <cellStyle name="Prosent 12 3 3 2_3. Chng in credit spreads" xfId="49651" xr:uid="{00000000-0005-0000-0000-000047C10000}"/>
    <cellStyle name="Prosent 12 3 3 3" xfId="49652" xr:uid="{00000000-0005-0000-0000-000048C10000}"/>
    <cellStyle name="Prosent 12 3 3 3 2" xfId="49653" xr:uid="{00000000-0005-0000-0000-000049C10000}"/>
    <cellStyle name="Prosent 12 3 3 4" xfId="49654" xr:uid="{00000000-0005-0000-0000-00004AC10000}"/>
    <cellStyle name="Prosent 12 3 3 4 2" xfId="49655" xr:uid="{00000000-0005-0000-0000-00004BC10000}"/>
    <cellStyle name="Prosent 12 3 3 5" xfId="49656" xr:uid="{00000000-0005-0000-0000-00004CC10000}"/>
    <cellStyle name="Prosent 12 3 3_3. Chng in credit spreads" xfId="49657" xr:uid="{00000000-0005-0000-0000-00004DC10000}"/>
    <cellStyle name="Prosent 12 3 4" xfId="49658" xr:uid="{00000000-0005-0000-0000-00004EC10000}"/>
    <cellStyle name="Prosent 12 3 4 2" xfId="49659" xr:uid="{00000000-0005-0000-0000-00004FC10000}"/>
    <cellStyle name="Prosent 12 3 4 2 2" xfId="49660" xr:uid="{00000000-0005-0000-0000-000050C10000}"/>
    <cellStyle name="Prosent 12 3 4 3" xfId="49661" xr:uid="{00000000-0005-0000-0000-000051C10000}"/>
    <cellStyle name="Prosent 12 3 4 3 2" xfId="49662" xr:uid="{00000000-0005-0000-0000-000052C10000}"/>
    <cellStyle name="Prosent 12 3 4 4" xfId="49663" xr:uid="{00000000-0005-0000-0000-000053C10000}"/>
    <cellStyle name="Prosent 12 3 4_3. Chng in credit spreads" xfId="49664" xr:uid="{00000000-0005-0000-0000-000054C10000}"/>
    <cellStyle name="Prosent 12 3 5" xfId="49665" xr:uid="{00000000-0005-0000-0000-000055C10000}"/>
    <cellStyle name="Prosent 12 3 5 2" xfId="49666" xr:uid="{00000000-0005-0000-0000-000056C10000}"/>
    <cellStyle name="Prosent 12 3 6" xfId="49667" xr:uid="{00000000-0005-0000-0000-000057C10000}"/>
    <cellStyle name="Prosent 12 3 6 2" xfId="49668" xr:uid="{00000000-0005-0000-0000-000058C10000}"/>
    <cellStyle name="Prosent 12 3 7" xfId="49669" xr:uid="{00000000-0005-0000-0000-000059C10000}"/>
    <cellStyle name="Prosent 12 3_3. Chng in credit spreads" xfId="49670" xr:uid="{00000000-0005-0000-0000-00005AC10000}"/>
    <cellStyle name="Prosent 12 4" xfId="34528" xr:uid="{00000000-0005-0000-0000-00005BC10000}"/>
    <cellStyle name="Prosent 12 4 2" xfId="49671" xr:uid="{00000000-0005-0000-0000-00005CC10000}"/>
    <cellStyle name="Prosent 12 4 2 2" xfId="49672" xr:uid="{00000000-0005-0000-0000-00005DC10000}"/>
    <cellStyle name="Prosent 12 4 2 2 2" xfId="49673" xr:uid="{00000000-0005-0000-0000-00005EC10000}"/>
    <cellStyle name="Prosent 12 4 2 3" xfId="49674" xr:uid="{00000000-0005-0000-0000-00005FC10000}"/>
    <cellStyle name="Prosent 12 4 2 3 2" xfId="49675" xr:uid="{00000000-0005-0000-0000-000060C10000}"/>
    <cellStyle name="Prosent 12 4 2 4" xfId="49676" xr:uid="{00000000-0005-0000-0000-000061C10000}"/>
    <cellStyle name="Prosent 12 4 2_3. Chng in credit spreads" xfId="49677" xr:uid="{00000000-0005-0000-0000-000062C10000}"/>
    <cellStyle name="Prosent 12 4 3" xfId="49678" xr:uid="{00000000-0005-0000-0000-000063C10000}"/>
    <cellStyle name="Prosent 12 4 3 2" xfId="49679" xr:uid="{00000000-0005-0000-0000-000064C10000}"/>
    <cellStyle name="Prosent 12 4 4" xfId="49680" xr:uid="{00000000-0005-0000-0000-000065C10000}"/>
    <cellStyle name="Prosent 12 4 4 2" xfId="49681" xr:uid="{00000000-0005-0000-0000-000066C10000}"/>
    <cellStyle name="Prosent 12 4 5" xfId="49682" xr:uid="{00000000-0005-0000-0000-000067C10000}"/>
    <cellStyle name="Prosent 12 4_3. Chng in credit spreads" xfId="49683" xr:uid="{00000000-0005-0000-0000-000068C10000}"/>
    <cellStyle name="Prosent 12 5" xfId="49684" xr:uid="{00000000-0005-0000-0000-000069C10000}"/>
    <cellStyle name="Prosent 12 5 2" xfId="49685" xr:uid="{00000000-0005-0000-0000-00006AC10000}"/>
    <cellStyle name="Prosent 12 5 2 2" xfId="49686" xr:uid="{00000000-0005-0000-0000-00006BC10000}"/>
    <cellStyle name="Prosent 12 5 2 2 2" xfId="49687" xr:uid="{00000000-0005-0000-0000-00006CC10000}"/>
    <cellStyle name="Prosent 12 5 2 3" xfId="49688" xr:uid="{00000000-0005-0000-0000-00006DC10000}"/>
    <cellStyle name="Prosent 12 5 2 3 2" xfId="49689" xr:uid="{00000000-0005-0000-0000-00006EC10000}"/>
    <cellStyle name="Prosent 12 5 2 4" xfId="49690" xr:uid="{00000000-0005-0000-0000-00006FC10000}"/>
    <cellStyle name="Prosent 12 5 2_3. Chng in credit spreads" xfId="49691" xr:uid="{00000000-0005-0000-0000-000070C10000}"/>
    <cellStyle name="Prosent 12 5 3" xfId="49692" xr:uid="{00000000-0005-0000-0000-000071C10000}"/>
    <cellStyle name="Prosent 12 5 3 2" xfId="49693" xr:uid="{00000000-0005-0000-0000-000072C10000}"/>
    <cellStyle name="Prosent 12 5 4" xfId="49694" xr:uid="{00000000-0005-0000-0000-000073C10000}"/>
    <cellStyle name="Prosent 12 5 4 2" xfId="49695" xr:uid="{00000000-0005-0000-0000-000074C10000}"/>
    <cellStyle name="Prosent 12 5 5" xfId="49696" xr:uid="{00000000-0005-0000-0000-000075C10000}"/>
    <cellStyle name="Prosent 12 5_3. Chng in credit spreads" xfId="49697" xr:uid="{00000000-0005-0000-0000-000076C10000}"/>
    <cellStyle name="Prosent 12 6" xfId="49698" xr:uid="{00000000-0005-0000-0000-000077C10000}"/>
    <cellStyle name="Prosent 12 6 2" xfId="49699" xr:uid="{00000000-0005-0000-0000-000078C10000}"/>
    <cellStyle name="Prosent 12 6 2 2" xfId="49700" xr:uid="{00000000-0005-0000-0000-000079C10000}"/>
    <cellStyle name="Prosent 12 6 3" xfId="49701" xr:uid="{00000000-0005-0000-0000-00007AC10000}"/>
    <cellStyle name="Prosent 12 6 3 2" xfId="49702" xr:uid="{00000000-0005-0000-0000-00007BC10000}"/>
    <cellStyle name="Prosent 12 6 4" xfId="49703" xr:uid="{00000000-0005-0000-0000-00007CC10000}"/>
    <cellStyle name="Prosent 12 6_3. Chng in credit spreads" xfId="49704" xr:uid="{00000000-0005-0000-0000-00007DC10000}"/>
    <cellStyle name="Prosent 12 7" xfId="49705" xr:uid="{00000000-0005-0000-0000-00007EC10000}"/>
    <cellStyle name="Prosent 12 7 2" xfId="49706" xr:uid="{00000000-0005-0000-0000-00007FC10000}"/>
    <cellStyle name="Prosent 12 8" xfId="49707" xr:uid="{00000000-0005-0000-0000-000080C10000}"/>
    <cellStyle name="Prosent 12 8 2" xfId="49708" xr:uid="{00000000-0005-0000-0000-000081C10000}"/>
    <cellStyle name="Prosent 12 9" xfId="49709" xr:uid="{00000000-0005-0000-0000-000082C10000}"/>
    <cellStyle name="Prosent 12_3. Chng in credit spreads" xfId="49710" xr:uid="{00000000-0005-0000-0000-000083C10000}"/>
    <cellStyle name="Prosent 13" xfId="9876" xr:uid="{00000000-0005-0000-0000-000084C10000}"/>
    <cellStyle name="Prosent 13 2" xfId="9877" xr:uid="{00000000-0005-0000-0000-000085C10000}"/>
    <cellStyle name="Prosent 13 2 2" xfId="34589" xr:uid="{00000000-0005-0000-0000-000086C10000}"/>
    <cellStyle name="Prosent 13 3" xfId="34933" xr:uid="{00000000-0005-0000-0000-000087C10000}"/>
    <cellStyle name="Prosent 13_3. Chng in credit spreads" xfId="49711" xr:uid="{00000000-0005-0000-0000-000088C10000}"/>
    <cellStyle name="Prosent 14" xfId="33002" xr:uid="{00000000-0005-0000-0000-000089C10000}"/>
    <cellStyle name="Prosent 14 2" xfId="34978" xr:uid="{00000000-0005-0000-0000-00008AC10000}"/>
    <cellStyle name="Prosent 14 3" xfId="34637" xr:uid="{00000000-0005-0000-0000-00008BC10000}"/>
    <cellStyle name="Prosent 15" xfId="38644" xr:uid="{00000000-0005-0000-0000-00008CC10000}"/>
    <cellStyle name="Prosent 15 2" xfId="49712" xr:uid="{00000000-0005-0000-0000-00008DC10000}"/>
    <cellStyle name="Prosent 15 2 2" xfId="49713" xr:uid="{00000000-0005-0000-0000-00008EC10000}"/>
    <cellStyle name="Prosent 15 2 2 2" xfId="49714" xr:uid="{00000000-0005-0000-0000-00008FC10000}"/>
    <cellStyle name="Prosent 15 2 2 2 2" xfId="49715" xr:uid="{00000000-0005-0000-0000-000090C10000}"/>
    <cellStyle name="Prosent 15 2 2 3" xfId="49716" xr:uid="{00000000-0005-0000-0000-000091C10000}"/>
    <cellStyle name="Prosent 15 2 2 3 2" xfId="49717" xr:uid="{00000000-0005-0000-0000-000092C10000}"/>
    <cellStyle name="Prosent 15 2 2 4" xfId="49718" xr:uid="{00000000-0005-0000-0000-000093C10000}"/>
    <cellStyle name="Prosent 15 2 2_3. Chng in credit spreads" xfId="49719" xr:uid="{00000000-0005-0000-0000-000094C10000}"/>
    <cellStyle name="Prosent 15 2 3" xfId="49720" xr:uid="{00000000-0005-0000-0000-000095C10000}"/>
    <cellStyle name="Prosent 15 2 3 2" xfId="49721" xr:uid="{00000000-0005-0000-0000-000096C10000}"/>
    <cellStyle name="Prosent 15 2 4" xfId="49722" xr:uid="{00000000-0005-0000-0000-000097C10000}"/>
    <cellStyle name="Prosent 15 2 4 2" xfId="49723" xr:uid="{00000000-0005-0000-0000-000098C10000}"/>
    <cellStyle name="Prosent 15 2 5" xfId="49724" xr:uid="{00000000-0005-0000-0000-000099C10000}"/>
    <cellStyle name="Prosent 15 2_3. Chng in credit spreads" xfId="49725" xr:uid="{00000000-0005-0000-0000-00009AC10000}"/>
    <cellStyle name="Prosent 15 3" xfId="49726" xr:uid="{00000000-0005-0000-0000-00009BC10000}"/>
    <cellStyle name="Prosent 15 3 2" xfId="49727" xr:uid="{00000000-0005-0000-0000-00009CC10000}"/>
    <cellStyle name="Prosent 15 3 2 2" xfId="49728" xr:uid="{00000000-0005-0000-0000-00009DC10000}"/>
    <cellStyle name="Prosent 15 3 2 2 2" xfId="49729" xr:uid="{00000000-0005-0000-0000-00009EC10000}"/>
    <cellStyle name="Prosent 15 3 2 3" xfId="49730" xr:uid="{00000000-0005-0000-0000-00009FC10000}"/>
    <cellStyle name="Prosent 15 3 2 3 2" xfId="49731" xr:uid="{00000000-0005-0000-0000-0000A0C10000}"/>
    <cellStyle name="Prosent 15 3 2 4" xfId="49732" xr:uid="{00000000-0005-0000-0000-0000A1C10000}"/>
    <cellStyle name="Prosent 15 3 2_3. Chng in credit spreads" xfId="49733" xr:uid="{00000000-0005-0000-0000-0000A2C10000}"/>
    <cellStyle name="Prosent 15 3 3" xfId="49734" xr:uid="{00000000-0005-0000-0000-0000A3C10000}"/>
    <cellStyle name="Prosent 15 3 3 2" xfId="49735" xr:uid="{00000000-0005-0000-0000-0000A4C10000}"/>
    <cellStyle name="Prosent 15 3 4" xfId="49736" xr:uid="{00000000-0005-0000-0000-0000A5C10000}"/>
    <cellStyle name="Prosent 15 3 4 2" xfId="49737" xr:uid="{00000000-0005-0000-0000-0000A6C10000}"/>
    <cellStyle name="Prosent 15 3 5" xfId="49738" xr:uid="{00000000-0005-0000-0000-0000A7C10000}"/>
    <cellStyle name="Prosent 15 3_3. Chng in credit spreads" xfId="49739" xr:uid="{00000000-0005-0000-0000-0000A8C10000}"/>
    <cellStyle name="Prosent 15 4" xfId="49740" xr:uid="{00000000-0005-0000-0000-0000A9C10000}"/>
    <cellStyle name="Prosent 15 4 2" xfId="49741" xr:uid="{00000000-0005-0000-0000-0000AAC10000}"/>
    <cellStyle name="Prosent 15 4 2 2" xfId="49742" xr:uid="{00000000-0005-0000-0000-0000ABC10000}"/>
    <cellStyle name="Prosent 15 4 3" xfId="49743" xr:uid="{00000000-0005-0000-0000-0000ACC10000}"/>
    <cellStyle name="Prosent 15 4 3 2" xfId="49744" xr:uid="{00000000-0005-0000-0000-0000ADC10000}"/>
    <cellStyle name="Prosent 15 4 4" xfId="49745" xr:uid="{00000000-0005-0000-0000-0000AEC10000}"/>
    <cellStyle name="Prosent 15 4_3. Chng in credit spreads" xfId="49746" xr:uid="{00000000-0005-0000-0000-0000AFC10000}"/>
    <cellStyle name="Prosent 15 5" xfId="49747" xr:uid="{00000000-0005-0000-0000-0000B0C10000}"/>
    <cellStyle name="Prosent 15 5 2" xfId="49748" xr:uid="{00000000-0005-0000-0000-0000B1C10000}"/>
    <cellStyle name="Prosent 15 6" xfId="49749" xr:uid="{00000000-0005-0000-0000-0000B2C10000}"/>
    <cellStyle name="Prosent 15 6 2" xfId="49750" xr:uid="{00000000-0005-0000-0000-0000B3C10000}"/>
    <cellStyle name="Prosent 15 7" xfId="49751" xr:uid="{00000000-0005-0000-0000-0000B4C10000}"/>
    <cellStyle name="Prosent 15_3. Chng in credit spreads" xfId="49752" xr:uid="{00000000-0005-0000-0000-0000B5C10000}"/>
    <cellStyle name="Prosent 16" xfId="49753" xr:uid="{00000000-0005-0000-0000-0000B6C10000}"/>
    <cellStyle name="Prosent 16 2" xfId="49754" xr:uid="{00000000-0005-0000-0000-0000B7C10000}"/>
    <cellStyle name="Prosent 16 2 2" xfId="49755" xr:uid="{00000000-0005-0000-0000-0000B8C10000}"/>
    <cellStyle name="Prosent 16 3" xfId="49756" xr:uid="{00000000-0005-0000-0000-0000B9C10000}"/>
    <cellStyle name="Prosent 16 3 2" xfId="49757" xr:uid="{00000000-0005-0000-0000-0000BAC10000}"/>
    <cellStyle name="Prosent 16 4" xfId="49758" xr:uid="{00000000-0005-0000-0000-0000BBC10000}"/>
    <cellStyle name="Prosent 16_3. Chng in credit spreads" xfId="49759" xr:uid="{00000000-0005-0000-0000-0000BCC10000}"/>
    <cellStyle name="Prosent 17" xfId="49760" xr:uid="{00000000-0005-0000-0000-0000BDC10000}"/>
    <cellStyle name="Prosent 17 2" xfId="49761" xr:uid="{00000000-0005-0000-0000-0000BEC10000}"/>
    <cellStyle name="Prosent 17 2 2" xfId="49762" xr:uid="{00000000-0005-0000-0000-0000BFC10000}"/>
    <cellStyle name="Prosent 17 3" xfId="49763" xr:uid="{00000000-0005-0000-0000-0000C0C10000}"/>
    <cellStyle name="Prosent 17_3. Chng in credit spreads" xfId="49764" xr:uid="{00000000-0005-0000-0000-0000C1C10000}"/>
    <cellStyle name="Prosent 18" xfId="49765" xr:uid="{00000000-0005-0000-0000-0000C2C10000}"/>
    <cellStyle name="Prosent 18 2" xfId="49766" xr:uid="{00000000-0005-0000-0000-0000C3C10000}"/>
    <cellStyle name="Prosent 18 2 2" xfId="49767" xr:uid="{00000000-0005-0000-0000-0000C4C10000}"/>
    <cellStyle name="Prosent 18 2 2 2" xfId="49768" xr:uid="{00000000-0005-0000-0000-0000C5C10000}"/>
    <cellStyle name="Prosent 18 2 3" xfId="49769" xr:uid="{00000000-0005-0000-0000-0000C6C10000}"/>
    <cellStyle name="Prosent 18 2 3 2" xfId="49770" xr:uid="{00000000-0005-0000-0000-0000C7C10000}"/>
    <cellStyle name="Prosent 18 2 4" xfId="49771" xr:uid="{00000000-0005-0000-0000-0000C8C10000}"/>
    <cellStyle name="Prosent 18 2_3. Chng in credit spreads" xfId="49772" xr:uid="{00000000-0005-0000-0000-0000C9C10000}"/>
    <cellStyle name="Prosent 18 3" xfId="49773" xr:uid="{00000000-0005-0000-0000-0000CAC10000}"/>
    <cellStyle name="Prosent 18 3 2" xfId="49774" xr:uid="{00000000-0005-0000-0000-0000CBC10000}"/>
    <cellStyle name="Prosent 18 4" xfId="49775" xr:uid="{00000000-0005-0000-0000-0000CCC10000}"/>
    <cellStyle name="Prosent 18 4 2" xfId="49776" xr:uid="{00000000-0005-0000-0000-0000CDC10000}"/>
    <cellStyle name="Prosent 18 5" xfId="49777" xr:uid="{00000000-0005-0000-0000-0000CEC10000}"/>
    <cellStyle name="Prosent 18_3. Chng in credit spreads" xfId="49778" xr:uid="{00000000-0005-0000-0000-0000CFC10000}"/>
    <cellStyle name="Prosent 19" xfId="49779" xr:uid="{00000000-0005-0000-0000-0000D0C10000}"/>
    <cellStyle name="Prosent 19 2" xfId="49780" xr:uid="{00000000-0005-0000-0000-0000D1C10000}"/>
    <cellStyle name="Prosent 2" xfId="9878" xr:uid="{00000000-0005-0000-0000-0000D2C10000}"/>
    <cellStyle name="Prosent 2 10" xfId="49781" xr:uid="{00000000-0005-0000-0000-0000D3C10000}"/>
    <cellStyle name="Prosent 2 10 2" xfId="49782" xr:uid="{00000000-0005-0000-0000-0000D4C10000}"/>
    <cellStyle name="Prosent 2 10 2 2" xfId="49783" xr:uid="{00000000-0005-0000-0000-0000D5C10000}"/>
    <cellStyle name="Prosent 2 10 2 2 2" xfId="49784" xr:uid="{00000000-0005-0000-0000-0000D6C10000}"/>
    <cellStyle name="Prosent 2 10 2 3" xfId="49785" xr:uid="{00000000-0005-0000-0000-0000D7C10000}"/>
    <cellStyle name="Prosent 2 10 2_3. Chng in credit spreads" xfId="49786" xr:uid="{00000000-0005-0000-0000-0000D8C10000}"/>
    <cellStyle name="Prosent 2 10 3" xfId="49787" xr:uid="{00000000-0005-0000-0000-0000D9C10000}"/>
    <cellStyle name="Prosent 2 10 3 2" xfId="49788" xr:uid="{00000000-0005-0000-0000-0000DAC10000}"/>
    <cellStyle name="Prosent 2 10 3 2 2" xfId="49789" xr:uid="{00000000-0005-0000-0000-0000DBC10000}"/>
    <cellStyle name="Prosent 2 10 3 3" xfId="49790" xr:uid="{00000000-0005-0000-0000-0000DCC10000}"/>
    <cellStyle name="Prosent 2 10 3_3. Chng in credit spreads" xfId="49791" xr:uid="{00000000-0005-0000-0000-0000DDC10000}"/>
    <cellStyle name="Prosent 2 10 4" xfId="49792" xr:uid="{00000000-0005-0000-0000-0000DEC10000}"/>
    <cellStyle name="Prosent 2 10 4 2" xfId="49793" xr:uid="{00000000-0005-0000-0000-0000DFC10000}"/>
    <cellStyle name="Prosent 2 10 5" xfId="49794" xr:uid="{00000000-0005-0000-0000-0000E0C10000}"/>
    <cellStyle name="Prosent 2 10_3. Chng in credit spreads" xfId="49795" xr:uid="{00000000-0005-0000-0000-0000E1C10000}"/>
    <cellStyle name="Prosent 2 11" xfId="49796" xr:uid="{00000000-0005-0000-0000-0000E2C10000}"/>
    <cellStyle name="Prosent 2 11 2" xfId="49797" xr:uid="{00000000-0005-0000-0000-0000E3C10000}"/>
    <cellStyle name="Prosent 2 11 2 2" xfId="49798" xr:uid="{00000000-0005-0000-0000-0000E4C10000}"/>
    <cellStyle name="Prosent 2 11 3" xfId="49799" xr:uid="{00000000-0005-0000-0000-0000E5C10000}"/>
    <cellStyle name="Prosent 2 11 3 2" xfId="49800" xr:uid="{00000000-0005-0000-0000-0000E6C10000}"/>
    <cellStyle name="Prosent 2 11 4" xfId="49801" xr:uid="{00000000-0005-0000-0000-0000E7C10000}"/>
    <cellStyle name="Prosent 2 11_3. Chng in credit spreads" xfId="49802" xr:uid="{00000000-0005-0000-0000-0000E8C10000}"/>
    <cellStyle name="Prosent 2 12" xfId="49803" xr:uid="{00000000-0005-0000-0000-0000E9C10000}"/>
    <cellStyle name="Prosent 2 12 2" xfId="49804" xr:uid="{00000000-0005-0000-0000-0000EAC10000}"/>
    <cellStyle name="Prosent 2 12 2 2" xfId="49805" xr:uid="{00000000-0005-0000-0000-0000EBC10000}"/>
    <cellStyle name="Prosent 2 12 3" xfId="49806" xr:uid="{00000000-0005-0000-0000-0000ECC10000}"/>
    <cellStyle name="Prosent 2 12_3. Chng in credit spreads" xfId="49807" xr:uid="{00000000-0005-0000-0000-0000EDC10000}"/>
    <cellStyle name="Prosent 2 13" xfId="49808" xr:uid="{00000000-0005-0000-0000-0000EEC10000}"/>
    <cellStyle name="Prosent 2 13 2" xfId="49809" xr:uid="{00000000-0005-0000-0000-0000EFC10000}"/>
    <cellStyle name="Prosent 2 13 2 2" xfId="49810" xr:uid="{00000000-0005-0000-0000-0000F0C10000}"/>
    <cellStyle name="Prosent 2 13 3" xfId="49811" xr:uid="{00000000-0005-0000-0000-0000F1C10000}"/>
    <cellStyle name="Prosent 2 13_3. Chng in credit spreads" xfId="49812" xr:uid="{00000000-0005-0000-0000-0000F2C10000}"/>
    <cellStyle name="Prosent 2 14" xfId="49813" xr:uid="{00000000-0005-0000-0000-0000F3C10000}"/>
    <cellStyle name="Prosent 2 15" xfId="49814" xr:uid="{00000000-0005-0000-0000-0000F4C10000}"/>
    <cellStyle name="Prosent 2 2" xfId="9879" xr:uid="{00000000-0005-0000-0000-0000F5C10000}"/>
    <cellStyle name="Prosent 2 2 2" xfId="9880" xr:uid="{00000000-0005-0000-0000-0000F6C10000}"/>
    <cellStyle name="Prosent 2 2 2 2" xfId="33003" xr:uid="{00000000-0005-0000-0000-0000F7C10000}"/>
    <cellStyle name="Prosent 2 2 2 2 2" xfId="34740" xr:uid="{00000000-0005-0000-0000-0000F8C10000}"/>
    <cellStyle name="Prosent 2 2 2 2 2 2" xfId="38549" xr:uid="{00000000-0005-0000-0000-0000F9C10000}"/>
    <cellStyle name="Prosent 2 2 2 2 2 2 2" xfId="49815" xr:uid="{00000000-0005-0000-0000-0000FAC10000}"/>
    <cellStyle name="Prosent 2 2 2 2 2 3" xfId="49816" xr:uid="{00000000-0005-0000-0000-0000FBC10000}"/>
    <cellStyle name="Prosent 2 2 2 2 2_3. Chng in credit spreads" xfId="49817" xr:uid="{00000000-0005-0000-0000-0000FCC10000}"/>
    <cellStyle name="Prosent 2 2 2 2 3" xfId="38548" xr:uid="{00000000-0005-0000-0000-0000FDC10000}"/>
    <cellStyle name="Prosent 2 2 2 2 3 2" xfId="49818" xr:uid="{00000000-0005-0000-0000-0000FEC10000}"/>
    <cellStyle name="Prosent 2 2 2 2 3 2 2" xfId="49819" xr:uid="{00000000-0005-0000-0000-0000FFC10000}"/>
    <cellStyle name="Prosent 2 2 2 2 3 3" xfId="49820" xr:uid="{00000000-0005-0000-0000-000000C20000}"/>
    <cellStyle name="Prosent 2 2 2 2 3_3. Chng in credit spreads" xfId="49821" xr:uid="{00000000-0005-0000-0000-000001C20000}"/>
    <cellStyle name="Prosent 2 2 2 2 4" xfId="49822" xr:uid="{00000000-0005-0000-0000-000002C20000}"/>
    <cellStyle name="Prosent 2 2 2 2 4 2" xfId="49823" xr:uid="{00000000-0005-0000-0000-000003C20000}"/>
    <cellStyle name="Prosent 2 2 2 2 4 2 2" xfId="49824" xr:uid="{00000000-0005-0000-0000-000004C20000}"/>
    <cellStyle name="Prosent 2 2 2 2 4 3" xfId="49825" xr:uid="{00000000-0005-0000-0000-000005C20000}"/>
    <cellStyle name="Prosent 2 2 2 2 4_3. Chng in credit spreads" xfId="49826" xr:uid="{00000000-0005-0000-0000-000006C20000}"/>
    <cellStyle name="Prosent 2 2 2 2 5" xfId="49827" xr:uid="{00000000-0005-0000-0000-000007C20000}"/>
    <cellStyle name="Prosent 2 2 2 2 5 2" xfId="49828" xr:uid="{00000000-0005-0000-0000-000008C20000}"/>
    <cellStyle name="Prosent 2 2 2 2 6" xfId="49829" xr:uid="{00000000-0005-0000-0000-000009C20000}"/>
    <cellStyle name="Prosent 2 2 2 2_3. Chng in credit spreads" xfId="49830" xr:uid="{00000000-0005-0000-0000-00000AC20000}"/>
    <cellStyle name="Prosent 2 2 2 3" xfId="38550" xr:uid="{00000000-0005-0000-0000-00000BC20000}"/>
    <cellStyle name="Prosent 2 2 2 3 2" xfId="49831" xr:uid="{00000000-0005-0000-0000-00000CC20000}"/>
    <cellStyle name="Prosent 2 2 2 3 2 2" xfId="49832" xr:uid="{00000000-0005-0000-0000-00000DC20000}"/>
    <cellStyle name="Prosent 2 2 2 3 3" xfId="49833" xr:uid="{00000000-0005-0000-0000-00000EC20000}"/>
    <cellStyle name="Prosent 2 2 2 3 3 2" xfId="49834" xr:uid="{00000000-0005-0000-0000-00000FC20000}"/>
    <cellStyle name="Prosent 2 2 2 3 4" xfId="49835" xr:uid="{00000000-0005-0000-0000-000010C20000}"/>
    <cellStyle name="Prosent 2 2 2 3_3. Chng in credit spreads" xfId="49836" xr:uid="{00000000-0005-0000-0000-000011C20000}"/>
    <cellStyle name="Prosent 2 2 2 4" xfId="38551" xr:uid="{00000000-0005-0000-0000-000012C20000}"/>
    <cellStyle name="Prosent 2 2 2 4 2" xfId="49837" xr:uid="{00000000-0005-0000-0000-000013C20000}"/>
    <cellStyle name="Prosent 2 2 2 4 2 2" xfId="49838" xr:uid="{00000000-0005-0000-0000-000014C20000}"/>
    <cellStyle name="Prosent 2 2 2 4 3" xfId="49839" xr:uid="{00000000-0005-0000-0000-000015C20000}"/>
    <cellStyle name="Prosent 2 2 2 4_3. Chng in credit spreads" xfId="49840" xr:uid="{00000000-0005-0000-0000-000016C20000}"/>
    <cellStyle name="Prosent 2 2 2 5" xfId="38547" xr:uid="{00000000-0005-0000-0000-000017C20000}"/>
    <cellStyle name="Prosent 2 2 2 5 2" xfId="49841" xr:uid="{00000000-0005-0000-0000-000018C20000}"/>
    <cellStyle name="Prosent 2 2 2 5 2 2" xfId="49842" xr:uid="{00000000-0005-0000-0000-000019C20000}"/>
    <cellStyle name="Prosent 2 2 2 5 3" xfId="49843" xr:uid="{00000000-0005-0000-0000-00001AC20000}"/>
    <cellStyle name="Prosent 2 2 2 5_3. Chng in credit spreads" xfId="49844" xr:uid="{00000000-0005-0000-0000-00001BC20000}"/>
    <cellStyle name="Prosent 2 2 2 6" xfId="49845" xr:uid="{00000000-0005-0000-0000-00001CC20000}"/>
    <cellStyle name="Prosent 2 2 2 6 2" xfId="49846" xr:uid="{00000000-0005-0000-0000-00001DC20000}"/>
    <cellStyle name="Prosent 2 2 2 6 2 2" xfId="49847" xr:uid="{00000000-0005-0000-0000-00001EC20000}"/>
    <cellStyle name="Prosent 2 2 2 6 3" xfId="49848" xr:uid="{00000000-0005-0000-0000-00001FC20000}"/>
    <cellStyle name="Prosent 2 2 2 6_3. Chng in credit spreads" xfId="49849" xr:uid="{00000000-0005-0000-0000-000020C20000}"/>
    <cellStyle name="Prosent 2 2 2 7" xfId="49850" xr:uid="{00000000-0005-0000-0000-000021C20000}"/>
    <cellStyle name="Prosent 2 2 2_3. Chng in credit spreads" xfId="49851" xr:uid="{00000000-0005-0000-0000-000022C20000}"/>
    <cellStyle name="Prosent 2 2 3" xfId="33004" xr:uid="{00000000-0005-0000-0000-000023C20000}"/>
    <cellStyle name="Prosent 2 2 3 2" xfId="34476" xr:uid="{00000000-0005-0000-0000-000024C20000}"/>
    <cellStyle name="Prosent 2 2 3 2 2" xfId="38553" xr:uid="{00000000-0005-0000-0000-000025C20000}"/>
    <cellStyle name="Prosent 2 2 3 2 2 2" xfId="49852" xr:uid="{00000000-0005-0000-0000-000026C20000}"/>
    <cellStyle name="Prosent 2 2 3 2 2 2 2" xfId="49853" xr:uid="{00000000-0005-0000-0000-000027C20000}"/>
    <cellStyle name="Prosent 2 2 3 2 2 3" xfId="49854" xr:uid="{00000000-0005-0000-0000-000028C20000}"/>
    <cellStyle name="Prosent 2 2 3 2 2_3. Chng in credit spreads" xfId="49855" xr:uid="{00000000-0005-0000-0000-000029C20000}"/>
    <cellStyle name="Prosent 2 2 3 2 3" xfId="49856" xr:uid="{00000000-0005-0000-0000-00002AC20000}"/>
    <cellStyle name="Prosent 2 2 3 2 3 2" xfId="49857" xr:uid="{00000000-0005-0000-0000-00002BC20000}"/>
    <cellStyle name="Prosent 2 2 3 2 3 2 2" xfId="49858" xr:uid="{00000000-0005-0000-0000-00002CC20000}"/>
    <cellStyle name="Prosent 2 2 3 2 3 3" xfId="49859" xr:uid="{00000000-0005-0000-0000-00002DC20000}"/>
    <cellStyle name="Prosent 2 2 3 2 3_3. Chng in credit spreads" xfId="49860" xr:uid="{00000000-0005-0000-0000-00002EC20000}"/>
    <cellStyle name="Prosent 2 2 3 2 4" xfId="49861" xr:uid="{00000000-0005-0000-0000-00002FC20000}"/>
    <cellStyle name="Prosent 2 2 3 2 4 2" xfId="49862" xr:uid="{00000000-0005-0000-0000-000030C20000}"/>
    <cellStyle name="Prosent 2 2 3 2 4 2 2" xfId="49863" xr:uid="{00000000-0005-0000-0000-000031C20000}"/>
    <cellStyle name="Prosent 2 2 3 2 4 3" xfId="49864" xr:uid="{00000000-0005-0000-0000-000032C20000}"/>
    <cellStyle name="Prosent 2 2 3 2 4_3. Chng in credit spreads" xfId="49865" xr:uid="{00000000-0005-0000-0000-000033C20000}"/>
    <cellStyle name="Prosent 2 2 3 2 5" xfId="49866" xr:uid="{00000000-0005-0000-0000-000034C20000}"/>
    <cellStyle name="Prosent 2 2 3 2 5 2" xfId="49867" xr:uid="{00000000-0005-0000-0000-000035C20000}"/>
    <cellStyle name="Prosent 2 2 3 2 6" xfId="49868" xr:uid="{00000000-0005-0000-0000-000036C20000}"/>
    <cellStyle name="Prosent 2 2 3 2_3. Chng in credit spreads" xfId="49869" xr:uid="{00000000-0005-0000-0000-000037C20000}"/>
    <cellStyle name="Prosent 2 2 3 3" xfId="38552" xr:uid="{00000000-0005-0000-0000-000038C20000}"/>
    <cellStyle name="Prosent 2 2 3 3 2" xfId="49870" xr:uid="{00000000-0005-0000-0000-000039C20000}"/>
    <cellStyle name="Prosent 2 2 3 3 2 2" xfId="49871" xr:uid="{00000000-0005-0000-0000-00003AC20000}"/>
    <cellStyle name="Prosent 2 2 3 3 3" xfId="49872" xr:uid="{00000000-0005-0000-0000-00003BC20000}"/>
    <cellStyle name="Prosent 2 2 3 3_3. Chng in credit spreads" xfId="49873" xr:uid="{00000000-0005-0000-0000-00003CC20000}"/>
    <cellStyle name="Prosent 2 2 3 4" xfId="49874" xr:uid="{00000000-0005-0000-0000-00003DC20000}"/>
    <cellStyle name="Prosent 2 2 3 4 2" xfId="49875" xr:uid="{00000000-0005-0000-0000-00003EC20000}"/>
    <cellStyle name="Prosent 2 2 3 4 2 2" xfId="49876" xr:uid="{00000000-0005-0000-0000-00003FC20000}"/>
    <cellStyle name="Prosent 2 2 3 4 3" xfId="49877" xr:uid="{00000000-0005-0000-0000-000040C20000}"/>
    <cellStyle name="Prosent 2 2 3 4_3. Chng in credit spreads" xfId="49878" xr:uid="{00000000-0005-0000-0000-000041C20000}"/>
    <cellStyle name="Prosent 2 2 3 5" xfId="49879" xr:uid="{00000000-0005-0000-0000-000042C20000}"/>
    <cellStyle name="Prosent 2 2 3 5 2" xfId="49880" xr:uid="{00000000-0005-0000-0000-000043C20000}"/>
    <cellStyle name="Prosent 2 2 3 5 2 2" xfId="49881" xr:uid="{00000000-0005-0000-0000-000044C20000}"/>
    <cellStyle name="Prosent 2 2 3 5 3" xfId="49882" xr:uid="{00000000-0005-0000-0000-000045C20000}"/>
    <cellStyle name="Prosent 2 2 3 5_3. Chng in credit spreads" xfId="49883" xr:uid="{00000000-0005-0000-0000-000046C20000}"/>
    <cellStyle name="Prosent 2 2 3 6" xfId="49884" xr:uid="{00000000-0005-0000-0000-000047C20000}"/>
    <cellStyle name="Prosent 2 2 3 6 2" xfId="49885" xr:uid="{00000000-0005-0000-0000-000048C20000}"/>
    <cellStyle name="Prosent 2 2 3 7" xfId="49886" xr:uid="{00000000-0005-0000-0000-000049C20000}"/>
    <cellStyle name="Prosent 2 2 3_3. Chng in credit spreads" xfId="49887" xr:uid="{00000000-0005-0000-0000-00004AC20000}"/>
    <cellStyle name="Prosent 2 2 4" xfId="34531" xr:uid="{00000000-0005-0000-0000-00004BC20000}"/>
    <cellStyle name="Prosent 2 2 4 2" xfId="38555" xr:uid="{00000000-0005-0000-0000-00004CC20000}"/>
    <cellStyle name="Prosent 2 2 4 2 2" xfId="49888" xr:uid="{00000000-0005-0000-0000-00004DC20000}"/>
    <cellStyle name="Prosent 2 2 4 2 2 2" xfId="49889" xr:uid="{00000000-0005-0000-0000-00004EC20000}"/>
    <cellStyle name="Prosent 2 2 4 2 2 2 2" xfId="49890" xr:uid="{00000000-0005-0000-0000-00004FC20000}"/>
    <cellStyle name="Prosent 2 2 4 2 2 3" xfId="49891" xr:uid="{00000000-0005-0000-0000-000050C20000}"/>
    <cellStyle name="Prosent 2 2 4 2 2_3. Chng in credit spreads" xfId="49892" xr:uid="{00000000-0005-0000-0000-000051C20000}"/>
    <cellStyle name="Prosent 2 2 4 2 3" xfId="49893" xr:uid="{00000000-0005-0000-0000-000052C20000}"/>
    <cellStyle name="Prosent 2 2 4 2 3 2" xfId="49894" xr:uid="{00000000-0005-0000-0000-000053C20000}"/>
    <cellStyle name="Prosent 2 2 4 2 3 2 2" xfId="49895" xr:uid="{00000000-0005-0000-0000-000054C20000}"/>
    <cellStyle name="Prosent 2 2 4 2 3 3" xfId="49896" xr:uid="{00000000-0005-0000-0000-000055C20000}"/>
    <cellStyle name="Prosent 2 2 4 2 3_3. Chng in credit spreads" xfId="49897" xr:uid="{00000000-0005-0000-0000-000056C20000}"/>
    <cellStyle name="Prosent 2 2 4 2 4" xfId="49898" xr:uid="{00000000-0005-0000-0000-000057C20000}"/>
    <cellStyle name="Prosent 2 2 4 2 4 2" xfId="49899" xr:uid="{00000000-0005-0000-0000-000058C20000}"/>
    <cellStyle name="Prosent 2 2 4 2 5" xfId="49900" xr:uid="{00000000-0005-0000-0000-000059C20000}"/>
    <cellStyle name="Prosent 2 2 4 2_3. Chng in credit spreads" xfId="49901" xr:uid="{00000000-0005-0000-0000-00005AC20000}"/>
    <cellStyle name="Prosent 2 2 4 3" xfId="38554" xr:uid="{00000000-0005-0000-0000-00005BC20000}"/>
    <cellStyle name="Prosent 2 2 4 3 2" xfId="49902" xr:uid="{00000000-0005-0000-0000-00005CC20000}"/>
    <cellStyle name="Prosent 2 2 4 3 2 2" xfId="49903" xr:uid="{00000000-0005-0000-0000-00005DC20000}"/>
    <cellStyle name="Prosent 2 2 4 3 3" xfId="49904" xr:uid="{00000000-0005-0000-0000-00005EC20000}"/>
    <cellStyle name="Prosent 2 2 4 3_3. Chng in credit spreads" xfId="49905" xr:uid="{00000000-0005-0000-0000-00005FC20000}"/>
    <cellStyle name="Prosent 2 2 4 4" xfId="49906" xr:uid="{00000000-0005-0000-0000-000060C20000}"/>
    <cellStyle name="Prosent 2 2 4 4 2" xfId="49907" xr:uid="{00000000-0005-0000-0000-000061C20000}"/>
    <cellStyle name="Prosent 2 2 4 4 2 2" xfId="49908" xr:uid="{00000000-0005-0000-0000-000062C20000}"/>
    <cellStyle name="Prosent 2 2 4 4 3" xfId="49909" xr:uid="{00000000-0005-0000-0000-000063C20000}"/>
    <cellStyle name="Prosent 2 2 4 4_3. Chng in credit spreads" xfId="49910" xr:uid="{00000000-0005-0000-0000-000064C20000}"/>
    <cellStyle name="Prosent 2 2 4 5" xfId="49911" xr:uid="{00000000-0005-0000-0000-000065C20000}"/>
    <cellStyle name="Prosent 2 2 4 5 2" xfId="49912" xr:uid="{00000000-0005-0000-0000-000066C20000}"/>
    <cellStyle name="Prosent 2 2 4 5 2 2" xfId="49913" xr:uid="{00000000-0005-0000-0000-000067C20000}"/>
    <cellStyle name="Prosent 2 2 4 5 3" xfId="49914" xr:uid="{00000000-0005-0000-0000-000068C20000}"/>
    <cellStyle name="Prosent 2 2 4 5_3. Chng in credit spreads" xfId="49915" xr:uid="{00000000-0005-0000-0000-000069C20000}"/>
    <cellStyle name="Prosent 2 2 4 6" xfId="49916" xr:uid="{00000000-0005-0000-0000-00006AC20000}"/>
    <cellStyle name="Prosent 2 2 4 6 2" xfId="49917" xr:uid="{00000000-0005-0000-0000-00006BC20000}"/>
    <cellStyle name="Prosent 2 2 4 7" xfId="49918" xr:uid="{00000000-0005-0000-0000-00006CC20000}"/>
    <cellStyle name="Prosent 2 2 4_3. Chng in credit spreads" xfId="49919" xr:uid="{00000000-0005-0000-0000-00006DC20000}"/>
    <cellStyle name="Prosent 2 2 5" xfId="38556" xr:uid="{00000000-0005-0000-0000-00006EC20000}"/>
    <cellStyle name="Prosent 2 2 5 2" xfId="49920" xr:uid="{00000000-0005-0000-0000-00006FC20000}"/>
    <cellStyle name="Prosent 2 2 5 2 2" xfId="49921" xr:uid="{00000000-0005-0000-0000-000070C20000}"/>
    <cellStyle name="Prosent 2 2 5 2 2 2" xfId="49922" xr:uid="{00000000-0005-0000-0000-000071C20000}"/>
    <cellStyle name="Prosent 2 2 5 2 3" xfId="49923" xr:uid="{00000000-0005-0000-0000-000072C20000}"/>
    <cellStyle name="Prosent 2 2 5 2_3. Chng in credit spreads" xfId="49924" xr:uid="{00000000-0005-0000-0000-000073C20000}"/>
    <cellStyle name="Prosent 2 2 5 3" xfId="49925" xr:uid="{00000000-0005-0000-0000-000074C20000}"/>
    <cellStyle name="Prosent 2 2 5 3 2" xfId="49926" xr:uid="{00000000-0005-0000-0000-000075C20000}"/>
    <cellStyle name="Prosent 2 2 5 3 2 2" xfId="49927" xr:uid="{00000000-0005-0000-0000-000076C20000}"/>
    <cellStyle name="Prosent 2 2 5 3 3" xfId="49928" xr:uid="{00000000-0005-0000-0000-000077C20000}"/>
    <cellStyle name="Prosent 2 2 5 3_3. Chng in credit spreads" xfId="49929" xr:uid="{00000000-0005-0000-0000-000078C20000}"/>
    <cellStyle name="Prosent 2 2 5 4" xfId="49930" xr:uid="{00000000-0005-0000-0000-000079C20000}"/>
    <cellStyle name="Prosent 2 2 5 4 2" xfId="49931" xr:uid="{00000000-0005-0000-0000-00007AC20000}"/>
    <cellStyle name="Prosent 2 2 5 4 2 2" xfId="49932" xr:uid="{00000000-0005-0000-0000-00007BC20000}"/>
    <cellStyle name="Prosent 2 2 5 4 3" xfId="49933" xr:uid="{00000000-0005-0000-0000-00007CC20000}"/>
    <cellStyle name="Prosent 2 2 5 4_3. Chng in credit spreads" xfId="49934" xr:uid="{00000000-0005-0000-0000-00007DC20000}"/>
    <cellStyle name="Prosent 2 2 5 5" xfId="49935" xr:uid="{00000000-0005-0000-0000-00007EC20000}"/>
    <cellStyle name="Prosent 2 2 5 5 2" xfId="49936" xr:uid="{00000000-0005-0000-0000-00007FC20000}"/>
    <cellStyle name="Prosent 2 2 5 6" xfId="49937" xr:uid="{00000000-0005-0000-0000-000080C20000}"/>
    <cellStyle name="Prosent 2 2 5_3. Chng in credit spreads" xfId="49938" xr:uid="{00000000-0005-0000-0000-000081C20000}"/>
    <cellStyle name="Prosent 2 2 6" xfId="38557" xr:uid="{00000000-0005-0000-0000-000082C20000}"/>
    <cellStyle name="Prosent 2 2 6 2" xfId="49939" xr:uid="{00000000-0005-0000-0000-000083C20000}"/>
    <cellStyle name="Prosent 2 2 6 2 2" xfId="49940" xr:uid="{00000000-0005-0000-0000-000084C20000}"/>
    <cellStyle name="Prosent 2 2 6 3" xfId="49941" xr:uid="{00000000-0005-0000-0000-000085C20000}"/>
    <cellStyle name="Prosent 2 2 6 3 2" xfId="49942" xr:uid="{00000000-0005-0000-0000-000086C20000}"/>
    <cellStyle name="Prosent 2 2 6 4" xfId="49943" xr:uid="{00000000-0005-0000-0000-000087C20000}"/>
    <cellStyle name="Prosent 2 2 6_3. Chng in credit spreads" xfId="49944" xr:uid="{00000000-0005-0000-0000-000088C20000}"/>
    <cellStyle name="Prosent 2 2 7" xfId="49945" xr:uid="{00000000-0005-0000-0000-000089C20000}"/>
    <cellStyle name="Prosent 2 2 7 2" xfId="49946" xr:uid="{00000000-0005-0000-0000-00008AC20000}"/>
    <cellStyle name="Prosent 2 2 7 2 2" xfId="49947" xr:uid="{00000000-0005-0000-0000-00008BC20000}"/>
    <cellStyle name="Prosent 2 2 7 3" xfId="49948" xr:uid="{00000000-0005-0000-0000-00008CC20000}"/>
    <cellStyle name="Prosent 2 2 7_3. Chng in credit spreads" xfId="49949" xr:uid="{00000000-0005-0000-0000-00008DC20000}"/>
    <cellStyle name="Prosent 2 2 8" xfId="49950" xr:uid="{00000000-0005-0000-0000-00008EC20000}"/>
    <cellStyle name="Prosent 2 2 8 2" xfId="49951" xr:uid="{00000000-0005-0000-0000-00008FC20000}"/>
    <cellStyle name="Prosent 2 2 8 2 2" xfId="49952" xr:uid="{00000000-0005-0000-0000-000090C20000}"/>
    <cellStyle name="Prosent 2 2 8 3" xfId="49953" xr:uid="{00000000-0005-0000-0000-000091C20000}"/>
    <cellStyle name="Prosent 2 2 8_3. Chng in credit spreads" xfId="49954" xr:uid="{00000000-0005-0000-0000-000092C20000}"/>
    <cellStyle name="Prosent 2 2_3. Chng in credit spreads" xfId="49955" xr:uid="{00000000-0005-0000-0000-000093C20000}"/>
    <cellStyle name="Prosent 2 3" xfId="9881" xr:uid="{00000000-0005-0000-0000-000094C20000}"/>
    <cellStyle name="Prosent 2 3 2" xfId="33005" xr:uid="{00000000-0005-0000-0000-000095C20000}"/>
    <cellStyle name="Prosent 2 3 2 2" xfId="34559" xr:uid="{00000000-0005-0000-0000-000096C20000}"/>
    <cellStyle name="Prosent 2 3 2 2 2" xfId="49956" xr:uid="{00000000-0005-0000-0000-000097C20000}"/>
    <cellStyle name="Prosent 2 3 2 2 2 2" xfId="49957" xr:uid="{00000000-0005-0000-0000-000098C20000}"/>
    <cellStyle name="Prosent 2 3 2 2 2 2 2" xfId="49958" xr:uid="{00000000-0005-0000-0000-000099C20000}"/>
    <cellStyle name="Prosent 2 3 2 2 2 3" xfId="49959" xr:uid="{00000000-0005-0000-0000-00009AC20000}"/>
    <cellStyle name="Prosent 2 3 2 2 2_3. Chng in credit spreads" xfId="49960" xr:uid="{00000000-0005-0000-0000-00009BC20000}"/>
    <cellStyle name="Prosent 2 3 2 2 3" xfId="49961" xr:uid="{00000000-0005-0000-0000-00009CC20000}"/>
    <cellStyle name="Prosent 2 3 2 2 3 2" xfId="49962" xr:uid="{00000000-0005-0000-0000-00009DC20000}"/>
    <cellStyle name="Prosent 2 3 2 2 3 2 2" xfId="49963" xr:uid="{00000000-0005-0000-0000-00009EC20000}"/>
    <cellStyle name="Prosent 2 3 2 2 3 3" xfId="49964" xr:uid="{00000000-0005-0000-0000-00009FC20000}"/>
    <cellStyle name="Prosent 2 3 2 2 3_3. Chng in credit spreads" xfId="49965" xr:uid="{00000000-0005-0000-0000-0000A0C20000}"/>
    <cellStyle name="Prosent 2 3 2 2 4" xfId="49966" xr:uid="{00000000-0005-0000-0000-0000A1C20000}"/>
    <cellStyle name="Prosent 2 3 2 2 4 2" xfId="49967" xr:uid="{00000000-0005-0000-0000-0000A2C20000}"/>
    <cellStyle name="Prosent 2 3 2 2 4 2 2" xfId="49968" xr:uid="{00000000-0005-0000-0000-0000A3C20000}"/>
    <cellStyle name="Prosent 2 3 2 2 4 3" xfId="49969" xr:uid="{00000000-0005-0000-0000-0000A4C20000}"/>
    <cellStyle name="Prosent 2 3 2 2 4_3. Chng in credit spreads" xfId="49970" xr:uid="{00000000-0005-0000-0000-0000A5C20000}"/>
    <cellStyle name="Prosent 2 3 2 2 5" xfId="49971" xr:uid="{00000000-0005-0000-0000-0000A6C20000}"/>
    <cellStyle name="Prosent 2 3 2 2 5 2" xfId="49972" xr:uid="{00000000-0005-0000-0000-0000A7C20000}"/>
    <cellStyle name="Prosent 2 3 2 2 6" xfId="49973" xr:uid="{00000000-0005-0000-0000-0000A8C20000}"/>
    <cellStyle name="Prosent 2 3 2 2_3. Chng in credit spreads" xfId="49974" xr:uid="{00000000-0005-0000-0000-0000A9C20000}"/>
    <cellStyle name="Prosent 2 3 2 3" xfId="49975" xr:uid="{00000000-0005-0000-0000-0000AAC20000}"/>
    <cellStyle name="Prosent 2 3 2 3 2" xfId="49976" xr:uid="{00000000-0005-0000-0000-0000ABC20000}"/>
    <cellStyle name="Prosent 2 3 2 3 2 2" xfId="49977" xr:uid="{00000000-0005-0000-0000-0000ACC20000}"/>
    <cellStyle name="Prosent 2 3 2 3 3" xfId="49978" xr:uid="{00000000-0005-0000-0000-0000ADC20000}"/>
    <cellStyle name="Prosent 2 3 2 3_3. Chng in credit spreads" xfId="49979" xr:uid="{00000000-0005-0000-0000-0000AEC20000}"/>
    <cellStyle name="Prosent 2 3 2 4" xfId="49980" xr:uid="{00000000-0005-0000-0000-0000AFC20000}"/>
    <cellStyle name="Prosent 2 3 2 4 2" xfId="49981" xr:uid="{00000000-0005-0000-0000-0000B0C20000}"/>
    <cellStyle name="Prosent 2 3 2 4 2 2" xfId="49982" xr:uid="{00000000-0005-0000-0000-0000B1C20000}"/>
    <cellStyle name="Prosent 2 3 2 4 3" xfId="49983" xr:uid="{00000000-0005-0000-0000-0000B2C20000}"/>
    <cellStyle name="Prosent 2 3 2 4_3. Chng in credit spreads" xfId="49984" xr:uid="{00000000-0005-0000-0000-0000B3C20000}"/>
    <cellStyle name="Prosent 2 3 2 5" xfId="49985" xr:uid="{00000000-0005-0000-0000-0000B4C20000}"/>
    <cellStyle name="Prosent 2 3 2 5 2" xfId="49986" xr:uid="{00000000-0005-0000-0000-0000B5C20000}"/>
    <cellStyle name="Prosent 2 3 2 5 2 2" xfId="49987" xr:uid="{00000000-0005-0000-0000-0000B6C20000}"/>
    <cellStyle name="Prosent 2 3 2 5 3" xfId="49988" xr:uid="{00000000-0005-0000-0000-0000B7C20000}"/>
    <cellStyle name="Prosent 2 3 2 5_3. Chng in credit spreads" xfId="49989" xr:uid="{00000000-0005-0000-0000-0000B8C20000}"/>
    <cellStyle name="Prosent 2 3 2 6" xfId="49990" xr:uid="{00000000-0005-0000-0000-0000B9C20000}"/>
    <cellStyle name="Prosent 2 3 2 6 2" xfId="49991" xr:uid="{00000000-0005-0000-0000-0000BAC20000}"/>
    <cellStyle name="Prosent 2 3 2 6 2 2" xfId="49992" xr:uid="{00000000-0005-0000-0000-0000BBC20000}"/>
    <cellStyle name="Prosent 2 3 2 6 3" xfId="49993" xr:uid="{00000000-0005-0000-0000-0000BCC20000}"/>
    <cellStyle name="Prosent 2 3 2 6_3. Chng in credit spreads" xfId="49994" xr:uid="{00000000-0005-0000-0000-0000BDC20000}"/>
    <cellStyle name="Prosent 2 3 2 7" xfId="49995" xr:uid="{00000000-0005-0000-0000-0000BEC20000}"/>
    <cellStyle name="Prosent 2 3 2_3. Chng in credit spreads" xfId="49996" xr:uid="{00000000-0005-0000-0000-0000BFC20000}"/>
    <cellStyle name="Prosent 2 3 3" xfId="34711" xr:uid="{00000000-0005-0000-0000-0000C0C20000}"/>
    <cellStyle name="Prosent 2 3 3 2" xfId="49997" xr:uid="{00000000-0005-0000-0000-0000C1C20000}"/>
    <cellStyle name="Prosent 2 3 3 2 2" xfId="49998" xr:uid="{00000000-0005-0000-0000-0000C2C20000}"/>
    <cellStyle name="Prosent 2 3 3 2 2 2" xfId="49999" xr:uid="{00000000-0005-0000-0000-0000C3C20000}"/>
    <cellStyle name="Prosent 2 3 3 2 2 2 2" xfId="50000" xr:uid="{00000000-0005-0000-0000-0000C4C20000}"/>
    <cellStyle name="Prosent 2 3 3 2 2 3" xfId="50001" xr:uid="{00000000-0005-0000-0000-0000C5C20000}"/>
    <cellStyle name="Prosent 2 3 3 2 2_3. Chng in credit spreads" xfId="50002" xr:uid="{00000000-0005-0000-0000-0000C6C20000}"/>
    <cellStyle name="Prosent 2 3 3 2 3" xfId="50003" xr:uid="{00000000-0005-0000-0000-0000C7C20000}"/>
    <cellStyle name="Prosent 2 3 3 2 3 2" xfId="50004" xr:uid="{00000000-0005-0000-0000-0000C8C20000}"/>
    <cellStyle name="Prosent 2 3 3 2 3 2 2" xfId="50005" xr:uid="{00000000-0005-0000-0000-0000C9C20000}"/>
    <cellStyle name="Prosent 2 3 3 2 3 3" xfId="50006" xr:uid="{00000000-0005-0000-0000-0000CAC20000}"/>
    <cellStyle name="Prosent 2 3 3 2 3_3. Chng in credit spreads" xfId="50007" xr:uid="{00000000-0005-0000-0000-0000CBC20000}"/>
    <cellStyle name="Prosent 2 3 3 2 4" xfId="50008" xr:uid="{00000000-0005-0000-0000-0000CCC20000}"/>
    <cellStyle name="Prosent 2 3 3 2 4 2" xfId="50009" xr:uid="{00000000-0005-0000-0000-0000CDC20000}"/>
    <cellStyle name="Prosent 2 3 3 2 4 2 2" xfId="50010" xr:uid="{00000000-0005-0000-0000-0000CEC20000}"/>
    <cellStyle name="Prosent 2 3 3 2 4 3" xfId="50011" xr:uid="{00000000-0005-0000-0000-0000CFC20000}"/>
    <cellStyle name="Prosent 2 3 3 2 4_3. Chng in credit spreads" xfId="50012" xr:uid="{00000000-0005-0000-0000-0000D0C20000}"/>
    <cellStyle name="Prosent 2 3 3 2 5" xfId="50013" xr:uid="{00000000-0005-0000-0000-0000D1C20000}"/>
    <cellStyle name="Prosent 2 3 3 2 5 2" xfId="50014" xr:uid="{00000000-0005-0000-0000-0000D2C20000}"/>
    <cellStyle name="Prosent 2 3 3 2 6" xfId="50015" xr:uid="{00000000-0005-0000-0000-0000D3C20000}"/>
    <cellStyle name="Prosent 2 3 3 2_3. Chng in credit spreads" xfId="50016" xr:uid="{00000000-0005-0000-0000-0000D4C20000}"/>
    <cellStyle name="Prosent 2 3 3 3" xfId="50017" xr:uid="{00000000-0005-0000-0000-0000D5C20000}"/>
    <cellStyle name="Prosent 2 3 3 3 2" xfId="50018" xr:uid="{00000000-0005-0000-0000-0000D6C20000}"/>
    <cellStyle name="Prosent 2 3 3 3 2 2" xfId="50019" xr:uid="{00000000-0005-0000-0000-0000D7C20000}"/>
    <cellStyle name="Prosent 2 3 3 3 3" xfId="50020" xr:uid="{00000000-0005-0000-0000-0000D8C20000}"/>
    <cellStyle name="Prosent 2 3 3 3_3. Chng in credit spreads" xfId="50021" xr:uid="{00000000-0005-0000-0000-0000D9C20000}"/>
    <cellStyle name="Prosent 2 3 3 4" xfId="50022" xr:uid="{00000000-0005-0000-0000-0000DAC20000}"/>
    <cellStyle name="Prosent 2 3 3 4 2" xfId="50023" xr:uid="{00000000-0005-0000-0000-0000DBC20000}"/>
    <cellStyle name="Prosent 2 3 3 4 2 2" xfId="50024" xr:uid="{00000000-0005-0000-0000-0000DCC20000}"/>
    <cellStyle name="Prosent 2 3 3 4 3" xfId="50025" xr:uid="{00000000-0005-0000-0000-0000DDC20000}"/>
    <cellStyle name="Prosent 2 3 3 4_3. Chng in credit spreads" xfId="50026" xr:uid="{00000000-0005-0000-0000-0000DEC20000}"/>
    <cellStyle name="Prosent 2 3 3 5" xfId="50027" xr:uid="{00000000-0005-0000-0000-0000DFC20000}"/>
    <cellStyle name="Prosent 2 3 3 5 2" xfId="50028" xr:uid="{00000000-0005-0000-0000-0000E0C20000}"/>
    <cellStyle name="Prosent 2 3 3 5 2 2" xfId="50029" xr:uid="{00000000-0005-0000-0000-0000E1C20000}"/>
    <cellStyle name="Prosent 2 3 3 5 3" xfId="50030" xr:uid="{00000000-0005-0000-0000-0000E2C20000}"/>
    <cellStyle name="Prosent 2 3 3 5_3. Chng in credit spreads" xfId="50031" xr:uid="{00000000-0005-0000-0000-0000E3C20000}"/>
    <cellStyle name="Prosent 2 3 3 6" xfId="50032" xr:uid="{00000000-0005-0000-0000-0000E4C20000}"/>
    <cellStyle name="Prosent 2 3 3 6 2" xfId="50033" xr:uid="{00000000-0005-0000-0000-0000E5C20000}"/>
    <cellStyle name="Prosent 2 3 3 7" xfId="50034" xr:uid="{00000000-0005-0000-0000-0000E6C20000}"/>
    <cellStyle name="Prosent 2 3 3_3. Chng in credit spreads" xfId="50035" xr:uid="{00000000-0005-0000-0000-0000E7C20000}"/>
    <cellStyle name="Prosent 2 3 4" xfId="50036" xr:uid="{00000000-0005-0000-0000-0000E8C20000}"/>
    <cellStyle name="Prosent 2 3 4 2" xfId="50037" xr:uid="{00000000-0005-0000-0000-0000E9C20000}"/>
    <cellStyle name="Prosent 2 3 4 2 2" xfId="50038" xr:uid="{00000000-0005-0000-0000-0000EAC20000}"/>
    <cellStyle name="Prosent 2 3 4 2 2 2" xfId="50039" xr:uid="{00000000-0005-0000-0000-0000EBC20000}"/>
    <cellStyle name="Prosent 2 3 4 2 3" xfId="50040" xr:uid="{00000000-0005-0000-0000-0000ECC20000}"/>
    <cellStyle name="Prosent 2 3 4 2_3. Chng in credit spreads" xfId="50041" xr:uid="{00000000-0005-0000-0000-0000EDC20000}"/>
    <cellStyle name="Prosent 2 3 4 3" xfId="50042" xr:uid="{00000000-0005-0000-0000-0000EEC20000}"/>
    <cellStyle name="Prosent 2 3 4 3 2" xfId="50043" xr:uid="{00000000-0005-0000-0000-0000EFC20000}"/>
    <cellStyle name="Prosent 2 3 4 3 2 2" xfId="50044" xr:uid="{00000000-0005-0000-0000-0000F0C20000}"/>
    <cellStyle name="Prosent 2 3 4 3 3" xfId="50045" xr:uid="{00000000-0005-0000-0000-0000F1C20000}"/>
    <cellStyle name="Prosent 2 3 4 3_3. Chng in credit spreads" xfId="50046" xr:uid="{00000000-0005-0000-0000-0000F2C20000}"/>
    <cellStyle name="Prosent 2 3 4 4" xfId="50047" xr:uid="{00000000-0005-0000-0000-0000F3C20000}"/>
    <cellStyle name="Prosent 2 3 4 4 2" xfId="50048" xr:uid="{00000000-0005-0000-0000-0000F4C20000}"/>
    <cellStyle name="Prosent 2 3 4 4 2 2" xfId="50049" xr:uid="{00000000-0005-0000-0000-0000F5C20000}"/>
    <cellStyle name="Prosent 2 3 4 4 3" xfId="50050" xr:uid="{00000000-0005-0000-0000-0000F6C20000}"/>
    <cellStyle name="Prosent 2 3 4 4_3. Chng in credit spreads" xfId="50051" xr:uid="{00000000-0005-0000-0000-0000F7C20000}"/>
    <cellStyle name="Prosent 2 3 4 5" xfId="50052" xr:uid="{00000000-0005-0000-0000-0000F8C20000}"/>
    <cellStyle name="Prosent 2 3 4 5 2" xfId="50053" xr:uid="{00000000-0005-0000-0000-0000F9C20000}"/>
    <cellStyle name="Prosent 2 3 4 6" xfId="50054" xr:uid="{00000000-0005-0000-0000-0000FAC20000}"/>
    <cellStyle name="Prosent 2 3 4_3. Chng in credit spreads" xfId="50055" xr:uid="{00000000-0005-0000-0000-0000FBC20000}"/>
    <cellStyle name="Prosent 2 3 5" xfId="50056" xr:uid="{00000000-0005-0000-0000-0000FCC20000}"/>
    <cellStyle name="Prosent 2 3 5 2" xfId="50057" xr:uid="{00000000-0005-0000-0000-0000FDC20000}"/>
    <cellStyle name="Prosent 2 3 5 2 2" xfId="50058" xr:uid="{00000000-0005-0000-0000-0000FEC20000}"/>
    <cellStyle name="Prosent 2 3 5 3" xfId="50059" xr:uid="{00000000-0005-0000-0000-0000FFC20000}"/>
    <cellStyle name="Prosent 2 3 5 3 2" xfId="50060" xr:uid="{00000000-0005-0000-0000-000000C30000}"/>
    <cellStyle name="Prosent 2 3 5 4" xfId="50061" xr:uid="{00000000-0005-0000-0000-000001C30000}"/>
    <cellStyle name="Prosent 2 3 5_3. Chng in credit spreads" xfId="50062" xr:uid="{00000000-0005-0000-0000-000002C30000}"/>
    <cellStyle name="Prosent 2 3 6" xfId="50063" xr:uid="{00000000-0005-0000-0000-000003C30000}"/>
    <cellStyle name="Prosent 2 3 6 2" xfId="50064" xr:uid="{00000000-0005-0000-0000-000004C30000}"/>
    <cellStyle name="Prosent 2 3 6 2 2" xfId="50065" xr:uid="{00000000-0005-0000-0000-000005C30000}"/>
    <cellStyle name="Prosent 2 3 6 3" xfId="50066" xr:uid="{00000000-0005-0000-0000-000006C30000}"/>
    <cellStyle name="Prosent 2 3 6_3. Chng in credit spreads" xfId="50067" xr:uid="{00000000-0005-0000-0000-000007C30000}"/>
    <cellStyle name="Prosent 2 3 7" xfId="50068" xr:uid="{00000000-0005-0000-0000-000008C30000}"/>
    <cellStyle name="Prosent 2 3 7 2" xfId="50069" xr:uid="{00000000-0005-0000-0000-000009C30000}"/>
    <cellStyle name="Prosent 2 3 7 2 2" xfId="50070" xr:uid="{00000000-0005-0000-0000-00000AC30000}"/>
    <cellStyle name="Prosent 2 3 7 3" xfId="50071" xr:uid="{00000000-0005-0000-0000-00000BC30000}"/>
    <cellStyle name="Prosent 2 3 7_3. Chng in credit spreads" xfId="50072" xr:uid="{00000000-0005-0000-0000-00000CC30000}"/>
    <cellStyle name="Prosent 2 3 8" xfId="50073" xr:uid="{00000000-0005-0000-0000-00000DC30000}"/>
    <cellStyle name="Prosent 2 3 8 2" xfId="50074" xr:uid="{00000000-0005-0000-0000-00000EC30000}"/>
    <cellStyle name="Prosent 2 3 8 2 2" xfId="50075" xr:uid="{00000000-0005-0000-0000-00000FC30000}"/>
    <cellStyle name="Prosent 2 3 8 3" xfId="50076" xr:uid="{00000000-0005-0000-0000-000010C30000}"/>
    <cellStyle name="Prosent 2 3 8_3. Chng in credit spreads" xfId="50077" xr:uid="{00000000-0005-0000-0000-000011C30000}"/>
    <cellStyle name="Prosent 2 3_3. Chng in credit spreads" xfId="50078" xr:uid="{00000000-0005-0000-0000-000012C30000}"/>
    <cellStyle name="Prosent 2 4" xfId="34475" xr:uid="{00000000-0005-0000-0000-000013C30000}"/>
    <cellStyle name="Prosent 2 4 2" xfId="34715" xr:uid="{00000000-0005-0000-0000-000014C30000}"/>
    <cellStyle name="Prosent 2 4 2 2" xfId="38560" xr:uid="{00000000-0005-0000-0000-000015C30000}"/>
    <cellStyle name="Prosent 2 4 2 2 2" xfId="50079" xr:uid="{00000000-0005-0000-0000-000016C30000}"/>
    <cellStyle name="Prosent 2 4 2 2 2 2" xfId="50080" xr:uid="{00000000-0005-0000-0000-000017C30000}"/>
    <cellStyle name="Prosent 2 4 2 2 3" xfId="50081" xr:uid="{00000000-0005-0000-0000-000018C30000}"/>
    <cellStyle name="Prosent 2 4 2 2_3. Chng in credit spreads" xfId="50082" xr:uid="{00000000-0005-0000-0000-000019C30000}"/>
    <cellStyle name="Prosent 2 4 2 3" xfId="38559" xr:uid="{00000000-0005-0000-0000-00001AC30000}"/>
    <cellStyle name="Prosent 2 4 2 3 2" xfId="50083" xr:uid="{00000000-0005-0000-0000-00001BC30000}"/>
    <cellStyle name="Prosent 2 4 2 3 2 2" xfId="50084" xr:uid="{00000000-0005-0000-0000-00001CC30000}"/>
    <cellStyle name="Prosent 2 4 2 3 3" xfId="50085" xr:uid="{00000000-0005-0000-0000-00001DC30000}"/>
    <cellStyle name="Prosent 2 4 2 3_3. Chng in credit spreads" xfId="50086" xr:uid="{00000000-0005-0000-0000-00001EC30000}"/>
    <cellStyle name="Prosent 2 4 2 4" xfId="50087" xr:uid="{00000000-0005-0000-0000-00001FC30000}"/>
    <cellStyle name="Prosent 2 4 2 4 2" xfId="50088" xr:uid="{00000000-0005-0000-0000-000020C30000}"/>
    <cellStyle name="Prosent 2 4 2 4 2 2" xfId="50089" xr:uid="{00000000-0005-0000-0000-000021C30000}"/>
    <cellStyle name="Prosent 2 4 2 4 3" xfId="50090" xr:uid="{00000000-0005-0000-0000-000022C30000}"/>
    <cellStyle name="Prosent 2 4 2 4_3. Chng in credit spreads" xfId="50091" xr:uid="{00000000-0005-0000-0000-000023C30000}"/>
    <cellStyle name="Prosent 2 4 2 5" xfId="50092" xr:uid="{00000000-0005-0000-0000-000024C30000}"/>
    <cellStyle name="Prosent 2 4 2 5 2" xfId="50093" xr:uid="{00000000-0005-0000-0000-000025C30000}"/>
    <cellStyle name="Prosent 2 4 2 6" xfId="50094" xr:uid="{00000000-0005-0000-0000-000026C30000}"/>
    <cellStyle name="Prosent 2 4 2_3. Chng in credit spreads" xfId="50095" xr:uid="{00000000-0005-0000-0000-000027C30000}"/>
    <cellStyle name="Prosent 2 4 3" xfId="38561" xr:uid="{00000000-0005-0000-0000-000028C30000}"/>
    <cellStyle name="Prosent 2 4 3 2" xfId="50096" xr:uid="{00000000-0005-0000-0000-000029C30000}"/>
    <cellStyle name="Prosent 2 4 3 2 2" xfId="50097" xr:uid="{00000000-0005-0000-0000-00002AC30000}"/>
    <cellStyle name="Prosent 2 4 3 3" xfId="50098" xr:uid="{00000000-0005-0000-0000-00002BC30000}"/>
    <cellStyle name="Prosent 2 4 3_3. Chng in credit spreads" xfId="50099" xr:uid="{00000000-0005-0000-0000-00002CC30000}"/>
    <cellStyle name="Prosent 2 4 4" xfId="38562" xr:uid="{00000000-0005-0000-0000-00002DC30000}"/>
    <cellStyle name="Prosent 2 4 4 2" xfId="50100" xr:uid="{00000000-0005-0000-0000-00002EC30000}"/>
    <cellStyle name="Prosent 2 4 4 2 2" xfId="50101" xr:uid="{00000000-0005-0000-0000-00002FC30000}"/>
    <cellStyle name="Prosent 2 4 4 3" xfId="50102" xr:uid="{00000000-0005-0000-0000-000030C30000}"/>
    <cellStyle name="Prosent 2 4 4_3. Chng in credit spreads" xfId="50103" xr:uid="{00000000-0005-0000-0000-000031C30000}"/>
    <cellStyle name="Prosent 2 4 5" xfId="38558" xr:uid="{00000000-0005-0000-0000-000032C30000}"/>
    <cellStyle name="Prosent 2 4 5 2" xfId="50104" xr:uid="{00000000-0005-0000-0000-000033C30000}"/>
    <cellStyle name="Prosent 2 4 5 2 2" xfId="50105" xr:uid="{00000000-0005-0000-0000-000034C30000}"/>
    <cellStyle name="Prosent 2 4 5 3" xfId="50106" xr:uid="{00000000-0005-0000-0000-000035C30000}"/>
    <cellStyle name="Prosent 2 4 5_3. Chng in credit spreads" xfId="50107" xr:uid="{00000000-0005-0000-0000-000036C30000}"/>
    <cellStyle name="Prosent 2 4 6" xfId="50108" xr:uid="{00000000-0005-0000-0000-000037C30000}"/>
    <cellStyle name="Prosent 2 4 6 2" xfId="50109" xr:uid="{00000000-0005-0000-0000-000038C30000}"/>
    <cellStyle name="Prosent 2 4 6 2 2" xfId="50110" xr:uid="{00000000-0005-0000-0000-000039C30000}"/>
    <cellStyle name="Prosent 2 4 6 3" xfId="50111" xr:uid="{00000000-0005-0000-0000-00003AC30000}"/>
    <cellStyle name="Prosent 2 4 6_3. Chng in credit spreads" xfId="50112" xr:uid="{00000000-0005-0000-0000-00003BC30000}"/>
    <cellStyle name="Prosent 2 4 7" xfId="50113" xr:uid="{00000000-0005-0000-0000-00003CC30000}"/>
    <cellStyle name="Prosent 2 4_3. Chng in credit spreads" xfId="50114" xr:uid="{00000000-0005-0000-0000-00003DC30000}"/>
    <cellStyle name="Prosent 2 5" xfId="34504" xr:uid="{00000000-0005-0000-0000-00003EC30000}"/>
    <cellStyle name="Prosent 2 5 2" xfId="38564" xr:uid="{00000000-0005-0000-0000-00003FC30000}"/>
    <cellStyle name="Prosent 2 5 2 2" xfId="50115" xr:uid="{00000000-0005-0000-0000-000040C30000}"/>
    <cellStyle name="Prosent 2 5 2 2 2" xfId="50116" xr:uid="{00000000-0005-0000-0000-000041C30000}"/>
    <cellStyle name="Prosent 2 5 2 2 2 2" xfId="50117" xr:uid="{00000000-0005-0000-0000-000042C30000}"/>
    <cellStyle name="Prosent 2 5 2 2 3" xfId="50118" xr:uid="{00000000-0005-0000-0000-000043C30000}"/>
    <cellStyle name="Prosent 2 5 2 2_3. Chng in credit spreads" xfId="50119" xr:uid="{00000000-0005-0000-0000-000044C30000}"/>
    <cellStyle name="Prosent 2 5 2 3" xfId="50120" xr:uid="{00000000-0005-0000-0000-000045C30000}"/>
    <cellStyle name="Prosent 2 5 2 3 2" xfId="50121" xr:uid="{00000000-0005-0000-0000-000046C30000}"/>
    <cellStyle name="Prosent 2 5 2 3 2 2" xfId="50122" xr:uid="{00000000-0005-0000-0000-000047C30000}"/>
    <cellStyle name="Prosent 2 5 2 3 3" xfId="50123" xr:uid="{00000000-0005-0000-0000-000048C30000}"/>
    <cellStyle name="Prosent 2 5 2 3_3. Chng in credit spreads" xfId="50124" xr:uid="{00000000-0005-0000-0000-000049C30000}"/>
    <cellStyle name="Prosent 2 5 2 4" xfId="50125" xr:uid="{00000000-0005-0000-0000-00004AC30000}"/>
    <cellStyle name="Prosent 2 5 2 4 2" xfId="50126" xr:uid="{00000000-0005-0000-0000-00004BC30000}"/>
    <cellStyle name="Prosent 2 5 2 4 2 2" xfId="50127" xr:uid="{00000000-0005-0000-0000-00004CC30000}"/>
    <cellStyle name="Prosent 2 5 2 4 3" xfId="50128" xr:uid="{00000000-0005-0000-0000-00004DC30000}"/>
    <cellStyle name="Prosent 2 5 2 4_3. Chng in credit spreads" xfId="50129" xr:uid="{00000000-0005-0000-0000-00004EC30000}"/>
    <cellStyle name="Prosent 2 5 2 5" xfId="50130" xr:uid="{00000000-0005-0000-0000-00004FC30000}"/>
    <cellStyle name="Prosent 2 5 2 5 2" xfId="50131" xr:uid="{00000000-0005-0000-0000-000050C30000}"/>
    <cellStyle name="Prosent 2 5 2 6" xfId="50132" xr:uid="{00000000-0005-0000-0000-000051C30000}"/>
    <cellStyle name="Prosent 2 5 2_3. Chng in credit spreads" xfId="50133" xr:uid="{00000000-0005-0000-0000-000052C30000}"/>
    <cellStyle name="Prosent 2 5 3" xfId="38565" xr:uid="{00000000-0005-0000-0000-000053C30000}"/>
    <cellStyle name="Prosent 2 5 3 2" xfId="50134" xr:uid="{00000000-0005-0000-0000-000054C30000}"/>
    <cellStyle name="Prosent 2 5 3 2 2" xfId="50135" xr:uid="{00000000-0005-0000-0000-000055C30000}"/>
    <cellStyle name="Prosent 2 5 3 3" xfId="50136" xr:uid="{00000000-0005-0000-0000-000056C30000}"/>
    <cellStyle name="Prosent 2 5 3_3. Chng in credit spreads" xfId="50137" xr:uid="{00000000-0005-0000-0000-000057C30000}"/>
    <cellStyle name="Prosent 2 5 4" xfId="38563" xr:uid="{00000000-0005-0000-0000-000058C30000}"/>
    <cellStyle name="Prosent 2 5 4 2" xfId="50138" xr:uid="{00000000-0005-0000-0000-000059C30000}"/>
    <cellStyle name="Prosent 2 5 4 2 2" xfId="50139" xr:uid="{00000000-0005-0000-0000-00005AC30000}"/>
    <cellStyle name="Prosent 2 5 4 3" xfId="50140" xr:uid="{00000000-0005-0000-0000-00005BC30000}"/>
    <cellStyle name="Prosent 2 5 4_3. Chng in credit spreads" xfId="50141" xr:uid="{00000000-0005-0000-0000-00005CC30000}"/>
    <cellStyle name="Prosent 2 5 5" xfId="50142" xr:uid="{00000000-0005-0000-0000-00005DC30000}"/>
    <cellStyle name="Prosent 2 5 5 2" xfId="50143" xr:uid="{00000000-0005-0000-0000-00005EC30000}"/>
    <cellStyle name="Prosent 2 5 5 2 2" xfId="50144" xr:uid="{00000000-0005-0000-0000-00005FC30000}"/>
    <cellStyle name="Prosent 2 5 5 3" xfId="50145" xr:uid="{00000000-0005-0000-0000-000060C30000}"/>
    <cellStyle name="Prosent 2 5 5_3. Chng in credit spreads" xfId="50146" xr:uid="{00000000-0005-0000-0000-000061C30000}"/>
    <cellStyle name="Prosent 2 5 6" xfId="50147" xr:uid="{00000000-0005-0000-0000-000062C30000}"/>
    <cellStyle name="Prosent 2 5 6 2" xfId="50148" xr:uid="{00000000-0005-0000-0000-000063C30000}"/>
    <cellStyle name="Prosent 2 5 6 2 2" xfId="50149" xr:uid="{00000000-0005-0000-0000-000064C30000}"/>
    <cellStyle name="Prosent 2 5 6 3" xfId="50150" xr:uid="{00000000-0005-0000-0000-000065C30000}"/>
    <cellStyle name="Prosent 2 5 6_3. Chng in credit spreads" xfId="50151" xr:uid="{00000000-0005-0000-0000-000066C30000}"/>
    <cellStyle name="Prosent 2 5 7" xfId="50152" xr:uid="{00000000-0005-0000-0000-000067C30000}"/>
    <cellStyle name="Prosent 2 5_3. Chng in credit spreads" xfId="50153" xr:uid="{00000000-0005-0000-0000-000068C30000}"/>
    <cellStyle name="Prosent 2 6" xfId="34384" xr:uid="{00000000-0005-0000-0000-000069C30000}"/>
    <cellStyle name="Prosent 2 6 2" xfId="38566" xr:uid="{00000000-0005-0000-0000-00006AC30000}"/>
    <cellStyle name="Prosent 2 6 2 2" xfId="50154" xr:uid="{00000000-0005-0000-0000-00006BC30000}"/>
    <cellStyle name="Prosent 2 6 2 2 2" xfId="50155" xr:uid="{00000000-0005-0000-0000-00006CC30000}"/>
    <cellStyle name="Prosent 2 6 2 2 2 2" xfId="50156" xr:uid="{00000000-0005-0000-0000-00006DC30000}"/>
    <cellStyle name="Prosent 2 6 2 2 3" xfId="50157" xr:uid="{00000000-0005-0000-0000-00006EC30000}"/>
    <cellStyle name="Prosent 2 6 2 2_3. Chng in credit spreads" xfId="50158" xr:uid="{00000000-0005-0000-0000-00006FC30000}"/>
    <cellStyle name="Prosent 2 6 2 3" xfId="50159" xr:uid="{00000000-0005-0000-0000-000070C30000}"/>
    <cellStyle name="Prosent 2 6 2 3 2" xfId="50160" xr:uid="{00000000-0005-0000-0000-000071C30000}"/>
    <cellStyle name="Prosent 2 6 2 3 2 2" xfId="50161" xr:uid="{00000000-0005-0000-0000-000072C30000}"/>
    <cellStyle name="Prosent 2 6 2 3 3" xfId="50162" xr:uid="{00000000-0005-0000-0000-000073C30000}"/>
    <cellStyle name="Prosent 2 6 2 3_3. Chng in credit spreads" xfId="50163" xr:uid="{00000000-0005-0000-0000-000074C30000}"/>
    <cellStyle name="Prosent 2 6 2 4" xfId="50164" xr:uid="{00000000-0005-0000-0000-000075C30000}"/>
    <cellStyle name="Prosent 2 6 2 4 2" xfId="50165" xr:uid="{00000000-0005-0000-0000-000076C30000}"/>
    <cellStyle name="Prosent 2 6 2 4 2 2" xfId="50166" xr:uid="{00000000-0005-0000-0000-000077C30000}"/>
    <cellStyle name="Prosent 2 6 2 4 3" xfId="50167" xr:uid="{00000000-0005-0000-0000-000078C30000}"/>
    <cellStyle name="Prosent 2 6 2 4_3. Chng in credit spreads" xfId="50168" xr:uid="{00000000-0005-0000-0000-000079C30000}"/>
    <cellStyle name="Prosent 2 6 2 5" xfId="50169" xr:uid="{00000000-0005-0000-0000-00007AC30000}"/>
    <cellStyle name="Prosent 2 6 2 5 2" xfId="50170" xr:uid="{00000000-0005-0000-0000-00007BC30000}"/>
    <cellStyle name="Prosent 2 6 2 6" xfId="50171" xr:uid="{00000000-0005-0000-0000-00007CC30000}"/>
    <cellStyle name="Prosent 2 6 2_3. Chng in credit spreads" xfId="50172" xr:uid="{00000000-0005-0000-0000-00007DC30000}"/>
    <cellStyle name="Prosent 2 6 3" xfId="50173" xr:uid="{00000000-0005-0000-0000-00007EC30000}"/>
    <cellStyle name="Prosent 2 6 3 2" xfId="50174" xr:uid="{00000000-0005-0000-0000-00007FC30000}"/>
    <cellStyle name="Prosent 2 6 3 2 2" xfId="50175" xr:uid="{00000000-0005-0000-0000-000080C30000}"/>
    <cellStyle name="Prosent 2 6 3 3" xfId="50176" xr:uid="{00000000-0005-0000-0000-000081C30000}"/>
    <cellStyle name="Prosent 2 6 3_3. Chng in credit spreads" xfId="50177" xr:uid="{00000000-0005-0000-0000-000082C30000}"/>
    <cellStyle name="Prosent 2 6 4" xfId="50178" xr:uid="{00000000-0005-0000-0000-000083C30000}"/>
    <cellStyle name="Prosent 2 6 4 2" xfId="50179" xr:uid="{00000000-0005-0000-0000-000084C30000}"/>
    <cellStyle name="Prosent 2 6 4 2 2" xfId="50180" xr:uid="{00000000-0005-0000-0000-000085C30000}"/>
    <cellStyle name="Prosent 2 6 4 3" xfId="50181" xr:uid="{00000000-0005-0000-0000-000086C30000}"/>
    <cellStyle name="Prosent 2 6 4_3. Chng in credit spreads" xfId="50182" xr:uid="{00000000-0005-0000-0000-000087C30000}"/>
    <cellStyle name="Prosent 2 6 5" xfId="50183" xr:uid="{00000000-0005-0000-0000-000088C30000}"/>
    <cellStyle name="Prosent 2 6 5 2" xfId="50184" xr:uid="{00000000-0005-0000-0000-000089C30000}"/>
    <cellStyle name="Prosent 2 6 5 2 2" xfId="50185" xr:uid="{00000000-0005-0000-0000-00008AC30000}"/>
    <cellStyle name="Prosent 2 6 5 3" xfId="50186" xr:uid="{00000000-0005-0000-0000-00008BC30000}"/>
    <cellStyle name="Prosent 2 6 5_3. Chng in credit spreads" xfId="50187" xr:uid="{00000000-0005-0000-0000-00008CC30000}"/>
    <cellStyle name="Prosent 2 6 6" xfId="50188" xr:uid="{00000000-0005-0000-0000-00008DC30000}"/>
    <cellStyle name="Prosent 2 6 6 2" xfId="50189" xr:uid="{00000000-0005-0000-0000-00008EC30000}"/>
    <cellStyle name="Prosent 2 6 7" xfId="50190" xr:uid="{00000000-0005-0000-0000-00008FC30000}"/>
    <cellStyle name="Prosent 2 6_3. Chng in credit spreads" xfId="50191" xr:uid="{00000000-0005-0000-0000-000090C30000}"/>
    <cellStyle name="Prosent 2 7" xfId="34498" xr:uid="{00000000-0005-0000-0000-000091C30000}"/>
    <cellStyle name="Prosent 2 7 2" xfId="38567" xr:uid="{00000000-0005-0000-0000-000092C30000}"/>
    <cellStyle name="Prosent 2 7 2 2" xfId="50192" xr:uid="{00000000-0005-0000-0000-000093C30000}"/>
    <cellStyle name="Prosent 2 7 2 2 2" xfId="50193" xr:uid="{00000000-0005-0000-0000-000094C30000}"/>
    <cellStyle name="Prosent 2 7 2 2 2 2" xfId="50194" xr:uid="{00000000-0005-0000-0000-000095C30000}"/>
    <cellStyle name="Prosent 2 7 2 2 3" xfId="50195" xr:uid="{00000000-0005-0000-0000-000096C30000}"/>
    <cellStyle name="Prosent 2 7 2 2_3. Chng in credit spreads" xfId="50196" xr:uid="{00000000-0005-0000-0000-000097C30000}"/>
    <cellStyle name="Prosent 2 7 2 3" xfId="50197" xr:uid="{00000000-0005-0000-0000-000098C30000}"/>
    <cellStyle name="Prosent 2 7 2 3 2" xfId="50198" xr:uid="{00000000-0005-0000-0000-000099C30000}"/>
    <cellStyle name="Prosent 2 7 2 3 2 2" xfId="50199" xr:uid="{00000000-0005-0000-0000-00009AC30000}"/>
    <cellStyle name="Prosent 2 7 2 3 3" xfId="50200" xr:uid="{00000000-0005-0000-0000-00009BC30000}"/>
    <cellStyle name="Prosent 2 7 2 3_3. Chng in credit spreads" xfId="50201" xr:uid="{00000000-0005-0000-0000-00009CC30000}"/>
    <cellStyle name="Prosent 2 7 2 4" xfId="50202" xr:uid="{00000000-0005-0000-0000-00009DC30000}"/>
    <cellStyle name="Prosent 2 7 2 4 2" xfId="50203" xr:uid="{00000000-0005-0000-0000-00009EC30000}"/>
    <cellStyle name="Prosent 2 7 2 5" xfId="50204" xr:uid="{00000000-0005-0000-0000-00009FC30000}"/>
    <cellStyle name="Prosent 2 7 2_3. Chng in credit spreads" xfId="50205" xr:uid="{00000000-0005-0000-0000-0000A0C30000}"/>
    <cellStyle name="Prosent 2 7 3" xfId="50206" xr:uid="{00000000-0005-0000-0000-0000A1C30000}"/>
    <cellStyle name="Prosent 2 7 3 2" xfId="50207" xr:uid="{00000000-0005-0000-0000-0000A2C30000}"/>
    <cellStyle name="Prosent 2 7 3 2 2" xfId="50208" xr:uid="{00000000-0005-0000-0000-0000A3C30000}"/>
    <cellStyle name="Prosent 2 7 3 3" xfId="50209" xr:uid="{00000000-0005-0000-0000-0000A4C30000}"/>
    <cellStyle name="Prosent 2 7 3_3. Chng in credit spreads" xfId="50210" xr:uid="{00000000-0005-0000-0000-0000A5C30000}"/>
    <cellStyle name="Prosent 2 7 4" xfId="50211" xr:uid="{00000000-0005-0000-0000-0000A6C30000}"/>
    <cellStyle name="Prosent 2 7 4 2" xfId="50212" xr:uid="{00000000-0005-0000-0000-0000A7C30000}"/>
    <cellStyle name="Prosent 2 7 4 2 2" xfId="50213" xr:uid="{00000000-0005-0000-0000-0000A8C30000}"/>
    <cellStyle name="Prosent 2 7 4 3" xfId="50214" xr:uid="{00000000-0005-0000-0000-0000A9C30000}"/>
    <cellStyle name="Prosent 2 7 4_3. Chng in credit spreads" xfId="50215" xr:uid="{00000000-0005-0000-0000-0000AAC30000}"/>
    <cellStyle name="Prosent 2 7 5" xfId="50216" xr:uid="{00000000-0005-0000-0000-0000ABC30000}"/>
    <cellStyle name="Prosent 2 7 5 2" xfId="50217" xr:uid="{00000000-0005-0000-0000-0000ACC30000}"/>
    <cellStyle name="Prosent 2 7 5 2 2" xfId="50218" xr:uid="{00000000-0005-0000-0000-0000ADC30000}"/>
    <cellStyle name="Prosent 2 7 5 3" xfId="50219" xr:uid="{00000000-0005-0000-0000-0000AEC30000}"/>
    <cellStyle name="Prosent 2 7 5_3. Chng in credit spreads" xfId="50220" xr:uid="{00000000-0005-0000-0000-0000AFC30000}"/>
    <cellStyle name="Prosent 2 7 6" xfId="50221" xr:uid="{00000000-0005-0000-0000-0000B0C30000}"/>
    <cellStyle name="Prosent 2 7 6 2" xfId="50222" xr:uid="{00000000-0005-0000-0000-0000B1C30000}"/>
    <cellStyle name="Prosent 2 7 7" xfId="50223" xr:uid="{00000000-0005-0000-0000-0000B2C30000}"/>
    <cellStyle name="Prosent 2 7_3. Chng in credit spreads" xfId="50224" xr:uid="{00000000-0005-0000-0000-0000B3C30000}"/>
    <cellStyle name="Prosent 2 8" xfId="35309" xr:uid="{00000000-0005-0000-0000-0000B4C30000}"/>
    <cellStyle name="Prosent 2 8 2" xfId="50225" xr:uid="{00000000-0005-0000-0000-0000B5C30000}"/>
    <cellStyle name="Prosent 2 8 2 2" xfId="50226" xr:uid="{00000000-0005-0000-0000-0000B6C30000}"/>
    <cellStyle name="Prosent 2 8 3" xfId="50227" xr:uid="{00000000-0005-0000-0000-0000B7C30000}"/>
    <cellStyle name="Prosent 2 8 3 2" xfId="50228" xr:uid="{00000000-0005-0000-0000-0000B8C30000}"/>
    <cellStyle name="Prosent 2 8 4" xfId="50229" xr:uid="{00000000-0005-0000-0000-0000B9C30000}"/>
    <cellStyle name="Prosent 2 8 4 2" xfId="50230" xr:uid="{00000000-0005-0000-0000-0000BAC30000}"/>
    <cellStyle name="Prosent 2 8 5" xfId="50231" xr:uid="{00000000-0005-0000-0000-0000BBC30000}"/>
    <cellStyle name="Prosent 2 8 5 2" xfId="50232" xr:uid="{00000000-0005-0000-0000-0000BCC30000}"/>
    <cellStyle name="Prosent 2 8 6" xfId="50233" xr:uid="{00000000-0005-0000-0000-0000BDC30000}"/>
    <cellStyle name="Prosent 2 8_3. Chng in credit spreads" xfId="50234" xr:uid="{00000000-0005-0000-0000-0000BEC30000}"/>
    <cellStyle name="Prosent 2 9" xfId="50235" xr:uid="{00000000-0005-0000-0000-0000BFC30000}"/>
    <cellStyle name="Prosent 2 9 2" xfId="50236" xr:uid="{00000000-0005-0000-0000-0000C0C30000}"/>
    <cellStyle name="Prosent 2 9 2 2" xfId="50237" xr:uid="{00000000-0005-0000-0000-0000C1C30000}"/>
    <cellStyle name="Prosent 2 9 2 2 2" xfId="50238" xr:uid="{00000000-0005-0000-0000-0000C2C30000}"/>
    <cellStyle name="Prosent 2 9 2 3" xfId="50239" xr:uid="{00000000-0005-0000-0000-0000C3C30000}"/>
    <cellStyle name="Prosent 2 9 2_3. Chng in credit spreads" xfId="50240" xr:uid="{00000000-0005-0000-0000-0000C4C30000}"/>
    <cellStyle name="Prosent 2 9 3" xfId="50241" xr:uid="{00000000-0005-0000-0000-0000C5C30000}"/>
    <cellStyle name="Prosent 2 9 3 2" xfId="50242" xr:uid="{00000000-0005-0000-0000-0000C6C30000}"/>
    <cellStyle name="Prosent 2 9 3 2 2" xfId="50243" xr:uid="{00000000-0005-0000-0000-0000C7C30000}"/>
    <cellStyle name="Prosent 2 9 3 3" xfId="50244" xr:uid="{00000000-0005-0000-0000-0000C8C30000}"/>
    <cellStyle name="Prosent 2 9 3_3. Chng in credit spreads" xfId="50245" xr:uid="{00000000-0005-0000-0000-0000C9C30000}"/>
    <cellStyle name="Prosent 2 9 4" xfId="50246" xr:uid="{00000000-0005-0000-0000-0000CAC30000}"/>
    <cellStyle name="Prosent 2 9 4 2" xfId="50247" xr:uid="{00000000-0005-0000-0000-0000CBC30000}"/>
    <cellStyle name="Prosent 2 9 5" xfId="50248" xr:uid="{00000000-0005-0000-0000-0000CCC30000}"/>
    <cellStyle name="Prosent 2 9_3. Chng in credit spreads" xfId="50249" xr:uid="{00000000-0005-0000-0000-0000CDC30000}"/>
    <cellStyle name="Prosent 2_3. Chng in credit spreads" xfId="50250" xr:uid="{00000000-0005-0000-0000-0000CEC30000}"/>
    <cellStyle name="Prosent 20" xfId="50251" xr:uid="{00000000-0005-0000-0000-0000CFC30000}"/>
    <cellStyle name="Prosent 20 2" xfId="50252" xr:uid="{00000000-0005-0000-0000-0000D0C30000}"/>
    <cellStyle name="Prosent 3" xfId="9882" xr:uid="{00000000-0005-0000-0000-0000D1C30000}"/>
    <cellStyle name="Prosent 3 2" xfId="9883" xr:uid="{00000000-0005-0000-0000-0000D2C30000}"/>
    <cellStyle name="Prosent 3 2 2" xfId="33006" xr:uid="{00000000-0005-0000-0000-0000D3C30000}"/>
    <cellStyle name="Prosent 3 2 2 2" xfId="33007" xr:uid="{00000000-0005-0000-0000-0000D4C30000}"/>
    <cellStyle name="Prosent 3 2 2 3" xfId="33008" xr:uid="{00000000-0005-0000-0000-0000D5C30000}"/>
    <cellStyle name="Prosent 3 2 2 4" xfId="34477" xr:uid="{00000000-0005-0000-0000-0000D6C30000}"/>
    <cellStyle name="Prosent 3 2 2_AVA DVA EL" xfId="33009" xr:uid="{00000000-0005-0000-0000-0000D7C30000}"/>
    <cellStyle name="Prosent 3 2 3" xfId="33010" xr:uid="{00000000-0005-0000-0000-0000D8C30000}"/>
    <cellStyle name="Prosent 3 2 3 2" xfId="34532" xr:uid="{00000000-0005-0000-0000-0000D9C30000}"/>
    <cellStyle name="Prosent 3 2 4" xfId="34401" xr:uid="{00000000-0005-0000-0000-0000DAC30000}"/>
    <cellStyle name="Prosent 3 2 5" xfId="34485" xr:uid="{00000000-0005-0000-0000-0000DBC30000}"/>
    <cellStyle name="Prosent 3 2_3. Chng in credit spreads" xfId="50253" xr:uid="{00000000-0005-0000-0000-0000DCC30000}"/>
    <cellStyle name="Prosent 3 3" xfId="9884" xr:uid="{00000000-0005-0000-0000-0000DDC30000}"/>
    <cellStyle name="Prosent 3 3 2" xfId="33011" xr:uid="{00000000-0005-0000-0000-0000DEC30000}"/>
    <cellStyle name="Prosent 3 3 2 2" xfId="34561" xr:uid="{00000000-0005-0000-0000-0000DFC30000}"/>
    <cellStyle name="Prosent 3 3 3" xfId="50254" xr:uid="{00000000-0005-0000-0000-0000E0C30000}"/>
    <cellStyle name="Prosent 3 3 3 2" xfId="50255" xr:uid="{00000000-0005-0000-0000-0000E1C30000}"/>
    <cellStyle name="Prosent 3 3 4" xfId="50256" xr:uid="{00000000-0005-0000-0000-0000E2C30000}"/>
    <cellStyle name="Prosent 3 3_3. Chng in credit spreads" xfId="50257" xr:uid="{00000000-0005-0000-0000-0000E3C30000}"/>
    <cellStyle name="Prosent 3 4" xfId="9885" xr:uid="{00000000-0005-0000-0000-0000E4C30000}"/>
    <cellStyle name="Prosent 3 4 2" xfId="33012" xr:uid="{00000000-0005-0000-0000-0000E5C30000}"/>
    <cellStyle name="Prosent 3 4 2 2" xfId="34718" xr:uid="{00000000-0005-0000-0000-0000E6C30000}"/>
    <cellStyle name="Prosent 3 4 3" xfId="33013" xr:uid="{00000000-0005-0000-0000-0000E7C30000}"/>
    <cellStyle name="Prosent 3 4 4" xfId="50258" xr:uid="{00000000-0005-0000-0000-0000E8C30000}"/>
    <cellStyle name="Prosent 3 4_AVA DVA EL" xfId="33014" xr:uid="{00000000-0005-0000-0000-0000E9C30000}"/>
    <cellStyle name="Prosent 3 5" xfId="33015" xr:uid="{00000000-0005-0000-0000-0000EAC30000}"/>
    <cellStyle name="Prosent 3 6" xfId="34390" xr:uid="{00000000-0005-0000-0000-0000EBC30000}"/>
    <cellStyle name="Prosent 3 7" xfId="34493" xr:uid="{00000000-0005-0000-0000-0000ECC30000}"/>
    <cellStyle name="Prosent 3 8" xfId="35310" xr:uid="{00000000-0005-0000-0000-0000EDC30000}"/>
    <cellStyle name="Prosent 3_3. Chng in credit spreads" xfId="50259" xr:uid="{00000000-0005-0000-0000-0000EEC30000}"/>
    <cellStyle name="Prosent 4" xfId="9886" xr:uid="{00000000-0005-0000-0000-0000EFC30000}"/>
    <cellStyle name="Prosent 4 10" xfId="35311" xr:uid="{00000000-0005-0000-0000-0000F0C30000}"/>
    <cellStyle name="Prosent 4 2" xfId="9887" xr:uid="{00000000-0005-0000-0000-0000F1C30000}"/>
    <cellStyle name="Prosent 4 2 2" xfId="33016" xr:uid="{00000000-0005-0000-0000-0000F2C30000}"/>
    <cellStyle name="Prosent 4 2 2 2" xfId="34479" xr:uid="{00000000-0005-0000-0000-0000F3C30000}"/>
    <cellStyle name="Prosent 4 2 3" xfId="34400" xr:uid="{00000000-0005-0000-0000-0000F4C30000}"/>
    <cellStyle name="Prosent 4 2 3 2" xfId="50260" xr:uid="{00000000-0005-0000-0000-0000F5C30000}"/>
    <cellStyle name="Prosent 4 2_3. Chng in credit spreads" xfId="50261" xr:uid="{00000000-0005-0000-0000-0000F6C30000}"/>
    <cellStyle name="Prosent 4 3" xfId="9888" xr:uid="{00000000-0005-0000-0000-0000F7C30000}"/>
    <cellStyle name="Prosent 4 3 2" xfId="9889" xr:uid="{00000000-0005-0000-0000-0000F8C30000}"/>
    <cellStyle name="Prosent 4 3 2 2" xfId="34564" xr:uid="{00000000-0005-0000-0000-0000F9C30000}"/>
    <cellStyle name="Prosent 4 3 3" xfId="50262" xr:uid="{00000000-0005-0000-0000-0000FAC30000}"/>
    <cellStyle name="Prosent 4 3_AVA DVA EL" xfId="33017" xr:uid="{00000000-0005-0000-0000-0000FBC30000}"/>
    <cellStyle name="Prosent 4 4" xfId="9890" xr:uid="{00000000-0005-0000-0000-0000FCC30000}"/>
    <cellStyle name="Prosent 4 4 2" xfId="9891" xr:uid="{00000000-0005-0000-0000-0000FDC30000}"/>
    <cellStyle name="Prosent 4 4 2 2" xfId="34721" xr:uid="{00000000-0005-0000-0000-0000FEC30000}"/>
    <cellStyle name="Prosent 4 4_AVA DVA EL" xfId="33018" xr:uid="{00000000-0005-0000-0000-0000FFC30000}"/>
    <cellStyle name="Prosent 4 5" xfId="33019" xr:uid="{00000000-0005-0000-0000-000000C40000}"/>
    <cellStyle name="Prosent 4 5 2" xfId="33020" xr:uid="{00000000-0005-0000-0000-000001C40000}"/>
    <cellStyle name="Prosent 4 5 3" xfId="33021" xr:uid="{00000000-0005-0000-0000-000002C40000}"/>
    <cellStyle name="Prosent 4 5 4" xfId="34478" xr:uid="{00000000-0005-0000-0000-000003C40000}"/>
    <cellStyle name="Prosent 4 5_AVA DVA EL" xfId="33022" xr:uid="{00000000-0005-0000-0000-000004C40000}"/>
    <cellStyle name="Prosent 4 6" xfId="33023" xr:uid="{00000000-0005-0000-0000-000005C40000}"/>
    <cellStyle name="Prosent 4 6 2" xfId="33024" xr:uid="{00000000-0005-0000-0000-000006C40000}"/>
    <cellStyle name="Prosent 4 6 3" xfId="33025" xr:uid="{00000000-0005-0000-0000-000007C40000}"/>
    <cellStyle name="Prosent 4 6 4" xfId="34818" xr:uid="{00000000-0005-0000-0000-000008C40000}"/>
    <cellStyle name="Prosent 4 6_AVA DVA EL" xfId="33026" xr:uid="{00000000-0005-0000-0000-000009C40000}"/>
    <cellStyle name="Prosent 4 7" xfId="33027" xr:uid="{00000000-0005-0000-0000-00000AC40000}"/>
    <cellStyle name="Prosent 4 8" xfId="34391" xr:uid="{00000000-0005-0000-0000-00000BC40000}"/>
    <cellStyle name="Prosent 4 9" xfId="34492" xr:uid="{00000000-0005-0000-0000-00000CC40000}"/>
    <cellStyle name="Prosent 4_3. Chng in credit spreads" xfId="50263" xr:uid="{00000000-0005-0000-0000-00000DC40000}"/>
    <cellStyle name="Prosent 5" xfId="9892" xr:uid="{00000000-0005-0000-0000-00000EC40000}"/>
    <cellStyle name="Prosent 5 10" xfId="35312" xr:uid="{00000000-0005-0000-0000-00000FC40000}"/>
    <cellStyle name="Prosent 5 2" xfId="9893" xr:uid="{00000000-0005-0000-0000-000010C40000}"/>
    <cellStyle name="Prosent 5 2 2" xfId="9894" xr:uid="{00000000-0005-0000-0000-000011C40000}"/>
    <cellStyle name="Prosent 5 2 2 2" xfId="9895" xr:uid="{00000000-0005-0000-0000-000012C40000}"/>
    <cellStyle name="Prosent 5 2 2 3" xfId="50264" xr:uid="{00000000-0005-0000-0000-000013C40000}"/>
    <cellStyle name="Prosent 5 2 2_AVA DVA EL" xfId="33028" xr:uid="{00000000-0005-0000-0000-000014C40000}"/>
    <cellStyle name="Prosent 5 2 3" xfId="9896" xr:uid="{00000000-0005-0000-0000-000015C40000}"/>
    <cellStyle name="Prosent 5 2 3 2" xfId="34537" xr:uid="{00000000-0005-0000-0000-000016C40000}"/>
    <cellStyle name="Prosent 5 2 4" xfId="35313" xr:uid="{00000000-0005-0000-0000-000017C40000}"/>
    <cellStyle name="Prosent 5 2_3. Chng in credit spreads" xfId="50265" xr:uid="{00000000-0005-0000-0000-000018C40000}"/>
    <cellStyle name="Prosent 5 3" xfId="9897" xr:uid="{00000000-0005-0000-0000-000019C40000}"/>
    <cellStyle name="Prosent 5 3 2" xfId="9898" xr:uid="{00000000-0005-0000-0000-00001AC40000}"/>
    <cellStyle name="Prosent 5 3 2 2" xfId="34567" xr:uid="{00000000-0005-0000-0000-00001BC40000}"/>
    <cellStyle name="Prosent 5 3 3" xfId="50266" xr:uid="{00000000-0005-0000-0000-00001CC40000}"/>
    <cellStyle name="Prosent 5 3_AVA DVA EL" xfId="33029" xr:uid="{00000000-0005-0000-0000-00001DC40000}"/>
    <cellStyle name="Prosent 5 4" xfId="9899" xr:uid="{00000000-0005-0000-0000-00001EC40000}"/>
    <cellStyle name="Prosent 5 4 2" xfId="9900" xr:uid="{00000000-0005-0000-0000-00001FC40000}"/>
    <cellStyle name="Prosent 5 4 2 2" xfId="34724" xr:uid="{00000000-0005-0000-0000-000020C40000}"/>
    <cellStyle name="Prosent 5 4 3" xfId="50267" xr:uid="{00000000-0005-0000-0000-000021C40000}"/>
    <cellStyle name="Prosent 5 4_AVA DVA EL" xfId="33030" xr:uid="{00000000-0005-0000-0000-000022C40000}"/>
    <cellStyle name="Prosent 5 5" xfId="33031" xr:uid="{00000000-0005-0000-0000-000023C40000}"/>
    <cellStyle name="Prosent 5 5 2" xfId="34480" xr:uid="{00000000-0005-0000-0000-000024C40000}"/>
    <cellStyle name="Prosent 5 6" xfId="34509" xr:uid="{00000000-0005-0000-0000-000025C40000}"/>
    <cellStyle name="Prosent 5 7" xfId="34819" xr:uid="{00000000-0005-0000-0000-000026C40000}"/>
    <cellStyle name="Prosent 5 8" xfId="34392" xr:uid="{00000000-0005-0000-0000-000027C40000}"/>
    <cellStyle name="Prosent 5 9" xfId="34491" xr:uid="{00000000-0005-0000-0000-000028C40000}"/>
    <cellStyle name="Prosent 5_3. Chng in credit spreads" xfId="50268" xr:uid="{00000000-0005-0000-0000-000029C40000}"/>
    <cellStyle name="Prosent 6" xfId="9901" xr:uid="{00000000-0005-0000-0000-00002AC40000}"/>
    <cellStyle name="Prosent 6 10" xfId="34483" xr:uid="{00000000-0005-0000-0000-00002BC40000}"/>
    <cellStyle name="Prosent 6 2" xfId="9902" xr:uid="{00000000-0005-0000-0000-00002CC40000}"/>
    <cellStyle name="Prosent 6 2 2" xfId="9903" xr:uid="{00000000-0005-0000-0000-00002DC40000}"/>
    <cellStyle name="Prosent 6 2 2 2" xfId="9904" xr:uid="{00000000-0005-0000-0000-00002EC40000}"/>
    <cellStyle name="Prosent 6 2 2_AVA DVA EL" xfId="33032" xr:uid="{00000000-0005-0000-0000-00002FC40000}"/>
    <cellStyle name="Prosent 6 2 3" xfId="9905" xr:uid="{00000000-0005-0000-0000-000030C40000}"/>
    <cellStyle name="Prosent 6 2 3 2" xfId="34540" xr:uid="{00000000-0005-0000-0000-000031C40000}"/>
    <cellStyle name="Prosent 6 2 4" xfId="35314" xr:uid="{00000000-0005-0000-0000-000032C40000}"/>
    <cellStyle name="Prosent 6 2_4Q16" xfId="33033" xr:uid="{00000000-0005-0000-0000-000033C40000}"/>
    <cellStyle name="Prosent 6 3" xfId="9906" xr:uid="{00000000-0005-0000-0000-000034C40000}"/>
    <cellStyle name="Prosent 6 3 2" xfId="9907" xr:uid="{00000000-0005-0000-0000-000035C40000}"/>
    <cellStyle name="Prosent 6 3 2 2" xfId="9908" xr:uid="{00000000-0005-0000-0000-000036C40000}"/>
    <cellStyle name="Prosent 6 3 2_AVA DVA EL" xfId="33034" xr:uid="{00000000-0005-0000-0000-000037C40000}"/>
    <cellStyle name="Prosent 6 3 3" xfId="9909" xr:uid="{00000000-0005-0000-0000-000038C40000}"/>
    <cellStyle name="Prosent 6 3 3 2" xfId="34570" xr:uid="{00000000-0005-0000-0000-000039C40000}"/>
    <cellStyle name="Prosent 6 3 4" xfId="35315" xr:uid="{00000000-0005-0000-0000-00003AC40000}"/>
    <cellStyle name="Prosent 6 3_4Q16" xfId="33035" xr:uid="{00000000-0005-0000-0000-00003BC40000}"/>
    <cellStyle name="Prosent 6 4" xfId="9910" xr:uid="{00000000-0005-0000-0000-00003CC40000}"/>
    <cellStyle name="Prosent 6 4 2" xfId="9911" xr:uid="{00000000-0005-0000-0000-00003DC40000}"/>
    <cellStyle name="Prosent 6 4 2 2" xfId="9912" xr:uid="{00000000-0005-0000-0000-00003EC40000}"/>
    <cellStyle name="Prosent 6 4 2_AVA DVA EL" xfId="33036" xr:uid="{00000000-0005-0000-0000-00003FC40000}"/>
    <cellStyle name="Prosent 6 4 3" xfId="9913" xr:uid="{00000000-0005-0000-0000-000040C40000}"/>
    <cellStyle name="Prosent 6 4 3 2" xfId="34727" xr:uid="{00000000-0005-0000-0000-000041C40000}"/>
    <cellStyle name="Prosent 6 4 4" xfId="35316" xr:uid="{00000000-0005-0000-0000-000042C40000}"/>
    <cellStyle name="Prosent 6 4_4Q16" xfId="33037" xr:uid="{00000000-0005-0000-0000-000043C40000}"/>
    <cellStyle name="Prosent 6 5" xfId="9914" xr:uid="{00000000-0005-0000-0000-000044C40000}"/>
    <cellStyle name="Prosent 6 5 2" xfId="9915" xr:uid="{00000000-0005-0000-0000-000045C40000}"/>
    <cellStyle name="Prosent 6 5_AVA DVA EL" xfId="33038" xr:uid="{00000000-0005-0000-0000-000046C40000}"/>
    <cellStyle name="Prosent 6 6" xfId="9916" xr:uid="{00000000-0005-0000-0000-000047C40000}"/>
    <cellStyle name="Prosent 6 6 2" xfId="33039" xr:uid="{00000000-0005-0000-0000-000048C40000}"/>
    <cellStyle name="Prosent 6 6 3" xfId="33040" xr:uid="{00000000-0005-0000-0000-000049C40000}"/>
    <cellStyle name="Prosent 6 6_AVA DVA EL" xfId="33041" xr:uid="{00000000-0005-0000-0000-00004AC40000}"/>
    <cellStyle name="Prosent 6 7" xfId="33042" xr:uid="{00000000-0005-0000-0000-00004BC40000}"/>
    <cellStyle name="Prosent 6 7 2" xfId="34511" xr:uid="{00000000-0005-0000-0000-00004CC40000}"/>
    <cellStyle name="Prosent 6 8" xfId="34823" xr:uid="{00000000-0005-0000-0000-00004DC40000}"/>
    <cellStyle name="Prosent 6 9" xfId="34404" xr:uid="{00000000-0005-0000-0000-00004EC40000}"/>
    <cellStyle name="Prosent 6_3. Chng in credit spreads" xfId="50269" xr:uid="{00000000-0005-0000-0000-00004FC40000}"/>
    <cellStyle name="Prosent 7" xfId="9917" xr:uid="{00000000-0005-0000-0000-000050C40000}"/>
    <cellStyle name="Prosent 7 2" xfId="9918" xr:uid="{00000000-0005-0000-0000-000051C40000}"/>
    <cellStyle name="Prosent 7 2 2" xfId="9919" xr:uid="{00000000-0005-0000-0000-000052C40000}"/>
    <cellStyle name="Prosent 7 2 2 2" xfId="9920" xr:uid="{00000000-0005-0000-0000-000053C40000}"/>
    <cellStyle name="Prosent 7 2 2 3" xfId="50270" xr:uid="{00000000-0005-0000-0000-000054C40000}"/>
    <cellStyle name="Prosent 7 2 2_AVA DVA EL" xfId="33043" xr:uid="{00000000-0005-0000-0000-000055C40000}"/>
    <cellStyle name="Prosent 7 2 3" xfId="9921" xr:uid="{00000000-0005-0000-0000-000056C40000}"/>
    <cellStyle name="Prosent 7 2 3 2" xfId="34543" xr:uid="{00000000-0005-0000-0000-000057C40000}"/>
    <cellStyle name="Prosent 7 2 4" xfId="35318" xr:uid="{00000000-0005-0000-0000-000058C40000}"/>
    <cellStyle name="Prosent 7 2_3. Chng in credit spreads" xfId="50271" xr:uid="{00000000-0005-0000-0000-000059C40000}"/>
    <cellStyle name="Prosent 7 3" xfId="9922" xr:uid="{00000000-0005-0000-0000-00005AC40000}"/>
    <cellStyle name="Prosent 7 3 2" xfId="9923" xr:uid="{00000000-0005-0000-0000-00005BC40000}"/>
    <cellStyle name="Prosent 7 3 2 2" xfId="34573" xr:uid="{00000000-0005-0000-0000-00005CC40000}"/>
    <cellStyle name="Prosent 7 3 3" xfId="50272" xr:uid="{00000000-0005-0000-0000-00005DC40000}"/>
    <cellStyle name="Prosent 7 3_AVA DVA EL" xfId="33044" xr:uid="{00000000-0005-0000-0000-00005EC40000}"/>
    <cellStyle name="Prosent 7 4" xfId="9924" xr:uid="{00000000-0005-0000-0000-00005FC40000}"/>
    <cellStyle name="Prosent 7 4 2" xfId="34514" xr:uid="{00000000-0005-0000-0000-000060C40000}"/>
    <cellStyle name="Prosent 7 5" xfId="35317" xr:uid="{00000000-0005-0000-0000-000061C40000}"/>
    <cellStyle name="Prosent 7 5 2" xfId="50273" xr:uid="{00000000-0005-0000-0000-000062C40000}"/>
    <cellStyle name="Prosent 7_3. Chng in credit spreads" xfId="50274" xr:uid="{00000000-0005-0000-0000-000063C40000}"/>
    <cellStyle name="Prosent 8" xfId="9925" xr:uid="{00000000-0005-0000-0000-000064C40000}"/>
    <cellStyle name="Prosent 8 2" xfId="9926" xr:uid="{00000000-0005-0000-0000-000065C40000}"/>
    <cellStyle name="Prosent 8 2 2" xfId="9927" xr:uid="{00000000-0005-0000-0000-000066C40000}"/>
    <cellStyle name="Prosent 8 2 2 2" xfId="34546" xr:uid="{00000000-0005-0000-0000-000067C40000}"/>
    <cellStyle name="Prosent 8 2 3" xfId="50275" xr:uid="{00000000-0005-0000-0000-000068C40000}"/>
    <cellStyle name="Prosent 8 2_3. Chng in credit spreads" xfId="50276" xr:uid="{00000000-0005-0000-0000-000069C40000}"/>
    <cellStyle name="Prosent 8 3" xfId="9928" xr:uid="{00000000-0005-0000-0000-00006AC40000}"/>
    <cellStyle name="Prosent 8 3 2" xfId="34576" xr:uid="{00000000-0005-0000-0000-00006BC40000}"/>
    <cellStyle name="Prosent 8 4" xfId="9929" xr:uid="{00000000-0005-0000-0000-00006CC40000}"/>
    <cellStyle name="Prosent 8 4 2" xfId="34517" xr:uid="{00000000-0005-0000-0000-00006DC40000}"/>
    <cellStyle name="Prosent 8 5" xfId="35319" xr:uid="{00000000-0005-0000-0000-00006EC40000}"/>
    <cellStyle name="Prosent 8_3. Chng in credit spreads" xfId="50277" xr:uid="{00000000-0005-0000-0000-00006FC40000}"/>
    <cellStyle name="Prosent 9" xfId="9930" xr:uid="{00000000-0005-0000-0000-000070C40000}"/>
    <cellStyle name="Prosent 9 2" xfId="9931" xr:uid="{00000000-0005-0000-0000-000071C40000}"/>
    <cellStyle name="Prosent 9 2 2" xfId="9932" xr:uid="{00000000-0005-0000-0000-000072C40000}"/>
    <cellStyle name="Prosent 9 2 2 2" xfId="34549" xr:uid="{00000000-0005-0000-0000-000073C40000}"/>
    <cellStyle name="Prosent 9 2 3" xfId="50278" xr:uid="{00000000-0005-0000-0000-000074C40000}"/>
    <cellStyle name="Prosent 9 2_AVA DVA EL" xfId="33045" xr:uid="{00000000-0005-0000-0000-000075C40000}"/>
    <cellStyle name="Prosent 9 3" xfId="9933" xr:uid="{00000000-0005-0000-0000-000076C40000}"/>
    <cellStyle name="Prosent 9 3 2" xfId="34579" xr:uid="{00000000-0005-0000-0000-000077C40000}"/>
    <cellStyle name="Prosent 9 4" xfId="34520" xr:uid="{00000000-0005-0000-0000-000078C40000}"/>
    <cellStyle name="Prosent 9 4 2" xfId="50279" xr:uid="{00000000-0005-0000-0000-000079C40000}"/>
    <cellStyle name="Prosent 9 5" xfId="35320" xr:uid="{00000000-0005-0000-0000-00007AC40000}"/>
    <cellStyle name="Prosent 9_3. Chng in credit spreads" xfId="50280" xr:uid="{00000000-0005-0000-0000-00007BC40000}"/>
    <cellStyle name="Prozent 2" xfId="9934" xr:uid="{00000000-0005-0000-0000-00007CC40000}"/>
    <cellStyle name="Prozent 2 2" xfId="9935" xr:uid="{00000000-0005-0000-0000-00007DC40000}"/>
    <cellStyle name="Prozent 2 2 2" xfId="33046" xr:uid="{00000000-0005-0000-0000-00007EC40000}"/>
    <cellStyle name="Prozent 2 2_AVA DVA EL" xfId="33047" xr:uid="{00000000-0005-0000-0000-00007FC40000}"/>
    <cellStyle name="Prozent 2 3" xfId="9936" xr:uid="{00000000-0005-0000-0000-000080C40000}"/>
    <cellStyle name="Prozent 2 3 2" xfId="33048" xr:uid="{00000000-0005-0000-0000-000081C40000}"/>
    <cellStyle name="Prozent 2 3_AVA DVA EL" xfId="33049" xr:uid="{00000000-0005-0000-0000-000082C40000}"/>
    <cellStyle name="Prozent 2 4" xfId="33050" xr:uid="{00000000-0005-0000-0000-000083C40000}"/>
    <cellStyle name="Prozent 2_4Q16" xfId="33051" xr:uid="{00000000-0005-0000-0000-000084C40000}"/>
    <cellStyle name="QIS5Area" xfId="9937" xr:uid="{00000000-0005-0000-0000-000085C40000}"/>
    <cellStyle name="Rad" xfId="9938" xr:uid="{00000000-0005-0000-0000-000086C40000}"/>
    <cellStyle name="Rad 2" xfId="9939" xr:uid="{00000000-0005-0000-0000-000087C40000}"/>
    <cellStyle name="Rad 2 2" xfId="33052" xr:uid="{00000000-0005-0000-0000-000088C40000}"/>
    <cellStyle name="Rad 2_AVA DVA EL" xfId="33053" xr:uid="{00000000-0005-0000-0000-000089C40000}"/>
    <cellStyle name="Rad 3" xfId="33054" xr:uid="{00000000-0005-0000-0000-00008AC40000}"/>
    <cellStyle name="Rad_4Q16" xfId="33055" xr:uid="{00000000-0005-0000-0000-00008BC40000}"/>
    <cellStyle name="Radrubrik" xfId="33056" xr:uid="{00000000-0005-0000-0000-00008CC40000}"/>
    <cellStyle name="Radrubrik 2" xfId="33057" xr:uid="{00000000-0005-0000-0000-00008DC40000}"/>
    <cellStyle name="Radrubrik 3" xfId="33058" xr:uid="{00000000-0005-0000-0000-00008EC40000}"/>
    <cellStyle name="Radrubrik 4" xfId="50281" xr:uid="{00000000-0005-0000-0000-00008FC40000}"/>
    <cellStyle name="Radrubrik_AVA DVA EL" xfId="33059" xr:uid="{00000000-0005-0000-0000-000090C40000}"/>
    <cellStyle name="Radtext" xfId="33060" xr:uid="{00000000-0005-0000-0000-000091C40000}"/>
    <cellStyle name="Radtext 2" xfId="33061" xr:uid="{00000000-0005-0000-0000-000092C40000}"/>
    <cellStyle name="Radtext 3" xfId="33062" xr:uid="{00000000-0005-0000-0000-000093C40000}"/>
    <cellStyle name="Radtext 4" xfId="50282" xr:uid="{00000000-0005-0000-0000-000094C40000}"/>
    <cellStyle name="Radtext_AVA DVA EL" xfId="33063" xr:uid="{00000000-0005-0000-0000-000095C40000}"/>
    <cellStyle name="RaekkeNiv1" xfId="9940" xr:uid="{00000000-0005-0000-0000-000096C40000}"/>
    <cellStyle name="RaekkeNiv1 2" xfId="33064" xr:uid="{00000000-0005-0000-0000-000097C40000}"/>
    <cellStyle name="RaekkeNiv1 2 2" xfId="50283" xr:uid="{00000000-0005-0000-0000-000098C40000}"/>
    <cellStyle name="RaekkeNiv1 2 2 2" xfId="50284" xr:uid="{00000000-0005-0000-0000-000099C40000}"/>
    <cellStyle name="RaekkeNiv1 2 2 3" xfId="50285" xr:uid="{00000000-0005-0000-0000-00009AC40000}"/>
    <cellStyle name="RaekkeNiv1 2 2 4" xfId="50286" xr:uid="{00000000-0005-0000-0000-00009BC40000}"/>
    <cellStyle name="RaekkeNiv1 2 2_Results &amp; key fig." xfId="50287" xr:uid="{00000000-0005-0000-0000-00009CC40000}"/>
    <cellStyle name="RaekkeNiv1 2 3" xfId="50288" xr:uid="{00000000-0005-0000-0000-00009DC40000}"/>
    <cellStyle name="RaekkeNiv1 2 4" xfId="50289" xr:uid="{00000000-0005-0000-0000-00009EC40000}"/>
    <cellStyle name="RaekkeNiv1 2 5" xfId="50290" xr:uid="{00000000-0005-0000-0000-00009FC40000}"/>
    <cellStyle name="RaekkeNiv1 2_3. Chng in credit spreads" xfId="50291" xr:uid="{00000000-0005-0000-0000-0000A0C40000}"/>
    <cellStyle name="RaekkeNiv1 3" xfId="50292" xr:uid="{00000000-0005-0000-0000-0000A1C40000}"/>
    <cellStyle name="RaekkeNiv1 3 2" xfId="50293" xr:uid="{00000000-0005-0000-0000-0000A2C40000}"/>
    <cellStyle name="RaekkeNiv1 3 3" xfId="50294" xr:uid="{00000000-0005-0000-0000-0000A3C40000}"/>
    <cellStyle name="RaekkeNiv1 3 4" xfId="50295" xr:uid="{00000000-0005-0000-0000-0000A4C40000}"/>
    <cellStyle name="RaekkeNiv1 4" xfId="50296" xr:uid="{00000000-0005-0000-0000-0000A5C40000}"/>
    <cellStyle name="RaekkeNiv1 5" xfId="50297" xr:uid="{00000000-0005-0000-0000-0000A6C40000}"/>
    <cellStyle name="RaekkeNiv1 6" xfId="50298" xr:uid="{00000000-0005-0000-0000-0000A7C40000}"/>
    <cellStyle name="RaekkeNiv1_3. Chng in credit spreads" xfId="50299" xr:uid="{00000000-0005-0000-0000-0000A8C40000}"/>
    <cellStyle name="RaekkeNiv2" xfId="9941" xr:uid="{00000000-0005-0000-0000-0000A9C40000}"/>
    <cellStyle name="RaekkeNiv2 2" xfId="33065" xr:uid="{00000000-0005-0000-0000-0000AAC40000}"/>
    <cellStyle name="RaekkeNiv2 2 2" xfId="50300" xr:uid="{00000000-0005-0000-0000-0000ABC40000}"/>
    <cellStyle name="RaekkeNiv2 2 2 2" xfId="50301" xr:uid="{00000000-0005-0000-0000-0000ACC40000}"/>
    <cellStyle name="RaekkeNiv2 2 2 3" xfId="50302" xr:uid="{00000000-0005-0000-0000-0000ADC40000}"/>
    <cellStyle name="RaekkeNiv2 2 2 4" xfId="50303" xr:uid="{00000000-0005-0000-0000-0000AEC40000}"/>
    <cellStyle name="RaekkeNiv2 2 2_Results &amp; key fig." xfId="50304" xr:uid="{00000000-0005-0000-0000-0000AFC40000}"/>
    <cellStyle name="RaekkeNiv2 2 3" xfId="50305" xr:uid="{00000000-0005-0000-0000-0000B0C40000}"/>
    <cellStyle name="RaekkeNiv2 2 4" xfId="50306" xr:uid="{00000000-0005-0000-0000-0000B1C40000}"/>
    <cellStyle name="RaekkeNiv2 2 5" xfId="50307" xr:uid="{00000000-0005-0000-0000-0000B2C40000}"/>
    <cellStyle name="RaekkeNiv2 2_3. Chng in credit spreads" xfId="50308" xr:uid="{00000000-0005-0000-0000-0000B3C40000}"/>
    <cellStyle name="RaekkeNiv2 3" xfId="33066" xr:uid="{00000000-0005-0000-0000-0000B4C40000}"/>
    <cellStyle name="RaekkeNiv2 3 2" xfId="50309" xr:uid="{00000000-0005-0000-0000-0000B5C40000}"/>
    <cellStyle name="RaekkeNiv2 3 3" xfId="50310" xr:uid="{00000000-0005-0000-0000-0000B6C40000}"/>
    <cellStyle name="RaekkeNiv2 3 4" xfId="50311" xr:uid="{00000000-0005-0000-0000-0000B7C40000}"/>
    <cellStyle name="RaekkeNiv2 3 5" xfId="50312" xr:uid="{00000000-0005-0000-0000-0000B8C40000}"/>
    <cellStyle name="RaekkeNiv2 4" xfId="50313" xr:uid="{00000000-0005-0000-0000-0000B9C40000}"/>
    <cellStyle name="RaekkeNiv2 5" xfId="50314" xr:uid="{00000000-0005-0000-0000-0000BAC40000}"/>
    <cellStyle name="RaekkeNiv2 6" xfId="50315" xr:uid="{00000000-0005-0000-0000-0000BBC40000}"/>
    <cellStyle name="RaekkeNiv2_3. Chng in credit spreads" xfId="50316" xr:uid="{00000000-0005-0000-0000-0000BCC40000}"/>
    <cellStyle name="RaekkeNiv3" xfId="33067" xr:uid="{00000000-0005-0000-0000-0000BDC40000}"/>
    <cellStyle name="RaekkeNiv3 2" xfId="33068" xr:uid="{00000000-0005-0000-0000-0000BEC40000}"/>
    <cellStyle name="RaekkeNiv3 2 2" xfId="50317" xr:uid="{00000000-0005-0000-0000-0000BFC40000}"/>
    <cellStyle name="RaekkeNiv3 2 2 2" xfId="50318" xr:uid="{00000000-0005-0000-0000-0000C0C40000}"/>
    <cellStyle name="RaekkeNiv3 2 2 3" xfId="50319" xr:uid="{00000000-0005-0000-0000-0000C1C40000}"/>
    <cellStyle name="RaekkeNiv3 2 2 4" xfId="50320" xr:uid="{00000000-0005-0000-0000-0000C2C40000}"/>
    <cellStyle name="RaekkeNiv3 2 2_Results &amp; key fig." xfId="50321" xr:uid="{00000000-0005-0000-0000-0000C3C40000}"/>
    <cellStyle name="RaekkeNiv3 2 3" xfId="50322" xr:uid="{00000000-0005-0000-0000-0000C4C40000}"/>
    <cellStyle name="RaekkeNiv3 2 4" xfId="50323" xr:uid="{00000000-0005-0000-0000-0000C5C40000}"/>
    <cellStyle name="RaekkeNiv3 2 5" xfId="50324" xr:uid="{00000000-0005-0000-0000-0000C6C40000}"/>
    <cellStyle name="RaekkeNiv3 2_3. Chng in credit spreads" xfId="50325" xr:uid="{00000000-0005-0000-0000-0000C7C40000}"/>
    <cellStyle name="RaekkeNiv3 3" xfId="33069" xr:uid="{00000000-0005-0000-0000-0000C8C40000}"/>
    <cellStyle name="RaekkeNiv3 3 2" xfId="50326" xr:uid="{00000000-0005-0000-0000-0000C9C40000}"/>
    <cellStyle name="RaekkeNiv3 3 3" xfId="50327" xr:uid="{00000000-0005-0000-0000-0000CAC40000}"/>
    <cellStyle name="RaekkeNiv3 3 4" xfId="50328" xr:uid="{00000000-0005-0000-0000-0000CBC40000}"/>
    <cellStyle name="RaekkeNiv3 3 5" xfId="50329" xr:uid="{00000000-0005-0000-0000-0000CCC40000}"/>
    <cellStyle name="RaekkeNiv3 4" xfId="50330" xr:uid="{00000000-0005-0000-0000-0000CDC40000}"/>
    <cellStyle name="RaekkeNiv3 5" xfId="50331" xr:uid="{00000000-0005-0000-0000-0000CEC40000}"/>
    <cellStyle name="RaekkeNiv3 6" xfId="50332" xr:uid="{00000000-0005-0000-0000-0000CFC40000}"/>
    <cellStyle name="RaekkeNiv3_3. Chng in credit spreads" xfId="50333" xr:uid="{00000000-0005-0000-0000-0000D0C40000}"/>
    <cellStyle name="RaekkeNiv4" xfId="33070" xr:uid="{00000000-0005-0000-0000-0000D1C40000}"/>
    <cellStyle name="RaekkeNiv4 2" xfId="33071" xr:uid="{00000000-0005-0000-0000-0000D2C40000}"/>
    <cellStyle name="RaekkeNiv4 2 2" xfId="50334" xr:uid="{00000000-0005-0000-0000-0000D3C40000}"/>
    <cellStyle name="RaekkeNiv4 2 2 2" xfId="50335" xr:uid="{00000000-0005-0000-0000-0000D4C40000}"/>
    <cellStyle name="RaekkeNiv4 2 2 3" xfId="50336" xr:uid="{00000000-0005-0000-0000-0000D5C40000}"/>
    <cellStyle name="RaekkeNiv4 2 2 4" xfId="50337" xr:uid="{00000000-0005-0000-0000-0000D6C40000}"/>
    <cellStyle name="RaekkeNiv4 2 2_Results &amp; key fig." xfId="50338" xr:uid="{00000000-0005-0000-0000-0000D7C40000}"/>
    <cellStyle name="RaekkeNiv4 2 3" xfId="50339" xr:uid="{00000000-0005-0000-0000-0000D8C40000}"/>
    <cellStyle name="RaekkeNiv4 2 4" xfId="50340" xr:uid="{00000000-0005-0000-0000-0000D9C40000}"/>
    <cellStyle name="RaekkeNiv4 2 5" xfId="50341" xr:uid="{00000000-0005-0000-0000-0000DAC40000}"/>
    <cellStyle name="RaekkeNiv4 2_3. Chng in credit spreads" xfId="50342" xr:uid="{00000000-0005-0000-0000-0000DBC40000}"/>
    <cellStyle name="RaekkeNiv4 3" xfId="33072" xr:uid="{00000000-0005-0000-0000-0000DCC40000}"/>
    <cellStyle name="RaekkeNiv4 3 2" xfId="50343" xr:uid="{00000000-0005-0000-0000-0000DDC40000}"/>
    <cellStyle name="RaekkeNiv4 3 3" xfId="50344" xr:uid="{00000000-0005-0000-0000-0000DEC40000}"/>
    <cellStyle name="RaekkeNiv4 3 4" xfId="50345" xr:uid="{00000000-0005-0000-0000-0000DFC40000}"/>
    <cellStyle name="RaekkeNiv4 3 5" xfId="50346" xr:uid="{00000000-0005-0000-0000-0000E0C40000}"/>
    <cellStyle name="RaekkeNiv4 4" xfId="50347" xr:uid="{00000000-0005-0000-0000-0000E1C40000}"/>
    <cellStyle name="RaekkeNiv4 5" xfId="50348" xr:uid="{00000000-0005-0000-0000-0000E2C40000}"/>
    <cellStyle name="RaekkeNiv4 6" xfId="50349" xr:uid="{00000000-0005-0000-0000-0000E3C40000}"/>
    <cellStyle name="RaekkeNiv4_3. Chng in credit spreads" xfId="50350" xr:uid="{00000000-0005-0000-0000-0000E4C40000}"/>
    <cellStyle name="Ratio" xfId="33073" xr:uid="{00000000-0005-0000-0000-0000E5C40000}"/>
    <cellStyle name="Ratio 2" xfId="33074" xr:uid="{00000000-0005-0000-0000-0000E6C40000}"/>
    <cellStyle name="Ratio 3" xfId="33075" xr:uid="{00000000-0005-0000-0000-0000E7C40000}"/>
    <cellStyle name="Ratio_AVA DVA EL" xfId="33076" xr:uid="{00000000-0005-0000-0000-0000E8C40000}"/>
    <cellStyle name="Resultat" xfId="33077" xr:uid="{00000000-0005-0000-0000-0000E9C40000}"/>
    <cellStyle name="Resultat 2" xfId="33078" xr:uid="{00000000-0005-0000-0000-0000EAC40000}"/>
    <cellStyle name="Resultat 3" xfId="33079" xr:uid="{00000000-0005-0000-0000-0000EBC40000}"/>
    <cellStyle name="Resultat 4" xfId="50351" xr:uid="{00000000-0005-0000-0000-0000ECC40000}"/>
    <cellStyle name="Resultat_AVA DVA EL" xfId="33080" xr:uid="{00000000-0005-0000-0000-0000EDC40000}"/>
    <cellStyle name="Reuters Cells" xfId="9942" xr:uid="{00000000-0005-0000-0000-0000EEC40000}"/>
    <cellStyle name="Reuters Cells 10" xfId="9943" xr:uid="{00000000-0005-0000-0000-0000EFC40000}"/>
    <cellStyle name="Reuters Cells 2" xfId="9944" xr:uid="{00000000-0005-0000-0000-0000F0C40000}"/>
    <cellStyle name="Reuters Cells 2 2" xfId="9945" xr:uid="{00000000-0005-0000-0000-0000F1C40000}"/>
    <cellStyle name="Reuters Cells 2 2 2" xfId="9946" xr:uid="{00000000-0005-0000-0000-0000F2C40000}"/>
    <cellStyle name="Reuters Cells 2 2 2 2" xfId="9947" xr:uid="{00000000-0005-0000-0000-0000F3C40000}"/>
    <cellStyle name="Reuters Cells 2 2 2 3" xfId="9948" xr:uid="{00000000-0005-0000-0000-0000F4C40000}"/>
    <cellStyle name="Reuters Cells 2 2 2 4" xfId="9949" xr:uid="{00000000-0005-0000-0000-0000F5C40000}"/>
    <cellStyle name="Reuters Cells 2 2 2 5" xfId="9950" xr:uid="{00000000-0005-0000-0000-0000F6C40000}"/>
    <cellStyle name="Reuters Cells 2 2 2 6" xfId="9951" xr:uid="{00000000-0005-0000-0000-0000F7C40000}"/>
    <cellStyle name="Reuters Cells 2 2 2 7" xfId="9952" xr:uid="{00000000-0005-0000-0000-0000F8C40000}"/>
    <cellStyle name="Reuters Cells 2 2 2_CR4_19" xfId="9953" xr:uid="{00000000-0005-0000-0000-0000F9C40000}"/>
    <cellStyle name="Reuters Cells 2 2 3" xfId="9954" xr:uid="{00000000-0005-0000-0000-0000FAC40000}"/>
    <cellStyle name="Reuters Cells 2 2 3 2" xfId="9955" xr:uid="{00000000-0005-0000-0000-0000FBC40000}"/>
    <cellStyle name="Reuters Cells 2 2 3 3" xfId="9956" xr:uid="{00000000-0005-0000-0000-0000FCC40000}"/>
    <cellStyle name="Reuters Cells 2 2 3 4" xfId="9957" xr:uid="{00000000-0005-0000-0000-0000FDC40000}"/>
    <cellStyle name="Reuters Cells 2 2 3 5" xfId="9958" xr:uid="{00000000-0005-0000-0000-0000FEC40000}"/>
    <cellStyle name="Reuters Cells 2 2 3 6" xfId="9959" xr:uid="{00000000-0005-0000-0000-0000FFC40000}"/>
    <cellStyle name="Reuters Cells 2 2 3 7" xfId="9960" xr:uid="{00000000-0005-0000-0000-000000C50000}"/>
    <cellStyle name="Reuters Cells 2 2 3_CR4_19" xfId="9961" xr:uid="{00000000-0005-0000-0000-000001C50000}"/>
    <cellStyle name="Reuters Cells 2 2 4" xfId="9962" xr:uid="{00000000-0005-0000-0000-000002C50000}"/>
    <cellStyle name="Reuters Cells 2 2 4 2" xfId="9963" xr:uid="{00000000-0005-0000-0000-000003C50000}"/>
    <cellStyle name="Reuters Cells 2 2 4 3" xfId="9964" xr:uid="{00000000-0005-0000-0000-000004C50000}"/>
    <cellStyle name="Reuters Cells 2 2 4 4" xfId="9965" xr:uid="{00000000-0005-0000-0000-000005C50000}"/>
    <cellStyle name="Reuters Cells 2 2 4 5" xfId="9966" xr:uid="{00000000-0005-0000-0000-000006C50000}"/>
    <cellStyle name="Reuters Cells 2 2 4 6" xfId="9967" xr:uid="{00000000-0005-0000-0000-000007C50000}"/>
    <cellStyle name="Reuters Cells 2 2 4 7" xfId="9968" xr:uid="{00000000-0005-0000-0000-000008C50000}"/>
    <cellStyle name="Reuters Cells 2 2 4_CR4_19" xfId="9969" xr:uid="{00000000-0005-0000-0000-000009C50000}"/>
    <cellStyle name="Reuters Cells 2 2 5" xfId="9970" xr:uid="{00000000-0005-0000-0000-00000AC50000}"/>
    <cellStyle name="Reuters Cells 2 2 5 2" xfId="9971" xr:uid="{00000000-0005-0000-0000-00000BC50000}"/>
    <cellStyle name="Reuters Cells 2 2 5 3" xfId="9972" xr:uid="{00000000-0005-0000-0000-00000CC50000}"/>
    <cellStyle name="Reuters Cells 2 2 5 4" xfId="9973" xr:uid="{00000000-0005-0000-0000-00000DC50000}"/>
    <cellStyle name="Reuters Cells 2 2 5 5" xfId="9974" xr:uid="{00000000-0005-0000-0000-00000EC50000}"/>
    <cellStyle name="Reuters Cells 2 2 5 6" xfId="9975" xr:uid="{00000000-0005-0000-0000-00000FC50000}"/>
    <cellStyle name="Reuters Cells 2 2 5 7" xfId="9976" xr:uid="{00000000-0005-0000-0000-000010C50000}"/>
    <cellStyle name="Reuters Cells 2 2 5_CR4_19" xfId="9977" xr:uid="{00000000-0005-0000-0000-000011C50000}"/>
    <cellStyle name="Reuters Cells 2 2 6" xfId="9978" xr:uid="{00000000-0005-0000-0000-000012C50000}"/>
    <cellStyle name="Reuters Cells 2 2 6 2" xfId="9979" xr:uid="{00000000-0005-0000-0000-000013C50000}"/>
    <cellStyle name="Reuters Cells 2 2 6 3" xfId="9980" xr:uid="{00000000-0005-0000-0000-000014C50000}"/>
    <cellStyle name="Reuters Cells 2 2 6 4" xfId="9981" xr:uid="{00000000-0005-0000-0000-000015C50000}"/>
    <cellStyle name="Reuters Cells 2 2 6 5" xfId="9982" xr:uid="{00000000-0005-0000-0000-000016C50000}"/>
    <cellStyle name="Reuters Cells 2 2 6 6" xfId="9983" xr:uid="{00000000-0005-0000-0000-000017C50000}"/>
    <cellStyle name="Reuters Cells 2 2 6 7" xfId="9984" xr:uid="{00000000-0005-0000-0000-000018C50000}"/>
    <cellStyle name="Reuters Cells 2 2 6_CR4_19" xfId="9985" xr:uid="{00000000-0005-0000-0000-000019C50000}"/>
    <cellStyle name="Reuters Cells 2 2 7" xfId="9986" xr:uid="{00000000-0005-0000-0000-00001AC50000}"/>
    <cellStyle name="Reuters Cells 2 2 7 2" xfId="9987" xr:uid="{00000000-0005-0000-0000-00001BC50000}"/>
    <cellStyle name="Reuters Cells 2 2 7 3" xfId="9988" xr:uid="{00000000-0005-0000-0000-00001CC50000}"/>
    <cellStyle name="Reuters Cells 2 2 7 4" xfId="9989" xr:uid="{00000000-0005-0000-0000-00001DC50000}"/>
    <cellStyle name="Reuters Cells 2 2 7 5" xfId="9990" xr:uid="{00000000-0005-0000-0000-00001EC50000}"/>
    <cellStyle name="Reuters Cells 2 2 7 6" xfId="9991" xr:uid="{00000000-0005-0000-0000-00001FC50000}"/>
    <cellStyle name="Reuters Cells 2 2 7_CR4_19" xfId="9992" xr:uid="{00000000-0005-0000-0000-000020C50000}"/>
    <cellStyle name="Reuters Cells 2 2 8" xfId="9993" xr:uid="{00000000-0005-0000-0000-000021C50000}"/>
    <cellStyle name="Reuters Cells 2 2_CR4_19" xfId="9994" xr:uid="{00000000-0005-0000-0000-000022C50000}"/>
    <cellStyle name="Reuters Cells 2 3" xfId="9995" xr:uid="{00000000-0005-0000-0000-000023C50000}"/>
    <cellStyle name="Reuters Cells 2 3 2" xfId="9996" xr:uid="{00000000-0005-0000-0000-000024C50000}"/>
    <cellStyle name="Reuters Cells 2 3 3" xfId="9997" xr:uid="{00000000-0005-0000-0000-000025C50000}"/>
    <cellStyle name="Reuters Cells 2 3 4" xfId="9998" xr:uid="{00000000-0005-0000-0000-000026C50000}"/>
    <cellStyle name="Reuters Cells 2 3 5" xfId="9999" xr:uid="{00000000-0005-0000-0000-000027C50000}"/>
    <cellStyle name="Reuters Cells 2 3 6" xfId="10000" xr:uid="{00000000-0005-0000-0000-000028C50000}"/>
    <cellStyle name="Reuters Cells 2 3 7" xfId="10001" xr:uid="{00000000-0005-0000-0000-000029C50000}"/>
    <cellStyle name="Reuters Cells 2 3_CR4_19" xfId="10002" xr:uid="{00000000-0005-0000-0000-00002AC50000}"/>
    <cellStyle name="Reuters Cells 2 4" xfId="10003" xr:uid="{00000000-0005-0000-0000-00002BC50000}"/>
    <cellStyle name="Reuters Cells 2 4 2" xfId="10004" xr:uid="{00000000-0005-0000-0000-00002CC50000}"/>
    <cellStyle name="Reuters Cells 2 4 3" xfId="10005" xr:uid="{00000000-0005-0000-0000-00002DC50000}"/>
    <cellStyle name="Reuters Cells 2 4 4" xfId="10006" xr:uid="{00000000-0005-0000-0000-00002EC50000}"/>
    <cellStyle name="Reuters Cells 2 4 5" xfId="10007" xr:uid="{00000000-0005-0000-0000-00002FC50000}"/>
    <cellStyle name="Reuters Cells 2 4 6" xfId="10008" xr:uid="{00000000-0005-0000-0000-000030C50000}"/>
    <cellStyle name="Reuters Cells 2 4 7" xfId="10009" xr:uid="{00000000-0005-0000-0000-000031C50000}"/>
    <cellStyle name="Reuters Cells 2 4_CR4_19" xfId="10010" xr:uid="{00000000-0005-0000-0000-000032C50000}"/>
    <cellStyle name="Reuters Cells 2 5" xfId="10011" xr:uid="{00000000-0005-0000-0000-000033C50000}"/>
    <cellStyle name="Reuters Cells 2 5 2" xfId="10012" xr:uid="{00000000-0005-0000-0000-000034C50000}"/>
    <cellStyle name="Reuters Cells 2 5 3" xfId="10013" xr:uid="{00000000-0005-0000-0000-000035C50000}"/>
    <cellStyle name="Reuters Cells 2 5 4" xfId="10014" xr:uid="{00000000-0005-0000-0000-000036C50000}"/>
    <cellStyle name="Reuters Cells 2 5 5" xfId="10015" xr:uid="{00000000-0005-0000-0000-000037C50000}"/>
    <cellStyle name="Reuters Cells 2 5 6" xfId="10016" xr:uid="{00000000-0005-0000-0000-000038C50000}"/>
    <cellStyle name="Reuters Cells 2 5 7" xfId="10017" xr:uid="{00000000-0005-0000-0000-000039C50000}"/>
    <cellStyle name="Reuters Cells 2 5_CR4_19" xfId="10018" xr:uid="{00000000-0005-0000-0000-00003AC50000}"/>
    <cellStyle name="Reuters Cells 2 6" xfId="10019" xr:uid="{00000000-0005-0000-0000-00003BC50000}"/>
    <cellStyle name="Reuters Cells 2 6 2" xfId="10020" xr:uid="{00000000-0005-0000-0000-00003CC50000}"/>
    <cellStyle name="Reuters Cells 2 6 3" xfId="10021" xr:uid="{00000000-0005-0000-0000-00003DC50000}"/>
    <cellStyle name="Reuters Cells 2 6 4" xfId="10022" xr:uid="{00000000-0005-0000-0000-00003EC50000}"/>
    <cellStyle name="Reuters Cells 2 6 5" xfId="10023" xr:uid="{00000000-0005-0000-0000-00003FC50000}"/>
    <cellStyle name="Reuters Cells 2 6 6" xfId="10024" xr:uid="{00000000-0005-0000-0000-000040C50000}"/>
    <cellStyle name="Reuters Cells 2 6 7" xfId="10025" xr:uid="{00000000-0005-0000-0000-000041C50000}"/>
    <cellStyle name="Reuters Cells 2 6_CR4_19" xfId="10026" xr:uid="{00000000-0005-0000-0000-000042C50000}"/>
    <cellStyle name="Reuters Cells 2 7" xfId="10027" xr:uid="{00000000-0005-0000-0000-000043C50000}"/>
    <cellStyle name="Reuters Cells 2 7 2" xfId="10028" xr:uid="{00000000-0005-0000-0000-000044C50000}"/>
    <cellStyle name="Reuters Cells 2 7 3" xfId="10029" xr:uid="{00000000-0005-0000-0000-000045C50000}"/>
    <cellStyle name="Reuters Cells 2 7 4" xfId="10030" xr:uid="{00000000-0005-0000-0000-000046C50000}"/>
    <cellStyle name="Reuters Cells 2 7 5" xfId="10031" xr:uid="{00000000-0005-0000-0000-000047C50000}"/>
    <cellStyle name="Reuters Cells 2 7 6" xfId="10032" xr:uid="{00000000-0005-0000-0000-000048C50000}"/>
    <cellStyle name="Reuters Cells 2 7 7" xfId="10033" xr:uid="{00000000-0005-0000-0000-000049C50000}"/>
    <cellStyle name="Reuters Cells 2 7_CR4_19" xfId="10034" xr:uid="{00000000-0005-0000-0000-00004AC50000}"/>
    <cellStyle name="Reuters Cells 2 8" xfId="10035" xr:uid="{00000000-0005-0000-0000-00004BC50000}"/>
    <cellStyle name="Reuters Cells 2 8 2" xfId="10036" xr:uid="{00000000-0005-0000-0000-00004CC50000}"/>
    <cellStyle name="Reuters Cells 2 8 3" xfId="10037" xr:uid="{00000000-0005-0000-0000-00004DC50000}"/>
    <cellStyle name="Reuters Cells 2 8 4" xfId="10038" xr:uid="{00000000-0005-0000-0000-00004EC50000}"/>
    <cellStyle name="Reuters Cells 2 8 5" xfId="10039" xr:uid="{00000000-0005-0000-0000-00004FC50000}"/>
    <cellStyle name="Reuters Cells 2 8 6" xfId="10040" xr:uid="{00000000-0005-0000-0000-000050C50000}"/>
    <cellStyle name="Reuters Cells 2 8_CR4_19" xfId="10041" xr:uid="{00000000-0005-0000-0000-000051C50000}"/>
    <cellStyle name="Reuters Cells 2 9" xfId="10042" xr:uid="{00000000-0005-0000-0000-000052C50000}"/>
    <cellStyle name="Reuters Cells 2_3. Chng in credit spreads" xfId="50352" xr:uid="{00000000-0005-0000-0000-000053C50000}"/>
    <cellStyle name="Reuters Cells 3" xfId="10043" xr:uid="{00000000-0005-0000-0000-000054C50000}"/>
    <cellStyle name="Reuters Cells 3 2" xfId="10044" xr:uid="{00000000-0005-0000-0000-000055C50000}"/>
    <cellStyle name="Reuters Cells 3 2 2" xfId="10045" xr:uid="{00000000-0005-0000-0000-000056C50000}"/>
    <cellStyle name="Reuters Cells 3 2 3" xfId="10046" xr:uid="{00000000-0005-0000-0000-000057C50000}"/>
    <cellStyle name="Reuters Cells 3 2 4" xfId="10047" xr:uid="{00000000-0005-0000-0000-000058C50000}"/>
    <cellStyle name="Reuters Cells 3 2 5" xfId="10048" xr:uid="{00000000-0005-0000-0000-000059C50000}"/>
    <cellStyle name="Reuters Cells 3 2 6" xfId="10049" xr:uid="{00000000-0005-0000-0000-00005AC50000}"/>
    <cellStyle name="Reuters Cells 3 2 7" xfId="10050" xr:uid="{00000000-0005-0000-0000-00005BC50000}"/>
    <cellStyle name="Reuters Cells 3 2_AVA DVA EL" xfId="33081" xr:uid="{00000000-0005-0000-0000-00005CC50000}"/>
    <cellStyle name="Reuters Cells 3 3" xfId="10051" xr:uid="{00000000-0005-0000-0000-00005DC50000}"/>
    <cellStyle name="Reuters Cells 3 3 2" xfId="10052" xr:uid="{00000000-0005-0000-0000-00005EC50000}"/>
    <cellStyle name="Reuters Cells 3 3 3" xfId="10053" xr:uid="{00000000-0005-0000-0000-00005FC50000}"/>
    <cellStyle name="Reuters Cells 3 3 4" xfId="10054" xr:uid="{00000000-0005-0000-0000-000060C50000}"/>
    <cellStyle name="Reuters Cells 3 3 5" xfId="10055" xr:uid="{00000000-0005-0000-0000-000061C50000}"/>
    <cellStyle name="Reuters Cells 3 3 6" xfId="10056" xr:uid="{00000000-0005-0000-0000-000062C50000}"/>
    <cellStyle name="Reuters Cells 3 3 7" xfId="10057" xr:uid="{00000000-0005-0000-0000-000063C50000}"/>
    <cellStyle name="Reuters Cells 3 3_CR4_19" xfId="10058" xr:uid="{00000000-0005-0000-0000-000064C50000}"/>
    <cellStyle name="Reuters Cells 3 4" xfId="10059" xr:uid="{00000000-0005-0000-0000-000065C50000}"/>
    <cellStyle name="Reuters Cells 3 4 2" xfId="10060" xr:uid="{00000000-0005-0000-0000-000066C50000}"/>
    <cellStyle name="Reuters Cells 3 4 3" xfId="10061" xr:uid="{00000000-0005-0000-0000-000067C50000}"/>
    <cellStyle name="Reuters Cells 3 4 4" xfId="10062" xr:uid="{00000000-0005-0000-0000-000068C50000}"/>
    <cellStyle name="Reuters Cells 3 4 5" xfId="10063" xr:uid="{00000000-0005-0000-0000-000069C50000}"/>
    <cellStyle name="Reuters Cells 3 4 6" xfId="10064" xr:uid="{00000000-0005-0000-0000-00006AC50000}"/>
    <cellStyle name="Reuters Cells 3 4 7" xfId="10065" xr:uid="{00000000-0005-0000-0000-00006BC50000}"/>
    <cellStyle name="Reuters Cells 3 4_CR4_19" xfId="10066" xr:uid="{00000000-0005-0000-0000-00006CC50000}"/>
    <cellStyle name="Reuters Cells 3 5" xfId="10067" xr:uid="{00000000-0005-0000-0000-00006DC50000}"/>
    <cellStyle name="Reuters Cells 3 5 2" xfId="10068" xr:uid="{00000000-0005-0000-0000-00006EC50000}"/>
    <cellStyle name="Reuters Cells 3 5 3" xfId="10069" xr:uid="{00000000-0005-0000-0000-00006FC50000}"/>
    <cellStyle name="Reuters Cells 3 5 4" xfId="10070" xr:uid="{00000000-0005-0000-0000-000070C50000}"/>
    <cellStyle name="Reuters Cells 3 5 5" xfId="10071" xr:uid="{00000000-0005-0000-0000-000071C50000}"/>
    <cellStyle name="Reuters Cells 3 5 6" xfId="10072" xr:uid="{00000000-0005-0000-0000-000072C50000}"/>
    <cellStyle name="Reuters Cells 3 5 7" xfId="10073" xr:uid="{00000000-0005-0000-0000-000073C50000}"/>
    <cellStyle name="Reuters Cells 3 5_CR4_19" xfId="10074" xr:uid="{00000000-0005-0000-0000-000074C50000}"/>
    <cellStyle name="Reuters Cells 3 6" xfId="10075" xr:uid="{00000000-0005-0000-0000-000075C50000}"/>
    <cellStyle name="Reuters Cells 3 6 2" xfId="10076" xr:uid="{00000000-0005-0000-0000-000076C50000}"/>
    <cellStyle name="Reuters Cells 3 6 3" xfId="10077" xr:uid="{00000000-0005-0000-0000-000077C50000}"/>
    <cellStyle name="Reuters Cells 3 6 4" xfId="10078" xr:uid="{00000000-0005-0000-0000-000078C50000}"/>
    <cellStyle name="Reuters Cells 3 6 5" xfId="10079" xr:uid="{00000000-0005-0000-0000-000079C50000}"/>
    <cellStyle name="Reuters Cells 3 6 6" xfId="10080" xr:uid="{00000000-0005-0000-0000-00007AC50000}"/>
    <cellStyle name="Reuters Cells 3 6 7" xfId="10081" xr:uid="{00000000-0005-0000-0000-00007BC50000}"/>
    <cellStyle name="Reuters Cells 3 6_CR4_19" xfId="10082" xr:uid="{00000000-0005-0000-0000-00007CC50000}"/>
    <cellStyle name="Reuters Cells 3 7" xfId="10083" xr:uid="{00000000-0005-0000-0000-00007DC50000}"/>
    <cellStyle name="Reuters Cells 3 7 2" xfId="10084" xr:uid="{00000000-0005-0000-0000-00007EC50000}"/>
    <cellStyle name="Reuters Cells 3 7 3" xfId="10085" xr:uid="{00000000-0005-0000-0000-00007FC50000}"/>
    <cellStyle name="Reuters Cells 3 7 4" xfId="10086" xr:uid="{00000000-0005-0000-0000-000080C50000}"/>
    <cellStyle name="Reuters Cells 3 7 5" xfId="10087" xr:uid="{00000000-0005-0000-0000-000081C50000}"/>
    <cellStyle name="Reuters Cells 3 7 6" xfId="10088" xr:uid="{00000000-0005-0000-0000-000082C50000}"/>
    <cellStyle name="Reuters Cells 3 7_CR4_19" xfId="10089" xr:uid="{00000000-0005-0000-0000-000083C50000}"/>
    <cellStyle name="Reuters Cells 3 8" xfId="10090" xr:uid="{00000000-0005-0000-0000-000084C50000}"/>
    <cellStyle name="Reuters Cells 3_3. Chng in credit spreads" xfId="50353" xr:uid="{00000000-0005-0000-0000-000085C50000}"/>
    <cellStyle name="Reuters Cells 4" xfId="10091" xr:uid="{00000000-0005-0000-0000-000086C50000}"/>
    <cellStyle name="Reuters Cells 4 2" xfId="10092" xr:uid="{00000000-0005-0000-0000-000087C50000}"/>
    <cellStyle name="Reuters Cells 4 3" xfId="10093" xr:uid="{00000000-0005-0000-0000-000088C50000}"/>
    <cellStyle name="Reuters Cells 4 4" xfId="10094" xr:uid="{00000000-0005-0000-0000-000089C50000}"/>
    <cellStyle name="Reuters Cells 4 5" xfId="10095" xr:uid="{00000000-0005-0000-0000-00008AC50000}"/>
    <cellStyle name="Reuters Cells 4 6" xfId="10096" xr:uid="{00000000-0005-0000-0000-00008BC50000}"/>
    <cellStyle name="Reuters Cells 4 7" xfId="10097" xr:uid="{00000000-0005-0000-0000-00008CC50000}"/>
    <cellStyle name="Reuters Cells 4_CR4_19" xfId="10098" xr:uid="{00000000-0005-0000-0000-00008DC50000}"/>
    <cellStyle name="Reuters Cells 5" xfId="10099" xr:uid="{00000000-0005-0000-0000-00008EC50000}"/>
    <cellStyle name="Reuters Cells 5 2" xfId="10100" xr:uid="{00000000-0005-0000-0000-00008FC50000}"/>
    <cellStyle name="Reuters Cells 5 3" xfId="10101" xr:uid="{00000000-0005-0000-0000-000090C50000}"/>
    <cellStyle name="Reuters Cells 5 4" xfId="10102" xr:uid="{00000000-0005-0000-0000-000091C50000}"/>
    <cellStyle name="Reuters Cells 5 5" xfId="10103" xr:uid="{00000000-0005-0000-0000-000092C50000}"/>
    <cellStyle name="Reuters Cells 5 6" xfId="10104" xr:uid="{00000000-0005-0000-0000-000093C50000}"/>
    <cellStyle name="Reuters Cells 5 7" xfId="10105" xr:uid="{00000000-0005-0000-0000-000094C50000}"/>
    <cellStyle name="Reuters Cells 5_CR4_19" xfId="10106" xr:uid="{00000000-0005-0000-0000-000095C50000}"/>
    <cellStyle name="Reuters Cells 6" xfId="10107" xr:uid="{00000000-0005-0000-0000-000096C50000}"/>
    <cellStyle name="Reuters Cells 6 2" xfId="10108" xr:uid="{00000000-0005-0000-0000-000097C50000}"/>
    <cellStyle name="Reuters Cells 6 3" xfId="10109" xr:uid="{00000000-0005-0000-0000-000098C50000}"/>
    <cellStyle name="Reuters Cells 6 4" xfId="10110" xr:uid="{00000000-0005-0000-0000-000099C50000}"/>
    <cellStyle name="Reuters Cells 6 5" xfId="10111" xr:uid="{00000000-0005-0000-0000-00009AC50000}"/>
    <cellStyle name="Reuters Cells 6 6" xfId="10112" xr:uid="{00000000-0005-0000-0000-00009BC50000}"/>
    <cellStyle name="Reuters Cells 6 7" xfId="10113" xr:uid="{00000000-0005-0000-0000-00009CC50000}"/>
    <cellStyle name="Reuters Cells 6_CR4_19" xfId="10114" xr:uid="{00000000-0005-0000-0000-00009DC50000}"/>
    <cellStyle name="Reuters Cells 7" xfId="10115" xr:uid="{00000000-0005-0000-0000-00009EC50000}"/>
    <cellStyle name="Reuters Cells 7 2" xfId="10116" xr:uid="{00000000-0005-0000-0000-00009FC50000}"/>
    <cellStyle name="Reuters Cells 7 3" xfId="10117" xr:uid="{00000000-0005-0000-0000-0000A0C50000}"/>
    <cellStyle name="Reuters Cells 7 4" xfId="10118" xr:uid="{00000000-0005-0000-0000-0000A1C50000}"/>
    <cellStyle name="Reuters Cells 7 5" xfId="10119" xr:uid="{00000000-0005-0000-0000-0000A2C50000}"/>
    <cellStyle name="Reuters Cells 7 6" xfId="10120" xr:uid="{00000000-0005-0000-0000-0000A3C50000}"/>
    <cellStyle name="Reuters Cells 7 7" xfId="10121" xr:uid="{00000000-0005-0000-0000-0000A4C50000}"/>
    <cellStyle name="Reuters Cells 7_CR4_19" xfId="10122" xr:uid="{00000000-0005-0000-0000-0000A5C50000}"/>
    <cellStyle name="Reuters Cells 8" xfId="10123" xr:uid="{00000000-0005-0000-0000-0000A6C50000}"/>
    <cellStyle name="Reuters Cells 8 2" xfId="10124" xr:uid="{00000000-0005-0000-0000-0000A7C50000}"/>
    <cellStyle name="Reuters Cells 8 3" xfId="10125" xr:uid="{00000000-0005-0000-0000-0000A8C50000}"/>
    <cellStyle name="Reuters Cells 8 4" xfId="10126" xr:uid="{00000000-0005-0000-0000-0000A9C50000}"/>
    <cellStyle name="Reuters Cells 8 5" xfId="10127" xr:uid="{00000000-0005-0000-0000-0000AAC50000}"/>
    <cellStyle name="Reuters Cells 8 6" xfId="10128" xr:uid="{00000000-0005-0000-0000-0000ABC50000}"/>
    <cellStyle name="Reuters Cells 8 7" xfId="10129" xr:uid="{00000000-0005-0000-0000-0000ACC50000}"/>
    <cellStyle name="Reuters Cells 8_CR4_19" xfId="10130" xr:uid="{00000000-0005-0000-0000-0000ADC50000}"/>
    <cellStyle name="Reuters Cells 9" xfId="10131" xr:uid="{00000000-0005-0000-0000-0000AEC50000}"/>
    <cellStyle name="Reuters Cells 9 2" xfId="10132" xr:uid="{00000000-0005-0000-0000-0000AFC50000}"/>
    <cellStyle name="Reuters Cells 9 3" xfId="10133" xr:uid="{00000000-0005-0000-0000-0000B0C50000}"/>
    <cellStyle name="Reuters Cells 9 4" xfId="10134" xr:uid="{00000000-0005-0000-0000-0000B1C50000}"/>
    <cellStyle name="Reuters Cells 9 5" xfId="10135" xr:uid="{00000000-0005-0000-0000-0000B2C50000}"/>
    <cellStyle name="Reuters Cells 9 6" xfId="10136" xr:uid="{00000000-0005-0000-0000-0000B3C50000}"/>
    <cellStyle name="Reuters Cells 9_CR4_19" xfId="10137" xr:uid="{00000000-0005-0000-0000-0000B4C50000}"/>
    <cellStyle name="Reuters Cells_3. Chng in credit spreads" xfId="50354" xr:uid="{00000000-0005-0000-0000-0000B5C50000}"/>
    <cellStyle name="reviseExposure" xfId="10138" xr:uid="{00000000-0005-0000-0000-0000B6C50000}"/>
    <cellStyle name="Rossz" xfId="10139" xr:uid="{00000000-0005-0000-0000-0000B7C50000}"/>
    <cellStyle name="Rossz 2" xfId="33082" xr:uid="{00000000-0005-0000-0000-0000B8C50000}"/>
    <cellStyle name="Rossz_AVA DVA EL" xfId="33083" xr:uid="{00000000-0005-0000-0000-0000B9C50000}"/>
    <cellStyle name="Rubrik1" xfId="33084" xr:uid="{00000000-0005-0000-0000-0000BAC50000}"/>
    <cellStyle name="Rubrik1 2" xfId="33085" xr:uid="{00000000-0005-0000-0000-0000BBC50000}"/>
    <cellStyle name="Rubrik1 3" xfId="33086" xr:uid="{00000000-0005-0000-0000-0000BCC50000}"/>
    <cellStyle name="Rubrik1 4" xfId="50355" xr:uid="{00000000-0005-0000-0000-0000BDC50000}"/>
    <cellStyle name="Rubrik1_AVA DVA EL" xfId="33087" xr:uid="{00000000-0005-0000-0000-0000BEC50000}"/>
    <cellStyle name="Salida" xfId="10140" xr:uid="{00000000-0005-0000-0000-0000BFC50000}"/>
    <cellStyle name="Salida 2" xfId="10141" xr:uid="{00000000-0005-0000-0000-0000C0C50000}"/>
    <cellStyle name="Salida 2 10" xfId="10142" xr:uid="{00000000-0005-0000-0000-0000C1C50000}"/>
    <cellStyle name="Salida 2 11" xfId="10143" xr:uid="{00000000-0005-0000-0000-0000C2C50000}"/>
    <cellStyle name="Salida 2 12" xfId="35171" xr:uid="{00000000-0005-0000-0000-0000C3C50000}"/>
    <cellStyle name="Salida 2 2" xfId="10144" xr:uid="{00000000-0005-0000-0000-0000C4C50000}"/>
    <cellStyle name="Salida 2 3" xfId="10145" xr:uid="{00000000-0005-0000-0000-0000C5C50000}"/>
    <cellStyle name="Salida 2 4" xfId="10146" xr:uid="{00000000-0005-0000-0000-0000C6C50000}"/>
    <cellStyle name="Salida 2 5" xfId="10147" xr:uid="{00000000-0005-0000-0000-0000C7C50000}"/>
    <cellStyle name="Salida 2 6" xfId="10148" xr:uid="{00000000-0005-0000-0000-0000C8C50000}"/>
    <cellStyle name="Salida 2 7" xfId="10149" xr:uid="{00000000-0005-0000-0000-0000C9C50000}"/>
    <cellStyle name="Salida 2 8" xfId="10150" xr:uid="{00000000-0005-0000-0000-0000CAC50000}"/>
    <cellStyle name="Salida 2 9" xfId="10151" xr:uid="{00000000-0005-0000-0000-0000CBC50000}"/>
    <cellStyle name="Salida 2_CR4_19" xfId="10152" xr:uid="{00000000-0005-0000-0000-0000CCC50000}"/>
    <cellStyle name="Salida 3" xfId="10153" xr:uid="{00000000-0005-0000-0000-0000CDC50000}"/>
    <cellStyle name="Salida 3 10" xfId="10154" xr:uid="{00000000-0005-0000-0000-0000CEC50000}"/>
    <cellStyle name="Salida 3 11" xfId="10155" xr:uid="{00000000-0005-0000-0000-0000CFC50000}"/>
    <cellStyle name="Salida 3 12" xfId="34921" xr:uid="{00000000-0005-0000-0000-0000D0C50000}"/>
    <cellStyle name="Salida 3 13" xfId="35146" xr:uid="{00000000-0005-0000-0000-0000D1C50000}"/>
    <cellStyle name="Salida 3 2" xfId="10156" xr:uid="{00000000-0005-0000-0000-0000D2C50000}"/>
    <cellStyle name="Salida 3 3" xfId="10157" xr:uid="{00000000-0005-0000-0000-0000D3C50000}"/>
    <cellStyle name="Salida 3 4" xfId="10158" xr:uid="{00000000-0005-0000-0000-0000D4C50000}"/>
    <cellStyle name="Salida 3 5" xfId="10159" xr:uid="{00000000-0005-0000-0000-0000D5C50000}"/>
    <cellStyle name="Salida 3 6" xfId="10160" xr:uid="{00000000-0005-0000-0000-0000D6C50000}"/>
    <cellStyle name="Salida 3 7" xfId="10161" xr:uid="{00000000-0005-0000-0000-0000D7C50000}"/>
    <cellStyle name="Salida 3 8" xfId="10162" xr:uid="{00000000-0005-0000-0000-0000D8C50000}"/>
    <cellStyle name="Salida 3 9" xfId="10163" xr:uid="{00000000-0005-0000-0000-0000D9C50000}"/>
    <cellStyle name="Salida 3_CR4_19" xfId="10164" xr:uid="{00000000-0005-0000-0000-0000DAC50000}"/>
    <cellStyle name="Salida 4" xfId="10165" xr:uid="{00000000-0005-0000-0000-0000DBC50000}"/>
    <cellStyle name="Salida 4 10" xfId="10166" xr:uid="{00000000-0005-0000-0000-0000DCC50000}"/>
    <cellStyle name="Salida 4 11" xfId="10167" xr:uid="{00000000-0005-0000-0000-0000DDC50000}"/>
    <cellStyle name="Salida 4 2" xfId="10168" xr:uid="{00000000-0005-0000-0000-0000DEC50000}"/>
    <cellStyle name="Salida 4 3" xfId="10169" xr:uid="{00000000-0005-0000-0000-0000DFC50000}"/>
    <cellStyle name="Salida 4 4" xfId="10170" xr:uid="{00000000-0005-0000-0000-0000E0C50000}"/>
    <cellStyle name="Salida 4 5" xfId="10171" xr:uid="{00000000-0005-0000-0000-0000E1C50000}"/>
    <cellStyle name="Salida 4 6" xfId="10172" xr:uid="{00000000-0005-0000-0000-0000E2C50000}"/>
    <cellStyle name="Salida 4 7" xfId="10173" xr:uid="{00000000-0005-0000-0000-0000E3C50000}"/>
    <cellStyle name="Salida 4 8" xfId="10174" xr:uid="{00000000-0005-0000-0000-0000E4C50000}"/>
    <cellStyle name="Salida 4 9" xfId="10175" xr:uid="{00000000-0005-0000-0000-0000E5C50000}"/>
    <cellStyle name="Salida 4_CR4_19" xfId="10176" xr:uid="{00000000-0005-0000-0000-0000E6C50000}"/>
    <cellStyle name="Salida 5" xfId="10177" xr:uid="{00000000-0005-0000-0000-0000E7C50000}"/>
    <cellStyle name="Salida 5 10" xfId="10178" xr:uid="{00000000-0005-0000-0000-0000E8C50000}"/>
    <cellStyle name="Salida 5 11" xfId="10179" xr:uid="{00000000-0005-0000-0000-0000E9C50000}"/>
    <cellStyle name="Salida 5 2" xfId="10180" xr:uid="{00000000-0005-0000-0000-0000EAC50000}"/>
    <cellStyle name="Salida 5 3" xfId="10181" xr:uid="{00000000-0005-0000-0000-0000EBC50000}"/>
    <cellStyle name="Salida 5 4" xfId="10182" xr:uid="{00000000-0005-0000-0000-0000ECC50000}"/>
    <cellStyle name="Salida 5 5" xfId="10183" xr:uid="{00000000-0005-0000-0000-0000EDC50000}"/>
    <cellStyle name="Salida 5 6" xfId="10184" xr:uid="{00000000-0005-0000-0000-0000EEC50000}"/>
    <cellStyle name="Salida 5 7" xfId="10185" xr:uid="{00000000-0005-0000-0000-0000EFC50000}"/>
    <cellStyle name="Salida 5 8" xfId="10186" xr:uid="{00000000-0005-0000-0000-0000F0C50000}"/>
    <cellStyle name="Salida 5 9" xfId="10187" xr:uid="{00000000-0005-0000-0000-0000F1C50000}"/>
    <cellStyle name="Salida 5_CR4_19" xfId="10188" xr:uid="{00000000-0005-0000-0000-0000F2C50000}"/>
    <cellStyle name="Salida 6" xfId="10189" xr:uid="{00000000-0005-0000-0000-0000F3C50000}"/>
    <cellStyle name="Salida 6 10" xfId="10190" xr:uid="{00000000-0005-0000-0000-0000F4C50000}"/>
    <cellStyle name="Salida 6 11" xfId="10191" xr:uid="{00000000-0005-0000-0000-0000F5C50000}"/>
    <cellStyle name="Salida 6 2" xfId="10192" xr:uid="{00000000-0005-0000-0000-0000F6C50000}"/>
    <cellStyle name="Salida 6 3" xfId="10193" xr:uid="{00000000-0005-0000-0000-0000F7C50000}"/>
    <cellStyle name="Salida 6 4" xfId="10194" xr:uid="{00000000-0005-0000-0000-0000F8C50000}"/>
    <cellStyle name="Salida 6 5" xfId="10195" xr:uid="{00000000-0005-0000-0000-0000F9C50000}"/>
    <cellStyle name="Salida 6 6" xfId="10196" xr:uid="{00000000-0005-0000-0000-0000FAC50000}"/>
    <cellStyle name="Salida 6 7" xfId="10197" xr:uid="{00000000-0005-0000-0000-0000FBC50000}"/>
    <cellStyle name="Salida 6 8" xfId="10198" xr:uid="{00000000-0005-0000-0000-0000FCC50000}"/>
    <cellStyle name="Salida 6 9" xfId="10199" xr:uid="{00000000-0005-0000-0000-0000FDC50000}"/>
    <cellStyle name="Salida 6_CR4_19" xfId="10200" xr:uid="{00000000-0005-0000-0000-0000FEC50000}"/>
    <cellStyle name="Salida 7" xfId="10201" xr:uid="{00000000-0005-0000-0000-0000FFC50000}"/>
    <cellStyle name="Salida 7 10" xfId="10202" xr:uid="{00000000-0005-0000-0000-000000C60000}"/>
    <cellStyle name="Salida 7 2" xfId="10203" xr:uid="{00000000-0005-0000-0000-000001C60000}"/>
    <cellStyle name="Salida 7 3" xfId="10204" xr:uid="{00000000-0005-0000-0000-000002C60000}"/>
    <cellStyle name="Salida 7 4" xfId="10205" xr:uid="{00000000-0005-0000-0000-000003C60000}"/>
    <cellStyle name="Salida 7 5" xfId="10206" xr:uid="{00000000-0005-0000-0000-000004C60000}"/>
    <cellStyle name="Salida 7 6" xfId="10207" xr:uid="{00000000-0005-0000-0000-000005C60000}"/>
    <cellStyle name="Salida 7 7" xfId="10208" xr:uid="{00000000-0005-0000-0000-000006C60000}"/>
    <cellStyle name="Salida 7 8" xfId="10209" xr:uid="{00000000-0005-0000-0000-000007C60000}"/>
    <cellStyle name="Salida 7 9" xfId="10210" xr:uid="{00000000-0005-0000-0000-000008C60000}"/>
    <cellStyle name="Salida 7_CR4_19" xfId="10211" xr:uid="{00000000-0005-0000-0000-000009C60000}"/>
    <cellStyle name="Salida 8" xfId="34434" xr:uid="{00000000-0005-0000-0000-00000AC60000}"/>
    <cellStyle name="Salida_A02" xfId="54018" xr:uid="{C3C188F4-DED1-48C8-9490-994150BF67EA}"/>
    <cellStyle name="Salomon Logo" xfId="33088" xr:uid="{00000000-0005-0000-0000-00000CC60000}"/>
    <cellStyle name="Salomon Logo 2" xfId="33089" xr:uid="{00000000-0005-0000-0000-00000DC60000}"/>
    <cellStyle name="Salomon Logo 3" xfId="33090" xr:uid="{00000000-0005-0000-0000-00000EC60000}"/>
    <cellStyle name="Salomon Logo_AVA DVA EL" xfId="33091" xr:uid="{00000000-0005-0000-0000-00000FC60000}"/>
    <cellStyle name="Sammenkædet celle" xfId="33092" xr:uid="{00000000-0005-0000-0000-000010C60000}"/>
    <cellStyle name="Sammenkædet celle 2" xfId="33093" xr:uid="{00000000-0005-0000-0000-000011C60000}"/>
    <cellStyle name="Sammenkædet celle 3" xfId="33094" xr:uid="{00000000-0005-0000-0000-000012C60000}"/>
    <cellStyle name="Sammenkædet celle_AVA DVA EL" xfId="33095" xr:uid="{00000000-0005-0000-0000-000013C60000}"/>
    <cellStyle name="ScotchRule" xfId="33096" xr:uid="{00000000-0005-0000-0000-000014C60000}"/>
    <cellStyle name="ScotchRule 2" xfId="33097" xr:uid="{00000000-0005-0000-0000-000015C60000}"/>
    <cellStyle name="ScotchRule 3" xfId="33098" xr:uid="{00000000-0005-0000-0000-000016C60000}"/>
    <cellStyle name="ScotchRule_AVA DVA EL" xfId="33099" xr:uid="{00000000-0005-0000-0000-000017C60000}"/>
    <cellStyle name="semestre" xfId="50356" xr:uid="{00000000-0005-0000-0000-000018C60000}"/>
    <cellStyle name="Semleges" xfId="10212" xr:uid="{00000000-0005-0000-0000-000019C60000}"/>
    <cellStyle name="Semleges 2" xfId="33100" xr:uid="{00000000-0005-0000-0000-00001AC60000}"/>
    <cellStyle name="Semleges_AVA DVA EL" xfId="33101" xr:uid="{00000000-0005-0000-0000-00001BC60000}"/>
    <cellStyle name="Shaded" xfId="33102" xr:uid="{00000000-0005-0000-0000-00001CC60000}"/>
    <cellStyle name="Shaded 2" xfId="33103" xr:uid="{00000000-0005-0000-0000-00001DC60000}"/>
    <cellStyle name="Shaded 3" xfId="33104" xr:uid="{00000000-0005-0000-0000-00001EC60000}"/>
    <cellStyle name="Shaded_AVA DVA EL" xfId="33105" xr:uid="{00000000-0005-0000-0000-00001FC60000}"/>
    <cellStyle name="ShadedCells_Database" xfId="10213" xr:uid="{00000000-0005-0000-0000-000020C60000}"/>
    <cellStyle name="showCheck" xfId="10214" xr:uid="{00000000-0005-0000-0000-000021C60000}"/>
    <cellStyle name="showExposure" xfId="10215" xr:uid="{00000000-0005-0000-0000-000022C60000}"/>
    <cellStyle name="showExposure 2" xfId="33106" xr:uid="{00000000-0005-0000-0000-000023C60000}"/>
    <cellStyle name="showExposure 2 2" xfId="34944" xr:uid="{00000000-0005-0000-0000-000024C60000}"/>
    <cellStyle name="showExposure 2 3" xfId="35172" xr:uid="{00000000-0005-0000-0000-000025C60000}"/>
    <cellStyle name="showExposure 3" xfId="35043" xr:uid="{00000000-0005-0000-0000-000026C60000}"/>
    <cellStyle name="showExposure 3 2" xfId="35199" xr:uid="{00000000-0005-0000-0000-000027C60000}"/>
    <cellStyle name="showExposure_AVA DVA EL" xfId="33107" xr:uid="{00000000-0005-0000-0000-000028C60000}"/>
    <cellStyle name="showParameterE" xfId="10216" xr:uid="{00000000-0005-0000-0000-000029C60000}"/>
    <cellStyle name="showParameterS" xfId="10217" xr:uid="{00000000-0005-0000-0000-00002AC60000}"/>
    <cellStyle name="showPD" xfId="10218" xr:uid="{00000000-0005-0000-0000-00002BC60000}"/>
    <cellStyle name="showPercentage" xfId="10219" xr:uid="{00000000-0005-0000-0000-00002CC60000}"/>
    <cellStyle name="showSelection" xfId="10220" xr:uid="{00000000-0005-0000-0000-00002DC60000}"/>
    <cellStyle name="SimCorp_Data" xfId="10221" xr:uid="{00000000-0005-0000-0000-00002EC60000}"/>
    <cellStyle name="Single Accounting" xfId="33108" xr:uid="{00000000-0005-0000-0000-00002FC60000}"/>
    <cellStyle name="Single Accounting 2" xfId="33109" xr:uid="{00000000-0005-0000-0000-000030C60000}"/>
    <cellStyle name="Single Accounting 3" xfId="33110" xr:uid="{00000000-0005-0000-0000-000031C60000}"/>
    <cellStyle name="Single Accounting_AVA DVA EL" xfId="33111" xr:uid="{00000000-0005-0000-0000-000032C60000}"/>
    <cellStyle name="Skaičiavimas" xfId="10222" xr:uid="{00000000-0005-0000-0000-000033C60000}"/>
    <cellStyle name="Skaičiavimas 2" xfId="10223" xr:uid="{00000000-0005-0000-0000-000034C60000}"/>
    <cellStyle name="Skaičiavimas 2 10" xfId="10224" xr:uid="{00000000-0005-0000-0000-000035C60000}"/>
    <cellStyle name="Skaičiavimas 2 11" xfId="10225" xr:uid="{00000000-0005-0000-0000-000036C60000}"/>
    <cellStyle name="Skaičiavimas 2 12" xfId="35173" xr:uid="{00000000-0005-0000-0000-000037C60000}"/>
    <cellStyle name="Skaičiavimas 2 2" xfId="10226" xr:uid="{00000000-0005-0000-0000-000038C60000}"/>
    <cellStyle name="Skaičiavimas 2 3" xfId="10227" xr:uid="{00000000-0005-0000-0000-000039C60000}"/>
    <cellStyle name="Skaičiavimas 2 4" xfId="10228" xr:uid="{00000000-0005-0000-0000-00003AC60000}"/>
    <cellStyle name="Skaičiavimas 2 5" xfId="10229" xr:uid="{00000000-0005-0000-0000-00003BC60000}"/>
    <cellStyle name="Skaičiavimas 2 6" xfId="10230" xr:uid="{00000000-0005-0000-0000-00003CC60000}"/>
    <cellStyle name="Skaičiavimas 2 7" xfId="10231" xr:uid="{00000000-0005-0000-0000-00003DC60000}"/>
    <cellStyle name="Skaičiavimas 2 8" xfId="10232" xr:uid="{00000000-0005-0000-0000-00003EC60000}"/>
    <cellStyle name="Skaičiavimas 2 9" xfId="10233" xr:uid="{00000000-0005-0000-0000-00003FC60000}"/>
    <cellStyle name="Skaičiavimas 2_CR4_19" xfId="10234" xr:uid="{00000000-0005-0000-0000-000040C60000}"/>
    <cellStyle name="Skaičiavimas 3" xfId="10235" xr:uid="{00000000-0005-0000-0000-000041C60000}"/>
    <cellStyle name="Skaičiavimas 3 10" xfId="10236" xr:uid="{00000000-0005-0000-0000-000042C60000}"/>
    <cellStyle name="Skaičiavimas 3 11" xfId="10237" xr:uid="{00000000-0005-0000-0000-000043C60000}"/>
    <cellStyle name="Skaičiavimas 3 12" xfId="34922" xr:uid="{00000000-0005-0000-0000-000044C60000}"/>
    <cellStyle name="Skaičiavimas 3 13" xfId="35147" xr:uid="{00000000-0005-0000-0000-000045C60000}"/>
    <cellStyle name="Skaičiavimas 3 2" xfId="10238" xr:uid="{00000000-0005-0000-0000-000046C60000}"/>
    <cellStyle name="Skaičiavimas 3 3" xfId="10239" xr:uid="{00000000-0005-0000-0000-000047C60000}"/>
    <cellStyle name="Skaičiavimas 3 4" xfId="10240" xr:uid="{00000000-0005-0000-0000-000048C60000}"/>
    <cellStyle name="Skaičiavimas 3 5" xfId="10241" xr:uid="{00000000-0005-0000-0000-000049C60000}"/>
    <cellStyle name="Skaičiavimas 3 6" xfId="10242" xr:uid="{00000000-0005-0000-0000-00004AC60000}"/>
    <cellStyle name="Skaičiavimas 3 7" xfId="10243" xr:uid="{00000000-0005-0000-0000-00004BC60000}"/>
    <cellStyle name="Skaičiavimas 3 8" xfId="10244" xr:uid="{00000000-0005-0000-0000-00004CC60000}"/>
    <cellStyle name="Skaičiavimas 3 9" xfId="10245" xr:uid="{00000000-0005-0000-0000-00004DC60000}"/>
    <cellStyle name="Skaičiavimas 3_CR4_19" xfId="10246" xr:uid="{00000000-0005-0000-0000-00004EC60000}"/>
    <cellStyle name="Skaičiavimas 4" xfId="10247" xr:uid="{00000000-0005-0000-0000-00004FC60000}"/>
    <cellStyle name="Skaičiavimas 4 10" xfId="10248" xr:uid="{00000000-0005-0000-0000-000050C60000}"/>
    <cellStyle name="Skaičiavimas 4 11" xfId="10249" xr:uid="{00000000-0005-0000-0000-000051C60000}"/>
    <cellStyle name="Skaičiavimas 4 2" xfId="10250" xr:uid="{00000000-0005-0000-0000-000052C60000}"/>
    <cellStyle name="Skaičiavimas 4 3" xfId="10251" xr:uid="{00000000-0005-0000-0000-000053C60000}"/>
    <cellStyle name="Skaičiavimas 4 4" xfId="10252" xr:uid="{00000000-0005-0000-0000-000054C60000}"/>
    <cellStyle name="Skaičiavimas 4 5" xfId="10253" xr:uid="{00000000-0005-0000-0000-000055C60000}"/>
    <cellStyle name="Skaičiavimas 4 6" xfId="10254" xr:uid="{00000000-0005-0000-0000-000056C60000}"/>
    <cellStyle name="Skaičiavimas 4 7" xfId="10255" xr:uid="{00000000-0005-0000-0000-000057C60000}"/>
    <cellStyle name="Skaičiavimas 4 8" xfId="10256" xr:uid="{00000000-0005-0000-0000-000058C60000}"/>
    <cellStyle name="Skaičiavimas 4 9" xfId="10257" xr:uid="{00000000-0005-0000-0000-000059C60000}"/>
    <cellStyle name="Skaičiavimas 4_CR4_19" xfId="10258" xr:uid="{00000000-0005-0000-0000-00005AC60000}"/>
    <cellStyle name="Skaičiavimas 5" xfId="10259" xr:uid="{00000000-0005-0000-0000-00005BC60000}"/>
    <cellStyle name="Skaičiavimas 5 10" xfId="10260" xr:uid="{00000000-0005-0000-0000-00005CC60000}"/>
    <cellStyle name="Skaičiavimas 5 11" xfId="10261" xr:uid="{00000000-0005-0000-0000-00005DC60000}"/>
    <cellStyle name="Skaičiavimas 5 2" xfId="10262" xr:uid="{00000000-0005-0000-0000-00005EC60000}"/>
    <cellStyle name="Skaičiavimas 5 3" xfId="10263" xr:uid="{00000000-0005-0000-0000-00005FC60000}"/>
    <cellStyle name="Skaičiavimas 5 4" xfId="10264" xr:uid="{00000000-0005-0000-0000-000060C60000}"/>
    <cellStyle name="Skaičiavimas 5 5" xfId="10265" xr:uid="{00000000-0005-0000-0000-000061C60000}"/>
    <cellStyle name="Skaičiavimas 5 6" xfId="10266" xr:uid="{00000000-0005-0000-0000-000062C60000}"/>
    <cellStyle name="Skaičiavimas 5 7" xfId="10267" xr:uid="{00000000-0005-0000-0000-000063C60000}"/>
    <cellStyle name="Skaičiavimas 5 8" xfId="10268" xr:uid="{00000000-0005-0000-0000-000064C60000}"/>
    <cellStyle name="Skaičiavimas 5 9" xfId="10269" xr:uid="{00000000-0005-0000-0000-000065C60000}"/>
    <cellStyle name="Skaičiavimas 5_CR4_19" xfId="10270" xr:uid="{00000000-0005-0000-0000-000066C60000}"/>
    <cellStyle name="Skaičiavimas 6" xfId="10271" xr:uid="{00000000-0005-0000-0000-000067C60000}"/>
    <cellStyle name="Skaičiavimas 6 10" xfId="10272" xr:uid="{00000000-0005-0000-0000-000068C60000}"/>
    <cellStyle name="Skaičiavimas 6 11" xfId="10273" xr:uid="{00000000-0005-0000-0000-000069C60000}"/>
    <cellStyle name="Skaičiavimas 6 2" xfId="10274" xr:uid="{00000000-0005-0000-0000-00006AC60000}"/>
    <cellStyle name="Skaičiavimas 6 3" xfId="10275" xr:uid="{00000000-0005-0000-0000-00006BC60000}"/>
    <cellStyle name="Skaičiavimas 6 4" xfId="10276" xr:uid="{00000000-0005-0000-0000-00006CC60000}"/>
    <cellStyle name="Skaičiavimas 6 5" xfId="10277" xr:uid="{00000000-0005-0000-0000-00006DC60000}"/>
    <cellStyle name="Skaičiavimas 6 6" xfId="10278" xr:uid="{00000000-0005-0000-0000-00006EC60000}"/>
    <cellStyle name="Skaičiavimas 6 7" xfId="10279" xr:uid="{00000000-0005-0000-0000-00006FC60000}"/>
    <cellStyle name="Skaičiavimas 6 8" xfId="10280" xr:uid="{00000000-0005-0000-0000-000070C60000}"/>
    <cellStyle name="Skaičiavimas 6 9" xfId="10281" xr:uid="{00000000-0005-0000-0000-000071C60000}"/>
    <cellStyle name="Skaičiavimas 6_CR4_19" xfId="10282" xr:uid="{00000000-0005-0000-0000-000072C60000}"/>
    <cellStyle name="Skaičiavimas 7" xfId="10283" xr:uid="{00000000-0005-0000-0000-000073C60000}"/>
    <cellStyle name="Skaičiavimas 7 10" xfId="10284" xr:uid="{00000000-0005-0000-0000-000074C60000}"/>
    <cellStyle name="Skaičiavimas 7 2" xfId="10285" xr:uid="{00000000-0005-0000-0000-000075C60000}"/>
    <cellStyle name="Skaičiavimas 7 3" xfId="10286" xr:uid="{00000000-0005-0000-0000-000076C60000}"/>
    <cellStyle name="Skaičiavimas 7 4" xfId="10287" xr:uid="{00000000-0005-0000-0000-000077C60000}"/>
    <cellStyle name="Skaičiavimas 7 5" xfId="10288" xr:uid="{00000000-0005-0000-0000-000078C60000}"/>
    <cellStyle name="Skaičiavimas 7 6" xfId="10289" xr:uid="{00000000-0005-0000-0000-000079C60000}"/>
    <cellStyle name="Skaičiavimas 7 7" xfId="10290" xr:uid="{00000000-0005-0000-0000-00007AC60000}"/>
    <cellStyle name="Skaičiavimas 7 8" xfId="10291" xr:uid="{00000000-0005-0000-0000-00007BC60000}"/>
    <cellStyle name="Skaičiavimas 7 9" xfId="10292" xr:uid="{00000000-0005-0000-0000-00007CC60000}"/>
    <cellStyle name="Skaičiavimas 7_CR4_19" xfId="10293" xr:uid="{00000000-0005-0000-0000-00007DC60000}"/>
    <cellStyle name="Skaičiavimas 8" xfId="34433" xr:uid="{00000000-0005-0000-0000-00007EC60000}"/>
    <cellStyle name="Skaičiavimas 9" xfId="35321" xr:uid="{00000000-0005-0000-0000-00007FC60000}"/>
    <cellStyle name="Skaičiavimas_A02" xfId="54019" xr:uid="{6A3208CF-EF67-4AE7-9D52-BDA57F94B646}"/>
    <cellStyle name="Standard 2" xfId="10294" xr:uid="{00000000-0005-0000-0000-000082C60000}"/>
    <cellStyle name="Standard 2 2" xfId="10295" xr:uid="{00000000-0005-0000-0000-000083C60000}"/>
    <cellStyle name="Standard 2 2 2" xfId="33113" xr:uid="{00000000-0005-0000-0000-000084C60000}"/>
    <cellStyle name="Standard 2 2_AVA DVA EL" xfId="33114" xr:uid="{00000000-0005-0000-0000-000085C60000}"/>
    <cellStyle name="Standard 2 3" xfId="33115" xr:uid="{00000000-0005-0000-0000-000086C60000}"/>
    <cellStyle name="Standard 2_4Q16" xfId="33116" xr:uid="{00000000-0005-0000-0000-000087C60000}"/>
    <cellStyle name="Standard 3" xfId="10296" xr:uid="{00000000-0005-0000-0000-000088C60000}"/>
    <cellStyle name="Standard 3 2" xfId="10297" xr:uid="{00000000-0005-0000-0000-000089C60000}"/>
    <cellStyle name="Standard 3 2 2" xfId="10298" xr:uid="{00000000-0005-0000-0000-00008AC60000}"/>
    <cellStyle name="Standard 3 2 2 2" xfId="33117" xr:uid="{00000000-0005-0000-0000-00008BC60000}"/>
    <cellStyle name="Standard 3 2 2_AVA DVA EL" xfId="33118" xr:uid="{00000000-0005-0000-0000-00008CC60000}"/>
    <cellStyle name="Standard 3 2 3" xfId="10299" xr:uid="{00000000-0005-0000-0000-00008DC60000}"/>
    <cellStyle name="Standard 3 2 3 2" xfId="33119" xr:uid="{00000000-0005-0000-0000-00008EC60000}"/>
    <cellStyle name="Standard 3 2 3_AVA DVA EL" xfId="33120" xr:uid="{00000000-0005-0000-0000-00008FC60000}"/>
    <cellStyle name="Standard 3 2 4" xfId="10300" xr:uid="{00000000-0005-0000-0000-000090C60000}"/>
    <cellStyle name="Standard 3 2 5" xfId="10301" xr:uid="{00000000-0005-0000-0000-000091C60000}"/>
    <cellStyle name="Standard 3 2_A01" xfId="10302" xr:uid="{00000000-0005-0000-0000-000092C60000}"/>
    <cellStyle name="Standard 3 3" xfId="10303" xr:uid="{00000000-0005-0000-0000-000093C60000}"/>
    <cellStyle name="Standard 3 3 2" xfId="33121" xr:uid="{00000000-0005-0000-0000-000094C60000}"/>
    <cellStyle name="Standard 3 3_AVA DVA EL" xfId="33122" xr:uid="{00000000-0005-0000-0000-000095C60000}"/>
    <cellStyle name="Standard 3_4Q16" xfId="33123" xr:uid="{00000000-0005-0000-0000-000096C60000}"/>
    <cellStyle name="Standard 4" xfId="10304" xr:uid="{00000000-0005-0000-0000-000097C60000}"/>
    <cellStyle name="Standard 4 2" xfId="33124" xr:uid="{00000000-0005-0000-0000-000098C60000}"/>
    <cellStyle name="Standard 4_AVA DVA EL" xfId="33125" xr:uid="{00000000-0005-0000-0000-000099C60000}"/>
    <cellStyle name="Standard_01d Geographische Märkte" xfId="10305" xr:uid="{00000000-0005-0000-0000-00009AC60000}"/>
    <cellStyle name="Standaard_Blad1" xfId="33112" xr:uid="{00000000-0005-0000-0000-000081C60000}"/>
    <cellStyle name="Stil 1" xfId="10306" xr:uid="{00000000-0005-0000-0000-00009BC60000}"/>
    <cellStyle name="Stil 1 10" xfId="50357" xr:uid="{00000000-0005-0000-0000-00009CC60000}"/>
    <cellStyle name="Stil 1 10 2" xfId="50358" xr:uid="{00000000-0005-0000-0000-00009DC60000}"/>
    <cellStyle name="Stil 1 11" xfId="50359" xr:uid="{00000000-0005-0000-0000-00009EC60000}"/>
    <cellStyle name="Stil 1 11 2" xfId="50360" xr:uid="{00000000-0005-0000-0000-00009FC60000}"/>
    <cellStyle name="Stil 1 12" xfId="50361" xr:uid="{00000000-0005-0000-0000-0000A0C60000}"/>
    <cellStyle name="Stil 1 12 2" xfId="50362" xr:uid="{00000000-0005-0000-0000-0000A1C60000}"/>
    <cellStyle name="Stil 1 13" xfId="50363" xr:uid="{00000000-0005-0000-0000-0000A2C60000}"/>
    <cellStyle name="Stil 1 13 2" xfId="50364" xr:uid="{00000000-0005-0000-0000-0000A3C60000}"/>
    <cellStyle name="Stil 1 14" xfId="50365" xr:uid="{00000000-0005-0000-0000-0000A4C60000}"/>
    <cellStyle name="Stil 1 14 2" xfId="50366" xr:uid="{00000000-0005-0000-0000-0000A5C60000}"/>
    <cellStyle name="Stil 1 15" xfId="50367" xr:uid="{00000000-0005-0000-0000-0000A6C60000}"/>
    <cellStyle name="Stil 1 2" xfId="10307" xr:uid="{00000000-0005-0000-0000-0000A7C60000}"/>
    <cellStyle name="Stil 1 2 2" xfId="33126" xr:uid="{00000000-0005-0000-0000-0000A8C60000}"/>
    <cellStyle name="Stil 1 2 2 2" xfId="33127" xr:uid="{00000000-0005-0000-0000-0000A9C60000}"/>
    <cellStyle name="Stil 1 2 2 2 2" xfId="38569" xr:uid="{00000000-0005-0000-0000-0000AAC60000}"/>
    <cellStyle name="Stil 1 2 2 2 2 2" xfId="50368" xr:uid="{00000000-0005-0000-0000-0000ABC60000}"/>
    <cellStyle name="Stil 1 2 2 2 3" xfId="50369" xr:uid="{00000000-0005-0000-0000-0000ACC60000}"/>
    <cellStyle name="Stil 1 2 2 2_3. Chng in credit spreads" xfId="50370" xr:uid="{00000000-0005-0000-0000-0000ADC60000}"/>
    <cellStyle name="Stil 1 2 2 3" xfId="33128" xr:uid="{00000000-0005-0000-0000-0000AEC60000}"/>
    <cellStyle name="Stil 1 2 2 3 2" xfId="50371" xr:uid="{00000000-0005-0000-0000-0000AFC60000}"/>
    <cellStyle name="Stil 1 2 2 4" xfId="38568" xr:uid="{00000000-0005-0000-0000-0000B0C60000}"/>
    <cellStyle name="Stil 1 2 2_3. Chng in credit spreads" xfId="50372" xr:uid="{00000000-0005-0000-0000-0000B1C60000}"/>
    <cellStyle name="Stil 1 2 3" xfId="33129" xr:uid="{00000000-0005-0000-0000-0000B2C60000}"/>
    <cellStyle name="Stil 1 2 3 2" xfId="50373" xr:uid="{00000000-0005-0000-0000-0000B3C60000}"/>
    <cellStyle name="Stil 1 2 3 2 2" xfId="50374" xr:uid="{00000000-0005-0000-0000-0000B4C60000}"/>
    <cellStyle name="Stil 1 2 3 3" xfId="50375" xr:uid="{00000000-0005-0000-0000-0000B5C60000}"/>
    <cellStyle name="Stil 1 2 3 3 2" xfId="50376" xr:uid="{00000000-0005-0000-0000-0000B6C60000}"/>
    <cellStyle name="Stil 1 2 3 4" xfId="50377" xr:uid="{00000000-0005-0000-0000-0000B7C60000}"/>
    <cellStyle name="Stil 1 2 3_3. Chng in credit spreads" xfId="50378" xr:uid="{00000000-0005-0000-0000-0000B8C60000}"/>
    <cellStyle name="Stil 1 2 4" xfId="50379" xr:uid="{00000000-0005-0000-0000-0000B9C60000}"/>
    <cellStyle name="Stil 1 2 4 2" xfId="50380" xr:uid="{00000000-0005-0000-0000-0000BAC60000}"/>
    <cellStyle name="Stil 1 2 4 2 2" xfId="50381" xr:uid="{00000000-0005-0000-0000-0000BBC60000}"/>
    <cellStyle name="Stil 1 2 4 3" xfId="50382" xr:uid="{00000000-0005-0000-0000-0000BCC60000}"/>
    <cellStyle name="Stil 1 2 4_3. Chng in credit spreads" xfId="50383" xr:uid="{00000000-0005-0000-0000-0000BDC60000}"/>
    <cellStyle name="Stil 1 2_3. Chng in credit spreads" xfId="50384" xr:uid="{00000000-0005-0000-0000-0000BEC60000}"/>
    <cellStyle name="Stil 1 3" xfId="10308" xr:uid="{00000000-0005-0000-0000-0000BFC60000}"/>
    <cellStyle name="Stil 1 3 2" xfId="33130" xr:uid="{00000000-0005-0000-0000-0000C0C60000}"/>
    <cellStyle name="Stil 1 3 2 2" xfId="33131" xr:uid="{00000000-0005-0000-0000-0000C1C60000}"/>
    <cellStyle name="Stil 1 3 2 2 2" xfId="33132" xr:uid="{00000000-0005-0000-0000-0000C2C60000}"/>
    <cellStyle name="Stil 1 3 2 2 3" xfId="33133" xr:uid="{00000000-0005-0000-0000-0000C3C60000}"/>
    <cellStyle name="Stil 1 3 2 2_AVA DVA EL" xfId="33134" xr:uid="{00000000-0005-0000-0000-0000C4C60000}"/>
    <cellStyle name="Stil 1 3 2 3" xfId="33135" xr:uid="{00000000-0005-0000-0000-0000C5C60000}"/>
    <cellStyle name="Stil 1 3 2 3 2" xfId="50385" xr:uid="{00000000-0005-0000-0000-0000C6C60000}"/>
    <cellStyle name="Stil 1 3 2 4" xfId="33136" xr:uid="{00000000-0005-0000-0000-0000C7C60000}"/>
    <cellStyle name="Stil 1 3 2 5" xfId="50386" xr:uid="{00000000-0005-0000-0000-0000C8C60000}"/>
    <cellStyle name="Stil 1 3 2_3. Chng in credit spreads" xfId="50387" xr:uid="{00000000-0005-0000-0000-0000C9C60000}"/>
    <cellStyle name="Stil 1 3 3" xfId="33137" xr:uid="{00000000-0005-0000-0000-0000CAC60000}"/>
    <cellStyle name="Stil 1 3 3 2" xfId="33138" xr:uid="{00000000-0005-0000-0000-0000CBC60000}"/>
    <cellStyle name="Stil 1 3 3 2 2" xfId="50388" xr:uid="{00000000-0005-0000-0000-0000CCC60000}"/>
    <cellStyle name="Stil 1 3 3 3" xfId="33139" xr:uid="{00000000-0005-0000-0000-0000CDC60000}"/>
    <cellStyle name="Stil 1 3 3 3 2" xfId="50389" xr:uid="{00000000-0005-0000-0000-0000CEC60000}"/>
    <cellStyle name="Stil 1 3 3 4" xfId="50390" xr:uid="{00000000-0005-0000-0000-0000CFC60000}"/>
    <cellStyle name="Stil 1 3 3 4 2" xfId="50391" xr:uid="{00000000-0005-0000-0000-0000D0C60000}"/>
    <cellStyle name="Stil 1 3 3_3. Chng in credit spreads" xfId="50392" xr:uid="{00000000-0005-0000-0000-0000D1C60000}"/>
    <cellStyle name="Stil 1 3 4" xfId="33140" xr:uid="{00000000-0005-0000-0000-0000D2C60000}"/>
    <cellStyle name="Stil 1 3 4 2" xfId="50393" xr:uid="{00000000-0005-0000-0000-0000D3C60000}"/>
    <cellStyle name="Stil 1 3 5" xfId="50394" xr:uid="{00000000-0005-0000-0000-0000D4C60000}"/>
    <cellStyle name="Stil 1 3_3. Chng in credit spreads" xfId="50395" xr:uid="{00000000-0005-0000-0000-0000D5C60000}"/>
    <cellStyle name="Stil 1 4" xfId="10309" xr:uid="{00000000-0005-0000-0000-0000D6C60000}"/>
    <cellStyle name="Stil 1 4 2" xfId="33141" xr:uid="{00000000-0005-0000-0000-0000D7C60000}"/>
    <cellStyle name="Stil 1 4 2 2" xfId="50396" xr:uid="{00000000-0005-0000-0000-0000D8C60000}"/>
    <cellStyle name="Stil 1 4 2 2 2" xfId="50397" xr:uid="{00000000-0005-0000-0000-0000D9C60000}"/>
    <cellStyle name="Stil 1 4 2 3" xfId="50398" xr:uid="{00000000-0005-0000-0000-0000DAC60000}"/>
    <cellStyle name="Stil 1 4 2 3 2" xfId="50399" xr:uid="{00000000-0005-0000-0000-0000DBC60000}"/>
    <cellStyle name="Stil 1 4 2 4" xfId="50400" xr:uid="{00000000-0005-0000-0000-0000DCC60000}"/>
    <cellStyle name="Stil 1 4 2_3. Chng in credit spreads" xfId="50401" xr:uid="{00000000-0005-0000-0000-0000DDC60000}"/>
    <cellStyle name="Stil 1 4 3" xfId="33142" xr:uid="{00000000-0005-0000-0000-0000DEC60000}"/>
    <cellStyle name="Stil 1 4 3 2" xfId="50402" xr:uid="{00000000-0005-0000-0000-0000DFC60000}"/>
    <cellStyle name="Stil 1 4 4" xfId="50403" xr:uid="{00000000-0005-0000-0000-0000E0C60000}"/>
    <cellStyle name="Stil 1 4 4 2" xfId="50404" xr:uid="{00000000-0005-0000-0000-0000E1C60000}"/>
    <cellStyle name="Stil 1 4_3. Chng in credit spreads" xfId="50405" xr:uid="{00000000-0005-0000-0000-0000E2C60000}"/>
    <cellStyle name="Stil 1 5" xfId="33143" xr:uid="{00000000-0005-0000-0000-0000E3C60000}"/>
    <cellStyle name="Stil 1 5 2" xfId="50406" xr:uid="{00000000-0005-0000-0000-0000E4C60000}"/>
    <cellStyle name="Stil 1 5 2 2" xfId="50407" xr:uid="{00000000-0005-0000-0000-0000E5C60000}"/>
    <cellStyle name="Stil 1 5 2 2 2" xfId="50408" xr:uid="{00000000-0005-0000-0000-0000E6C60000}"/>
    <cellStyle name="Stil 1 5 2 3" xfId="50409" xr:uid="{00000000-0005-0000-0000-0000E7C60000}"/>
    <cellStyle name="Stil 1 5 2_3. Chng in credit spreads" xfId="50410" xr:uid="{00000000-0005-0000-0000-0000E8C60000}"/>
    <cellStyle name="Stil 1 5 3" xfId="50411" xr:uid="{00000000-0005-0000-0000-0000E9C60000}"/>
    <cellStyle name="Stil 1 5 3 2" xfId="50412" xr:uid="{00000000-0005-0000-0000-0000EAC60000}"/>
    <cellStyle name="Stil 1 5 4" xfId="50413" xr:uid="{00000000-0005-0000-0000-0000EBC60000}"/>
    <cellStyle name="Stil 1 5_3. Chng in credit spreads" xfId="50414" xr:uid="{00000000-0005-0000-0000-0000ECC60000}"/>
    <cellStyle name="Stil 1 6" xfId="35322" xr:uid="{00000000-0005-0000-0000-0000EDC60000}"/>
    <cellStyle name="Stil 1 6 2" xfId="50415" xr:uid="{00000000-0005-0000-0000-0000EEC60000}"/>
    <cellStyle name="Stil 1 6 2 2" xfId="50416" xr:uid="{00000000-0005-0000-0000-0000EFC60000}"/>
    <cellStyle name="Stil 1 6 2 2 2" xfId="50417" xr:uid="{00000000-0005-0000-0000-0000F0C60000}"/>
    <cellStyle name="Stil 1 6 2 3" xfId="50418" xr:uid="{00000000-0005-0000-0000-0000F1C60000}"/>
    <cellStyle name="Stil 1 6 2_3. Chng in credit spreads" xfId="50419" xr:uid="{00000000-0005-0000-0000-0000F2C60000}"/>
    <cellStyle name="Stil 1 6 3" xfId="50420" xr:uid="{00000000-0005-0000-0000-0000F3C60000}"/>
    <cellStyle name="Stil 1 6_3. Chng in credit spreads" xfId="50421" xr:uid="{00000000-0005-0000-0000-0000F4C60000}"/>
    <cellStyle name="Stil 1 7" xfId="50422" xr:uid="{00000000-0005-0000-0000-0000F5C60000}"/>
    <cellStyle name="Stil 1 7 2" xfId="50423" xr:uid="{00000000-0005-0000-0000-0000F6C60000}"/>
    <cellStyle name="Stil 1 7 2 2" xfId="50424" xr:uid="{00000000-0005-0000-0000-0000F7C60000}"/>
    <cellStyle name="Stil 1 7 2 2 2" xfId="50425" xr:uid="{00000000-0005-0000-0000-0000F8C60000}"/>
    <cellStyle name="Stil 1 7 2 3" xfId="50426" xr:uid="{00000000-0005-0000-0000-0000F9C60000}"/>
    <cellStyle name="Stil 1 7 2_3. Chng in credit spreads" xfId="50427" xr:uid="{00000000-0005-0000-0000-0000FAC60000}"/>
    <cellStyle name="Stil 1 7 3" xfId="50428" xr:uid="{00000000-0005-0000-0000-0000FBC60000}"/>
    <cellStyle name="Stil 1 7 3 2" xfId="50429" xr:uid="{00000000-0005-0000-0000-0000FCC60000}"/>
    <cellStyle name="Stil 1 7 4" xfId="50430" xr:uid="{00000000-0005-0000-0000-0000FDC60000}"/>
    <cellStyle name="Stil 1 7 4 2" xfId="50431" xr:uid="{00000000-0005-0000-0000-0000FEC60000}"/>
    <cellStyle name="Stil 1 7 5" xfId="50432" xr:uid="{00000000-0005-0000-0000-0000FFC60000}"/>
    <cellStyle name="Stil 1 7 5 2" xfId="50433" xr:uid="{00000000-0005-0000-0000-000000C70000}"/>
    <cellStyle name="Stil 1 7 6" xfId="50434" xr:uid="{00000000-0005-0000-0000-000001C70000}"/>
    <cellStyle name="Stil 1 7_3. Chng in credit spreads" xfId="50435" xr:uid="{00000000-0005-0000-0000-000002C70000}"/>
    <cellStyle name="Stil 1 8" xfId="50436" xr:uid="{00000000-0005-0000-0000-000003C70000}"/>
    <cellStyle name="Stil 1 8 2" xfId="50437" xr:uid="{00000000-0005-0000-0000-000004C70000}"/>
    <cellStyle name="Stil 1 8 2 2" xfId="50438" xr:uid="{00000000-0005-0000-0000-000005C70000}"/>
    <cellStyle name="Stil 1 8 3" xfId="50439" xr:uid="{00000000-0005-0000-0000-000006C70000}"/>
    <cellStyle name="Stil 1 8 3 2" xfId="50440" xr:uid="{00000000-0005-0000-0000-000007C70000}"/>
    <cellStyle name="Stil 1 8 4" xfId="50441" xr:uid="{00000000-0005-0000-0000-000008C70000}"/>
    <cellStyle name="Stil 1 8_3. Chng in credit spreads" xfId="50442" xr:uid="{00000000-0005-0000-0000-000009C70000}"/>
    <cellStyle name="Stil 1 9" xfId="50443" xr:uid="{00000000-0005-0000-0000-00000AC70000}"/>
    <cellStyle name="Stil 1 9 2" xfId="50444" xr:uid="{00000000-0005-0000-0000-00000BC70000}"/>
    <cellStyle name="Stil 1_3. Chng in credit spreads" xfId="50445" xr:uid="{00000000-0005-0000-0000-00000CC70000}"/>
    <cellStyle name="Stil 10" xfId="10310" xr:uid="{00000000-0005-0000-0000-00000DC70000}"/>
    <cellStyle name="Stil 10 2" xfId="50446" xr:uid="{00000000-0005-0000-0000-00000EC70000}"/>
    <cellStyle name="Stil 10 2 2" xfId="50447" xr:uid="{00000000-0005-0000-0000-00000FC70000}"/>
    <cellStyle name="Stil 10 3" xfId="50448" xr:uid="{00000000-0005-0000-0000-000010C70000}"/>
    <cellStyle name="Stil 10 4" xfId="50449" xr:uid="{00000000-0005-0000-0000-000011C70000}"/>
    <cellStyle name="Stil 10_3. Chng in credit spreads" xfId="50450" xr:uid="{00000000-0005-0000-0000-000012C70000}"/>
    <cellStyle name="Stil 11" xfId="10311" xr:uid="{00000000-0005-0000-0000-000013C70000}"/>
    <cellStyle name="Stil 11 2" xfId="50451" xr:uid="{00000000-0005-0000-0000-000014C70000}"/>
    <cellStyle name="Stil 11 2 2" xfId="50452" xr:uid="{00000000-0005-0000-0000-000015C70000}"/>
    <cellStyle name="Stil 11 3" xfId="50453" xr:uid="{00000000-0005-0000-0000-000016C70000}"/>
    <cellStyle name="Stil 11 4" xfId="50454" xr:uid="{00000000-0005-0000-0000-000017C70000}"/>
    <cellStyle name="Stil 11_3. Chng in credit spreads" xfId="50455" xr:uid="{00000000-0005-0000-0000-000018C70000}"/>
    <cellStyle name="Stil 12" xfId="10312" xr:uid="{00000000-0005-0000-0000-000019C70000}"/>
    <cellStyle name="Stil 12 2" xfId="50456" xr:uid="{00000000-0005-0000-0000-00001AC70000}"/>
    <cellStyle name="Stil 12 2 2" xfId="50457" xr:uid="{00000000-0005-0000-0000-00001BC70000}"/>
    <cellStyle name="Stil 12 3" xfId="50458" xr:uid="{00000000-0005-0000-0000-00001CC70000}"/>
    <cellStyle name="Stil 12 4" xfId="50459" xr:uid="{00000000-0005-0000-0000-00001DC70000}"/>
    <cellStyle name="Stil 12_3. Chng in credit spreads" xfId="50460" xr:uid="{00000000-0005-0000-0000-00001EC70000}"/>
    <cellStyle name="Stil 13" xfId="10313" xr:uid="{00000000-0005-0000-0000-00001FC70000}"/>
    <cellStyle name="Stil 13 2" xfId="50461" xr:uid="{00000000-0005-0000-0000-000020C70000}"/>
    <cellStyle name="Stil 14" xfId="10314" xr:uid="{00000000-0005-0000-0000-000021C70000}"/>
    <cellStyle name="Stil 14 2" xfId="50462" xr:uid="{00000000-0005-0000-0000-000022C70000}"/>
    <cellStyle name="Stil 14 2 2" xfId="50463" xr:uid="{00000000-0005-0000-0000-000023C70000}"/>
    <cellStyle name="Stil 14 3" xfId="50464" xr:uid="{00000000-0005-0000-0000-000024C70000}"/>
    <cellStyle name="Stil 14 4" xfId="50465" xr:uid="{00000000-0005-0000-0000-000025C70000}"/>
    <cellStyle name="Stil 14_3. Chng in credit spreads" xfId="50466" xr:uid="{00000000-0005-0000-0000-000026C70000}"/>
    <cellStyle name="Stil 15" xfId="10315" xr:uid="{00000000-0005-0000-0000-000027C70000}"/>
    <cellStyle name="Stil 15 2" xfId="50467" xr:uid="{00000000-0005-0000-0000-000028C70000}"/>
    <cellStyle name="Stil 15 2 2" xfId="50468" xr:uid="{00000000-0005-0000-0000-000029C70000}"/>
    <cellStyle name="Stil 15 3" xfId="50469" xr:uid="{00000000-0005-0000-0000-00002AC70000}"/>
    <cellStyle name="Stil 15 4" xfId="50470" xr:uid="{00000000-0005-0000-0000-00002BC70000}"/>
    <cellStyle name="Stil 15_3. Chng in credit spreads" xfId="50471" xr:uid="{00000000-0005-0000-0000-00002CC70000}"/>
    <cellStyle name="Stil 16" xfId="10316" xr:uid="{00000000-0005-0000-0000-00002DC70000}"/>
    <cellStyle name="Stil 16 2" xfId="50472" xr:uid="{00000000-0005-0000-0000-00002EC70000}"/>
    <cellStyle name="Stil 16 2 2" xfId="50473" xr:uid="{00000000-0005-0000-0000-00002FC70000}"/>
    <cellStyle name="Stil 16 3" xfId="50474" xr:uid="{00000000-0005-0000-0000-000030C70000}"/>
    <cellStyle name="Stil 16 4" xfId="50475" xr:uid="{00000000-0005-0000-0000-000031C70000}"/>
    <cellStyle name="Stil 16_3. Chng in credit spreads" xfId="50476" xr:uid="{00000000-0005-0000-0000-000032C70000}"/>
    <cellStyle name="Stil 17" xfId="10317" xr:uid="{00000000-0005-0000-0000-000033C70000}"/>
    <cellStyle name="Stil 17 2" xfId="50477" xr:uid="{00000000-0005-0000-0000-000034C70000}"/>
    <cellStyle name="Stil 17 2 2" xfId="50478" xr:uid="{00000000-0005-0000-0000-000035C70000}"/>
    <cellStyle name="Stil 17 3" xfId="50479" xr:uid="{00000000-0005-0000-0000-000036C70000}"/>
    <cellStyle name="Stil 17 4" xfId="50480" xr:uid="{00000000-0005-0000-0000-000037C70000}"/>
    <cellStyle name="Stil 17_3. Chng in credit spreads" xfId="50481" xr:uid="{00000000-0005-0000-0000-000038C70000}"/>
    <cellStyle name="Stil 18" xfId="10318" xr:uid="{00000000-0005-0000-0000-000039C70000}"/>
    <cellStyle name="Stil 18 2" xfId="50482" xr:uid="{00000000-0005-0000-0000-00003AC70000}"/>
    <cellStyle name="Stil 18 2 2" xfId="50483" xr:uid="{00000000-0005-0000-0000-00003BC70000}"/>
    <cellStyle name="Stil 18 3" xfId="50484" xr:uid="{00000000-0005-0000-0000-00003CC70000}"/>
    <cellStyle name="Stil 18 4" xfId="50485" xr:uid="{00000000-0005-0000-0000-00003DC70000}"/>
    <cellStyle name="Stil 18_3. Chng in credit spreads" xfId="50486" xr:uid="{00000000-0005-0000-0000-00003EC70000}"/>
    <cellStyle name="Stil 19" xfId="10319" xr:uid="{00000000-0005-0000-0000-00003FC70000}"/>
    <cellStyle name="Stil 19 2" xfId="50487" xr:uid="{00000000-0005-0000-0000-000040C70000}"/>
    <cellStyle name="Stil 19 2 2" xfId="50488" xr:uid="{00000000-0005-0000-0000-000041C70000}"/>
    <cellStyle name="Stil 19 3" xfId="50489" xr:uid="{00000000-0005-0000-0000-000042C70000}"/>
    <cellStyle name="Stil 19 4" xfId="50490" xr:uid="{00000000-0005-0000-0000-000043C70000}"/>
    <cellStyle name="Stil 19_3. Chng in credit spreads" xfId="50491" xr:uid="{00000000-0005-0000-0000-000044C70000}"/>
    <cellStyle name="Stil 2" xfId="10320" xr:uid="{00000000-0005-0000-0000-000045C70000}"/>
    <cellStyle name="Stil 2 2" xfId="33144" xr:uid="{00000000-0005-0000-0000-000046C70000}"/>
    <cellStyle name="Stil 2 2 2" xfId="50492" xr:uid="{00000000-0005-0000-0000-000047C70000}"/>
    <cellStyle name="Stil 2 3" xfId="33145" xr:uid="{00000000-0005-0000-0000-000048C70000}"/>
    <cellStyle name="Stil 2_3. Chng in credit spreads" xfId="50493" xr:uid="{00000000-0005-0000-0000-000049C70000}"/>
    <cellStyle name="Stil 20" xfId="10321" xr:uid="{00000000-0005-0000-0000-00004AC70000}"/>
    <cellStyle name="Stil 20 2" xfId="50494" xr:uid="{00000000-0005-0000-0000-00004BC70000}"/>
    <cellStyle name="Stil 20 2 2" xfId="50495" xr:uid="{00000000-0005-0000-0000-00004CC70000}"/>
    <cellStyle name="Stil 20 3" xfId="50496" xr:uid="{00000000-0005-0000-0000-00004DC70000}"/>
    <cellStyle name="Stil 20 4" xfId="50497" xr:uid="{00000000-0005-0000-0000-00004EC70000}"/>
    <cellStyle name="Stil 20_3. Chng in credit spreads" xfId="50498" xr:uid="{00000000-0005-0000-0000-00004FC70000}"/>
    <cellStyle name="Stil 21" xfId="10322" xr:uid="{00000000-0005-0000-0000-000050C70000}"/>
    <cellStyle name="Stil 21 2" xfId="50499" xr:uid="{00000000-0005-0000-0000-000051C70000}"/>
    <cellStyle name="Stil 21 2 2" xfId="50500" xr:uid="{00000000-0005-0000-0000-000052C70000}"/>
    <cellStyle name="Stil 21 3" xfId="50501" xr:uid="{00000000-0005-0000-0000-000053C70000}"/>
    <cellStyle name="Stil 21 4" xfId="50502" xr:uid="{00000000-0005-0000-0000-000054C70000}"/>
    <cellStyle name="Stil 21_3. Chng in credit spreads" xfId="50503" xr:uid="{00000000-0005-0000-0000-000055C70000}"/>
    <cellStyle name="Stil 22" xfId="10323" xr:uid="{00000000-0005-0000-0000-000056C70000}"/>
    <cellStyle name="Stil 22 2" xfId="50504" xr:uid="{00000000-0005-0000-0000-000057C70000}"/>
    <cellStyle name="Stil 22 2 2" xfId="50505" xr:uid="{00000000-0005-0000-0000-000058C70000}"/>
    <cellStyle name="Stil 22 3" xfId="50506" xr:uid="{00000000-0005-0000-0000-000059C70000}"/>
    <cellStyle name="Stil 22 4" xfId="50507" xr:uid="{00000000-0005-0000-0000-00005AC70000}"/>
    <cellStyle name="Stil 22_3. Chng in credit spreads" xfId="50508" xr:uid="{00000000-0005-0000-0000-00005BC70000}"/>
    <cellStyle name="Stil 23" xfId="10324" xr:uid="{00000000-0005-0000-0000-00005CC70000}"/>
    <cellStyle name="Stil 23 2" xfId="50509" xr:uid="{00000000-0005-0000-0000-00005DC70000}"/>
    <cellStyle name="Stil 23 2 2" xfId="50510" xr:uid="{00000000-0005-0000-0000-00005EC70000}"/>
    <cellStyle name="Stil 23 3" xfId="50511" xr:uid="{00000000-0005-0000-0000-00005FC70000}"/>
    <cellStyle name="Stil 23 4" xfId="50512" xr:uid="{00000000-0005-0000-0000-000060C70000}"/>
    <cellStyle name="Stil 23_3. Chng in credit spreads" xfId="50513" xr:uid="{00000000-0005-0000-0000-000061C70000}"/>
    <cellStyle name="Stil 24" xfId="10325" xr:uid="{00000000-0005-0000-0000-000062C70000}"/>
    <cellStyle name="Stil 24 2" xfId="50514" xr:uid="{00000000-0005-0000-0000-000063C70000}"/>
    <cellStyle name="Stil 24 2 2" xfId="50515" xr:uid="{00000000-0005-0000-0000-000064C70000}"/>
    <cellStyle name="Stil 24 3" xfId="50516" xr:uid="{00000000-0005-0000-0000-000065C70000}"/>
    <cellStyle name="Stil 24 4" xfId="50517" xr:uid="{00000000-0005-0000-0000-000066C70000}"/>
    <cellStyle name="Stil 24_3. Chng in credit spreads" xfId="50518" xr:uid="{00000000-0005-0000-0000-000067C70000}"/>
    <cellStyle name="Stil 25" xfId="10326" xr:uid="{00000000-0005-0000-0000-000068C70000}"/>
    <cellStyle name="Stil 25 2" xfId="50519" xr:uid="{00000000-0005-0000-0000-000069C70000}"/>
    <cellStyle name="Stil 25 2 2" xfId="50520" xr:uid="{00000000-0005-0000-0000-00006AC70000}"/>
    <cellStyle name="Stil 25 3" xfId="50521" xr:uid="{00000000-0005-0000-0000-00006BC70000}"/>
    <cellStyle name="Stil 25 4" xfId="50522" xr:uid="{00000000-0005-0000-0000-00006CC70000}"/>
    <cellStyle name="Stil 25_3. Chng in credit spreads" xfId="50523" xr:uid="{00000000-0005-0000-0000-00006DC70000}"/>
    <cellStyle name="Stil 26" xfId="10327" xr:uid="{00000000-0005-0000-0000-00006EC70000}"/>
    <cellStyle name="Stil 26 2" xfId="50524" xr:uid="{00000000-0005-0000-0000-00006FC70000}"/>
    <cellStyle name="Stil 26 2 2" xfId="50525" xr:uid="{00000000-0005-0000-0000-000070C70000}"/>
    <cellStyle name="Stil 26 3" xfId="50526" xr:uid="{00000000-0005-0000-0000-000071C70000}"/>
    <cellStyle name="Stil 26 4" xfId="50527" xr:uid="{00000000-0005-0000-0000-000072C70000}"/>
    <cellStyle name="Stil 26_3. Chng in credit spreads" xfId="50528" xr:uid="{00000000-0005-0000-0000-000073C70000}"/>
    <cellStyle name="Stil 27" xfId="10328" xr:uid="{00000000-0005-0000-0000-000074C70000}"/>
    <cellStyle name="Stil 27 2" xfId="50529" xr:uid="{00000000-0005-0000-0000-000075C70000}"/>
    <cellStyle name="Stil 27 2 2" xfId="50530" xr:uid="{00000000-0005-0000-0000-000076C70000}"/>
    <cellStyle name="Stil 27 3" xfId="50531" xr:uid="{00000000-0005-0000-0000-000077C70000}"/>
    <cellStyle name="Stil 27 4" xfId="50532" xr:uid="{00000000-0005-0000-0000-000078C70000}"/>
    <cellStyle name="Stil 27_3. Chng in credit spreads" xfId="50533" xr:uid="{00000000-0005-0000-0000-000079C70000}"/>
    <cellStyle name="Stil 28" xfId="10329" xr:uid="{00000000-0005-0000-0000-00007AC70000}"/>
    <cellStyle name="Stil 28 2" xfId="50534" xr:uid="{00000000-0005-0000-0000-00007BC70000}"/>
    <cellStyle name="Stil 29" xfId="10330" xr:uid="{00000000-0005-0000-0000-00007CC70000}"/>
    <cellStyle name="Stil 29 2" xfId="50535" xr:uid="{00000000-0005-0000-0000-00007DC70000}"/>
    <cellStyle name="Stil 3" xfId="10331" xr:uid="{00000000-0005-0000-0000-00007EC70000}"/>
    <cellStyle name="Stil 3 2" xfId="50536" xr:uid="{00000000-0005-0000-0000-00007FC70000}"/>
    <cellStyle name="Stil 3 2 2" xfId="50537" xr:uid="{00000000-0005-0000-0000-000080C70000}"/>
    <cellStyle name="Stil 3 3" xfId="50538" xr:uid="{00000000-0005-0000-0000-000081C70000}"/>
    <cellStyle name="Stil 3 4" xfId="50539" xr:uid="{00000000-0005-0000-0000-000082C70000}"/>
    <cellStyle name="Stil 3_3. Chng in credit spreads" xfId="50540" xr:uid="{00000000-0005-0000-0000-000083C70000}"/>
    <cellStyle name="Stil 30" xfId="10332" xr:uid="{00000000-0005-0000-0000-000084C70000}"/>
    <cellStyle name="Stil 30 2" xfId="50541" xr:uid="{00000000-0005-0000-0000-000085C70000}"/>
    <cellStyle name="Stil 30 2 2" xfId="50542" xr:uid="{00000000-0005-0000-0000-000086C70000}"/>
    <cellStyle name="Stil 30 3" xfId="50543" xr:uid="{00000000-0005-0000-0000-000087C70000}"/>
    <cellStyle name="Stil 30 4" xfId="50544" xr:uid="{00000000-0005-0000-0000-000088C70000}"/>
    <cellStyle name="Stil 30_3. Chng in credit spreads" xfId="50545" xr:uid="{00000000-0005-0000-0000-000089C70000}"/>
    <cellStyle name="Stil 31" xfId="10333" xr:uid="{00000000-0005-0000-0000-00008AC70000}"/>
    <cellStyle name="Stil 31 2" xfId="50546" xr:uid="{00000000-0005-0000-0000-00008BC70000}"/>
    <cellStyle name="Stil 31 2 2" xfId="50547" xr:uid="{00000000-0005-0000-0000-00008CC70000}"/>
    <cellStyle name="Stil 31 3" xfId="50548" xr:uid="{00000000-0005-0000-0000-00008DC70000}"/>
    <cellStyle name="Stil 31 4" xfId="50549" xr:uid="{00000000-0005-0000-0000-00008EC70000}"/>
    <cellStyle name="Stil 31_3. Chng in credit spreads" xfId="50550" xr:uid="{00000000-0005-0000-0000-00008FC70000}"/>
    <cellStyle name="Stil 32" xfId="10334" xr:uid="{00000000-0005-0000-0000-000090C70000}"/>
    <cellStyle name="Stil 32 2" xfId="50551" xr:uid="{00000000-0005-0000-0000-000091C70000}"/>
    <cellStyle name="Stil 32 2 2" xfId="50552" xr:uid="{00000000-0005-0000-0000-000092C70000}"/>
    <cellStyle name="Stil 32 3" xfId="50553" xr:uid="{00000000-0005-0000-0000-000093C70000}"/>
    <cellStyle name="Stil 32 4" xfId="50554" xr:uid="{00000000-0005-0000-0000-000094C70000}"/>
    <cellStyle name="Stil 32_3. Chng in credit spreads" xfId="50555" xr:uid="{00000000-0005-0000-0000-000095C70000}"/>
    <cellStyle name="Stil 33" xfId="10335" xr:uid="{00000000-0005-0000-0000-000096C70000}"/>
    <cellStyle name="Stil 33 2" xfId="50556" xr:uid="{00000000-0005-0000-0000-000097C70000}"/>
    <cellStyle name="Stil 33 2 2" xfId="50557" xr:uid="{00000000-0005-0000-0000-000098C70000}"/>
    <cellStyle name="Stil 33 3" xfId="50558" xr:uid="{00000000-0005-0000-0000-000099C70000}"/>
    <cellStyle name="Stil 33 4" xfId="50559" xr:uid="{00000000-0005-0000-0000-00009AC70000}"/>
    <cellStyle name="Stil 33_3. Chng in credit spreads" xfId="50560" xr:uid="{00000000-0005-0000-0000-00009BC70000}"/>
    <cellStyle name="Stil 34" xfId="10336" xr:uid="{00000000-0005-0000-0000-00009CC70000}"/>
    <cellStyle name="Stil 34 2" xfId="50561" xr:uid="{00000000-0005-0000-0000-00009DC70000}"/>
    <cellStyle name="Stil 34 2 2" xfId="50562" xr:uid="{00000000-0005-0000-0000-00009EC70000}"/>
    <cellStyle name="Stil 34 3" xfId="50563" xr:uid="{00000000-0005-0000-0000-00009FC70000}"/>
    <cellStyle name="Stil 34 4" xfId="50564" xr:uid="{00000000-0005-0000-0000-0000A0C70000}"/>
    <cellStyle name="Stil 34_3. Chng in credit spreads" xfId="50565" xr:uid="{00000000-0005-0000-0000-0000A1C70000}"/>
    <cellStyle name="Stil 35" xfId="10337" xr:uid="{00000000-0005-0000-0000-0000A2C70000}"/>
    <cellStyle name="Stil 35 2" xfId="50566" xr:uid="{00000000-0005-0000-0000-0000A3C70000}"/>
    <cellStyle name="Stil 35 2 2" xfId="50567" xr:uid="{00000000-0005-0000-0000-0000A4C70000}"/>
    <cellStyle name="Stil 35 3" xfId="50568" xr:uid="{00000000-0005-0000-0000-0000A5C70000}"/>
    <cellStyle name="Stil 35 4" xfId="50569" xr:uid="{00000000-0005-0000-0000-0000A6C70000}"/>
    <cellStyle name="Stil 35_3. Chng in credit spreads" xfId="50570" xr:uid="{00000000-0005-0000-0000-0000A7C70000}"/>
    <cellStyle name="Stil 36" xfId="10338" xr:uid="{00000000-0005-0000-0000-0000A8C70000}"/>
    <cellStyle name="Stil 36 2" xfId="50571" xr:uid="{00000000-0005-0000-0000-0000A9C70000}"/>
    <cellStyle name="Stil 36 2 2" xfId="50572" xr:uid="{00000000-0005-0000-0000-0000AAC70000}"/>
    <cellStyle name="Stil 36 3" xfId="50573" xr:uid="{00000000-0005-0000-0000-0000ABC70000}"/>
    <cellStyle name="Stil 36 4" xfId="50574" xr:uid="{00000000-0005-0000-0000-0000ACC70000}"/>
    <cellStyle name="Stil 36_3. Chng in credit spreads" xfId="50575" xr:uid="{00000000-0005-0000-0000-0000ADC70000}"/>
    <cellStyle name="Stil 37" xfId="10339" xr:uid="{00000000-0005-0000-0000-0000AEC70000}"/>
    <cellStyle name="Stil 37 2" xfId="50576" xr:uid="{00000000-0005-0000-0000-0000AFC70000}"/>
    <cellStyle name="Stil 37 2 2" xfId="50577" xr:uid="{00000000-0005-0000-0000-0000B0C70000}"/>
    <cellStyle name="Stil 37 3" xfId="50578" xr:uid="{00000000-0005-0000-0000-0000B1C70000}"/>
    <cellStyle name="Stil 37 4" xfId="50579" xr:uid="{00000000-0005-0000-0000-0000B2C70000}"/>
    <cellStyle name="Stil 37_3. Chng in credit spreads" xfId="50580" xr:uid="{00000000-0005-0000-0000-0000B3C70000}"/>
    <cellStyle name="Stil 38" xfId="10340" xr:uid="{00000000-0005-0000-0000-0000B4C70000}"/>
    <cellStyle name="Stil 38 2" xfId="50581" xr:uid="{00000000-0005-0000-0000-0000B5C70000}"/>
    <cellStyle name="Stil 38 2 2" xfId="50582" xr:uid="{00000000-0005-0000-0000-0000B6C70000}"/>
    <cellStyle name="Stil 38 3" xfId="50583" xr:uid="{00000000-0005-0000-0000-0000B7C70000}"/>
    <cellStyle name="Stil 38 4" xfId="50584" xr:uid="{00000000-0005-0000-0000-0000B8C70000}"/>
    <cellStyle name="Stil 38_3. Chng in credit spreads" xfId="50585" xr:uid="{00000000-0005-0000-0000-0000B9C70000}"/>
    <cellStyle name="Stil 39" xfId="10341" xr:uid="{00000000-0005-0000-0000-0000BAC70000}"/>
    <cellStyle name="Stil 39 2" xfId="50586" xr:uid="{00000000-0005-0000-0000-0000BBC70000}"/>
    <cellStyle name="Stil 4" xfId="10342" xr:uid="{00000000-0005-0000-0000-0000BCC70000}"/>
    <cellStyle name="Stil 4 2" xfId="50587" xr:uid="{00000000-0005-0000-0000-0000BDC70000}"/>
    <cellStyle name="Stil 4 2 2" xfId="50588" xr:uid="{00000000-0005-0000-0000-0000BEC70000}"/>
    <cellStyle name="Stil 4 3" xfId="50589" xr:uid="{00000000-0005-0000-0000-0000BFC70000}"/>
    <cellStyle name="Stil 4 4" xfId="50590" xr:uid="{00000000-0005-0000-0000-0000C0C70000}"/>
    <cellStyle name="Stil 4_3. Chng in credit spreads" xfId="50591" xr:uid="{00000000-0005-0000-0000-0000C1C70000}"/>
    <cellStyle name="Stil 40" xfId="10343" xr:uid="{00000000-0005-0000-0000-0000C2C70000}"/>
    <cellStyle name="Stil 40 2" xfId="50592" xr:uid="{00000000-0005-0000-0000-0000C3C70000}"/>
    <cellStyle name="Stil 41" xfId="10344" xr:uid="{00000000-0005-0000-0000-0000C4C70000}"/>
    <cellStyle name="Stil 41 2" xfId="50593" xr:uid="{00000000-0005-0000-0000-0000C5C70000}"/>
    <cellStyle name="Stil 42" xfId="10345" xr:uid="{00000000-0005-0000-0000-0000C6C70000}"/>
    <cellStyle name="Stil 42 2" xfId="50594" xr:uid="{00000000-0005-0000-0000-0000C7C70000}"/>
    <cellStyle name="Stil 43" xfId="10346" xr:uid="{00000000-0005-0000-0000-0000C8C70000}"/>
    <cellStyle name="Stil 43 2" xfId="50595" xr:uid="{00000000-0005-0000-0000-0000C9C70000}"/>
    <cellStyle name="Stil 44" xfId="10347" xr:uid="{00000000-0005-0000-0000-0000CAC70000}"/>
    <cellStyle name="Stil 44 2" xfId="50596" xr:uid="{00000000-0005-0000-0000-0000CBC70000}"/>
    <cellStyle name="Stil 45" xfId="10348" xr:uid="{00000000-0005-0000-0000-0000CCC70000}"/>
    <cellStyle name="Stil 45 2" xfId="50597" xr:uid="{00000000-0005-0000-0000-0000CDC70000}"/>
    <cellStyle name="Stil 45 2 2" xfId="50598" xr:uid="{00000000-0005-0000-0000-0000CEC70000}"/>
    <cellStyle name="Stil 45 3" xfId="50599" xr:uid="{00000000-0005-0000-0000-0000CFC70000}"/>
    <cellStyle name="Stil 45 4" xfId="50600" xr:uid="{00000000-0005-0000-0000-0000D0C70000}"/>
    <cellStyle name="Stil 45_3. Chng in credit spreads" xfId="50601" xr:uid="{00000000-0005-0000-0000-0000D1C70000}"/>
    <cellStyle name="Stil 46" xfId="10349" xr:uid="{00000000-0005-0000-0000-0000D2C70000}"/>
    <cellStyle name="Stil 46 2" xfId="50602" xr:uid="{00000000-0005-0000-0000-0000D3C70000}"/>
    <cellStyle name="Stil 46 2 2" xfId="50603" xr:uid="{00000000-0005-0000-0000-0000D4C70000}"/>
    <cellStyle name="Stil 46 3" xfId="50604" xr:uid="{00000000-0005-0000-0000-0000D5C70000}"/>
    <cellStyle name="Stil 46 4" xfId="50605" xr:uid="{00000000-0005-0000-0000-0000D6C70000}"/>
    <cellStyle name="Stil 46_3. Chng in credit spreads" xfId="50606" xr:uid="{00000000-0005-0000-0000-0000D7C70000}"/>
    <cellStyle name="Stil 47" xfId="10350" xr:uid="{00000000-0005-0000-0000-0000D8C70000}"/>
    <cellStyle name="Stil 47 2" xfId="50607" xr:uid="{00000000-0005-0000-0000-0000D9C70000}"/>
    <cellStyle name="Stil 47 2 2" xfId="50608" xr:uid="{00000000-0005-0000-0000-0000DAC70000}"/>
    <cellStyle name="Stil 47 3" xfId="50609" xr:uid="{00000000-0005-0000-0000-0000DBC70000}"/>
    <cellStyle name="Stil 47 4" xfId="50610" xr:uid="{00000000-0005-0000-0000-0000DCC70000}"/>
    <cellStyle name="Stil 47_3. Chng in credit spreads" xfId="50611" xr:uid="{00000000-0005-0000-0000-0000DDC70000}"/>
    <cellStyle name="Stil 48" xfId="10351" xr:uid="{00000000-0005-0000-0000-0000DEC70000}"/>
    <cellStyle name="Stil 48 2" xfId="50612" xr:uid="{00000000-0005-0000-0000-0000DFC70000}"/>
    <cellStyle name="Stil 48 2 2" xfId="50613" xr:uid="{00000000-0005-0000-0000-0000E0C70000}"/>
    <cellStyle name="Stil 48 3" xfId="50614" xr:uid="{00000000-0005-0000-0000-0000E1C70000}"/>
    <cellStyle name="Stil 48 4" xfId="50615" xr:uid="{00000000-0005-0000-0000-0000E2C70000}"/>
    <cellStyle name="Stil 48_3. Chng in credit spreads" xfId="50616" xr:uid="{00000000-0005-0000-0000-0000E3C70000}"/>
    <cellStyle name="Stil 49" xfId="10352" xr:uid="{00000000-0005-0000-0000-0000E4C70000}"/>
    <cellStyle name="Stil 49 2" xfId="50617" xr:uid="{00000000-0005-0000-0000-0000E5C70000}"/>
    <cellStyle name="Stil 5" xfId="10353" xr:uid="{00000000-0005-0000-0000-0000E6C70000}"/>
    <cellStyle name="Stil 5 2" xfId="50618" xr:uid="{00000000-0005-0000-0000-0000E7C70000}"/>
    <cellStyle name="Stil 5 2 2" xfId="50619" xr:uid="{00000000-0005-0000-0000-0000E8C70000}"/>
    <cellStyle name="Stil 5 3" xfId="50620" xr:uid="{00000000-0005-0000-0000-0000E9C70000}"/>
    <cellStyle name="Stil 5 4" xfId="50621" xr:uid="{00000000-0005-0000-0000-0000EAC70000}"/>
    <cellStyle name="Stil 5_3. Chng in credit spreads" xfId="50622" xr:uid="{00000000-0005-0000-0000-0000EBC70000}"/>
    <cellStyle name="Stil 50" xfId="10354" xr:uid="{00000000-0005-0000-0000-0000ECC70000}"/>
    <cellStyle name="Stil 50 2" xfId="50623" xr:uid="{00000000-0005-0000-0000-0000EDC70000}"/>
    <cellStyle name="Stil 51" xfId="10355" xr:uid="{00000000-0005-0000-0000-0000EEC70000}"/>
    <cellStyle name="Stil 51 2" xfId="50624" xr:uid="{00000000-0005-0000-0000-0000EFC70000}"/>
    <cellStyle name="Stil 51 2 2" xfId="50625" xr:uid="{00000000-0005-0000-0000-0000F0C70000}"/>
    <cellStyle name="Stil 51 3" xfId="50626" xr:uid="{00000000-0005-0000-0000-0000F1C70000}"/>
    <cellStyle name="Stil 51 4" xfId="50627" xr:uid="{00000000-0005-0000-0000-0000F2C70000}"/>
    <cellStyle name="Stil 51_3. Chng in credit spreads" xfId="50628" xr:uid="{00000000-0005-0000-0000-0000F3C70000}"/>
    <cellStyle name="Stil 52" xfId="10356" xr:uid="{00000000-0005-0000-0000-0000F4C70000}"/>
    <cellStyle name="Stil 52 2" xfId="50629" xr:uid="{00000000-0005-0000-0000-0000F5C70000}"/>
    <cellStyle name="Stil 52 2 2" xfId="50630" xr:uid="{00000000-0005-0000-0000-0000F6C70000}"/>
    <cellStyle name="Stil 52 3" xfId="50631" xr:uid="{00000000-0005-0000-0000-0000F7C70000}"/>
    <cellStyle name="Stil 52 4" xfId="50632" xr:uid="{00000000-0005-0000-0000-0000F8C70000}"/>
    <cellStyle name="Stil 52_3. Chng in credit spreads" xfId="50633" xr:uid="{00000000-0005-0000-0000-0000F9C70000}"/>
    <cellStyle name="Stil 53" xfId="10357" xr:uid="{00000000-0005-0000-0000-0000FAC70000}"/>
    <cellStyle name="Stil 53 2" xfId="50634" xr:uid="{00000000-0005-0000-0000-0000FBC70000}"/>
    <cellStyle name="Stil 53 2 2" xfId="50635" xr:uid="{00000000-0005-0000-0000-0000FCC70000}"/>
    <cellStyle name="Stil 53 3" xfId="50636" xr:uid="{00000000-0005-0000-0000-0000FDC70000}"/>
    <cellStyle name="Stil 53 4" xfId="50637" xr:uid="{00000000-0005-0000-0000-0000FEC70000}"/>
    <cellStyle name="Stil 53_3. Chng in credit spreads" xfId="50638" xr:uid="{00000000-0005-0000-0000-0000FFC70000}"/>
    <cellStyle name="Stil 54" xfId="10358" xr:uid="{00000000-0005-0000-0000-000000C80000}"/>
    <cellStyle name="Stil 54 2" xfId="50639" xr:uid="{00000000-0005-0000-0000-000001C80000}"/>
    <cellStyle name="Stil 54 2 2" xfId="50640" xr:uid="{00000000-0005-0000-0000-000002C80000}"/>
    <cellStyle name="Stil 54 3" xfId="50641" xr:uid="{00000000-0005-0000-0000-000003C80000}"/>
    <cellStyle name="Stil 54 4" xfId="50642" xr:uid="{00000000-0005-0000-0000-000004C80000}"/>
    <cellStyle name="Stil 54_3. Chng in credit spreads" xfId="50643" xr:uid="{00000000-0005-0000-0000-000005C80000}"/>
    <cellStyle name="Stil 55" xfId="10359" xr:uid="{00000000-0005-0000-0000-000006C80000}"/>
    <cellStyle name="Stil 55 2" xfId="50644" xr:uid="{00000000-0005-0000-0000-000007C80000}"/>
    <cellStyle name="Stil 56" xfId="10360" xr:uid="{00000000-0005-0000-0000-000008C80000}"/>
    <cellStyle name="Stil 56 2" xfId="50645" xr:uid="{00000000-0005-0000-0000-000009C80000}"/>
    <cellStyle name="Stil 57" xfId="10361" xr:uid="{00000000-0005-0000-0000-00000AC80000}"/>
    <cellStyle name="Stil 57 2" xfId="50646" xr:uid="{00000000-0005-0000-0000-00000BC80000}"/>
    <cellStyle name="Stil 58" xfId="10362" xr:uid="{00000000-0005-0000-0000-00000CC80000}"/>
    <cellStyle name="Stil 58 2" xfId="50647" xr:uid="{00000000-0005-0000-0000-00000DC80000}"/>
    <cellStyle name="Stil 6" xfId="10363" xr:uid="{00000000-0005-0000-0000-00000EC80000}"/>
    <cellStyle name="Stil 6 2" xfId="50648" xr:uid="{00000000-0005-0000-0000-00000FC80000}"/>
    <cellStyle name="Stil 6 2 2" xfId="50649" xr:uid="{00000000-0005-0000-0000-000010C80000}"/>
    <cellStyle name="Stil 6 3" xfId="50650" xr:uid="{00000000-0005-0000-0000-000011C80000}"/>
    <cellStyle name="Stil 6 4" xfId="50651" xr:uid="{00000000-0005-0000-0000-000012C80000}"/>
    <cellStyle name="Stil 6_3. Chng in credit spreads" xfId="50652" xr:uid="{00000000-0005-0000-0000-000013C80000}"/>
    <cellStyle name="Stil 7" xfId="10364" xr:uid="{00000000-0005-0000-0000-000014C80000}"/>
    <cellStyle name="Stil 7 2" xfId="50653" xr:uid="{00000000-0005-0000-0000-000015C80000}"/>
    <cellStyle name="Stil 7 2 2" xfId="50654" xr:uid="{00000000-0005-0000-0000-000016C80000}"/>
    <cellStyle name="Stil 7 3" xfId="50655" xr:uid="{00000000-0005-0000-0000-000017C80000}"/>
    <cellStyle name="Stil 7 4" xfId="50656" xr:uid="{00000000-0005-0000-0000-000018C80000}"/>
    <cellStyle name="Stil 7_3. Chng in credit spreads" xfId="50657" xr:uid="{00000000-0005-0000-0000-000019C80000}"/>
    <cellStyle name="Stil 8" xfId="10365" xr:uid="{00000000-0005-0000-0000-00001AC80000}"/>
    <cellStyle name="Stil 8 2" xfId="50658" xr:uid="{00000000-0005-0000-0000-00001BC80000}"/>
    <cellStyle name="Stil 8 2 2" xfId="50659" xr:uid="{00000000-0005-0000-0000-00001CC80000}"/>
    <cellStyle name="Stil 8 3" xfId="50660" xr:uid="{00000000-0005-0000-0000-00001DC80000}"/>
    <cellStyle name="Stil 8 4" xfId="50661" xr:uid="{00000000-0005-0000-0000-00001EC80000}"/>
    <cellStyle name="Stil 8_3. Chng in credit spreads" xfId="50662" xr:uid="{00000000-0005-0000-0000-00001FC80000}"/>
    <cellStyle name="Stil 9" xfId="10366" xr:uid="{00000000-0005-0000-0000-000020C80000}"/>
    <cellStyle name="Stil 9 2" xfId="50663" xr:uid="{00000000-0005-0000-0000-000021C80000}"/>
    <cellStyle name="Stil 9 2 2" xfId="50664" xr:uid="{00000000-0005-0000-0000-000022C80000}"/>
    <cellStyle name="Stil 9 3" xfId="50665" xr:uid="{00000000-0005-0000-0000-000023C80000}"/>
    <cellStyle name="Stil 9 4" xfId="50666" xr:uid="{00000000-0005-0000-0000-000024C80000}"/>
    <cellStyle name="Stil 9_3. Chng in credit spreads" xfId="50667" xr:uid="{00000000-0005-0000-0000-000025C80000}"/>
    <cellStyle name="Style 1" xfId="10367" xr:uid="{00000000-0005-0000-0000-000026C80000}"/>
    <cellStyle name="Style 1 2" xfId="33146" xr:uid="{00000000-0005-0000-0000-000027C80000}"/>
    <cellStyle name="Style 1 2 2" xfId="33147" xr:uid="{00000000-0005-0000-0000-000028C80000}"/>
    <cellStyle name="Style 1 2 3" xfId="33148" xr:uid="{00000000-0005-0000-0000-000029C80000}"/>
    <cellStyle name="Style 1 2 4" xfId="38570" xr:uid="{00000000-0005-0000-0000-00002AC80000}"/>
    <cellStyle name="Style 1 2_AVA DVA EL" xfId="33149" xr:uid="{00000000-0005-0000-0000-00002BC80000}"/>
    <cellStyle name="Style 1 3" xfId="33150" xr:uid="{00000000-0005-0000-0000-00002CC80000}"/>
    <cellStyle name="Style 1 3 2" xfId="33151" xr:uid="{00000000-0005-0000-0000-00002DC80000}"/>
    <cellStyle name="Style 1 3 2 2" xfId="33152" xr:uid="{00000000-0005-0000-0000-00002EC80000}"/>
    <cellStyle name="Style 1 3 2 3" xfId="33153" xr:uid="{00000000-0005-0000-0000-00002FC80000}"/>
    <cellStyle name="Style 1 3 2_AVA DVA EL" xfId="33154" xr:uid="{00000000-0005-0000-0000-000030C80000}"/>
    <cellStyle name="Style 1 3 3" xfId="33155" xr:uid="{00000000-0005-0000-0000-000031C80000}"/>
    <cellStyle name="Style 1 3 4" xfId="33156" xr:uid="{00000000-0005-0000-0000-000032C80000}"/>
    <cellStyle name="Style 1 3 5" xfId="38571" xr:uid="{00000000-0005-0000-0000-000033C80000}"/>
    <cellStyle name="Style 1 3_AVA DVA EL" xfId="33157" xr:uid="{00000000-0005-0000-0000-000034C80000}"/>
    <cellStyle name="Style 1 4" xfId="33158" xr:uid="{00000000-0005-0000-0000-000035C80000}"/>
    <cellStyle name="Style 1 4 2" xfId="33159" xr:uid="{00000000-0005-0000-0000-000036C80000}"/>
    <cellStyle name="Style 1 4 3" xfId="33160" xr:uid="{00000000-0005-0000-0000-000037C80000}"/>
    <cellStyle name="Style 1 4_AVA DVA EL" xfId="33161" xr:uid="{00000000-0005-0000-0000-000038C80000}"/>
    <cellStyle name="Style 1 5" xfId="33162" xr:uid="{00000000-0005-0000-0000-000039C80000}"/>
    <cellStyle name="Style 1 6" xfId="50668" xr:uid="{00000000-0005-0000-0000-00003AC80000}"/>
    <cellStyle name="Style 1_AVA DVA EL" xfId="33163" xr:uid="{00000000-0005-0000-0000-00003BC80000}"/>
    <cellStyle name="Style 21" xfId="10368" xr:uid="{00000000-0005-0000-0000-00003CC80000}"/>
    <cellStyle name="Style 21 10" xfId="10369" xr:uid="{00000000-0005-0000-0000-00003DC80000}"/>
    <cellStyle name="Style 21 10 2" xfId="33164" xr:uid="{00000000-0005-0000-0000-00003EC80000}"/>
    <cellStyle name="Style 21 10_A02" xfId="54020" xr:uid="{AB70F254-C728-4E33-81BF-FEFB08881F56}"/>
    <cellStyle name="Style 21 11" xfId="10370" xr:uid="{00000000-0005-0000-0000-000040C80000}"/>
    <cellStyle name="Style 21 11 2" xfId="33165" xr:uid="{00000000-0005-0000-0000-000041C80000}"/>
    <cellStyle name="Style 21 11_A02" xfId="54021" xr:uid="{1F4A2AB9-180C-4831-840C-3AC6966E5FB3}"/>
    <cellStyle name="Style 21 12" xfId="33166" xr:uid="{00000000-0005-0000-0000-000043C80000}"/>
    <cellStyle name="Style 21 2" xfId="10371" xr:uid="{00000000-0005-0000-0000-000044C80000}"/>
    <cellStyle name="Style 21 2 2" xfId="10372" xr:uid="{00000000-0005-0000-0000-000045C80000}"/>
    <cellStyle name="Style 21 2 2 2" xfId="33167" xr:uid="{00000000-0005-0000-0000-000046C80000}"/>
    <cellStyle name="Style 21 2 2_A02" xfId="54022" xr:uid="{3D80B27E-C92F-43BC-8A02-F69D4D485F8D}"/>
    <cellStyle name="Style 21 2 3" xfId="33168" xr:uid="{00000000-0005-0000-0000-000048C80000}"/>
    <cellStyle name="Style 21 2_4Q16" xfId="33169" xr:uid="{00000000-0005-0000-0000-000049C80000}"/>
    <cellStyle name="Style 21 3" xfId="10373" xr:uid="{00000000-0005-0000-0000-00004AC80000}"/>
    <cellStyle name="Style 21 3 2" xfId="10374" xr:uid="{00000000-0005-0000-0000-00004BC80000}"/>
    <cellStyle name="Style 21 3 2 2" xfId="33170" xr:uid="{00000000-0005-0000-0000-00004CC80000}"/>
    <cellStyle name="Style 21 3 2_A02" xfId="54023" xr:uid="{4AA57FB7-41BF-4EEE-9492-55AD4F3C68DE}"/>
    <cellStyle name="Style 21 3 3" xfId="33171" xr:uid="{00000000-0005-0000-0000-00004EC80000}"/>
    <cellStyle name="Style 21 3_4Q16" xfId="33172" xr:uid="{00000000-0005-0000-0000-00004FC80000}"/>
    <cellStyle name="Style 21 4" xfId="10375" xr:uid="{00000000-0005-0000-0000-000050C80000}"/>
    <cellStyle name="Style 21 4 2" xfId="33173" xr:uid="{00000000-0005-0000-0000-000051C80000}"/>
    <cellStyle name="Style 21 4_A02" xfId="54024" xr:uid="{5C639887-5B27-4B64-9D5A-C86192FD6539}"/>
    <cellStyle name="Style 21 5" xfId="10376" xr:uid="{00000000-0005-0000-0000-000053C80000}"/>
    <cellStyle name="Style 21 5 2" xfId="33174" xr:uid="{00000000-0005-0000-0000-000054C80000}"/>
    <cellStyle name="Style 21 5_A02" xfId="54025" xr:uid="{1DC0DC4D-9E48-40D3-ADF3-3E307C91C973}"/>
    <cellStyle name="Style 21 6" xfId="10377" xr:uid="{00000000-0005-0000-0000-000056C80000}"/>
    <cellStyle name="Style 21 6 2" xfId="33175" xr:uid="{00000000-0005-0000-0000-000057C80000}"/>
    <cellStyle name="Style 21 6_A02" xfId="54026" xr:uid="{096CF0A6-E0F5-455E-BE45-3FB5E09505DF}"/>
    <cellStyle name="Style 21 7" xfId="10378" xr:uid="{00000000-0005-0000-0000-000059C80000}"/>
    <cellStyle name="Style 21 7 2" xfId="33176" xr:uid="{00000000-0005-0000-0000-00005AC80000}"/>
    <cellStyle name="Style 21 7_A02" xfId="54027" xr:uid="{7355359F-1A49-4C2C-9CA3-CDBD31377AFA}"/>
    <cellStyle name="Style 21 8" xfId="10379" xr:uid="{00000000-0005-0000-0000-00005CC80000}"/>
    <cellStyle name="Style 21 8 2" xfId="33177" xr:uid="{00000000-0005-0000-0000-00005DC80000}"/>
    <cellStyle name="Style 21 8_A02" xfId="54028" xr:uid="{ADD529EE-C1C7-48FE-866B-59892CA79E3F}"/>
    <cellStyle name="Style 21 9" xfId="10380" xr:uid="{00000000-0005-0000-0000-00005FC80000}"/>
    <cellStyle name="Style 21 9 2" xfId="33178" xr:uid="{00000000-0005-0000-0000-000060C80000}"/>
    <cellStyle name="Style 21 9_A02" xfId="54029" xr:uid="{7FF71F48-A6F6-4250-8287-AB8CC4ABB318}"/>
    <cellStyle name="Style 21_4Q16" xfId="33179" xr:uid="{00000000-0005-0000-0000-000062C80000}"/>
    <cellStyle name="Style 22" xfId="10381" xr:uid="{00000000-0005-0000-0000-000063C80000}"/>
    <cellStyle name="Style 22 10" xfId="10382" xr:uid="{00000000-0005-0000-0000-000064C80000}"/>
    <cellStyle name="Style 22 10 2" xfId="33180" xr:uid="{00000000-0005-0000-0000-000065C80000}"/>
    <cellStyle name="Style 22 10_A02" xfId="54030" xr:uid="{1F6FEFD7-BDE7-4BC1-9033-FCFD877EBA4C}"/>
    <cellStyle name="Style 22 11" xfId="10383" xr:uid="{00000000-0005-0000-0000-000067C80000}"/>
    <cellStyle name="Style 22 11 2" xfId="33181" xr:uid="{00000000-0005-0000-0000-000068C80000}"/>
    <cellStyle name="Style 22 11_A02" xfId="54031" xr:uid="{0BFB00F3-608E-4810-884E-CB7DFE90E182}"/>
    <cellStyle name="Style 22 12" xfId="33182" xr:uid="{00000000-0005-0000-0000-00006AC80000}"/>
    <cellStyle name="Style 22 2" xfId="10384" xr:uid="{00000000-0005-0000-0000-00006BC80000}"/>
    <cellStyle name="Style 22 2 2" xfId="10385" xr:uid="{00000000-0005-0000-0000-00006CC80000}"/>
    <cellStyle name="Style 22 2 2 2" xfId="33183" xr:uid="{00000000-0005-0000-0000-00006DC80000}"/>
    <cellStyle name="Style 22 2 2_A02" xfId="54032" xr:uid="{BC434310-496B-4A53-9032-0E406C0F5733}"/>
    <cellStyle name="Style 22 2 3" xfId="33184" xr:uid="{00000000-0005-0000-0000-00006FC80000}"/>
    <cellStyle name="Style 22 2_4Q16" xfId="33185" xr:uid="{00000000-0005-0000-0000-000070C80000}"/>
    <cellStyle name="Style 22 3" xfId="10386" xr:uid="{00000000-0005-0000-0000-000071C80000}"/>
    <cellStyle name="Style 22 3 2" xfId="10387" xr:uid="{00000000-0005-0000-0000-000072C80000}"/>
    <cellStyle name="Style 22 3 2 2" xfId="33186" xr:uid="{00000000-0005-0000-0000-000073C80000}"/>
    <cellStyle name="Style 22 3 2_A02" xfId="54033" xr:uid="{3CB94F61-0B53-4CE8-A46A-24203806F0F5}"/>
    <cellStyle name="Style 22 3 3" xfId="33187" xr:uid="{00000000-0005-0000-0000-000075C80000}"/>
    <cellStyle name="Style 22 3_4Q16" xfId="33188" xr:uid="{00000000-0005-0000-0000-000076C80000}"/>
    <cellStyle name="Style 22 4" xfId="10388" xr:uid="{00000000-0005-0000-0000-000077C80000}"/>
    <cellStyle name="Style 22 4 2" xfId="33189" xr:uid="{00000000-0005-0000-0000-000078C80000}"/>
    <cellStyle name="Style 22 4_A02" xfId="54034" xr:uid="{BE2D365D-324B-4505-9FA3-892F3623B575}"/>
    <cellStyle name="Style 22 5" xfId="10389" xr:uid="{00000000-0005-0000-0000-00007AC80000}"/>
    <cellStyle name="Style 22 5 2" xfId="33190" xr:uid="{00000000-0005-0000-0000-00007BC80000}"/>
    <cellStyle name="Style 22 5_A02" xfId="54035" xr:uid="{F85B7B24-0C42-4399-A613-E82EED20ACEA}"/>
    <cellStyle name="Style 22 6" xfId="10390" xr:uid="{00000000-0005-0000-0000-00007DC80000}"/>
    <cellStyle name="Style 22 6 2" xfId="33191" xr:uid="{00000000-0005-0000-0000-00007EC80000}"/>
    <cellStyle name="Style 22 6_A02" xfId="54036" xr:uid="{692BD223-BE93-4E72-98B8-5DC0B83061FC}"/>
    <cellStyle name="Style 22 7" xfId="10391" xr:uid="{00000000-0005-0000-0000-000080C80000}"/>
    <cellStyle name="Style 22 7 2" xfId="33192" xr:uid="{00000000-0005-0000-0000-000081C80000}"/>
    <cellStyle name="Style 22 7_A02" xfId="54037" xr:uid="{B4ECE573-3229-4513-A827-5DEBDEEB0777}"/>
    <cellStyle name="Style 22 8" xfId="10392" xr:uid="{00000000-0005-0000-0000-000083C80000}"/>
    <cellStyle name="Style 22 8 2" xfId="33193" xr:uid="{00000000-0005-0000-0000-000084C80000}"/>
    <cellStyle name="Style 22 8_A02" xfId="54038" xr:uid="{2518D574-5442-49FF-9F4D-4892B08FD5DB}"/>
    <cellStyle name="Style 22 9" xfId="10393" xr:uid="{00000000-0005-0000-0000-000086C80000}"/>
    <cellStyle name="Style 22 9 2" xfId="33194" xr:uid="{00000000-0005-0000-0000-000087C80000}"/>
    <cellStyle name="Style 22 9_A02" xfId="54039" xr:uid="{CA8391A9-2BC9-4979-9110-EF4DA9DBBA53}"/>
    <cellStyle name="Style 22_4Q16" xfId="33195" xr:uid="{00000000-0005-0000-0000-000089C80000}"/>
    <cellStyle name="Style 23" xfId="10394" xr:uid="{00000000-0005-0000-0000-00008AC80000}"/>
    <cellStyle name="Style 23 10" xfId="10395" xr:uid="{00000000-0005-0000-0000-00008BC80000}"/>
    <cellStyle name="Style 23 10 2" xfId="33196" xr:uid="{00000000-0005-0000-0000-00008CC80000}"/>
    <cellStyle name="Style 23 10_A02" xfId="54040" xr:uid="{243FDD84-8D23-4825-B9F1-586E93364F39}"/>
    <cellStyle name="Style 23 11" xfId="10396" xr:uid="{00000000-0005-0000-0000-00008EC80000}"/>
    <cellStyle name="Style 23 11 2" xfId="33197" xr:uid="{00000000-0005-0000-0000-00008FC80000}"/>
    <cellStyle name="Style 23 11_A02" xfId="54041" xr:uid="{E8C1B3CF-4848-4524-87AE-3DFAA5A5E6FD}"/>
    <cellStyle name="Style 23 12" xfId="33198" xr:uid="{00000000-0005-0000-0000-000091C80000}"/>
    <cellStyle name="Style 23 2" xfId="10397" xr:uid="{00000000-0005-0000-0000-000092C80000}"/>
    <cellStyle name="Style 23 2 2" xfId="10398" xr:uid="{00000000-0005-0000-0000-000093C80000}"/>
    <cellStyle name="Style 23 2 2 2" xfId="33199" xr:uid="{00000000-0005-0000-0000-000094C80000}"/>
    <cellStyle name="Style 23 2 2_A02" xfId="54042" xr:uid="{F84B3D8F-1D82-41A3-BDED-7DB1AE1EC485}"/>
    <cellStyle name="Style 23 2 3" xfId="33200" xr:uid="{00000000-0005-0000-0000-000096C80000}"/>
    <cellStyle name="Style 23 2_4Q16" xfId="33201" xr:uid="{00000000-0005-0000-0000-000097C80000}"/>
    <cellStyle name="Style 23 3" xfId="10399" xr:uid="{00000000-0005-0000-0000-000098C80000}"/>
    <cellStyle name="Style 23 3 2" xfId="10400" xr:uid="{00000000-0005-0000-0000-000099C80000}"/>
    <cellStyle name="Style 23 3 2 2" xfId="33202" xr:uid="{00000000-0005-0000-0000-00009AC80000}"/>
    <cellStyle name="Style 23 3 2_A02" xfId="54043" xr:uid="{593EE799-1006-4694-AA76-393E428FE42D}"/>
    <cellStyle name="Style 23 3 3" xfId="33203" xr:uid="{00000000-0005-0000-0000-00009CC80000}"/>
    <cellStyle name="Style 23 3_4Q16" xfId="33204" xr:uid="{00000000-0005-0000-0000-00009DC80000}"/>
    <cellStyle name="Style 23 4" xfId="10401" xr:uid="{00000000-0005-0000-0000-00009EC80000}"/>
    <cellStyle name="Style 23 4 2" xfId="33205" xr:uid="{00000000-0005-0000-0000-00009FC80000}"/>
    <cellStyle name="Style 23 4_A02" xfId="54044" xr:uid="{87BE5E6F-F12D-4934-A438-41A93E51D596}"/>
    <cellStyle name="Style 23 5" xfId="10402" xr:uid="{00000000-0005-0000-0000-0000A1C80000}"/>
    <cellStyle name="Style 23 5 2" xfId="33206" xr:uid="{00000000-0005-0000-0000-0000A2C80000}"/>
    <cellStyle name="Style 23 5_A02" xfId="54045" xr:uid="{AAB6F60D-BBCF-497B-9A14-38B042F442B5}"/>
    <cellStyle name="Style 23 6" xfId="10403" xr:uid="{00000000-0005-0000-0000-0000A4C80000}"/>
    <cellStyle name="Style 23 6 2" xfId="33207" xr:uid="{00000000-0005-0000-0000-0000A5C80000}"/>
    <cellStyle name="Style 23 6_A02" xfId="54046" xr:uid="{345A8226-4F7C-4FBB-B7D5-0794278B2F49}"/>
    <cellStyle name="Style 23 7" xfId="10404" xr:uid="{00000000-0005-0000-0000-0000A7C80000}"/>
    <cellStyle name="Style 23 7 2" xfId="33208" xr:uid="{00000000-0005-0000-0000-0000A8C80000}"/>
    <cellStyle name="Style 23 7_A02" xfId="54047" xr:uid="{C16F16F5-7673-4206-880F-CFCDD479284E}"/>
    <cellStyle name="Style 23 8" xfId="10405" xr:uid="{00000000-0005-0000-0000-0000AAC80000}"/>
    <cellStyle name="Style 23 8 2" xfId="33209" xr:uid="{00000000-0005-0000-0000-0000ABC80000}"/>
    <cellStyle name="Style 23 8_A02" xfId="54048" xr:uid="{328822E3-02AA-4CF2-8C64-EB0F9DCEDF8D}"/>
    <cellStyle name="Style 23 9" xfId="10406" xr:uid="{00000000-0005-0000-0000-0000ADC80000}"/>
    <cellStyle name="Style 23 9 2" xfId="33210" xr:uid="{00000000-0005-0000-0000-0000AEC80000}"/>
    <cellStyle name="Style 23 9_A02" xfId="54049" xr:uid="{27D230E5-7063-4DF1-8925-1E8B15331B33}"/>
    <cellStyle name="Style 23_4Q16" xfId="33211" xr:uid="{00000000-0005-0000-0000-0000B0C80000}"/>
    <cellStyle name="Style 24" xfId="10407" xr:uid="{00000000-0005-0000-0000-0000B1C80000}"/>
    <cellStyle name="Style 24 10" xfId="10408" xr:uid="{00000000-0005-0000-0000-0000B2C80000}"/>
    <cellStyle name="Style 24 10 2" xfId="33212" xr:uid="{00000000-0005-0000-0000-0000B3C80000}"/>
    <cellStyle name="Style 24 10_A02" xfId="54050" xr:uid="{47C6F4C3-1CDC-4B94-B139-82FE489FD0DB}"/>
    <cellStyle name="Style 24 11" xfId="10409" xr:uid="{00000000-0005-0000-0000-0000B5C80000}"/>
    <cellStyle name="Style 24 11 2" xfId="33213" xr:uid="{00000000-0005-0000-0000-0000B6C80000}"/>
    <cellStyle name="Style 24 11_A02" xfId="54051" xr:uid="{93579B40-FA4A-44D8-8ADB-E7D4219A96B9}"/>
    <cellStyle name="Style 24 12" xfId="33214" xr:uid="{00000000-0005-0000-0000-0000B8C80000}"/>
    <cellStyle name="Style 24 2" xfId="10410" xr:uid="{00000000-0005-0000-0000-0000B9C80000}"/>
    <cellStyle name="Style 24 2 2" xfId="10411" xr:uid="{00000000-0005-0000-0000-0000BAC80000}"/>
    <cellStyle name="Style 24 2 2 2" xfId="33215" xr:uid="{00000000-0005-0000-0000-0000BBC80000}"/>
    <cellStyle name="Style 24 2 2_A02" xfId="54052" xr:uid="{E40B82B7-6DB4-43C0-89D2-21EFD5EE0EBF}"/>
    <cellStyle name="Style 24 2 3" xfId="33216" xr:uid="{00000000-0005-0000-0000-0000BDC80000}"/>
    <cellStyle name="Style 24 2_4Q16" xfId="33217" xr:uid="{00000000-0005-0000-0000-0000BEC80000}"/>
    <cellStyle name="Style 24 3" xfId="10412" xr:uid="{00000000-0005-0000-0000-0000BFC80000}"/>
    <cellStyle name="Style 24 3 2" xfId="10413" xr:uid="{00000000-0005-0000-0000-0000C0C80000}"/>
    <cellStyle name="Style 24 3 2 2" xfId="33218" xr:uid="{00000000-0005-0000-0000-0000C1C80000}"/>
    <cellStyle name="Style 24 3 2_A02" xfId="54053" xr:uid="{0D9348AA-8FFA-44CE-A2D5-EFF64806AD38}"/>
    <cellStyle name="Style 24 3 3" xfId="33219" xr:uid="{00000000-0005-0000-0000-0000C3C80000}"/>
    <cellStyle name="Style 24 3_4Q16" xfId="33220" xr:uid="{00000000-0005-0000-0000-0000C4C80000}"/>
    <cellStyle name="Style 24 4" xfId="10414" xr:uid="{00000000-0005-0000-0000-0000C5C80000}"/>
    <cellStyle name="Style 24 4 2" xfId="33221" xr:uid="{00000000-0005-0000-0000-0000C6C80000}"/>
    <cellStyle name="Style 24 4_A02" xfId="54054" xr:uid="{88C6F548-3D9E-48A6-9DB7-2AC0D348A464}"/>
    <cellStyle name="Style 24 5" xfId="10415" xr:uid="{00000000-0005-0000-0000-0000C8C80000}"/>
    <cellStyle name="Style 24 5 2" xfId="33222" xr:uid="{00000000-0005-0000-0000-0000C9C80000}"/>
    <cellStyle name="Style 24 5_A02" xfId="54055" xr:uid="{9A06DCE0-C9CC-41D2-B85B-56DF397E67CF}"/>
    <cellStyle name="Style 24 6" xfId="10416" xr:uid="{00000000-0005-0000-0000-0000CBC80000}"/>
    <cellStyle name="Style 24 6 2" xfId="33223" xr:uid="{00000000-0005-0000-0000-0000CCC80000}"/>
    <cellStyle name="Style 24 6_A02" xfId="54056" xr:uid="{C6CC4303-ECA3-4758-946E-5D0F5AFCB6FB}"/>
    <cellStyle name="Style 24 7" xfId="10417" xr:uid="{00000000-0005-0000-0000-0000CEC80000}"/>
    <cellStyle name="Style 24 7 2" xfId="33224" xr:uid="{00000000-0005-0000-0000-0000CFC80000}"/>
    <cellStyle name="Style 24 7_A02" xfId="54057" xr:uid="{DDF708DF-223F-4A05-BB47-C4BC0BEEAF05}"/>
    <cellStyle name="Style 24 8" xfId="10418" xr:uid="{00000000-0005-0000-0000-0000D1C80000}"/>
    <cellStyle name="Style 24 8 2" xfId="33225" xr:uid="{00000000-0005-0000-0000-0000D2C80000}"/>
    <cellStyle name="Style 24 8_A02" xfId="54058" xr:uid="{315FB197-E990-4426-A904-36086341C15D}"/>
    <cellStyle name="Style 24 9" xfId="10419" xr:uid="{00000000-0005-0000-0000-0000D4C80000}"/>
    <cellStyle name="Style 24 9 2" xfId="33226" xr:uid="{00000000-0005-0000-0000-0000D5C80000}"/>
    <cellStyle name="Style 24 9_A02" xfId="54059" xr:uid="{8F785A1F-BD1A-4BB1-804F-D3D5929CA64D}"/>
    <cellStyle name="Style 24_4Q16" xfId="33227" xr:uid="{00000000-0005-0000-0000-0000D7C80000}"/>
    <cellStyle name="Style 25" xfId="10420" xr:uid="{00000000-0005-0000-0000-0000D8C80000}"/>
    <cellStyle name="Style 25 10" xfId="10421" xr:uid="{00000000-0005-0000-0000-0000D9C80000}"/>
    <cellStyle name="Style 25 10 2" xfId="33228" xr:uid="{00000000-0005-0000-0000-0000DAC80000}"/>
    <cellStyle name="Style 25 10_A02" xfId="54060" xr:uid="{29C8DB6F-5B19-4A1D-A112-D8EBDF90AE2E}"/>
    <cellStyle name="Style 25 11" xfId="10422" xr:uid="{00000000-0005-0000-0000-0000DCC80000}"/>
    <cellStyle name="Style 25 11 2" xfId="33229" xr:uid="{00000000-0005-0000-0000-0000DDC80000}"/>
    <cellStyle name="Style 25 11_A02" xfId="54061" xr:uid="{DE1A8C10-4CED-412B-8638-284D364AF6A9}"/>
    <cellStyle name="Style 25 12" xfId="33230" xr:uid="{00000000-0005-0000-0000-0000DFC80000}"/>
    <cellStyle name="Style 25 2" xfId="10423" xr:uid="{00000000-0005-0000-0000-0000E0C80000}"/>
    <cellStyle name="Style 25 2 2" xfId="10424" xr:uid="{00000000-0005-0000-0000-0000E1C80000}"/>
    <cellStyle name="Style 25 2 2 2" xfId="33231" xr:uid="{00000000-0005-0000-0000-0000E2C80000}"/>
    <cellStyle name="Style 25 2 2_A02" xfId="54062" xr:uid="{48B8F5B9-F0C1-43F3-9230-6B827B22F8AA}"/>
    <cellStyle name="Style 25 2 3" xfId="33232" xr:uid="{00000000-0005-0000-0000-0000E4C80000}"/>
    <cellStyle name="Style 25 2_4Q16" xfId="33233" xr:uid="{00000000-0005-0000-0000-0000E5C80000}"/>
    <cellStyle name="Style 25 3" xfId="10425" xr:uid="{00000000-0005-0000-0000-0000E6C80000}"/>
    <cellStyle name="Style 25 3 2" xfId="10426" xr:uid="{00000000-0005-0000-0000-0000E7C80000}"/>
    <cellStyle name="Style 25 3 2 2" xfId="33234" xr:uid="{00000000-0005-0000-0000-0000E8C80000}"/>
    <cellStyle name="Style 25 3 2_A02" xfId="54063" xr:uid="{14106404-8FAE-49F0-AFB7-6F7CA74F0244}"/>
    <cellStyle name="Style 25 3 3" xfId="33235" xr:uid="{00000000-0005-0000-0000-0000EAC80000}"/>
    <cellStyle name="Style 25 3_4Q16" xfId="33236" xr:uid="{00000000-0005-0000-0000-0000EBC80000}"/>
    <cellStyle name="Style 25 4" xfId="10427" xr:uid="{00000000-0005-0000-0000-0000ECC80000}"/>
    <cellStyle name="Style 25 4 2" xfId="33237" xr:uid="{00000000-0005-0000-0000-0000EDC80000}"/>
    <cellStyle name="Style 25 4_A02" xfId="54064" xr:uid="{06BC4586-3037-4818-82F5-7774DDBB724A}"/>
    <cellStyle name="Style 25 5" xfId="10428" xr:uid="{00000000-0005-0000-0000-0000EFC80000}"/>
    <cellStyle name="Style 25 5 2" xfId="33238" xr:uid="{00000000-0005-0000-0000-0000F0C80000}"/>
    <cellStyle name="Style 25 5_A02" xfId="54065" xr:uid="{E5ECC8B0-64B8-4946-AB40-24BCFF3D81FA}"/>
    <cellStyle name="Style 25 6" xfId="10429" xr:uid="{00000000-0005-0000-0000-0000F2C80000}"/>
    <cellStyle name="Style 25 6 2" xfId="33239" xr:uid="{00000000-0005-0000-0000-0000F3C80000}"/>
    <cellStyle name="Style 25 6_A02" xfId="54066" xr:uid="{EBE7ECFC-939E-4395-A403-88BEE0D91312}"/>
    <cellStyle name="Style 25 7" xfId="10430" xr:uid="{00000000-0005-0000-0000-0000F5C80000}"/>
    <cellStyle name="Style 25 7 2" xfId="33240" xr:uid="{00000000-0005-0000-0000-0000F6C80000}"/>
    <cellStyle name="Style 25 7_A02" xfId="54067" xr:uid="{C83DF1D4-96E8-4692-86CE-3659C12E0549}"/>
    <cellStyle name="Style 25 8" xfId="10431" xr:uid="{00000000-0005-0000-0000-0000F8C80000}"/>
    <cellStyle name="Style 25 8 2" xfId="33241" xr:uid="{00000000-0005-0000-0000-0000F9C80000}"/>
    <cellStyle name="Style 25 8_A02" xfId="54068" xr:uid="{89CA2A9F-19F8-4650-8129-1DCCF0CC1076}"/>
    <cellStyle name="Style 25 9" xfId="10432" xr:uid="{00000000-0005-0000-0000-0000FBC80000}"/>
    <cellStyle name="Style 25 9 2" xfId="33242" xr:uid="{00000000-0005-0000-0000-0000FCC80000}"/>
    <cellStyle name="Style 25 9_A02" xfId="54069" xr:uid="{32F9A84A-DFB6-452A-90AA-77664961BD4D}"/>
    <cellStyle name="Style 25_4Q16" xfId="33243" xr:uid="{00000000-0005-0000-0000-0000FEC80000}"/>
    <cellStyle name="Style 26" xfId="10433" xr:uid="{00000000-0005-0000-0000-0000FFC80000}"/>
    <cellStyle name="Style 26 10" xfId="10434" xr:uid="{00000000-0005-0000-0000-000000C90000}"/>
    <cellStyle name="Style 26 10 2" xfId="33244" xr:uid="{00000000-0005-0000-0000-000001C90000}"/>
    <cellStyle name="Style 26 10_AVA DVA EL" xfId="33245" xr:uid="{00000000-0005-0000-0000-000002C90000}"/>
    <cellStyle name="Style 26 11" xfId="10435" xr:uid="{00000000-0005-0000-0000-000003C90000}"/>
    <cellStyle name="Style 26 11 2" xfId="33246" xr:uid="{00000000-0005-0000-0000-000004C90000}"/>
    <cellStyle name="Style 26 11_AVA DVA EL" xfId="33247" xr:uid="{00000000-0005-0000-0000-000005C90000}"/>
    <cellStyle name="Style 26 12" xfId="33248" xr:uid="{00000000-0005-0000-0000-000006C90000}"/>
    <cellStyle name="Style 26 2" xfId="10436" xr:uid="{00000000-0005-0000-0000-000007C90000}"/>
    <cellStyle name="Style 26 2 2" xfId="10437" xr:uid="{00000000-0005-0000-0000-000008C90000}"/>
    <cellStyle name="Style 26 2 2 2" xfId="33249" xr:uid="{00000000-0005-0000-0000-000009C90000}"/>
    <cellStyle name="Style 26 2 2_AVA DVA EL" xfId="33250" xr:uid="{00000000-0005-0000-0000-00000AC90000}"/>
    <cellStyle name="Style 26 2 3" xfId="33251" xr:uid="{00000000-0005-0000-0000-00000BC90000}"/>
    <cellStyle name="Style 26 2_4Q16" xfId="33252" xr:uid="{00000000-0005-0000-0000-00000CC90000}"/>
    <cellStyle name="Style 26 3" xfId="10438" xr:uid="{00000000-0005-0000-0000-00000DC90000}"/>
    <cellStyle name="Style 26 3 2" xfId="10439" xr:uid="{00000000-0005-0000-0000-00000EC90000}"/>
    <cellStyle name="Style 26 3 2 2" xfId="33253" xr:uid="{00000000-0005-0000-0000-00000FC90000}"/>
    <cellStyle name="Style 26 3 2_AVA DVA EL" xfId="33254" xr:uid="{00000000-0005-0000-0000-000010C90000}"/>
    <cellStyle name="Style 26 3 3" xfId="33255" xr:uid="{00000000-0005-0000-0000-000011C90000}"/>
    <cellStyle name="Style 26 3_4Q16" xfId="33256" xr:uid="{00000000-0005-0000-0000-000012C90000}"/>
    <cellStyle name="Style 26 4" xfId="10440" xr:uid="{00000000-0005-0000-0000-000013C90000}"/>
    <cellStyle name="Style 26 4 2" xfId="33257" xr:uid="{00000000-0005-0000-0000-000014C90000}"/>
    <cellStyle name="Style 26 4_AVA DVA EL" xfId="33258" xr:uid="{00000000-0005-0000-0000-000015C90000}"/>
    <cellStyle name="Style 26 5" xfId="10441" xr:uid="{00000000-0005-0000-0000-000016C90000}"/>
    <cellStyle name="Style 26 5 2" xfId="33259" xr:uid="{00000000-0005-0000-0000-000017C90000}"/>
    <cellStyle name="Style 26 5_AVA DVA EL" xfId="33260" xr:uid="{00000000-0005-0000-0000-000018C90000}"/>
    <cellStyle name="Style 26 6" xfId="10442" xr:uid="{00000000-0005-0000-0000-000019C90000}"/>
    <cellStyle name="Style 26 6 2" xfId="33261" xr:uid="{00000000-0005-0000-0000-00001AC90000}"/>
    <cellStyle name="Style 26 6_AVA DVA EL" xfId="33262" xr:uid="{00000000-0005-0000-0000-00001BC90000}"/>
    <cellStyle name="Style 26 7" xfId="10443" xr:uid="{00000000-0005-0000-0000-00001CC90000}"/>
    <cellStyle name="Style 26 7 2" xfId="33263" xr:uid="{00000000-0005-0000-0000-00001DC90000}"/>
    <cellStyle name="Style 26 7_AVA DVA EL" xfId="33264" xr:uid="{00000000-0005-0000-0000-00001EC90000}"/>
    <cellStyle name="Style 26 8" xfId="10444" xr:uid="{00000000-0005-0000-0000-00001FC90000}"/>
    <cellStyle name="Style 26 8 2" xfId="33265" xr:uid="{00000000-0005-0000-0000-000020C90000}"/>
    <cellStyle name="Style 26 8_AVA DVA EL" xfId="33266" xr:uid="{00000000-0005-0000-0000-000021C90000}"/>
    <cellStyle name="Style 26 9" xfId="10445" xr:uid="{00000000-0005-0000-0000-000022C90000}"/>
    <cellStyle name="Style 26 9 2" xfId="33267" xr:uid="{00000000-0005-0000-0000-000023C90000}"/>
    <cellStyle name="Style 26 9_AVA DVA EL" xfId="33268" xr:uid="{00000000-0005-0000-0000-000024C90000}"/>
    <cellStyle name="Style 26_4Q16" xfId="33269" xr:uid="{00000000-0005-0000-0000-000025C90000}"/>
    <cellStyle name="Style 27" xfId="10446" xr:uid="{00000000-0005-0000-0000-000026C90000}"/>
    <cellStyle name="Style 27 10" xfId="10447" xr:uid="{00000000-0005-0000-0000-000027C90000}"/>
    <cellStyle name="Style 27 10 2" xfId="33270" xr:uid="{00000000-0005-0000-0000-000028C90000}"/>
    <cellStyle name="Style 27 10_A02" xfId="54070" xr:uid="{4E2E2889-39AA-4C7A-ADF8-76C89C4D4AF3}"/>
    <cellStyle name="Style 27 11" xfId="10448" xr:uid="{00000000-0005-0000-0000-00002AC90000}"/>
    <cellStyle name="Style 27 11 2" xfId="33271" xr:uid="{00000000-0005-0000-0000-00002BC90000}"/>
    <cellStyle name="Style 27 11_A02" xfId="54071" xr:uid="{D5E5FFAA-CD90-4D82-9936-8AD29C04257D}"/>
    <cellStyle name="Style 27 12" xfId="33272" xr:uid="{00000000-0005-0000-0000-00002DC90000}"/>
    <cellStyle name="Style 27 2" xfId="10449" xr:uid="{00000000-0005-0000-0000-00002EC90000}"/>
    <cellStyle name="Style 27 2 2" xfId="10450" xr:uid="{00000000-0005-0000-0000-00002FC90000}"/>
    <cellStyle name="Style 27 2 2 2" xfId="33273" xr:uid="{00000000-0005-0000-0000-000030C90000}"/>
    <cellStyle name="Style 27 2 2_A02" xfId="54072" xr:uid="{13C5B72A-DD02-4A21-B919-FA948736A75B}"/>
    <cellStyle name="Style 27 2 3" xfId="33274" xr:uid="{00000000-0005-0000-0000-000032C90000}"/>
    <cellStyle name="Style 27 2_4Q16" xfId="33275" xr:uid="{00000000-0005-0000-0000-000033C90000}"/>
    <cellStyle name="Style 27 3" xfId="10451" xr:uid="{00000000-0005-0000-0000-000034C90000}"/>
    <cellStyle name="Style 27 3 2" xfId="10452" xr:uid="{00000000-0005-0000-0000-000035C90000}"/>
    <cellStyle name="Style 27 3 2 2" xfId="33276" xr:uid="{00000000-0005-0000-0000-000036C90000}"/>
    <cellStyle name="Style 27 3 2_A02" xfId="54073" xr:uid="{524B4C53-9A69-4CA4-8466-25C623E5BC38}"/>
    <cellStyle name="Style 27 3 3" xfId="33277" xr:uid="{00000000-0005-0000-0000-000038C90000}"/>
    <cellStyle name="Style 27 3_4Q16" xfId="33278" xr:uid="{00000000-0005-0000-0000-000039C90000}"/>
    <cellStyle name="Style 27 4" xfId="10453" xr:uid="{00000000-0005-0000-0000-00003AC90000}"/>
    <cellStyle name="Style 27 4 2" xfId="33279" xr:uid="{00000000-0005-0000-0000-00003BC90000}"/>
    <cellStyle name="Style 27 4_A02" xfId="54074" xr:uid="{B81F2065-5542-4865-859A-79285EDAE0EC}"/>
    <cellStyle name="Style 27 5" xfId="10454" xr:uid="{00000000-0005-0000-0000-00003DC90000}"/>
    <cellStyle name="Style 27 5 2" xfId="33280" xr:uid="{00000000-0005-0000-0000-00003EC90000}"/>
    <cellStyle name="Style 27 5_A02" xfId="54075" xr:uid="{788E37FD-3118-4374-BD0D-68D42C6CFFDB}"/>
    <cellStyle name="Style 27 6" xfId="10455" xr:uid="{00000000-0005-0000-0000-000040C90000}"/>
    <cellStyle name="Style 27 6 2" xfId="33281" xr:uid="{00000000-0005-0000-0000-000041C90000}"/>
    <cellStyle name="Style 27 6_A02" xfId="54076" xr:uid="{8EDC0004-5877-45A9-A1A8-79B0141FB9BE}"/>
    <cellStyle name="Style 27 7" xfId="10456" xr:uid="{00000000-0005-0000-0000-000043C90000}"/>
    <cellStyle name="Style 27 7 2" xfId="33282" xr:uid="{00000000-0005-0000-0000-000044C90000}"/>
    <cellStyle name="Style 27 7_A02" xfId="54077" xr:uid="{539F9DDA-4C67-4064-8161-B41A4664A5D7}"/>
    <cellStyle name="Style 27 8" xfId="10457" xr:uid="{00000000-0005-0000-0000-000046C90000}"/>
    <cellStyle name="Style 27 8 2" xfId="33283" xr:uid="{00000000-0005-0000-0000-000047C90000}"/>
    <cellStyle name="Style 27 8_A02" xfId="54078" xr:uid="{06131EFB-0F01-46C3-9BA5-2A4C0CB1DDA0}"/>
    <cellStyle name="Style 27 9" xfId="10458" xr:uid="{00000000-0005-0000-0000-000049C90000}"/>
    <cellStyle name="Style 27 9 2" xfId="33284" xr:uid="{00000000-0005-0000-0000-00004AC90000}"/>
    <cellStyle name="Style 27 9_A02" xfId="54079" xr:uid="{A42C083A-A17F-4015-A433-451ACEA6DA2C}"/>
    <cellStyle name="Style 27_4Q16" xfId="33285" xr:uid="{00000000-0005-0000-0000-00004CC90000}"/>
    <cellStyle name="Style 28" xfId="10459" xr:uid="{00000000-0005-0000-0000-00004DC90000}"/>
    <cellStyle name="Style 28 10" xfId="10460" xr:uid="{00000000-0005-0000-0000-00004EC90000}"/>
    <cellStyle name="Style 28 10 2" xfId="33286" xr:uid="{00000000-0005-0000-0000-00004FC90000}"/>
    <cellStyle name="Style 28 10_A02" xfId="54080" xr:uid="{B7860E58-39C6-47EE-A415-496473CD5B1E}"/>
    <cellStyle name="Style 28 11" xfId="10461" xr:uid="{00000000-0005-0000-0000-000051C90000}"/>
    <cellStyle name="Style 28 11 2" xfId="33287" xr:uid="{00000000-0005-0000-0000-000052C90000}"/>
    <cellStyle name="Style 28 11_A02" xfId="54081" xr:uid="{E3F54791-3BE4-4B92-922F-882358B20288}"/>
    <cellStyle name="Style 28 12" xfId="33288" xr:uid="{00000000-0005-0000-0000-000054C90000}"/>
    <cellStyle name="Style 28 2" xfId="10462" xr:uid="{00000000-0005-0000-0000-000055C90000}"/>
    <cellStyle name="Style 28 2 2" xfId="10463" xr:uid="{00000000-0005-0000-0000-000056C90000}"/>
    <cellStyle name="Style 28 2 2 2" xfId="33289" xr:uid="{00000000-0005-0000-0000-000057C90000}"/>
    <cellStyle name="Style 28 2 2_A02" xfId="54082" xr:uid="{7DF5BB3F-56EB-47BC-B50F-C1B3F3FDAB81}"/>
    <cellStyle name="Style 28 2 3" xfId="33290" xr:uid="{00000000-0005-0000-0000-000059C90000}"/>
    <cellStyle name="Style 28 2_4Q16" xfId="33291" xr:uid="{00000000-0005-0000-0000-00005AC90000}"/>
    <cellStyle name="Style 28 3" xfId="10464" xr:uid="{00000000-0005-0000-0000-00005BC90000}"/>
    <cellStyle name="Style 28 3 2" xfId="10465" xr:uid="{00000000-0005-0000-0000-00005CC90000}"/>
    <cellStyle name="Style 28 3 2 2" xfId="33292" xr:uid="{00000000-0005-0000-0000-00005DC90000}"/>
    <cellStyle name="Style 28 3 2_A02" xfId="54083" xr:uid="{CF8D766A-5BB2-4F9F-9B9B-196058517011}"/>
    <cellStyle name="Style 28 3 3" xfId="33293" xr:uid="{00000000-0005-0000-0000-00005FC90000}"/>
    <cellStyle name="Style 28 3_4Q16" xfId="33294" xr:uid="{00000000-0005-0000-0000-000060C90000}"/>
    <cellStyle name="Style 28 4" xfId="10466" xr:uid="{00000000-0005-0000-0000-000061C90000}"/>
    <cellStyle name="Style 28 4 2" xfId="33295" xr:uid="{00000000-0005-0000-0000-000062C90000}"/>
    <cellStyle name="Style 28 4_A02" xfId="54084" xr:uid="{5E2E94F9-E266-483A-916D-34CD6655BB65}"/>
    <cellStyle name="Style 28 5" xfId="10467" xr:uid="{00000000-0005-0000-0000-000064C90000}"/>
    <cellStyle name="Style 28 5 2" xfId="33296" xr:uid="{00000000-0005-0000-0000-000065C90000}"/>
    <cellStyle name="Style 28 5_A02" xfId="54085" xr:uid="{4ECAAB1B-B1CF-4553-9538-F9B5796F1814}"/>
    <cellStyle name="Style 28 6" xfId="10468" xr:uid="{00000000-0005-0000-0000-000067C90000}"/>
    <cellStyle name="Style 28 6 2" xfId="33297" xr:uid="{00000000-0005-0000-0000-000068C90000}"/>
    <cellStyle name="Style 28 6_A02" xfId="54086" xr:uid="{0366CD79-9EA2-48D8-A954-52EA34B2AF71}"/>
    <cellStyle name="Style 28 7" xfId="10469" xr:uid="{00000000-0005-0000-0000-00006AC90000}"/>
    <cellStyle name="Style 28 7 2" xfId="33298" xr:uid="{00000000-0005-0000-0000-00006BC90000}"/>
    <cellStyle name="Style 28 7_A02" xfId="54087" xr:uid="{11D96F99-763F-4A76-B9E3-B4815A741251}"/>
    <cellStyle name="Style 28 8" xfId="10470" xr:uid="{00000000-0005-0000-0000-00006DC90000}"/>
    <cellStyle name="Style 28 8 2" xfId="33299" xr:uid="{00000000-0005-0000-0000-00006EC90000}"/>
    <cellStyle name="Style 28 8_A02" xfId="54088" xr:uid="{6378B92B-8817-401D-9182-7C0D0F346918}"/>
    <cellStyle name="Style 28 9" xfId="10471" xr:uid="{00000000-0005-0000-0000-000070C90000}"/>
    <cellStyle name="Style 28 9 2" xfId="33300" xr:uid="{00000000-0005-0000-0000-000071C90000}"/>
    <cellStyle name="Style 28 9_A02" xfId="54089" xr:uid="{5D67F3E2-8CFA-45EE-8003-553A7E034E30}"/>
    <cellStyle name="Style 28_4Q16" xfId="33301" xr:uid="{00000000-0005-0000-0000-000073C90000}"/>
    <cellStyle name="Style 29" xfId="10472" xr:uid="{00000000-0005-0000-0000-000074C90000}"/>
    <cellStyle name="Style 29 10" xfId="10473" xr:uid="{00000000-0005-0000-0000-000075C90000}"/>
    <cellStyle name="Style 29 10 2" xfId="33302" xr:uid="{00000000-0005-0000-0000-000076C90000}"/>
    <cellStyle name="Style 29 10_A02" xfId="54090" xr:uid="{6CD22C7E-256F-4902-935B-7F0A27174B24}"/>
    <cellStyle name="Style 29 11" xfId="10474" xr:uid="{00000000-0005-0000-0000-000078C90000}"/>
    <cellStyle name="Style 29 11 2" xfId="33303" xr:uid="{00000000-0005-0000-0000-000079C90000}"/>
    <cellStyle name="Style 29 11_A02" xfId="54091" xr:uid="{7B695508-88F4-404A-9477-30726E36DDDF}"/>
    <cellStyle name="Style 29 12" xfId="33304" xr:uid="{00000000-0005-0000-0000-00007BC90000}"/>
    <cellStyle name="Style 29 2" xfId="10475" xr:uid="{00000000-0005-0000-0000-00007CC90000}"/>
    <cellStyle name="Style 29 2 2" xfId="10476" xr:uid="{00000000-0005-0000-0000-00007DC90000}"/>
    <cellStyle name="Style 29 2 2 2" xfId="33305" xr:uid="{00000000-0005-0000-0000-00007EC90000}"/>
    <cellStyle name="Style 29 2 2_A02" xfId="54092" xr:uid="{984A5CF5-4F9C-431A-8CDC-3E143F68042B}"/>
    <cellStyle name="Style 29 2 3" xfId="33306" xr:uid="{00000000-0005-0000-0000-000080C90000}"/>
    <cellStyle name="Style 29 2_4Q16" xfId="33307" xr:uid="{00000000-0005-0000-0000-000081C90000}"/>
    <cellStyle name="Style 29 3" xfId="10477" xr:uid="{00000000-0005-0000-0000-000082C90000}"/>
    <cellStyle name="Style 29 3 2" xfId="10478" xr:uid="{00000000-0005-0000-0000-000083C90000}"/>
    <cellStyle name="Style 29 3 2 2" xfId="33308" xr:uid="{00000000-0005-0000-0000-000084C90000}"/>
    <cellStyle name="Style 29 3 2_A02" xfId="54093" xr:uid="{5B10B9EE-0B7A-464A-A5D3-F9903A8817CB}"/>
    <cellStyle name="Style 29 3 3" xfId="33309" xr:uid="{00000000-0005-0000-0000-000086C90000}"/>
    <cellStyle name="Style 29 3_4Q16" xfId="33310" xr:uid="{00000000-0005-0000-0000-000087C90000}"/>
    <cellStyle name="Style 29 4" xfId="10479" xr:uid="{00000000-0005-0000-0000-000088C90000}"/>
    <cellStyle name="Style 29 4 2" xfId="33311" xr:uid="{00000000-0005-0000-0000-000089C90000}"/>
    <cellStyle name="Style 29 4_A02" xfId="54094" xr:uid="{D55DDFA6-2500-4F9E-A530-1F94AB53A4CD}"/>
    <cellStyle name="Style 29 5" xfId="10480" xr:uid="{00000000-0005-0000-0000-00008BC90000}"/>
    <cellStyle name="Style 29 5 2" xfId="33312" xr:uid="{00000000-0005-0000-0000-00008CC90000}"/>
    <cellStyle name="Style 29 5_A02" xfId="54095" xr:uid="{9BFF4FF9-F01F-41E0-9770-3B2088C7E332}"/>
    <cellStyle name="Style 29 6" xfId="10481" xr:uid="{00000000-0005-0000-0000-00008EC90000}"/>
    <cellStyle name="Style 29 6 2" xfId="33313" xr:uid="{00000000-0005-0000-0000-00008FC90000}"/>
    <cellStyle name="Style 29 6_A02" xfId="54096" xr:uid="{993AA4D6-707F-4F27-908C-1AEF5FC29870}"/>
    <cellStyle name="Style 29 7" xfId="10482" xr:uid="{00000000-0005-0000-0000-000091C90000}"/>
    <cellStyle name="Style 29 7 2" xfId="33314" xr:uid="{00000000-0005-0000-0000-000092C90000}"/>
    <cellStyle name="Style 29 7_A02" xfId="54097" xr:uid="{936C0E3E-4107-4572-86E0-9167154E43A7}"/>
    <cellStyle name="Style 29 8" xfId="10483" xr:uid="{00000000-0005-0000-0000-000094C90000}"/>
    <cellStyle name="Style 29 8 2" xfId="33315" xr:uid="{00000000-0005-0000-0000-000095C90000}"/>
    <cellStyle name="Style 29 8_A02" xfId="54098" xr:uid="{40D47B4B-906C-4061-B048-3FD577DBCB97}"/>
    <cellStyle name="Style 29 9" xfId="10484" xr:uid="{00000000-0005-0000-0000-000097C90000}"/>
    <cellStyle name="Style 29 9 2" xfId="33316" xr:uid="{00000000-0005-0000-0000-000098C90000}"/>
    <cellStyle name="Style 29 9_A02" xfId="54099" xr:uid="{20F60DF1-24D4-4DBB-8AD1-C25F3A4B2D90}"/>
    <cellStyle name="Style 29_4Q16" xfId="33317" xr:uid="{00000000-0005-0000-0000-00009AC90000}"/>
    <cellStyle name="Style 30" xfId="10485" xr:uid="{00000000-0005-0000-0000-00009BC90000}"/>
    <cellStyle name="Style 30 10" xfId="10486" xr:uid="{00000000-0005-0000-0000-00009CC90000}"/>
    <cellStyle name="Style 30 10 2" xfId="33318" xr:uid="{00000000-0005-0000-0000-00009DC90000}"/>
    <cellStyle name="Style 30 10_AVA DVA EL" xfId="33319" xr:uid="{00000000-0005-0000-0000-00009EC90000}"/>
    <cellStyle name="Style 30 11" xfId="10487" xr:uid="{00000000-0005-0000-0000-00009FC90000}"/>
    <cellStyle name="Style 30 11 2" xfId="33320" xr:uid="{00000000-0005-0000-0000-0000A0C90000}"/>
    <cellStyle name="Style 30 11_AVA DVA EL" xfId="33321" xr:uid="{00000000-0005-0000-0000-0000A1C90000}"/>
    <cellStyle name="Style 30 12" xfId="33322" xr:uid="{00000000-0005-0000-0000-0000A2C90000}"/>
    <cellStyle name="Style 30 2" xfId="10488" xr:uid="{00000000-0005-0000-0000-0000A3C90000}"/>
    <cellStyle name="Style 30 2 2" xfId="10489" xr:uid="{00000000-0005-0000-0000-0000A4C90000}"/>
    <cellStyle name="Style 30 2 2 2" xfId="33323" xr:uid="{00000000-0005-0000-0000-0000A5C90000}"/>
    <cellStyle name="Style 30 2 2_AVA DVA EL" xfId="33324" xr:uid="{00000000-0005-0000-0000-0000A6C90000}"/>
    <cellStyle name="Style 30 2 3" xfId="33325" xr:uid="{00000000-0005-0000-0000-0000A7C90000}"/>
    <cellStyle name="Style 30 2_4Q16" xfId="33326" xr:uid="{00000000-0005-0000-0000-0000A8C90000}"/>
    <cellStyle name="Style 30 3" xfId="10490" xr:uid="{00000000-0005-0000-0000-0000A9C90000}"/>
    <cellStyle name="Style 30 3 2" xfId="10491" xr:uid="{00000000-0005-0000-0000-0000AAC90000}"/>
    <cellStyle name="Style 30 3 2 2" xfId="33327" xr:uid="{00000000-0005-0000-0000-0000ABC90000}"/>
    <cellStyle name="Style 30 3 2_AVA DVA EL" xfId="33328" xr:uid="{00000000-0005-0000-0000-0000ACC90000}"/>
    <cellStyle name="Style 30 3 3" xfId="33329" xr:uid="{00000000-0005-0000-0000-0000ADC90000}"/>
    <cellStyle name="Style 30 3_4Q16" xfId="33330" xr:uid="{00000000-0005-0000-0000-0000AEC90000}"/>
    <cellStyle name="Style 30 4" xfId="10492" xr:uid="{00000000-0005-0000-0000-0000AFC90000}"/>
    <cellStyle name="Style 30 4 2" xfId="33331" xr:uid="{00000000-0005-0000-0000-0000B0C90000}"/>
    <cellStyle name="Style 30 4_AVA DVA EL" xfId="33332" xr:uid="{00000000-0005-0000-0000-0000B1C90000}"/>
    <cellStyle name="Style 30 5" xfId="10493" xr:uid="{00000000-0005-0000-0000-0000B2C90000}"/>
    <cellStyle name="Style 30 5 2" xfId="33333" xr:uid="{00000000-0005-0000-0000-0000B3C90000}"/>
    <cellStyle name="Style 30 5_AVA DVA EL" xfId="33334" xr:uid="{00000000-0005-0000-0000-0000B4C90000}"/>
    <cellStyle name="Style 30 6" xfId="10494" xr:uid="{00000000-0005-0000-0000-0000B5C90000}"/>
    <cellStyle name="Style 30 6 2" xfId="33335" xr:uid="{00000000-0005-0000-0000-0000B6C90000}"/>
    <cellStyle name="Style 30 6_AVA DVA EL" xfId="33336" xr:uid="{00000000-0005-0000-0000-0000B7C90000}"/>
    <cellStyle name="Style 30 7" xfId="10495" xr:uid="{00000000-0005-0000-0000-0000B8C90000}"/>
    <cellStyle name="Style 30 7 2" xfId="33337" xr:uid="{00000000-0005-0000-0000-0000B9C90000}"/>
    <cellStyle name="Style 30 7_AVA DVA EL" xfId="33338" xr:uid="{00000000-0005-0000-0000-0000BAC90000}"/>
    <cellStyle name="Style 30 8" xfId="10496" xr:uid="{00000000-0005-0000-0000-0000BBC90000}"/>
    <cellStyle name="Style 30 8 2" xfId="33339" xr:uid="{00000000-0005-0000-0000-0000BCC90000}"/>
    <cellStyle name="Style 30 8_AVA DVA EL" xfId="33340" xr:uid="{00000000-0005-0000-0000-0000BDC90000}"/>
    <cellStyle name="Style 30 9" xfId="10497" xr:uid="{00000000-0005-0000-0000-0000BEC90000}"/>
    <cellStyle name="Style 30 9 2" xfId="33341" xr:uid="{00000000-0005-0000-0000-0000BFC90000}"/>
    <cellStyle name="Style 30 9_AVA DVA EL" xfId="33342" xr:uid="{00000000-0005-0000-0000-0000C0C90000}"/>
    <cellStyle name="Style 30_4Q16" xfId="33343" xr:uid="{00000000-0005-0000-0000-0000C1C90000}"/>
    <cellStyle name="Style 31" xfId="10498" xr:uid="{00000000-0005-0000-0000-0000C2C90000}"/>
    <cellStyle name="Style 31 10" xfId="10499" xr:uid="{00000000-0005-0000-0000-0000C3C90000}"/>
    <cellStyle name="Style 31 10 2" xfId="33344" xr:uid="{00000000-0005-0000-0000-0000C4C90000}"/>
    <cellStyle name="Style 31 10_AVA DVA EL" xfId="33345" xr:uid="{00000000-0005-0000-0000-0000C5C90000}"/>
    <cellStyle name="Style 31 11" xfId="10500" xr:uid="{00000000-0005-0000-0000-0000C6C90000}"/>
    <cellStyle name="Style 31 11 2" xfId="33346" xr:uid="{00000000-0005-0000-0000-0000C7C90000}"/>
    <cellStyle name="Style 31 11_AVA DVA EL" xfId="33347" xr:uid="{00000000-0005-0000-0000-0000C8C90000}"/>
    <cellStyle name="Style 31 12" xfId="33348" xr:uid="{00000000-0005-0000-0000-0000C9C90000}"/>
    <cellStyle name="Style 31 2" xfId="10501" xr:uid="{00000000-0005-0000-0000-0000CAC90000}"/>
    <cellStyle name="Style 31 2 2" xfId="10502" xr:uid="{00000000-0005-0000-0000-0000CBC90000}"/>
    <cellStyle name="Style 31 2 2 2" xfId="33349" xr:uid="{00000000-0005-0000-0000-0000CCC90000}"/>
    <cellStyle name="Style 31 2 2_AVA DVA EL" xfId="33350" xr:uid="{00000000-0005-0000-0000-0000CDC90000}"/>
    <cellStyle name="Style 31 2 3" xfId="33351" xr:uid="{00000000-0005-0000-0000-0000CEC90000}"/>
    <cellStyle name="Style 31 2_4Q16" xfId="33352" xr:uid="{00000000-0005-0000-0000-0000CFC90000}"/>
    <cellStyle name="Style 31 3" xfId="10503" xr:uid="{00000000-0005-0000-0000-0000D0C90000}"/>
    <cellStyle name="Style 31 3 2" xfId="10504" xr:uid="{00000000-0005-0000-0000-0000D1C90000}"/>
    <cellStyle name="Style 31 3 2 2" xfId="33353" xr:uid="{00000000-0005-0000-0000-0000D2C90000}"/>
    <cellStyle name="Style 31 3 2_AVA DVA EL" xfId="33354" xr:uid="{00000000-0005-0000-0000-0000D3C90000}"/>
    <cellStyle name="Style 31 3 3" xfId="33355" xr:uid="{00000000-0005-0000-0000-0000D4C90000}"/>
    <cellStyle name="Style 31 3_4Q16" xfId="33356" xr:uid="{00000000-0005-0000-0000-0000D5C90000}"/>
    <cellStyle name="Style 31 4" xfId="10505" xr:uid="{00000000-0005-0000-0000-0000D6C90000}"/>
    <cellStyle name="Style 31 4 2" xfId="33357" xr:uid="{00000000-0005-0000-0000-0000D7C90000}"/>
    <cellStyle name="Style 31 4_AVA DVA EL" xfId="33358" xr:uid="{00000000-0005-0000-0000-0000D8C90000}"/>
    <cellStyle name="Style 31 5" xfId="10506" xr:uid="{00000000-0005-0000-0000-0000D9C90000}"/>
    <cellStyle name="Style 31 5 2" xfId="33359" xr:uid="{00000000-0005-0000-0000-0000DAC90000}"/>
    <cellStyle name="Style 31 5_AVA DVA EL" xfId="33360" xr:uid="{00000000-0005-0000-0000-0000DBC90000}"/>
    <cellStyle name="Style 31 6" xfId="10507" xr:uid="{00000000-0005-0000-0000-0000DCC90000}"/>
    <cellStyle name="Style 31 6 2" xfId="33361" xr:uid="{00000000-0005-0000-0000-0000DDC90000}"/>
    <cellStyle name="Style 31 6_AVA DVA EL" xfId="33362" xr:uid="{00000000-0005-0000-0000-0000DEC90000}"/>
    <cellStyle name="Style 31 7" xfId="10508" xr:uid="{00000000-0005-0000-0000-0000DFC90000}"/>
    <cellStyle name="Style 31 7 2" xfId="33363" xr:uid="{00000000-0005-0000-0000-0000E0C90000}"/>
    <cellStyle name="Style 31 7_AVA DVA EL" xfId="33364" xr:uid="{00000000-0005-0000-0000-0000E1C90000}"/>
    <cellStyle name="Style 31 8" xfId="10509" xr:uid="{00000000-0005-0000-0000-0000E2C90000}"/>
    <cellStyle name="Style 31 8 2" xfId="33365" xr:uid="{00000000-0005-0000-0000-0000E3C90000}"/>
    <cellStyle name="Style 31 8_AVA DVA EL" xfId="33366" xr:uid="{00000000-0005-0000-0000-0000E4C90000}"/>
    <cellStyle name="Style 31 9" xfId="10510" xr:uid="{00000000-0005-0000-0000-0000E5C90000}"/>
    <cellStyle name="Style 31 9 2" xfId="33367" xr:uid="{00000000-0005-0000-0000-0000E6C90000}"/>
    <cellStyle name="Style 31 9_AVA DVA EL" xfId="33368" xr:uid="{00000000-0005-0000-0000-0000E7C90000}"/>
    <cellStyle name="Style 31_4Q16" xfId="33369" xr:uid="{00000000-0005-0000-0000-0000E8C90000}"/>
    <cellStyle name="Style 32" xfId="10511" xr:uid="{00000000-0005-0000-0000-0000E9C90000}"/>
    <cellStyle name="Style 32 10" xfId="10512" xr:uid="{00000000-0005-0000-0000-0000EAC90000}"/>
    <cellStyle name="Style 32 10 2" xfId="33370" xr:uid="{00000000-0005-0000-0000-0000EBC90000}"/>
    <cellStyle name="Style 32 10_AVA DVA EL" xfId="33371" xr:uid="{00000000-0005-0000-0000-0000ECC90000}"/>
    <cellStyle name="Style 32 11" xfId="10513" xr:uid="{00000000-0005-0000-0000-0000EDC90000}"/>
    <cellStyle name="Style 32 11 2" xfId="33372" xr:uid="{00000000-0005-0000-0000-0000EEC90000}"/>
    <cellStyle name="Style 32 11_AVA DVA EL" xfId="33373" xr:uid="{00000000-0005-0000-0000-0000EFC90000}"/>
    <cellStyle name="Style 32 12" xfId="10514" xr:uid="{00000000-0005-0000-0000-0000F0C90000}"/>
    <cellStyle name="Style 32 12 2" xfId="33374" xr:uid="{00000000-0005-0000-0000-0000F1C90000}"/>
    <cellStyle name="Style 32 12_AVA DVA EL" xfId="33375" xr:uid="{00000000-0005-0000-0000-0000F2C90000}"/>
    <cellStyle name="Style 32 13" xfId="10515" xr:uid="{00000000-0005-0000-0000-0000F3C90000}"/>
    <cellStyle name="Style 32 13 2" xfId="33376" xr:uid="{00000000-0005-0000-0000-0000F4C90000}"/>
    <cellStyle name="Style 32 13_AVA DVA EL" xfId="33377" xr:uid="{00000000-0005-0000-0000-0000F5C90000}"/>
    <cellStyle name="Style 32 14" xfId="10516" xr:uid="{00000000-0005-0000-0000-0000F6C90000}"/>
    <cellStyle name="Style 32 14 2" xfId="33378" xr:uid="{00000000-0005-0000-0000-0000F7C90000}"/>
    <cellStyle name="Style 32 14_AVA DVA EL" xfId="33379" xr:uid="{00000000-0005-0000-0000-0000F8C90000}"/>
    <cellStyle name="Style 32 15" xfId="33380" xr:uid="{00000000-0005-0000-0000-0000F9C90000}"/>
    <cellStyle name="Style 32 2" xfId="10517" xr:uid="{00000000-0005-0000-0000-0000FAC90000}"/>
    <cellStyle name="Style 32 2 2" xfId="10518" xr:uid="{00000000-0005-0000-0000-0000FBC90000}"/>
    <cellStyle name="Style 32 2 2 2" xfId="33381" xr:uid="{00000000-0005-0000-0000-0000FCC90000}"/>
    <cellStyle name="Style 32 2 2_AVA DVA EL" xfId="33382" xr:uid="{00000000-0005-0000-0000-0000FDC90000}"/>
    <cellStyle name="Style 32 2 3" xfId="10519" xr:uid="{00000000-0005-0000-0000-0000FEC90000}"/>
    <cellStyle name="Style 32 2 3 2" xfId="33383" xr:uid="{00000000-0005-0000-0000-0000FFC90000}"/>
    <cellStyle name="Style 32 2 3_AVA DVA EL" xfId="33384" xr:uid="{00000000-0005-0000-0000-000000CA0000}"/>
    <cellStyle name="Style 32 2 4" xfId="33385" xr:uid="{00000000-0005-0000-0000-000001CA0000}"/>
    <cellStyle name="Style 32 2_4Q16" xfId="33386" xr:uid="{00000000-0005-0000-0000-000002CA0000}"/>
    <cellStyle name="Style 32 3" xfId="10520" xr:uid="{00000000-0005-0000-0000-000003CA0000}"/>
    <cellStyle name="Style 32 3 2" xfId="10521" xr:uid="{00000000-0005-0000-0000-000004CA0000}"/>
    <cellStyle name="Style 32 3 2 2" xfId="33387" xr:uid="{00000000-0005-0000-0000-000005CA0000}"/>
    <cellStyle name="Style 32 3 2_AVA DVA EL" xfId="33388" xr:uid="{00000000-0005-0000-0000-000006CA0000}"/>
    <cellStyle name="Style 32 3 3" xfId="33389" xr:uid="{00000000-0005-0000-0000-000007CA0000}"/>
    <cellStyle name="Style 32 3_4Q16" xfId="33390" xr:uid="{00000000-0005-0000-0000-000008CA0000}"/>
    <cellStyle name="Style 32 4" xfId="10522" xr:uid="{00000000-0005-0000-0000-000009CA0000}"/>
    <cellStyle name="Style 32 4 2" xfId="33391" xr:uid="{00000000-0005-0000-0000-00000ACA0000}"/>
    <cellStyle name="Style 32 4_AVA DVA EL" xfId="33392" xr:uid="{00000000-0005-0000-0000-00000BCA0000}"/>
    <cellStyle name="Style 32 5" xfId="10523" xr:uid="{00000000-0005-0000-0000-00000CCA0000}"/>
    <cellStyle name="Style 32 5 2" xfId="33393" xr:uid="{00000000-0005-0000-0000-00000DCA0000}"/>
    <cellStyle name="Style 32 5_AVA DVA EL" xfId="33394" xr:uid="{00000000-0005-0000-0000-00000ECA0000}"/>
    <cellStyle name="Style 32 6" xfId="10524" xr:uid="{00000000-0005-0000-0000-00000FCA0000}"/>
    <cellStyle name="Style 32 6 2" xfId="33395" xr:uid="{00000000-0005-0000-0000-000010CA0000}"/>
    <cellStyle name="Style 32 6_AVA DVA EL" xfId="33396" xr:uid="{00000000-0005-0000-0000-000011CA0000}"/>
    <cellStyle name="Style 32 7" xfId="10525" xr:uid="{00000000-0005-0000-0000-000012CA0000}"/>
    <cellStyle name="Style 32 7 2" xfId="33397" xr:uid="{00000000-0005-0000-0000-000013CA0000}"/>
    <cellStyle name="Style 32 7_AVA DVA EL" xfId="33398" xr:uid="{00000000-0005-0000-0000-000014CA0000}"/>
    <cellStyle name="Style 32 8" xfId="10526" xr:uid="{00000000-0005-0000-0000-000015CA0000}"/>
    <cellStyle name="Style 32 8 2" xfId="33399" xr:uid="{00000000-0005-0000-0000-000016CA0000}"/>
    <cellStyle name="Style 32 8_AVA DVA EL" xfId="33400" xr:uid="{00000000-0005-0000-0000-000017CA0000}"/>
    <cellStyle name="Style 32 9" xfId="10527" xr:uid="{00000000-0005-0000-0000-000018CA0000}"/>
    <cellStyle name="Style 32 9 2" xfId="33401" xr:uid="{00000000-0005-0000-0000-000019CA0000}"/>
    <cellStyle name="Style 32 9_AVA DVA EL" xfId="33402" xr:uid="{00000000-0005-0000-0000-00001ACA0000}"/>
    <cellStyle name="Style 32_4Q16" xfId="33403" xr:uid="{00000000-0005-0000-0000-00001BCA0000}"/>
    <cellStyle name="Style 33" xfId="10528" xr:uid="{00000000-0005-0000-0000-00001CCA0000}"/>
    <cellStyle name="Style 33 10" xfId="10529" xr:uid="{00000000-0005-0000-0000-00001DCA0000}"/>
    <cellStyle name="Style 33 10 2" xfId="33404" xr:uid="{00000000-0005-0000-0000-00001ECA0000}"/>
    <cellStyle name="Style 33 10_A02" xfId="54100" xr:uid="{68B1BFD7-AD10-44F5-8DD6-B0CB45DE853F}"/>
    <cellStyle name="Style 33 11" xfId="10530" xr:uid="{00000000-0005-0000-0000-000020CA0000}"/>
    <cellStyle name="Style 33 11 2" xfId="33405" xr:uid="{00000000-0005-0000-0000-000021CA0000}"/>
    <cellStyle name="Style 33 11_A02" xfId="54101" xr:uid="{040BCC39-148B-4FDB-9A08-53892B457F20}"/>
    <cellStyle name="Style 33 12" xfId="33406" xr:uid="{00000000-0005-0000-0000-000023CA0000}"/>
    <cellStyle name="Style 33 2" xfId="10531" xr:uid="{00000000-0005-0000-0000-000024CA0000}"/>
    <cellStyle name="Style 33 2 2" xfId="10532" xr:uid="{00000000-0005-0000-0000-000025CA0000}"/>
    <cellStyle name="Style 33 2 2 2" xfId="33407" xr:uid="{00000000-0005-0000-0000-000026CA0000}"/>
    <cellStyle name="Style 33 2 2_A02" xfId="54102" xr:uid="{A56BA855-DA6E-4470-AEB7-A92A03D2D5B5}"/>
    <cellStyle name="Style 33 2 3" xfId="33408" xr:uid="{00000000-0005-0000-0000-000028CA0000}"/>
    <cellStyle name="Style 33 2_4Q16" xfId="33409" xr:uid="{00000000-0005-0000-0000-000029CA0000}"/>
    <cellStyle name="Style 33 3" xfId="10533" xr:uid="{00000000-0005-0000-0000-00002ACA0000}"/>
    <cellStyle name="Style 33 3 2" xfId="10534" xr:uid="{00000000-0005-0000-0000-00002BCA0000}"/>
    <cellStyle name="Style 33 3 2 2" xfId="33410" xr:uid="{00000000-0005-0000-0000-00002CCA0000}"/>
    <cellStyle name="Style 33 3 2_A02" xfId="54103" xr:uid="{CEBE2B29-725A-4E31-BFD6-6AE5473BF398}"/>
    <cellStyle name="Style 33 3 3" xfId="33411" xr:uid="{00000000-0005-0000-0000-00002ECA0000}"/>
    <cellStyle name="Style 33 3_4Q16" xfId="33412" xr:uid="{00000000-0005-0000-0000-00002FCA0000}"/>
    <cellStyle name="Style 33 4" xfId="10535" xr:uid="{00000000-0005-0000-0000-000030CA0000}"/>
    <cellStyle name="Style 33 4 2" xfId="33413" xr:uid="{00000000-0005-0000-0000-000031CA0000}"/>
    <cellStyle name="Style 33 4_A02" xfId="54104" xr:uid="{777F2783-4F4D-4CE9-B9E0-E18ADBF78927}"/>
    <cellStyle name="Style 33 5" xfId="10536" xr:uid="{00000000-0005-0000-0000-000033CA0000}"/>
    <cellStyle name="Style 33 5 2" xfId="33414" xr:uid="{00000000-0005-0000-0000-000034CA0000}"/>
    <cellStyle name="Style 33 5_A02" xfId="54105" xr:uid="{EFE8598F-CA53-4D55-A726-C76789087CFA}"/>
    <cellStyle name="Style 33 6" xfId="10537" xr:uid="{00000000-0005-0000-0000-000036CA0000}"/>
    <cellStyle name="Style 33 6 2" xfId="33415" xr:uid="{00000000-0005-0000-0000-000037CA0000}"/>
    <cellStyle name="Style 33 6_A02" xfId="54106" xr:uid="{9229AE38-EA1A-4EDB-BFDB-C7E22AB48F08}"/>
    <cellStyle name="Style 33 7" xfId="10538" xr:uid="{00000000-0005-0000-0000-000039CA0000}"/>
    <cellStyle name="Style 33 7 2" xfId="33416" xr:uid="{00000000-0005-0000-0000-00003ACA0000}"/>
    <cellStyle name="Style 33 7_A02" xfId="54107" xr:uid="{7F0010E0-EE77-4177-B607-9D628A7739AA}"/>
    <cellStyle name="Style 33 8" xfId="10539" xr:uid="{00000000-0005-0000-0000-00003CCA0000}"/>
    <cellStyle name="Style 33 8 2" xfId="33417" xr:uid="{00000000-0005-0000-0000-00003DCA0000}"/>
    <cellStyle name="Style 33 8_A02" xfId="54108" xr:uid="{4ACDD598-A99A-42FE-AFBF-9E148D279EBC}"/>
    <cellStyle name="Style 33 9" xfId="10540" xr:uid="{00000000-0005-0000-0000-00003FCA0000}"/>
    <cellStyle name="Style 33 9 2" xfId="33418" xr:uid="{00000000-0005-0000-0000-000040CA0000}"/>
    <cellStyle name="Style 33 9_A02" xfId="54109" xr:uid="{104EFBEF-6276-4332-B93E-23C5F01CFEBB}"/>
    <cellStyle name="Style 33_4Q16" xfId="33419" xr:uid="{00000000-0005-0000-0000-000042CA0000}"/>
    <cellStyle name="Style 34" xfId="10541" xr:uid="{00000000-0005-0000-0000-000043CA0000}"/>
    <cellStyle name="Style 34 2" xfId="10542" xr:uid="{00000000-0005-0000-0000-000044CA0000}"/>
    <cellStyle name="Style 34 2 2" xfId="33420" xr:uid="{00000000-0005-0000-0000-000045CA0000}"/>
    <cellStyle name="Style 34 2_AVA DVA EL" xfId="33421" xr:uid="{00000000-0005-0000-0000-000046CA0000}"/>
    <cellStyle name="Style 34 3" xfId="10543" xr:uid="{00000000-0005-0000-0000-000047CA0000}"/>
    <cellStyle name="Style 34 3 2" xfId="33422" xr:uid="{00000000-0005-0000-0000-000048CA0000}"/>
    <cellStyle name="Style 34 3_AVA DVA EL" xfId="33423" xr:uid="{00000000-0005-0000-0000-000049CA0000}"/>
    <cellStyle name="Style 34 4" xfId="10544" xr:uid="{00000000-0005-0000-0000-00004ACA0000}"/>
    <cellStyle name="Style 34 4 2" xfId="33424" xr:uid="{00000000-0005-0000-0000-00004BCA0000}"/>
    <cellStyle name="Style 34 4_AVA DVA EL" xfId="33425" xr:uid="{00000000-0005-0000-0000-00004CCA0000}"/>
    <cellStyle name="Style 34 5" xfId="33426" xr:uid="{00000000-0005-0000-0000-00004DCA0000}"/>
    <cellStyle name="Style 34_4Q16" xfId="33427" xr:uid="{00000000-0005-0000-0000-00004ECA0000}"/>
    <cellStyle name="Style 35" xfId="10545" xr:uid="{00000000-0005-0000-0000-00004FCA0000}"/>
    <cellStyle name="Style 35 10" xfId="10546" xr:uid="{00000000-0005-0000-0000-000050CA0000}"/>
    <cellStyle name="Style 35 10 2" xfId="33428" xr:uid="{00000000-0005-0000-0000-000051CA0000}"/>
    <cellStyle name="Style 35 10_AVA DVA EL" xfId="33429" xr:uid="{00000000-0005-0000-0000-000052CA0000}"/>
    <cellStyle name="Style 35 11" xfId="10547" xr:uid="{00000000-0005-0000-0000-000053CA0000}"/>
    <cellStyle name="Style 35 11 2" xfId="33430" xr:uid="{00000000-0005-0000-0000-000054CA0000}"/>
    <cellStyle name="Style 35 11_AVA DVA EL" xfId="33431" xr:uid="{00000000-0005-0000-0000-000055CA0000}"/>
    <cellStyle name="Style 35 12" xfId="33432" xr:uid="{00000000-0005-0000-0000-000056CA0000}"/>
    <cellStyle name="Style 35 2" xfId="10548" xr:uid="{00000000-0005-0000-0000-000057CA0000}"/>
    <cellStyle name="Style 35 2 2" xfId="10549" xr:uid="{00000000-0005-0000-0000-000058CA0000}"/>
    <cellStyle name="Style 35 2 2 2" xfId="33433" xr:uid="{00000000-0005-0000-0000-000059CA0000}"/>
    <cellStyle name="Style 35 2 2_AVA DVA EL" xfId="33434" xr:uid="{00000000-0005-0000-0000-00005ACA0000}"/>
    <cellStyle name="Style 35 2 3" xfId="33435" xr:uid="{00000000-0005-0000-0000-00005BCA0000}"/>
    <cellStyle name="Style 35 2_4Q16" xfId="33436" xr:uid="{00000000-0005-0000-0000-00005CCA0000}"/>
    <cellStyle name="Style 35 3" xfId="10550" xr:uid="{00000000-0005-0000-0000-00005DCA0000}"/>
    <cellStyle name="Style 35 3 2" xfId="10551" xr:uid="{00000000-0005-0000-0000-00005ECA0000}"/>
    <cellStyle name="Style 35 3 2 2" xfId="33437" xr:uid="{00000000-0005-0000-0000-00005FCA0000}"/>
    <cellStyle name="Style 35 3 2_AVA DVA EL" xfId="33438" xr:uid="{00000000-0005-0000-0000-000060CA0000}"/>
    <cellStyle name="Style 35 3 3" xfId="33439" xr:uid="{00000000-0005-0000-0000-000061CA0000}"/>
    <cellStyle name="Style 35 3_4Q16" xfId="33440" xr:uid="{00000000-0005-0000-0000-000062CA0000}"/>
    <cellStyle name="Style 35 4" xfId="10552" xr:uid="{00000000-0005-0000-0000-000063CA0000}"/>
    <cellStyle name="Style 35 4 2" xfId="33441" xr:uid="{00000000-0005-0000-0000-000064CA0000}"/>
    <cellStyle name="Style 35 4_AVA DVA EL" xfId="33442" xr:uid="{00000000-0005-0000-0000-000065CA0000}"/>
    <cellStyle name="Style 35 5" xfId="10553" xr:uid="{00000000-0005-0000-0000-000066CA0000}"/>
    <cellStyle name="Style 35 5 2" xfId="33443" xr:uid="{00000000-0005-0000-0000-000067CA0000}"/>
    <cellStyle name="Style 35 5_AVA DVA EL" xfId="33444" xr:uid="{00000000-0005-0000-0000-000068CA0000}"/>
    <cellStyle name="Style 35 6" xfId="10554" xr:uid="{00000000-0005-0000-0000-000069CA0000}"/>
    <cellStyle name="Style 35 6 2" xfId="33445" xr:uid="{00000000-0005-0000-0000-00006ACA0000}"/>
    <cellStyle name="Style 35 6_AVA DVA EL" xfId="33446" xr:uid="{00000000-0005-0000-0000-00006BCA0000}"/>
    <cellStyle name="Style 35 7" xfId="10555" xr:uid="{00000000-0005-0000-0000-00006CCA0000}"/>
    <cellStyle name="Style 35 7 2" xfId="33447" xr:uid="{00000000-0005-0000-0000-00006DCA0000}"/>
    <cellStyle name="Style 35 7_AVA DVA EL" xfId="33448" xr:uid="{00000000-0005-0000-0000-00006ECA0000}"/>
    <cellStyle name="Style 35 8" xfId="10556" xr:uid="{00000000-0005-0000-0000-00006FCA0000}"/>
    <cellStyle name="Style 35 8 2" xfId="33449" xr:uid="{00000000-0005-0000-0000-000070CA0000}"/>
    <cellStyle name="Style 35 8_AVA DVA EL" xfId="33450" xr:uid="{00000000-0005-0000-0000-000071CA0000}"/>
    <cellStyle name="Style 35 9" xfId="10557" xr:uid="{00000000-0005-0000-0000-000072CA0000}"/>
    <cellStyle name="Style 35 9 2" xfId="33451" xr:uid="{00000000-0005-0000-0000-000073CA0000}"/>
    <cellStyle name="Style 35 9_AVA DVA EL" xfId="33452" xr:uid="{00000000-0005-0000-0000-000074CA0000}"/>
    <cellStyle name="Style 35_4Q16" xfId="33453" xr:uid="{00000000-0005-0000-0000-000075CA0000}"/>
    <cellStyle name="Style 36" xfId="10558" xr:uid="{00000000-0005-0000-0000-000076CA0000}"/>
    <cellStyle name="Style 36 10" xfId="10559" xr:uid="{00000000-0005-0000-0000-000077CA0000}"/>
    <cellStyle name="Style 36 10 2" xfId="33454" xr:uid="{00000000-0005-0000-0000-000078CA0000}"/>
    <cellStyle name="Style 36 10_AVA DVA EL" xfId="33455" xr:uid="{00000000-0005-0000-0000-000079CA0000}"/>
    <cellStyle name="Style 36 11" xfId="10560" xr:uid="{00000000-0005-0000-0000-00007ACA0000}"/>
    <cellStyle name="Style 36 11 2" xfId="33456" xr:uid="{00000000-0005-0000-0000-00007BCA0000}"/>
    <cellStyle name="Style 36 11_AVA DVA EL" xfId="33457" xr:uid="{00000000-0005-0000-0000-00007CCA0000}"/>
    <cellStyle name="Style 36 12" xfId="33458" xr:uid="{00000000-0005-0000-0000-00007DCA0000}"/>
    <cellStyle name="Style 36 2" xfId="10561" xr:uid="{00000000-0005-0000-0000-00007ECA0000}"/>
    <cellStyle name="Style 36 2 2" xfId="10562" xr:uid="{00000000-0005-0000-0000-00007FCA0000}"/>
    <cellStyle name="Style 36 2 2 2" xfId="33459" xr:uid="{00000000-0005-0000-0000-000080CA0000}"/>
    <cellStyle name="Style 36 2 2_AVA DVA EL" xfId="33460" xr:uid="{00000000-0005-0000-0000-000081CA0000}"/>
    <cellStyle name="Style 36 2 3" xfId="33461" xr:uid="{00000000-0005-0000-0000-000082CA0000}"/>
    <cellStyle name="Style 36 2_4Q16" xfId="33462" xr:uid="{00000000-0005-0000-0000-000083CA0000}"/>
    <cellStyle name="Style 36 3" xfId="10563" xr:uid="{00000000-0005-0000-0000-000084CA0000}"/>
    <cellStyle name="Style 36 3 2" xfId="10564" xr:uid="{00000000-0005-0000-0000-000085CA0000}"/>
    <cellStyle name="Style 36 3 2 2" xfId="33463" xr:uid="{00000000-0005-0000-0000-000086CA0000}"/>
    <cellStyle name="Style 36 3 2_AVA DVA EL" xfId="33464" xr:uid="{00000000-0005-0000-0000-000087CA0000}"/>
    <cellStyle name="Style 36 3 3" xfId="33465" xr:uid="{00000000-0005-0000-0000-000088CA0000}"/>
    <cellStyle name="Style 36 3_4Q16" xfId="33466" xr:uid="{00000000-0005-0000-0000-000089CA0000}"/>
    <cellStyle name="Style 36 4" xfId="10565" xr:uid="{00000000-0005-0000-0000-00008ACA0000}"/>
    <cellStyle name="Style 36 4 2" xfId="33467" xr:uid="{00000000-0005-0000-0000-00008BCA0000}"/>
    <cellStyle name="Style 36 4_AVA DVA EL" xfId="33468" xr:uid="{00000000-0005-0000-0000-00008CCA0000}"/>
    <cellStyle name="Style 36 5" xfId="10566" xr:uid="{00000000-0005-0000-0000-00008DCA0000}"/>
    <cellStyle name="Style 36 5 2" xfId="33469" xr:uid="{00000000-0005-0000-0000-00008ECA0000}"/>
    <cellStyle name="Style 36 5_AVA DVA EL" xfId="33470" xr:uid="{00000000-0005-0000-0000-00008FCA0000}"/>
    <cellStyle name="Style 36 6" xfId="10567" xr:uid="{00000000-0005-0000-0000-000090CA0000}"/>
    <cellStyle name="Style 36 6 2" xfId="33471" xr:uid="{00000000-0005-0000-0000-000091CA0000}"/>
    <cellStyle name="Style 36 6_AVA DVA EL" xfId="33472" xr:uid="{00000000-0005-0000-0000-000092CA0000}"/>
    <cellStyle name="Style 36 7" xfId="10568" xr:uid="{00000000-0005-0000-0000-000093CA0000}"/>
    <cellStyle name="Style 36 7 2" xfId="33473" xr:uid="{00000000-0005-0000-0000-000094CA0000}"/>
    <cellStyle name="Style 36 7_AVA DVA EL" xfId="33474" xr:uid="{00000000-0005-0000-0000-000095CA0000}"/>
    <cellStyle name="Style 36 8" xfId="10569" xr:uid="{00000000-0005-0000-0000-000096CA0000}"/>
    <cellStyle name="Style 36 8 2" xfId="33475" xr:uid="{00000000-0005-0000-0000-000097CA0000}"/>
    <cellStyle name="Style 36 8_AVA DVA EL" xfId="33476" xr:uid="{00000000-0005-0000-0000-000098CA0000}"/>
    <cellStyle name="Style 36 9" xfId="10570" xr:uid="{00000000-0005-0000-0000-000099CA0000}"/>
    <cellStyle name="Style 36 9 2" xfId="33477" xr:uid="{00000000-0005-0000-0000-00009ACA0000}"/>
    <cellStyle name="Style 36 9_AVA DVA EL" xfId="33478" xr:uid="{00000000-0005-0000-0000-00009BCA0000}"/>
    <cellStyle name="Style 36_4Q16" xfId="33479" xr:uid="{00000000-0005-0000-0000-00009CCA0000}"/>
    <cellStyle name="Style D green" xfId="10571" xr:uid="{00000000-0005-0000-0000-00009DCA0000}"/>
    <cellStyle name="Style D green 2" xfId="33480" xr:uid="{00000000-0005-0000-0000-00009ECA0000}"/>
    <cellStyle name="Style D green_A02" xfId="54110" xr:uid="{C082C08E-F7C1-48FD-BE17-8E49030FEC6D}"/>
    <cellStyle name="Style E" xfId="10572" xr:uid="{00000000-0005-0000-0000-0000A0CA0000}"/>
    <cellStyle name="Style E 2" xfId="33481" xr:uid="{00000000-0005-0000-0000-0000A1CA0000}"/>
    <cellStyle name="Style E_AVA DVA EL" xfId="33482" xr:uid="{00000000-0005-0000-0000-0000A2CA0000}"/>
    <cellStyle name="Style H" xfId="10573" xr:uid="{00000000-0005-0000-0000-0000A3CA0000}"/>
    <cellStyle name="Style H 2" xfId="33483" xr:uid="{00000000-0005-0000-0000-0000A4CA0000}"/>
    <cellStyle name="Style H_A02" xfId="54111" xr:uid="{6E23E8EA-1A90-491C-A0F9-EE15639CA5A3}"/>
    <cellStyle name="Sub total" xfId="10574" xr:uid="{00000000-0005-0000-0000-0000A6CA0000}"/>
    <cellStyle name="Sub total 10" xfId="10575" xr:uid="{00000000-0005-0000-0000-0000A7CA0000}"/>
    <cellStyle name="Sub total 10 2" xfId="50669" xr:uid="{00000000-0005-0000-0000-0000A8CA0000}"/>
    <cellStyle name="Sub total 11" xfId="34432" xr:uid="{00000000-0005-0000-0000-0000A9CA0000}"/>
    <cellStyle name="Sub total 11 2" xfId="50670" xr:uid="{00000000-0005-0000-0000-0000AACA0000}"/>
    <cellStyle name="Sub total 12" xfId="35323" xr:uid="{00000000-0005-0000-0000-0000ABCA0000}"/>
    <cellStyle name="Sub total 12 2" xfId="50671" xr:uid="{00000000-0005-0000-0000-0000ACCA0000}"/>
    <cellStyle name="Sub total 13" xfId="50672" xr:uid="{00000000-0005-0000-0000-0000ADCA0000}"/>
    <cellStyle name="Sub total 13 2" xfId="50673" xr:uid="{00000000-0005-0000-0000-0000AECA0000}"/>
    <cellStyle name="Sub total 14" xfId="50674" xr:uid="{00000000-0005-0000-0000-0000AFCA0000}"/>
    <cellStyle name="Sub total 14 2" xfId="50675" xr:uid="{00000000-0005-0000-0000-0000B0CA0000}"/>
    <cellStyle name="Sub total 15" xfId="50676" xr:uid="{00000000-0005-0000-0000-0000B1CA0000}"/>
    <cellStyle name="Sub total 15 2" xfId="50677" xr:uid="{00000000-0005-0000-0000-0000B2CA0000}"/>
    <cellStyle name="Sub total 16" xfId="50678" xr:uid="{00000000-0005-0000-0000-0000B3CA0000}"/>
    <cellStyle name="Sub total 16 2" xfId="50679" xr:uid="{00000000-0005-0000-0000-0000B4CA0000}"/>
    <cellStyle name="Sub total 17" xfId="50680" xr:uid="{00000000-0005-0000-0000-0000B5CA0000}"/>
    <cellStyle name="Sub total 17 2" xfId="50681" xr:uid="{00000000-0005-0000-0000-0000B6CA0000}"/>
    <cellStyle name="Sub total 18" xfId="50682" xr:uid="{00000000-0005-0000-0000-0000B7CA0000}"/>
    <cellStyle name="Sub total 18 2" xfId="50683" xr:uid="{00000000-0005-0000-0000-0000B8CA0000}"/>
    <cellStyle name="Sub total 19" xfId="50684" xr:uid="{00000000-0005-0000-0000-0000B9CA0000}"/>
    <cellStyle name="Sub total 19 2" xfId="50685" xr:uid="{00000000-0005-0000-0000-0000BACA0000}"/>
    <cellStyle name="Sub total 2" xfId="10576" xr:uid="{00000000-0005-0000-0000-0000BBCA0000}"/>
    <cellStyle name="Sub total 2 10" xfId="34854" xr:uid="{00000000-0005-0000-0000-0000BCCA0000}"/>
    <cellStyle name="Sub total 2 11" xfId="35324" xr:uid="{00000000-0005-0000-0000-0000BDCA0000}"/>
    <cellStyle name="Sub total 2 2" xfId="10577" xr:uid="{00000000-0005-0000-0000-0000BECA0000}"/>
    <cellStyle name="Sub total 2 2 10" xfId="10578" xr:uid="{00000000-0005-0000-0000-0000BFCA0000}"/>
    <cellStyle name="Sub total 2 2 11" xfId="35179" xr:uid="{00000000-0005-0000-0000-0000C0CA0000}"/>
    <cellStyle name="Sub total 2 2 2" xfId="10579" xr:uid="{00000000-0005-0000-0000-0000C1CA0000}"/>
    <cellStyle name="Sub total 2 2 2 2" xfId="50686" xr:uid="{00000000-0005-0000-0000-0000C2CA0000}"/>
    <cellStyle name="Sub total 2 2 3" xfId="10580" xr:uid="{00000000-0005-0000-0000-0000C3CA0000}"/>
    <cellStyle name="Sub total 2 2 4" xfId="10581" xr:uid="{00000000-0005-0000-0000-0000C4CA0000}"/>
    <cellStyle name="Sub total 2 2 5" xfId="10582" xr:uid="{00000000-0005-0000-0000-0000C5CA0000}"/>
    <cellStyle name="Sub total 2 2 6" xfId="10583" xr:uid="{00000000-0005-0000-0000-0000C6CA0000}"/>
    <cellStyle name="Sub total 2 2 7" xfId="10584" xr:uid="{00000000-0005-0000-0000-0000C7CA0000}"/>
    <cellStyle name="Sub total 2 2 8" xfId="10585" xr:uid="{00000000-0005-0000-0000-0000C8CA0000}"/>
    <cellStyle name="Sub total 2 2 9" xfId="10586" xr:uid="{00000000-0005-0000-0000-0000C9CA0000}"/>
    <cellStyle name="Sub total 2 2_3. Chng in credit spreads" xfId="50687" xr:uid="{00000000-0005-0000-0000-0000CACA0000}"/>
    <cellStyle name="Sub total 2 3" xfId="10587" xr:uid="{00000000-0005-0000-0000-0000CBCA0000}"/>
    <cellStyle name="Sub total 2 3 10" xfId="10588" xr:uid="{00000000-0005-0000-0000-0000CCCA0000}"/>
    <cellStyle name="Sub total 2 3 11" xfId="34935" xr:uid="{00000000-0005-0000-0000-0000CDCA0000}"/>
    <cellStyle name="Sub total 2 3 12" xfId="35162" xr:uid="{00000000-0005-0000-0000-0000CECA0000}"/>
    <cellStyle name="Sub total 2 3 2" xfId="10589" xr:uid="{00000000-0005-0000-0000-0000CFCA0000}"/>
    <cellStyle name="Sub total 2 3 3" xfId="10590" xr:uid="{00000000-0005-0000-0000-0000D0CA0000}"/>
    <cellStyle name="Sub total 2 3 4" xfId="10591" xr:uid="{00000000-0005-0000-0000-0000D1CA0000}"/>
    <cellStyle name="Sub total 2 3 5" xfId="10592" xr:uid="{00000000-0005-0000-0000-0000D2CA0000}"/>
    <cellStyle name="Sub total 2 3 6" xfId="10593" xr:uid="{00000000-0005-0000-0000-0000D3CA0000}"/>
    <cellStyle name="Sub total 2 3 7" xfId="10594" xr:uid="{00000000-0005-0000-0000-0000D4CA0000}"/>
    <cellStyle name="Sub total 2 3 8" xfId="10595" xr:uid="{00000000-0005-0000-0000-0000D5CA0000}"/>
    <cellStyle name="Sub total 2 3 9" xfId="10596" xr:uid="{00000000-0005-0000-0000-0000D6CA0000}"/>
    <cellStyle name="Sub total 2 3_CR4_19" xfId="10597" xr:uid="{00000000-0005-0000-0000-0000D7CA0000}"/>
    <cellStyle name="Sub total 2 4" xfId="10598" xr:uid="{00000000-0005-0000-0000-0000D8CA0000}"/>
    <cellStyle name="Sub total 2 4 10" xfId="10599" xr:uid="{00000000-0005-0000-0000-0000D9CA0000}"/>
    <cellStyle name="Sub total 2 4 2" xfId="10600" xr:uid="{00000000-0005-0000-0000-0000DACA0000}"/>
    <cellStyle name="Sub total 2 4 3" xfId="10601" xr:uid="{00000000-0005-0000-0000-0000DBCA0000}"/>
    <cellStyle name="Sub total 2 4 4" xfId="10602" xr:uid="{00000000-0005-0000-0000-0000DCCA0000}"/>
    <cellStyle name="Sub total 2 4 5" xfId="10603" xr:uid="{00000000-0005-0000-0000-0000DDCA0000}"/>
    <cellStyle name="Sub total 2 4 6" xfId="10604" xr:uid="{00000000-0005-0000-0000-0000DECA0000}"/>
    <cellStyle name="Sub total 2 4 7" xfId="10605" xr:uid="{00000000-0005-0000-0000-0000DFCA0000}"/>
    <cellStyle name="Sub total 2 4 8" xfId="10606" xr:uid="{00000000-0005-0000-0000-0000E0CA0000}"/>
    <cellStyle name="Sub total 2 4 9" xfId="10607" xr:uid="{00000000-0005-0000-0000-0000E1CA0000}"/>
    <cellStyle name="Sub total 2 4_CR4_19" xfId="10608" xr:uid="{00000000-0005-0000-0000-0000E2CA0000}"/>
    <cellStyle name="Sub total 2 5" xfId="10609" xr:uid="{00000000-0005-0000-0000-0000E3CA0000}"/>
    <cellStyle name="Sub total 2 5 10" xfId="10610" xr:uid="{00000000-0005-0000-0000-0000E4CA0000}"/>
    <cellStyle name="Sub total 2 5 2" xfId="10611" xr:uid="{00000000-0005-0000-0000-0000E5CA0000}"/>
    <cellStyle name="Sub total 2 5 3" xfId="10612" xr:uid="{00000000-0005-0000-0000-0000E6CA0000}"/>
    <cellStyle name="Sub total 2 5 4" xfId="10613" xr:uid="{00000000-0005-0000-0000-0000E7CA0000}"/>
    <cellStyle name="Sub total 2 5 5" xfId="10614" xr:uid="{00000000-0005-0000-0000-0000E8CA0000}"/>
    <cellStyle name="Sub total 2 5 6" xfId="10615" xr:uid="{00000000-0005-0000-0000-0000E9CA0000}"/>
    <cellStyle name="Sub total 2 5 7" xfId="10616" xr:uid="{00000000-0005-0000-0000-0000EACA0000}"/>
    <cellStyle name="Sub total 2 5 8" xfId="10617" xr:uid="{00000000-0005-0000-0000-0000EBCA0000}"/>
    <cellStyle name="Sub total 2 5 9" xfId="10618" xr:uid="{00000000-0005-0000-0000-0000ECCA0000}"/>
    <cellStyle name="Sub total 2 5_CR4_19" xfId="10619" xr:uid="{00000000-0005-0000-0000-0000EDCA0000}"/>
    <cellStyle name="Sub total 2 6" xfId="10620" xr:uid="{00000000-0005-0000-0000-0000EECA0000}"/>
    <cellStyle name="Sub total 2 6 10" xfId="10621" xr:uid="{00000000-0005-0000-0000-0000EFCA0000}"/>
    <cellStyle name="Sub total 2 6 2" xfId="10622" xr:uid="{00000000-0005-0000-0000-0000F0CA0000}"/>
    <cellStyle name="Sub total 2 6 3" xfId="10623" xr:uid="{00000000-0005-0000-0000-0000F1CA0000}"/>
    <cellStyle name="Sub total 2 6 4" xfId="10624" xr:uid="{00000000-0005-0000-0000-0000F2CA0000}"/>
    <cellStyle name="Sub total 2 6 5" xfId="10625" xr:uid="{00000000-0005-0000-0000-0000F3CA0000}"/>
    <cellStyle name="Sub total 2 6 6" xfId="10626" xr:uid="{00000000-0005-0000-0000-0000F4CA0000}"/>
    <cellStyle name="Sub total 2 6 7" xfId="10627" xr:uid="{00000000-0005-0000-0000-0000F5CA0000}"/>
    <cellStyle name="Sub total 2 6 8" xfId="10628" xr:uid="{00000000-0005-0000-0000-0000F6CA0000}"/>
    <cellStyle name="Sub total 2 6 9" xfId="10629" xr:uid="{00000000-0005-0000-0000-0000F7CA0000}"/>
    <cellStyle name="Sub total 2 6_CR4_19" xfId="10630" xr:uid="{00000000-0005-0000-0000-0000F8CA0000}"/>
    <cellStyle name="Sub total 2 7" xfId="10631" xr:uid="{00000000-0005-0000-0000-0000F9CA0000}"/>
    <cellStyle name="Sub total 2 7 2" xfId="10632" xr:uid="{00000000-0005-0000-0000-0000FACA0000}"/>
    <cellStyle name="Sub total 2 7 3" xfId="10633" xr:uid="{00000000-0005-0000-0000-0000FBCA0000}"/>
    <cellStyle name="Sub total 2 7 4" xfId="10634" xr:uid="{00000000-0005-0000-0000-0000FCCA0000}"/>
    <cellStyle name="Sub total 2 7 5" xfId="10635" xr:uid="{00000000-0005-0000-0000-0000FDCA0000}"/>
    <cellStyle name="Sub total 2 7 6" xfId="10636" xr:uid="{00000000-0005-0000-0000-0000FECA0000}"/>
    <cellStyle name="Sub total 2 7 7" xfId="10637" xr:uid="{00000000-0005-0000-0000-0000FFCA0000}"/>
    <cellStyle name="Sub total 2 7 8" xfId="10638" xr:uid="{00000000-0005-0000-0000-000000CB0000}"/>
    <cellStyle name="Sub total 2 7 9" xfId="10639" xr:uid="{00000000-0005-0000-0000-000001CB0000}"/>
    <cellStyle name="Sub total 2 7_CR4_19" xfId="10640" xr:uid="{00000000-0005-0000-0000-000002CB0000}"/>
    <cellStyle name="Sub total 2 8" xfId="10641" xr:uid="{00000000-0005-0000-0000-000003CB0000}"/>
    <cellStyle name="Sub total 2 9" xfId="10642" xr:uid="{00000000-0005-0000-0000-000004CB0000}"/>
    <cellStyle name="Sub total 2_3. Chng in credit spreads" xfId="50688" xr:uid="{00000000-0005-0000-0000-000005CB0000}"/>
    <cellStyle name="Sub total 20" xfId="50689" xr:uid="{00000000-0005-0000-0000-000006CB0000}"/>
    <cellStyle name="Sub total 20 2" xfId="50690" xr:uid="{00000000-0005-0000-0000-000007CB0000}"/>
    <cellStyle name="Sub total 21" xfId="50691" xr:uid="{00000000-0005-0000-0000-000008CB0000}"/>
    <cellStyle name="Sub total 21 2" xfId="50692" xr:uid="{00000000-0005-0000-0000-000009CB0000}"/>
    <cellStyle name="Sub total 22" xfId="50693" xr:uid="{00000000-0005-0000-0000-00000ACB0000}"/>
    <cellStyle name="Sub total 22 2" xfId="50694" xr:uid="{00000000-0005-0000-0000-00000BCB0000}"/>
    <cellStyle name="Sub total 23" xfId="50695" xr:uid="{00000000-0005-0000-0000-00000CCB0000}"/>
    <cellStyle name="Sub total 23 2" xfId="50696" xr:uid="{00000000-0005-0000-0000-00000DCB0000}"/>
    <cellStyle name="Sub total 24" xfId="50697" xr:uid="{00000000-0005-0000-0000-00000ECB0000}"/>
    <cellStyle name="Sub total 24 2" xfId="50698" xr:uid="{00000000-0005-0000-0000-00000FCB0000}"/>
    <cellStyle name="Sub total 25" xfId="50699" xr:uid="{00000000-0005-0000-0000-000010CB0000}"/>
    <cellStyle name="Sub total 25 2" xfId="50700" xr:uid="{00000000-0005-0000-0000-000011CB0000}"/>
    <cellStyle name="Sub total 26" xfId="50701" xr:uid="{00000000-0005-0000-0000-000012CB0000}"/>
    <cellStyle name="Sub total 26 2" xfId="50702" xr:uid="{00000000-0005-0000-0000-000013CB0000}"/>
    <cellStyle name="Sub total 3" xfId="10643" xr:uid="{00000000-0005-0000-0000-000014CB0000}"/>
    <cellStyle name="Sub total 3 10" xfId="10644" xr:uid="{00000000-0005-0000-0000-000015CB0000}"/>
    <cellStyle name="Sub total 3 11" xfId="35178" xr:uid="{00000000-0005-0000-0000-000016CB0000}"/>
    <cellStyle name="Sub total 3 2" xfId="10645" xr:uid="{00000000-0005-0000-0000-000017CB0000}"/>
    <cellStyle name="Sub total 3 2 2" xfId="33484" xr:uid="{00000000-0005-0000-0000-000018CB0000}"/>
    <cellStyle name="Sub total 3 2 2 2" xfId="50703" xr:uid="{00000000-0005-0000-0000-000019CB0000}"/>
    <cellStyle name="Sub total 3 2 3" xfId="33485" xr:uid="{00000000-0005-0000-0000-00001ACB0000}"/>
    <cellStyle name="Sub total 3 2_3. Chng in credit spreads" xfId="50704" xr:uid="{00000000-0005-0000-0000-00001BCB0000}"/>
    <cellStyle name="Sub total 3 3" xfId="10646" xr:uid="{00000000-0005-0000-0000-00001CCB0000}"/>
    <cellStyle name="Sub total 3 3 2" xfId="50705" xr:uid="{00000000-0005-0000-0000-00001DCB0000}"/>
    <cellStyle name="Sub total 3 4" xfId="10647" xr:uid="{00000000-0005-0000-0000-00001ECB0000}"/>
    <cellStyle name="Sub total 3 5" xfId="10648" xr:uid="{00000000-0005-0000-0000-00001FCB0000}"/>
    <cellStyle name="Sub total 3 6" xfId="10649" xr:uid="{00000000-0005-0000-0000-000020CB0000}"/>
    <cellStyle name="Sub total 3 7" xfId="10650" xr:uid="{00000000-0005-0000-0000-000021CB0000}"/>
    <cellStyle name="Sub total 3 8" xfId="10651" xr:uid="{00000000-0005-0000-0000-000022CB0000}"/>
    <cellStyle name="Sub total 3 9" xfId="10652" xr:uid="{00000000-0005-0000-0000-000023CB0000}"/>
    <cellStyle name="Sub total 3_3. Chng in credit spreads" xfId="50706" xr:uid="{00000000-0005-0000-0000-000024CB0000}"/>
    <cellStyle name="Sub total 4" xfId="10653" xr:uid="{00000000-0005-0000-0000-000025CB0000}"/>
    <cellStyle name="Sub total 4 10" xfId="10654" xr:uid="{00000000-0005-0000-0000-000026CB0000}"/>
    <cellStyle name="Sub total 4 11" xfId="34820" xr:uid="{00000000-0005-0000-0000-000027CB0000}"/>
    <cellStyle name="Sub total 4 12" xfId="34406" xr:uid="{00000000-0005-0000-0000-000028CB0000}"/>
    <cellStyle name="Sub total 4 2" xfId="10655" xr:uid="{00000000-0005-0000-0000-000029CB0000}"/>
    <cellStyle name="Sub total 4 3" xfId="10656" xr:uid="{00000000-0005-0000-0000-00002ACB0000}"/>
    <cellStyle name="Sub total 4 4" xfId="10657" xr:uid="{00000000-0005-0000-0000-00002BCB0000}"/>
    <cellStyle name="Sub total 4 5" xfId="10658" xr:uid="{00000000-0005-0000-0000-00002CCB0000}"/>
    <cellStyle name="Sub total 4 6" xfId="10659" xr:uid="{00000000-0005-0000-0000-00002DCB0000}"/>
    <cellStyle name="Sub total 4 7" xfId="10660" xr:uid="{00000000-0005-0000-0000-00002ECB0000}"/>
    <cellStyle name="Sub total 4 8" xfId="10661" xr:uid="{00000000-0005-0000-0000-00002FCB0000}"/>
    <cellStyle name="Sub total 4 9" xfId="10662" xr:uid="{00000000-0005-0000-0000-000030CB0000}"/>
    <cellStyle name="Sub total 4_CR4_19" xfId="10663" xr:uid="{00000000-0005-0000-0000-000031CB0000}"/>
    <cellStyle name="Sub total 5" xfId="10664" xr:uid="{00000000-0005-0000-0000-000032CB0000}"/>
    <cellStyle name="Sub total 5 10" xfId="10665" xr:uid="{00000000-0005-0000-0000-000033CB0000}"/>
    <cellStyle name="Sub total 5 2" xfId="10666" xr:uid="{00000000-0005-0000-0000-000034CB0000}"/>
    <cellStyle name="Sub total 5 3" xfId="10667" xr:uid="{00000000-0005-0000-0000-000035CB0000}"/>
    <cellStyle name="Sub total 5 4" xfId="10668" xr:uid="{00000000-0005-0000-0000-000036CB0000}"/>
    <cellStyle name="Sub total 5 5" xfId="10669" xr:uid="{00000000-0005-0000-0000-000037CB0000}"/>
    <cellStyle name="Sub total 5 6" xfId="10670" xr:uid="{00000000-0005-0000-0000-000038CB0000}"/>
    <cellStyle name="Sub total 5 7" xfId="10671" xr:uid="{00000000-0005-0000-0000-000039CB0000}"/>
    <cellStyle name="Sub total 5 8" xfId="10672" xr:uid="{00000000-0005-0000-0000-00003ACB0000}"/>
    <cellStyle name="Sub total 5 9" xfId="10673" xr:uid="{00000000-0005-0000-0000-00003BCB0000}"/>
    <cellStyle name="Sub total 5_CR4_19" xfId="10674" xr:uid="{00000000-0005-0000-0000-00003CCB0000}"/>
    <cellStyle name="Sub total 6" xfId="10675" xr:uid="{00000000-0005-0000-0000-00003DCB0000}"/>
    <cellStyle name="Sub total 6 10" xfId="10676" xr:uid="{00000000-0005-0000-0000-00003ECB0000}"/>
    <cellStyle name="Sub total 6 2" xfId="10677" xr:uid="{00000000-0005-0000-0000-00003FCB0000}"/>
    <cellStyle name="Sub total 6 3" xfId="10678" xr:uid="{00000000-0005-0000-0000-000040CB0000}"/>
    <cellStyle name="Sub total 6 4" xfId="10679" xr:uid="{00000000-0005-0000-0000-000041CB0000}"/>
    <cellStyle name="Sub total 6 5" xfId="10680" xr:uid="{00000000-0005-0000-0000-000042CB0000}"/>
    <cellStyle name="Sub total 6 6" xfId="10681" xr:uid="{00000000-0005-0000-0000-000043CB0000}"/>
    <cellStyle name="Sub total 6 7" xfId="10682" xr:uid="{00000000-0005-0000-0000-000044CB0000}"/>
    <cellStyle name="Sub total 6 8" xfId="10683" xr:uid="{00000000-0005-0000-0000-000045CB0000}"/>
    <cellStyle name="Sub total 6 9" xfId="10684" xr:uid="{00000000-0005-0000-0000-000046CB0000}"/>
    <cellStyle name="Sub total 6_CR4_19" xfId="10685" xr:uid="{00000000-0005-0000-0000-000047CB0000}"/>
    <cellStyle name="Sub total 7" xfId="10686" xr:uid="{00000000-0005-0000-0000-000048CB0000}"/>
    <cellStyle name="Sub total 7 10" xfId="10687" xr:uid="{00000000-0005-0000-0000-000049CB0000}"/>
    <cellStyle name="Sub total 7 2" xfId="10688" xr:uid="{00000000-0005-0000-0000-00004ACB0000}"/>
    <cellStyle name="Sub total 7 3" xfId="10689" xr:uid="{00000000-0005-0000-0000-00004BCB0000}"/>
    <cellStyle name="Sub total 7 4" xfId="10690" xr:uid="{00000000-0005-0000-0000-00004CCB0000}"/>
    <cellStyle name="Sub total 7 5" xfId="10691" xr:uid="{00000000-0005-0000-0000-00004DCB0000}"/>
    <cellStyle name="Sub total 7 6" xfId="10692" xr:uid="{00000000-0005-0000-0000-00004ECB0000}"/>
    <cellStyle name="Sub total 7 7" xfId="10693" xr:uid="{00000000-0005-0000-0000-00004FCB0000}"/>
    <cellStyle name="Sub total 7 8" xfId="10694" xr:uid="{00000000-0005-0000-0000-000050CB0000}"/>
    <cellStyle name="Sub total 7 9" xfId="10695" xr:uid="{00000000-0005-0000-0000-000051CB0000}"/>
    <cellStyle name="Sub total 7_CR4_19" xfId="10696" xr:uid="{00000000-0005-0000-0000-000052CB0000}"/>
    <cellStyle name="Sub total 8" xfId="10697" xr:uid="{00000000-0005-0000-0000-000053CB0000}"/>
    <cellStyle name="Sub total 8 2" xfId="10698" xr:uid="{00000000-0005-0000-0000-000054CB0000}"/>
    <cellStyle name="Sub total 8 3" xfId="10699" xr:uid="{00000000-0005-0000-0000-000055CB0000}"/>
    <cellStyle name="Sub total 8 4" xfId="10700" xr:uid="{00000000-0005-0000-0000-000056CB0000}"/>
    <cellStyle name="Sub total 8 5" xfId="10701" xr:uid="{00000000-0005-0000-0000-000057CB0000}"/>
    <cellStyle name="Sub total 8 6" xfId="10702" xr:uid="{00000000-0005-0000-0000-000058CB0000}"/>
    <cellStyle name="Sub total 8 7" xfId="10703" xr:uid="{00000000-0005-0000-0000-000059CB0000}"/>
    <cellStyle name="Sub total 8 8" xfId="10704" xr:uid="{00000000-0005-0000-0000-00005ACB0000}"/>
    <cellStyle name="Sub total 8 9" xfId="10705" xr:uid="{00000000-0005-0000-0000-00005BCB0000}"/>
    <cellStyle name="Sub total 8_CR4_19" xfId="10706" xr:uid="{00000000-0005-0000-0000-00005CCB0000}"/>
    <cellStyle name="Sub total 9" xfId="10707" xr:uid="{00000000-0005-0000-0000-00005DCB0000}"/>
    <cellStyle name="Sub total 9 2" xfId="50707" xr:uid="{00000000-0005-0000-0000-00005ECB0000}"/>
    <cellStyle name="Sub total_1" xfId="50708" xr:uid="{00000000-0005-0000-0000-00005FCB0000}"/>
    <cellStyle name="Subtitle" xfId="33486" xr:uid="{00000000-0005-0000-0000-000060CB0000}"/>
    <cellStyle name="Subtitle 2" xfId="33487" xr:uid="{00000000-0005-0000-0000-000061CB0000}"/>
    <cellStyle name="Subtitle 2 2" xfId="33488" xr:uid="{00000000-0005-0000-0000-000062CB0000}"/>
    <cellStyle name="Subtitle 2 3" xfId="33489" xr:uid="{00000000-0005-0000-0000-000063CB0000}"/>
    <cellStyle name="Subtitle 2 4" xfId="50709" xr:uid="{00000000-0005-0000-0000-000064CB0000}"/>
    <cellStyle name="Subtitle 2_AVA DVA EL" xfId="33490" xr:uid="{00000000-0005-0000-0000-000065CB0000}"/>
    <cellStyle name="Subtitle 3" xfId="33491" xr:uid="{00000000-0005-0000-0000-000066CB0000}"/>
    <cellStyle name="Subtitle 4" xfId="33492" xr:uid="{00000000-0005-0000-0000-000067CB0000}"/>
    <cellStyle name="Subtitle_AVA DVA EL" xfId="33493" xr:uid="{00000000-0005-0000-0000-000068CB0000}"/>
    <cellStyle name="Suma" xfId="10708" xr:uid="{00000000-0005-0000-0000-000069CB0000}"/>
    <cellStyle name="Suma 2" xfId="10709" xr:uid="{00000000-0005-0000-0000-00006ACB0000}"/>
    <cellStyle name="Suma 2 10" xfId="10710" xr:uid="{00000000-0005-0000-0000-00006BCB0000}"/>
    <cellStyle name="Suma 2 11" xfId="10711" xr:uid="{00000000-0005-0000-0000-00006CCB0000}"/>
    <cellStyle name="Suma 2 12" xfId="35180" xr:uid="{00000000-0005-0000-0000-00006DCB0000}"/>
    <cellStyle name="Suma 2 2" xfId="10712" xr:uid="{00000000-0005-0000-0000-00006ECB0000}"/>
    <cellStyle name="Suma 2 3" xfId="10713" xr:uid="{00000000-0005-0000-0000-00006FCB0000}"/>
    <cellStyle name="Suma 2 4" xfId="10714" xr:uid="{00000000-0005-0000-0000-000070CB0000}"/>
    <cellStyle name="Suma 2 5" xfId="10715" xr:uid="{00000000-0005-0000-0000-000071CB0000}"/>
    <cellStyle name="Suma 2 6" xfId="10716" xr:uid="{00000000-0005-0000-0000-000072CB0000}"/>
    <cellStyle name="Suma 2 7" xfId="10717" xr:uid="{00000000-0005-0000-0000-000073CB0000}"/>
    <cellStyle name="Suma 2 8" xfId="10718" xr:uid="{00000000-0005-0000-0000-000074CB0000}"/>
    <cellStyle name="Suma 2 9" xfId="10719" xr:uid="{00000000-0005-0000-0000-000075CB0000}"/>
    <cellStyle name="Suma 2_AVA DVA EL" xfId="33494" xr:uid="{00000000-0005-0000-0000-000076CB0000}"/>
    <cellStyle name="Suma 3" xfId="10720" xr:uid="{00000000-0005-0000-0000-000077CB0000}"/>
    <cellStyle name="Suma 3 10" xfId="10721" xr:uid="{00000000-0005-0000-0000-000078CB0000}"/>
    <cellStyle name="Suma 3 11" xfId="10722" xr:uid="{00000000-0005-0000-0000-000079CB0000}"/>
    <cellStyle name="Suma 3 12" xfId="34936" xr:uid="{00000000-0005-0000-0000-00007ACB0000}"/>
    <cellStyle name="Suma 3 13" xfId="35163" xr:uid="{00000000-0005-0000-0000-00007BCB0000}"/>
    <cellStyle name="Suma 3 2" xfId="10723" xr:uid="{00000000-0005-0000-0000-00007CCB0000}"/>
    <cellStyle name="Suma 3 3" xfId="10724" xr:uid="{00000000-0005-0000-0000-00007DCB0000}"/>
    <cellStyle name="Suma 3 4" xfId="10725" xr:uid="{00000000-0005-0000-0000-00007ECB0000}"/>
    <cellStyle name="Suma 3 5" xfId="10726" xr:uid="{00000000-0005-0000-0000-00007FCB0000}"/>
    <cellStyle name="Suma 3 6" xfId="10727" xr:uid="{00000000-0005-0000-0000-000080CB0000}"/>
    <cellStyle name="Suma 3 7" xfId="10728" xr:uid="{00000000-0005-0000-0000-000081CB0000}"/>
    <cellStyle name="Suma 3 8" xfId="10729" xr:uid="{00000000-0005-0000-0000-000082CB0000}"/>
    <cellStyle name="Suma 3 9" xfId="10730" xr:uid="{00000000-0005-0000-0000-000083CB0000}"/>
    <cellStyle name="Suma 3_CR4_19" xfId="10731" xr:uid="{00000000-0005-0000-0000-000084CB0000}"/>
    <cellStyle name="Suma 4" xfId="10732" xr:uid="{00000000-0005-0000-0000-000085CB0000}"/>
    <cellStyle name="Suma 4 10" xfId="10733" xr:uid="{00000000-0005-0000-0000-000086CB0000}"/>
    <cellStyle name="Suma 4 11" xfId="10734" xr:uid="{00000000-0005-0000-0000-000087CB0000}"/>
    <cellStyle name="Suma 4 2" xfId="10735" xr:uid="{00000000-0005-0000-0000-000088CB0000}"/>
    <cellStyle name="Suma 4 3" xfId="10736" xr:uid="{00000000-0005-0000-0000-000089CB0000}"/>
    <cellStyle name="Suma 4 4" xfId="10737" xr:uid="{00000000-0005-0000-0000-00008ACB0000}"/>
    <cellStyle name="Suma 4 5" xfId="10738" xr:uid="{00000000-0005-0000-0000-00008BCB0000}"/>
    <cellStyle name="Suma 4 6" xfId="10739" xr:uid="{00000000-0005-0000-0000-00008CCB0000}"/>
    <cellStyle name="Suma 4 7" xfId="10740" xr:uid="{00000000-0005-0000-0000-00008DCB0000}"/>
    <cellStyle name="Suma 4 8" xfId="10741" xr:uid="{00000000-0005-0000-0000-00008ECB0000}"/>
    <cellStyle name="Suma 4 9" xfId="10742" xr:uid="{00000000-0005-0000-0000-00008FCB0000}"/>
    <cellStyle name="Suma 4_CR4_19" xfId="10743" xr:uid="{00000000-0005-0000-0000-000090CB0000}"/>
    <cellStyle name="Suma 5" xfId="10744" xr:uid="{00000000-0005-0000-0000-000091CB0000}"/>
    <cellStyle name="Suma 5 10" xfId="10745" xr:uid="{00000000-0005-0000-0000-000092CB0000}"/>
    <cellStyle name="Suma 5 11" xfId="10746" xr:uid="{00000000-0005-0000-0000-000093CB0000}"/>
    <cellStyle name="Suma 5 2" xfId="10747" xr:uid="{00000000-0005-0000-0000-000094CB0000}"/>
    <cellStyle name="Suma 5 3" xfId="10748" xr:uid="{00000000-0005-0000-0000-000095CB0000}"/>
    <cellStyle name="Suma 5 4" xfId="10749" xr:uid="{00000000-0005-0000-0000-000096CB0000}"/>
    <cellStyle name="Suma 5 5" xfId="10750" xr:uid="{00000000-0005-0000-0000-000097CB0000}"/>
    <cellStyle name="Suma 5 6" xfId="10751" xr:uid="{00000000-0005-0000-0000-000098CB0000}"/>
    <cellStyle name="Suma 5 7" xfId="10752" xr:uid="{00000000-0005-0000-0000-000099CB0000}"/>
    <cellStyle name="Suma 5 8" xfId="10753" xr:uid="{00000000-0005-0000-0000-00009ACB0000}"/>
    <cellStyle name="Suma 5 9" xfId="10754" xr:uid="{00000000-0005-0000-0000-00009BCB0000}"/>
    <cellStyle name="Suma 5_CR4_19" xfId="10755" xr:uid="{00000000-0005-0000-0000-00009CCB0000}"/>
    <cellStyle name="Suma 6" xfId="10756" xr:uid="{00000000-0005-0000-0000-00009DCB0000}"/>
    <cellStyle name="Suma 6 10" xfId="10757" xr:uid="{00000000-0005-0000-0000-00009ECB0000}"/>
    <cellStyle name="Suma 6 11" xfId="10758" xr:uid="{00000000-0005-0000-0000-00009FCB0000}"/>
    <cellStyle name="Suma 6 2" xfId="10759" xr:uid="{00000000-0005-0000-0000-0000A0CB0000}"/>
    <cellStyle name="Suma 6 3" xfId="10760" xr:uid="{00000000-0005-0000-0000-0000A1CB0000}"/>
    <cellStyle name="Suma 6 4" xfId="10761" xr:uid="{00000000-0005-0000-0000-0000A2CB0000}"/>
    <cellStyle name="Suma 6 5" xfId="10762" xr:uid="{00000000-0005-0000-0000-0000A3CB0000}"/>
    <cellStyle name="Suma 6 6" xfId="10763" xr:uid="{00000000-0005-0000-0000-0000A4CB0000}"/>
    <cellStyle name="Suma 6 7" xfId="10764" xr:uid="{00000000-0005-0000-0000-0000A5CB0000}"/>
    <cellStyle name="Suma 6 8" xfId="10765" xr:uid="{00000000-0005-0000-0000-0000A6CB0000}"/>
    <cellStyle name="Suma 6 9" xfId="10766" xr:uid="{00000000-0005-0000-0000-0000A7CB0000}"/>
    <cellStyle name="Suma 6_CR4_19" xfId="10767" xr:uid="{00000000-0005-0000-0000-0000A8CB0000}"/>
    <cellStyle name="Suma 7" xfId="10768" xr:uid="{00000000-0005-0000-0000-0000A9CB0000}"/>
    <cellStyle name="Suma 7 10" xfId="10769" xr:uid="{00000000-0005-0000-0000-0000AACB0000}"/>
    <cellStyle name="Suma 7 2" xfId="10770" xr:uid="{00000000-0005-0000-0000-0000ABCB0000}"/>
    <cellStyle name="Suma 7 3" xfId="10771" xr:uid="{00000000-0005-0000-0000-0000ACCB0000}"/>
    <cellStyle name="Suma 7 4" xfId="10772" xr:uid="{00000000-0005-0000-0000-0000ADCB0000}"/>
    <cellStyle name="Suma 7 5" xfId="10773" xr:uid="{00000000-0005-0000-0000-0000AECB0000}"/>
    <cellStyle name="Suma 7 6" xfId="10774" xr:uid="{00000000-0005-0000-0000-0000AFCB0000}"/>
    <cellStyle name="Suma 7 7" xfId="10775" xr:uid="{00000000-0005-0000-0000-0000B0CB0000}"/>
    <cellStyle name="Suma 7 8" xfId="10776" xr:uid="{00000000-0005-0000-0000-0000B1CB0000}"/>
    <cellStyle name="Suma 7 9" xfId="10777" xr:uid="{00000000-0005-0000-0000-0000B2CB0000}"/>
    <cellStyle name="Suma 7_CR4_19" xfId="10778" xr:uid="{00000000-0005-0000-0000-0000B3CB0000}"/>
    <cellStyle name="Suma 8" xfId="34855" xr:uid="{00000000-0005-0000-0000-0000B4CB0000}"/>
    <cellStyle name="Suma 9" xfId="35325" xr:uid="{00000000-0005-0000-0000-0000B5CB0000}"/>
    <cellStyle name="Suma_3. Chng in credit spreads" xfId="50710" xr:uid="{00000000-0005-0000-0000-0000B6CB0000}"/>
    <cellStyle name="Summa" xfId="10779" xr:uid="{00000000-0005-0000-0000-0000B7CB0000}"/>
    <cellStyle name="Summa 1 låst" xfId="33495" xr:uid="{00000000-0005-0000-0000-0000B8CB0000}"/>
    <cellStyle name="Summa 1 låst 2" xfId="33496" xr:uid="{00000000-0005-0000-0000-0000B9CB0000}"/>
    <cellStyle name="Summa 1 låst 3" xfId="33497" xr:uid="{00000000-0005-0000-0000-0000BACB0000}"/>
    <cellStyle name="Summa 1 låst 4" xfId="50711" xr:uid="{00000000-0005-0000-0000-0000BBCB0000}"/>
    <cellStyle name="Summa 1 låst_AVA DVA EL" xfId="33498" xr:uid="{00000000-0005-0000-0000-0000BCCB0000}"/>
    <cellStyle name="Summa 10" xfId="35326" xr:uid="{00000000-0005-0000-0000-0000BDCB0000}"/>
    <cellStyle name="Summa 2" xfId="10780" xr:uid="{00000000-0005-0000-0000-0000BECB0000}"/>
    <cellStyle name="Summa 2 2" xfId="10781" xr:uid="{00000000-0005-0000-0000-0000BFCB0000}"/>
    <cellStyle name="Summa 2 2 2" xfId="10782" xr:uid="{00000000-0005-0000-0000-0000C0CB0000}"/>
    <cellStyle name="Summa 2 2 3" xfId="10783" xr:uid="{00000000-0005-0000-0000-0000C1CB0000}"/>
    <cellStyle name="Summa 2 2 4" xfId="10784" xr:uid="{00000000-0005-0000-0000-0000C2CB0000}"/>
    <cellStyle name="Summa 2 2 5" xfId="10785" xr:uid="{00000000-0005-0000-0000-0000C3CB0000}"/>
    <cellStyle name="Summa 2 2 6" xfId="10786" xr:uid="{00000000-0005-0000-0000-0000C4CB0000}"/>
    <cellStyle name="Summa 2 2 7" xfId="10787" xr:uid="{00000000-0005-0000-0000-0000C5CB0000}"/>
    <cellStyle name="Summa 2 2_CR4_19" xfId="10788" xr:uid="{00000000-0005-0000-0000-0000C6CB0000}"/>
    <cellStyle name="Summa 2 3" xfId="10789" xr:uid="{00000000-0005-0000-0000-0000C7CB0000}"/>
    <cellStyle name="Summa 2 3 2" xfId="10790" xr:uid="{00000000-0005-0000-0000-0000C8CB0000}"/>
    <cellStyle name="Summa 2 3 3" xfId="10791" xr:uid="{00000000-0005-0000-0000-0000C9CB0000}"/>
    <cellStyle name="Summa 2 3 4" xfId="10792" xr:uid="{00000000-0005-0000-0000-0000CACB0000}"/>
    <cellStyle name="Summa 2 3 5" xfId="10793" xr:uid="{00000000-0005-0000-0000-0000CBCB0000}"/>
    <cellStyle name="Summa 2 3 6" xfId="10794" xr:uid="{00000000-0005-0000-0000-0000CCCB0000}"/>
    <cellStyle name="Summa 2 3 7" xfId="10795" xr:uid="{00000000-0005-0000-0000-0000CDCB0000}"/>
    <cellStyle name="Summa 2 3_CR4_19" xfId="10796" xr:uid="{00000000-0005-0000-0000-0000CECB0000}"/>
    <cellStyle name="Summa 2 4" xfId="10797" xr:uid="{00000000-0005-0000-0000-0000CFCB0000}"/>
    <cellStyle name="Summa 2 4 2" xfId="10798" xr:uid="{00000000-0005-0000-0000-0000D0CB0000}"/>
    <cellStyle name="Summa 2 4 3" xfId="10799" xr:uid="{00000000-0005-0000-0000-0000D1CB0000}"/>
    <cellStyle name="Summa 2 4 4" xfId="10800" xr:uid="{00000000-0005-0000-0000-0000D2CB0000}"/>
    <cellStyle name="Summa 2 4 5" xfId="10801" xr:uid="{00000000-0005-0000-0000-0000D3CB0000}"/>
    <cellStyle name="Summa 2 4 6" xfId="10802" xr:uid="{00000000-0005-0000-0000-0000D4CB0000}"/>
    <cellStyle name="Summa 2 4 7" xfId="10803" xr:uid="{00000000-0005-0000-0000-0000D5CB0000}"/>
    <cellStyle name="Summa 2 4_CR4_19" xfId="10804" xr:uid="{00000000-0005-0000-0000-0000D6CB0000}"/>
    <cellStyle name="Summa 2 5" xfId="10805" xr:uid="{00000000-0005-0000-0000-0000D7CB0000}"/>
    <cellStyle name="Summa 2 5 2" xfId="10806" xr:uid="{00000000-0005-0000-0000-0000D8CB0000}"/>
    <cellStyle name="Summa 2 5 3" xfId="10807" xr:uid="{00000000-0005-0000-0000-0000D9CB0000}"/>
    <cellStyle name="Summa 2 5 4" xfId="10808" xr:uid="{00000000-0005-0000-0000-0000DACB0000}"/>
    <cellStyle name="Summa 2 5 5" xfId="10809" xr:uid="{00000000-0005-0000-0000-0000DBCB0000}"/>
    <cellStyle name="Summa 2 5 6" xfId="10810" xr:uid="{00000000-0005-0000-0000-0000DCCB0000}"/>
    <cellStyle name="Summa 2 5 7" xfId="10811" xr:uid="{00000000-0005-0000-0000-0000DDCB0000}"/>
    <cellStyle name="Summa 2 5_CR4_19" xfId="10812" xr:uid="{00000000-0005-0000-0000-0000DECB0000}"/>
    <cellStyle name="Summa 2 6" xfId="10813" xr:uid="{00000000-0005-0000-0000-0000DFCB0000}"/>
    <cellStyle name="Summa 2 6 2" xfId="10814" xr:uid="{00000000-0005-0000-0000-0000E0CB0000}"/>
    <cellStyle name="Summa 2 6 3" xfId="10815" xr:uid="{00000000-0005-0000-0000-0000E1CB0000}"/>
    <cellStyle name="Summa 2 6 4" xfId="10816" xr:uid="{00000000-0005-0000-0000-0000E2CB0000}"/>
    <cellStyle name="Summa 2 6 5" xfId="10817" xr:uid="{00000000-0005-0000-0000-0000E3CB0000}"/>
    <cellStyle name="Summa 2 6 6" xfId="10818" xr:uid="{00000000-0005-0000-0000-0000E4CB0000}"/>
    <cellStyle name="Summa 2 6 7" xfId="10819" xr:uid="{00000000-0005-0000-0000-0000E5CB0000}"/>
    <cellStyle name="Summa 2 6_CR4_19" xfId="10820" xr:uid="{00000000-0005-0000-0000-0000E6CB0000}"/>
    <cellStyle name="Summa 2 7" xfId="10821" xr:uid="{00000000-0005-0000-0000-0000E7CB0000}"/>
    <cellStyle name="Summa 2 7 2" xfId="10822" xr:uid="{00000000-0005-0000-0000-0000E8CB0000}"/>
    <cellStyle name="Summa 2 7 3" xfId="10823" xr:uid="{00000000-0005-0000-0000-0000E9CB0000}"/>
    <cellStyle name="Summa 2 7 4" xfId="10824" xr:uid="{00000000-0005-0000-0000-0000EACB0000}"/>
    <cellStyle name="Summa 2 7 5" xfId="10825" xr:uid="{00000000-0005-0000-0000-0000EBCB0000}"/>
    <cellStyle name="Summa 2 7 6" xfId="10826" xr:uid="{00000000-0005-0000-0000-0000ECCB0000}"/>
    <cellStyle name="Summa 2 7_CR4_19" xfId="10827" xr:uid="{00000000-0005-0000-0000-0000EDCB0000}"/>
    <cellStyle name="Summa 2 8" xfId="10828" xr:uid="{00000000-0005-0000-0000-0000EECB0000}"/>
    <cellStyle name="Summa 2_CR4_19" xfId="10829" xr:uid="{00000000-0005-0000-0000-0000EFCB0000}"/>
    <cellStyle name="Summa 3" xfId="10830" xr:uid="{00000000-0005-0000-0000-0000F0CB0000}"/>
    <cellStyle name="Summa 3 2" xfId="10831" xr:uid="{00000000-0005-0000-0000-0000F1CB0000}"/>
    <cellStyle name="Summa 3 3" xfId="10832" xr:uid="{00000000-0005-0000-0000-0000F2CB0000}"/>
    <cellStyle name="Summa 3 4" xfId="10833" xr:uid="{00000000-0005-0000-0000-0000F3CB0000}"/>
    <cellStyle name="Summa 3 5" xfId="10834" xr:uid="{00000000-0005-0000-0000-0000F4CB0000}"/>
    <cellStyle name="Summa 3 6" xfId="10835" xr:uid="{00000000-0005-0000-0000-0000F5CB0000}"/>
    <cellStyle name="Summa 3 7" xfId="10836" xr:uid="{00000000-0005-0000-0000-0000F6CB0000}"/>
    <cellStyle name="Summa 3_CR4_19" xfId="10837" xr:uid="{00000000-0005-0000-0000-0000F7CB0000}"/>
    <cellStyle name="Summa 4" xfId="10838" xr:uid="{00000000-0005-0000-0000-0000F8CB0000}"/>
    <cellStyle name="Summa 4 2" xfId="10839" xr:uid="{00000000-0005-0000-0000-0000F9CB0000}"/>
    <cellStyle name="Summa 4 3" xfId="10840" xr:uid="{00000000-0005-0000-0000-0000FACB0000}"/>
    <cellStyle name="Summa 4 4" xfId="10841" xr:uid="{00000000-0005-0000-0000-0000FBCB0000}"/>
    <cellStyle name="Summa 4 5" xfId="10842" xr:uid="{00000000-0005-0000-0000-0000FCCB0000}"/>
    <cellStyle name="Summa 4 6" xfId="10843" xr:uid="{00000000-0005-0000-0000-0000FDCB0000}"/>
    <cellStyle name="Summa 4 7" xfId="10844" xr:uid="{00000000-0005-0000-0000-0000FECB0000}"/>
    <cellStyle name="Summa 4_CR4_19" xfId="10845" xr:uid="{00000000-0005-0000-0000-0000FFCB0000}"/>
    <cellStyle name="Summa 5" xfId="10846" xr:uid="{00000000-0005-0000-0000-000000CC0000}"/>
    <cellStyle name="Summa 5 2" xfId="10847" xr:uid="{00000000-0005-0000-0000-000001CC0000}"/>
    <cellStyle name="Summa 5 3" xfId="10848" xr:uid="{00000000-0005-0000-0000-000002CC0000}"/>
    <cellStyle name="Summa 5 4" xfId="10849" xr:uid="{00000000-0005-0000-0000-000003CC0000}"/>
    <cellStyle name="Summa 5 5" xfId="10850" xr:uid="{00000000-0005-0000-0000-000004CC0000}"/>
    <cellStyle name="Summa 5 6" xfId="10851" xr:uid="{00000000-0005-0000-0000-000005CC0000}"/>
    <cellStyle name="Summa 5 7" xfId="10852" xr:uid="{00000000-0005-0000-0000-000006CC0000}"/>
    <cellStyle name="Summa 5_CR4_19" xfId="10853" xr:uid="{00000000-0005-0000-0000-000007CC0000}"/>
    <cellStyle name="Summa 6" xfId="10854" xr:uid="{00000000-0005-0000-0000-000008CC0000}"/>
    <cellStyle name="Summa 6 2" xfId="10855" xr:uid="{00000000-0005-0000-0000-000009CC0000}"/>
    <cellStyle name="Summa 6 3" xfId="10856" xr:uid="{00000000-0005-0000-0000-00000ACC0000}"/>
    <cellStyle name="Summa 6 4" xfId="10857" xr:uid="{00000000-0005-0000-0000-00000BCC0000}"/>
    <cellStyle name="Summa 6 5" xfId="10858" xr:uid="{00000000-0005-0000-0000-00000CCC0000}"/>
    <cellStyle name="Summa 6 6" xfId="10859" xr:uid="{00000000-0005-0000-0000-00000DCC0000}"/>
    <cellStyle name="Summa 6 7" xfId="10860" xr:uid="{00000000-0005-0000-0000-00000ECC0000}"/>
    <cellStyle name="Summa 6_CR4_19" xfId="10861" xr:uid="{00000000-0005-0000-0000-00000FCC0000}"/>
    <cellStyle name="Summa 7" xfId="10862" xr:uid="{00000000-0005-0000-0000-000010CC0000}"/>
    <cellStyle name="Summa 7 2" xfId="10863" xr:uid="{00000000-0005-0000-0000-000011CC0000}"/>
    <cellStyle name="Summa 7 3" xfId="10864" xr:uid="{00000000-0005-0000-0000-000012CC0000}"/>
    <cellStyle name="Summa 7 4" xfId="10865" xr:uid="{00000000-0005-0000-0000-000013CC0000}"/>
    <cellStyle name="Summa 7 5" xfId="10866" xr:uid="{00000000-0005-0000-0000-000014CC0000}"/>
    <cellStyle name="Summa 7 6" xfId="10867" xr:uid="{00000000-0005-0000-0000-000015CC0000}"/>
    <cellStyle name="Summa 7 7" xfId="10868" xr:uid="{00000000-0005-0000-0000-000016CC0000}"/>
    <cellStyle name="Summa 7_CR4_19" xfId="10869" xr:uid="{00000000-0005-0000-0000-000017CC0000}"/>
    <cellStyle name="Summa 8" xfId="10870" xr:uid="{00000000-0005-0000-0000-000018CC0000}"/>
    <cellStyle name="Summa 8 2" xfId="10871" xr:uid="{00000000-0005-0000-0000-000019CC0000}"/>
    <cellStyle name="Summa 8 3" xfId="10872" xr:uid="{00000000-0005-0000-0000-00001ACC0000}"/>
    <cellStyle name="Summa 8 4" xfId="10873" xr:uid="{00000000-0005-0000-0000-00001BCC0000}"/>
    <cellStyle name="Summa 8 5" xfId="10874" xr:uid="{00000000-0005-0000-0000-00001CCC0000}"/>
    <cellStyle name="Summa 8 6" xfId="10875" xr:uid="{00000000-0005-0000-0000-00001DCC0000}"/>
    <cellStyle name="Summa 8_CR4_19" xfId="10876" xr:uid="{00000000-0005-0000-0000-00001ECC0000}"/>
    <cellStyle name="Summa 9" xfId="10877" xr:uid="{00000000-0005-0000-0000-00001FCC0000}"/>
    <cellStyle name="Summa_3. Chng in credit spreads" xfId="50712" xr:uid="{00000000-0005-0000-0000-000020CC0000}"/>
    <cellStyle name="Summa1 låst" xfId="33499" xr:uid="{00000000-0005-0000-0000-000021CC0000}"/>
    <cellStyle name="Summa1 låst 2" xfId="33500" xr:uid="{00000000-0005-0000-0000-000022CC0000}"/>
    <cellStyle name="Summa1 låst 3" xfId="33501" xr:uid="{00000000-0005-0000-0000-000023CC0000}"/>
    <cellStyle name="Summa1 låst 4" xfId="50713" xr:uid="{00000000-0005-0000-0000-000024CC0000}"/>
    <cellStyle name="Summa1 låst_AVA DVA EL" xfId="33502" xr:uid="{00000000-0005-0000-0000-000025CC0000}"/>
    <cellStyle name="sup2Date" xfId="10878" xr:uid="{00000000-0005-0000-0000-000026CC0000}"/>
    <cellStyle name="sup2Int" xfId="10879" xr:uid="{00000000-0005-0000-0000-000027CC0000}"/>
    <cellStyle name="sup2ParameterE" xfId="10880" xr:uid="{00000000-0005-0000-0000-000028CC0000}"/>
    <cellStyle name="sup2Percentage" xfId="10881" xr:uid="{00000000-0005-0000-0000-000029CC0000}"/>
    <cellStyle name="sup2PercentageL" xfId="10882" xr:uid="{00000000-0005-0000-0000-00002ACC0000}"/>
    <cellStyle name="sup2PercentageM" xfId="10883" xr:uid="{00000000-0005-0000-0000-00002BCC0000}"/>
    <cellStyle name="sup2Selection" xfId="10884" xr:uid="{00000000-0005-0000-0000-00002CCC0000}"/>
    <cellStyle name="sup2Text" xfId="10885" xr:uid="{00000000-0005-0000-0000-00002DCC0000}"/>
    <cellStyle name="sup3ParameterE" xfId="10886" xr:uid="{00000000-0005-0000-0000-00002ECC0000}"/>
    <cellStyle name="sup3Percentage" xfId="10887" xr:uid="{00000000-0005-0000-0000-00002FCC0000}"/>
    <cellStyle name="supDate" xfId="10888" xr:uid="{00000000-0005-0000-0000-000030CC0000}"/>
    <cellStyle name="supFloat" xfId="10889" xr:uid="{00000000-0005-0000-0000-000031CC0000}"/>
    <cellStyle name="supInt" xfId="10890" xr:uid="{00000000-0005-0000-0000-000032CC0000}"/>
    <cellStyle name="supParameterE" xfId="10891" xr:uid="{00000000-0005-0000-0000-000033CC0000}"/>
    <cellStyle name="supParameterS" xfId="10892" xr:uid="{00000000-0005-0000-0000-000034CC0000}"/>
    <cellStyle name="supPD" xfId="10893" xr:uid="{00000000-0005-0000-0000-000035CC0000}"/>
    <cellStyle name="supPercentage" xfId="10894" xr:uid="{00000000-0005-0000-0000-000036CC0000}"/>
    <cellStyle name="supPercentageL" xfId="10895" xr:uid="{00000000-0005-0000-0000-000037CC0000}"/>
    <cellStyle name="supPercentageM" xfId="10896" xr:uid="{00000000-0005-0000-0000-000038CC0000}"/>
    <cellStyle name="supSelection" xfId="10897" xr:uid="{00000000-0005-0000-0000-000039CC0000}"/>
    <cellStyle name="supText" xfId="10898" xr:uid="{00000000-0005-0000-0000-00003ACC0000}"/>
    <cellStyle name="Susietas langelis" xfId="10899" xr:uid="{00000000-0005-0000-0000-00003BCC0000}"/>
    <cellStyle name="Susietas langelis 2" xfId="33503" xr:uid="{00000000-0005-0000-0000-00003CCC0000}"/>
    <cellStyle name="Susietas langelis_A02" xfId="54112" xr:uid="{082FC062-23F5-4EDC-B7A0-BAAD343FE386}"/>
    <cellStyle name="SwitchCell" xfId="33504" xr:uid="{00000000-0005-0000-0000-00003ECC0000}"/>
    <cellStyle name="SwitchCell 2" xfId="33505" xr:uid="{00000000-0005-0000-0000-00003FCC0000}"/>
    <cellStyle name="SwitchCell 3" xfId="33506" xr:uid="{00000000-0005-0000-0000-000040CC0000}"/>
    <cellStyle name="SwitchCell_AVA DVA EL" xfId="33507" xr:uid="{00000000-0005-0000-0000-000041CC0000}"/>
    <cellStyle name="Számítás" xfId="10900" xr:uid="{00000000-0005-0000-0000-000042CC0000}"/>
    <cellStyle name="Számítás 2" xfId="10901" xr:uid="{00000000-0005-0000-0000-000043CC0000}"/>
    <cellStyle name="Számítás 2 10" xfId="10902" xr:uid="{00000000-0005-0000-0000-000044CC0000}"/>
    <cellStyle name="Számítás 2 11" xfId="10903" xr:uid="{00000000-0005-0000-0000-000045CC0000}"/>
    <cellStyle name="Számítás 2 12" xfId="35181" xr:uid="{00000000-0005-0000-0000-000046CC0000}"/>
    <cellStyle name="Számítás 2 2" xfId="10904" xr:uid="{00000000-0005-0000-0000-000047CC0000}"/>
    <cellStyle name="Számítás 2 3" xfId="10905" xr:uid="{00000000-0005-0000-0000-000048CC0000}"/>
    <cellStyle name="Számítás 2 4" xfId="10906" xr:uid="{00000000-0005-0000-0000-000049CC0000}"/>
    <cellStyle name="Számítás 2 5" xfId="10907" xr:uid="{00000000-0005-0000-0000-00004ACC0000}"/>
    <cellStyle name="Számítás 2 6" xfId="10908" xr:uid="{00000000-0005-0000-0000-00004BCC0000}"/>
    <cellStyle name="Számítás 2 7" xfId="10909" xr:uid="{00000000-0005-0000-0000-00004CCC0000}"/>
    <cellStyle name="Számítás 2 8" xfId="10910" xr:uid="{00000000-0005-0000-0000-00004DCC0000}"/>
    <cellStyle name="Számítás 2 9" xfId="10911" xr:uid="{00000000-0005-0000-0000-00004ECC0000}"/>
    <cellStyle name="Számítás 2_CR4_19" xfId="10912" xr:uid="{00000000-0005-0000-0000-00004FCC0000}"/>
    <cellStyle name="Számítás 3" xfId="10913" xr:uid="{00000000-0005-0000-0000-000050CC0000}"/>
    <cellStyle name="Számítás 3 10" xfId="10914" xr:uid="{00000000-0005-0000-0000-000051CC0000}"/>
    <cellStyle name="Számítás 3 11" xfId="10915" xr:uid="{00000000-0005-0000-0000-000052CC0000}"/>
    <cellStyle name="Számítás 3 12" xfId="34934" xr:uid="{00000000-0005-0000-0000-000053CC0000}"/>
    <cellStyle name="Számítás 3 13" xfId="35161" xr:uid="{00000000-0005-0000-0000-000054CC0000}"/>
    <cellStyle name="Számítás 3 2" xfId="10916" xr:uid="{00000000-0005-0000-0000-000055CC0000}"/>
    <cellStyle name="Számítás 3 3" xfId="10917" xr:uid="{00000000-0005-0000-0000-000056CC0000}"/>
    <cellStyle name="Számítás 3 4" xfId="10918" xr:uid="{00000000-0005-0000-0000-000057CC0000}"/>
    <cellStyle name="Számítás 3 5" xfId="10919" xr:uid="{00000000-0005-0000-0000-000058CC0000}"/>
    <cellStyle name="Számítás 3 6" xfId="10920" xr:uid="{00000000-0005-0000-0000-000059CC0000}"/>
    <cellStyle name="Számítás 3 7" xfId="10921" xr:uid="{00000000-0005-0000-0000-00005ACC0000}"/>
    <cellStyle name="Számítás 3 8" xfId="10922" xr:uid="{00000000-0005-0000-0000-00005BCC0000}"/>
    <cellStyle name="Számítás 3 9" xfId="10923" xr:uid="{00000000-0005-0000-0000-00005CCC0000}"/>
    <cellStyle name="Számítás 3_CR4_19" xfId="10924" xr:uid="{00000000-0005-0000-0000-00005DCC0000}"/>
    <cellStyle name="Számítás 4" xfId="10925" xr:uid="{00000000-0005-0000-0000-00005ECC0000}"/>
    <cellStyle name="Számítás 4 10" xfId="10926" xr:uid="{00000000-0005-0000-0000-00005FCC0000}"/>
    <cellStyle name="Számítás 4 11" xfId="10927" xr:uid="{00000000-0005-0000-0000-000060CC0000}"/>
    <cellStyle name="Számítás 4 2" xfId="10928" xr:uid="{00000000-0005-0000-0000-000061CC0000}"/>
    <cellStyle name="Számítás 4 3" xfId="10929" xr:uid="{00000000-0005-0000-0000-000062CC0000}"/>
    <cellStyle name="Számítás 4 4" xfId="10930" xr:uid="{00000000-0005-0000-0000-000063CC0000}"/>
    <cellStyle name="Számítás 4 5" xfId="10931" xr:uid="{00000000-0005-0000-0000-000064CC0000}"/>
    <cellStyle name="Számítás 4 6" xfId="10932" xr:uid="{00000000-0005-0000-0000-000065CC0000}"/>
    <cellStyle name="Számítás 4 7" xfId="10933" xr:uid="{00000000-0005-0000-0000-000066CC0000}"/>
    <cellStyle name="Számítás 4 8" xfId="10934" xr:uid="{00000000-0005-0000-0000-000067CC0000}"/>
    <cellStyle name="Számítás 4 9" xfId="10935" xr:uid="{00000000-0005-0000-0000-000068CC0000}"/>
    <cellStyle name="Számítás 4_CR4_19" xfId="10936" xr:uid="{00000000-0005-0000-0000-000069CC0000}"/>
    <cellStyle name="Számítás 5" xfId="10937" xr:uid="{00000000-0005-0000-0000-00006ACC0000}"/>
    <cellStyle name="Számítás 5 10" xfId="10938" xr:uid="{00000000-0005-0000-0000-00006BCC0000}"/>
    <cellStyle name="Számítás 5 11" xfId="10939" xr:uid="{00000000-0005-0000-0000-00006CCC0000}"/>
    <cellStyle name="Számítás 5 2" xfId="10940" xr:uid="{00000000-0005-0000-0000-00006DCC0000}"/>
    <cellStyle name="Számítás 5 3" xfId="10941" xr:uid="{00000000-0005-0000-0000-00006ECC0000}"/>
    <cellStyle name="Számítás 5 4" xfId="10942" xr:uid="{00000000-0005-0000-0000-00006FCC0000}"/>
    <cellStyle name="Számítás 5 5" xfId="10943" xr:uid="{00000000-0005-0000-0000-000070CC0000}"/>
    <cellStyle name="Számítás 5 6" xfId="10944" xr:uid="{00000000-0005-0000-0000-000071CC0000}"/>
    <cellStyle name="Számítás 5 7" xfId="10945" xr:uid="{00000000-0005-0000-0000-000072CC0000}"/>
    <cellStyle name="Számítás 5 8" xfId="10946" xr:uid="{00000000-0005-0000-0000-000073CC0000}"/>
    <cellStyle name="Számítás 5 9" xfId="10947" xr:uid="{00000000-0005-0000-0000-000074CC0000}"/>
    <cellStyle name="Számítás 5_CR4_19" xfId="10948" xr:uid="{00000000-0005-0000-0000-000075CC0000}"/>
    <cellStyle name="Számítás 6" xfId="10949" xr:uid="{00000000-0005-0000-0000-000076CC0000}"/>
    <cellStyle name="Számítás 6 10" xfId="10950" xr:uid="{00000000-0005-0000-0000-000077CC0000}"/>
    <cellStyle name="Számítás 6 11" xfId="10951" xr:uid="{00000000-0005-0000-0000-000078CC0000}"/>
    <cellStyle name="Számítás 6 2" xfId="10952" xr:uid="{00000000-0005-0000-0000-000079CC0000}"/>
    <cellStyle name="Számítás 6 3" xfId="10953" xr:uid="{00000000-0005-0000-0000-00007ACC0000}"/>
    <cellStyle name="Számítás 6 4" xfId="10954" xr:uid="{00000000-0005-0000-0000-00007BCC0000}"/>
    <cellStyle name="Számítás 6 5" xfId="10955" xr:uid="{00000000-0005-0000-0000-00007CCC0000}"/>
    <cellStyle name="Számítás 6 6" xfId="10956" xr:uid="{00000000-0005-0000-0000-00007DCC0000}"/>
    <cellStyle name="Számítás 6 7" xfId="10957" xr:uid="{00000000-0005-0000-0000-00007ECC0000}"/>
    <cellStyle name="Számítás 6 8" xfId="10958" xr:uid="{00000000-0005-0000-0000-00007FCC0000}"/>
    <cellStyle name="Számítás 6 9" xfId="10959" xr:uid="{00000000-0005-0000-0000-000080CC0000}"/>
    <cellStyle name="Számítás 6_CR4_19" xfId="10960" xr:uid="{00000000-0005-0000-0000-000081CC0000}"/>
    <cellStyle name="Számítás 7" xfId="10961" xr:uid="{00000000-0005-0000-0000-000082CC0000}"/>
    <cellStyle name="Számítás 7 10" xfId="10962" xr:uid="{00000000-0005-0000-0000-000083CC0000}"/>
    <cellStyle name="Számítás 7 2" xfId="10963" xr:uid="{00000000-0005-0000-0000-000084CC0000}"/>
    <cellStyle name="Számítás 7 3" xfId="10964" xr:uid="{00000000-0005-0000-0000-000085CC0000}"/>
    <cellStyle name="Számítás 7 4" xfId="10965" xr:uid="{00000000-0005-0000-0000-000086CC0000}"/>
    <cellStyle name="Számítás 7 5" xfId="10966" xr:uid="{00000000-0005-0000-0000-000087CC0000}"/>
    <cellStyle name="Számítás 7 6" xfId="10967" xr:uid="{00000000-0005-0000-0000-000088CC0000}"/>
    <cellStyle name="Számítás 7 7" xfId="10968" xr:uid="{00000000-0005-0000-0000-000089CC0000}"/>
    <cellStyle name="Számítás 7 8" xfId="10969" xr:uid="{00000000-0005-0000-0000-00008ACC0000}"/>
    <cellStyle name="Számítás 7 9" xfId="10970" xr:uid="{00000000-0005-0000-0000-00008BCC0000}"/>
    <cellStyle name="Számítás 7_CR4_19" xfId="10971" xr:uid="{00000000-0005-0000-0000-00008CCC0000}"/>
    <cellStyle name="Számítás 8" xfId="34853" xr:uid="{00000000-0005-0000-0000-00008DCC0000}"/>
    <cellStyle name="Számítás_A02" xfId="54113" xr:uid="{9544AA6E-FA68-49C6-9688-3DF5347704E2}"/>
    <cellStyle name="Tabelltittel" xfId="10972" xr:uid="{00000000-0005-0000-0000-00008FCC0000}"/>
    <cellStyle name="Tabelltittel 2" xfId="33508" xr:uid="{00000000-0005-0000-0000-000090CC0000}"/>
    <cellStyle name="Tabelltittel 3" xfId="50714" xr:uid="{00000000-0005-0000-0000-000091CC0000}"/>
    <cellStyle name="Tabelltittel_AVA DVA EL" xfId="33509" xr:uid="{00000000-0005-0000-0000-000092CC0000}"/>
    <cellStyle name="Table Col Head" xfId="33510" xr:uid="{00000000-0005-0000-0000-000093CC0000}"/>
    <cellStyle name="Table Col Head 2" xfId="33511" xr:uid="{00000000-0005-0000-0000-000094CC0000}"/>
    <cellStyle name="Table Col Head 3" xfId="33512" xr:uid="{00000000-0005-0000-0000-000095CC0000}"/>
    <cellStyle name="Table Col Head_AVA DVA EL" xfId="33513" xr:uid="{00000000-0005-0000-0000-000096CC0000}"/>
    <cellStyle name="Table end" xfId="10973" xr:uid="{00000000-0005-0000-0000-000097CC0000}"/>
    <cellStyle name="Table end 2" xfId="10974" xr:uid="{00000000-0005-0000-0000-000098CC0000}"/>
    <cellStyle name="Table end 2 2" xfId="33514" xr:uid="{00000000-0005-0000-0000-000099CC0000}"/>
    <cellStyle name="Table end 2 2 2" xfId="34964" xr:uid="{00000000-0005-0000-0000-00009ACC0000}"/>
    <cellStyle name="Table end 2_3. Chng in credit spreads" xfId="50715" xr:uid="{00000000-0005-0000-0000-00009BCC0000}"/>
    <cellStyle name="Table end 3" xfId="33515" xr:uid="{00000000-0005-0000-0000-00009CCC0000}"/>
    <cellStyle name="Table end 3 2" xfId="33516" xr:uid="{00000000-0005-0000-0000-00009DCC0000}"/>
    <cellStyle name="Table end 3 2 2" xfId="33517" xr:uid="{00000000-0005-0000-0000-00009ECC0000}"/>
    <cellStyle name="Table end 3 2 3" xfId="33518" xr:uid="{00000000-0005-0000-0000-00009FCC0000}"/>
    <cellStyle name="Table end 3 2_AVA DVA EL" xfId="33519" xr:uid="{00000000-0005-0000-0000-0000A0CC0000}"/>
    <cellStyle name="Table end 3 3" xfId="33520" xr:uid="{00000000-0005-0000-0000-0000A1CC0000}"/>
    <cellStyle name="Table end 3 4" xfId="33521" xr:uid="{00000000-0005-0000-0000-0000A2CC0000}"/>
    <cellStyle name="Table end 3 5" xfId="34963" xr:uid="{00000000-0005-0000-0000-0000A3CC0000}"/>
    <cellStyle name="Table end 3 6" xfId="35182" xr:uid="{00000000-0005-0000-0000-0000A4CC0000}"/>
    <cellStyle name="Table end 3_3. Chng in credit spreads" xfId="50716" xr:uid="{00000000-0005-0000-0000-0000A5CC0000}"/>
    <cellStyle name="Table end 4" xfId="33522" xr:uid="{00000000-0005-0000-0000-0000A6CC0000}"/>
    <cellStyle name="Table end_1" xfId="50717" xr:uid="{00000000-0005-0000-0000-0000A7CC0000}"/>
    <cellStyle name="Table head" xfId="10975" xr:uid="{00000000-0005-0000-0000-0000A8CC0000}"/>
    <cellStyle name="Table head 10" xfId="10976" xr:uid="{00000000-0005-0000-0000-0000A9CC0000}"/>
    <cellStyle name="Table head 11" xfId="35327" xr:uid="{00000000-0005-0000-0000-0000AACC0000}"/>
    <cellStyle name="Table head 2" xfId="10977" xr:uid="{00000000-0005-0000-0000-0000ABCC0000}"/>
    <cellStyle name="Table head 2 10" xfId="35328" xr:uid="{00000000-0005-0000-0000-0000ACCC0000}"/>
    <cellStyle name="Table head 2 2" xfId="10978" xr:uid="{00000000-0005-0000-0000-0000ADCC0000}"/>
    <cellStyle name="Table head 2 2 2" xfId="10979" xr:uid="{00000000-0005-0000-0000-0000AECC0000}"/>
    <cellStyle name="Table head 2 2 2 2" xfId="10980" xr:uid="{00000000-0005-0000-0000-0000AFCC0000}"/>
    <cellStyle name="Table head 2 2 2 3" xfId="10981" xr:uid="{00000000-0005-0000-0000-0000B0CC0000}"/>
    <cellStyle name="Table head 2 2 2 4" xfId="10982" xr:uid="{00000000-0005-0000-0000-0000B1CC0000}"/>
    <cellStyle name="Table head 2 2 2 5" xfId="10983" xr:uid="{00000000-0005-0000-0000-0000B2CC0000}"/>
    <cellStyle name="Table head 2 2 2 6" xfId="10984" xr:uid="{00000000-0005-0000-0000-0000B3CC0000}"/>
    <cellStyle name="Table head 2 2 2 7" xfId="10985" xr:uid="{00000000-0005-0000-0000-0000B4CC0000}"/>
    <cellStyle name="Table head 2 2 2_CR4_19" xfId="10986" xr:uid="{00000000-0005-0000-0000-0000B5CC0000}"/>
    <cellStyle name="Table head 2 2 3" xfId="10987" xr:uid="{00000000-0005-0000-0000-0000B6CC0000}"/>
    <cellStyle name="Table head 2 2 3 2" xfId="10988" xr:uid="{00000000-0005-0000-0000-0000B7CC0000}"/>
    <cellStyle name="Table head 2 2 3 3" xfId="10989" xr:uid="{00000000-0005-0000-0000-0000B8CC0000}"/>
    <cellStyle name="Table head 2 2 3 4" xfId="10990" xr:uid="{00000000-0005-0000-0000-0000B9CC0000}"/>
    <cellStyle name="Table head 2 2 3 5" xfId="10991" xr:uid="{00000000-0005-0000-0000-0000BACC0000}"/>
    <cellStyle name="Table head 2 2 3 6" xfId="10992" xr:uid="{00000000-0005-0000-0000-0000BBCC0000}"/>
    <cellStyle name="Table head 2 2 3 7" xfId="10993" xr:uid="{00000000-0005-0000-0000-0000BCCC0000}"/>
    <cellStyle name="Table head 2 2 3_CR4_19" xfId="10994" xr:uid="{00000000-0005-0000-0000-0000BDCC0000}"/>
    <cellStyle name="Table head 2 2 4" xfId="10995" xr:uid="{00000000-0005-0000-0000-0000BECC0000}"/>
    <cellStyle name="Table head 2 2 4 2" xfId="10996" xr:uid="{00000000-0005-0000-0000-0000BFCC0000}"/>
    <cellStyle name="Table head 2 2 4 3" xfId="10997" xr:uid="{00000000-0005-0000-0000-0000C0CC0000}"/>
    <cellStyle name="Table head 2 2 4 4" xfId="10998" xr:uid="{00000000-0005-0000-0000-0000C1CC0000}"/>
    <cellStyle name="Table head 2 2 4 5" xfId="10999" xr:uid="{00000000-0005-0000-0000-0000C2CC0000}"/>
    <cellStyle name="Table head 2 2 4 6" xfId="11000" xr:uid="{00000000-0005-0000-0000-0000C3CC0000}"/>
    <cellStyle name="Table head 2 2 4 7" xfId="11001" xr:uid="{00000000-0005-0000-0000-0000C4CC0000}"/>
    <cellStyle name="Table head 2 2 4_CR4_19" xfId="11002" xr:uid="{00000000-0005-0000-0000-0000C5CC0000}"/>
    <cellStyle name="Table head 2 2 5" xfId="11003" xr:uid="{00000000-0005-0000-0000-0000C6CC0000}"/>
    <cellStyle name="Table head 2 2 5 2" xfId="11004" xr:uid="{00000000-0005-0000-0000-0000C7CC0000}"/>
    <cellStyle name="Table head 2 2 5 3" xfId="11005" xr:uid="{00000000-0005-0000-0000-0000C8CC0000}"/>
    <cellStyle name="Table head 2 2 5 4" xfId="11006" xr:uid="{00000000-0005-0000-0000-0000C9CC0000}"/>
    <cellStyle name="Table head 2 2 5 5" xfId="11007" xr:uid="{00000000-0005-0000-0000-0000CACC0000}"/>
    <cellStyle name="Table head 2 2 5 6" xfId="11008" xr:uid="{00000000-0005-0000-0000-0000CBCC0000}"/>
    <cellStyle name="Table head 2 2 5 7" xfId="11009" xr:uid="{00000000-0005-0000-0000-0000CCCC0000}"/>
    <cellStyle name="Table head 2 2 5_CR4_19" xfId="11010" xr:uid="{00000000-0005-0000-0000-0000CDCC0000}"/>
    <cellStyle name="Table head 2 2 6" xfId="11011" xr:uid="{00000000-0005-0000-0000-0000CECC0000}"/>
    <cellStyle name="Table head 2 2 6 2" xfId="11012" xr:uid="{00000000-0005-0000-0000-0000CFCC0000}"/>
    <cellStyle name="Table head 2 2 6 3" xfId="11013" xr:uid="{00000000-0005-0000-0000-0000D0CC0000}"/>
    <cellStyle name="Table head 2 2 6 4" xfId="11014" xr:uid="{00000000-0005-0000-0000-0000D1CC0000}"/>
    <cellStyle name="Table head 2 2 6 5" xfId="11015" xr:uid="{00000000-0005-0000-0000-0000D2CC0000}"/>
    <cellStyle name="Table head 2 2 6 6" xfId="11016" xr:uid="{00000000-0005-0000-0000-0000D3CC0000}"/>
    <cellStyle name="Table head 2 2 6 7" xfId="11017" xr:uid="{00000000-0005-0000-0000-0000D4CC0000}"/>
    <cellStyle name="Table head 2 2 6_CR4_19" xfId="11018" xr:uid="{00000000-0005-0000-0000-0000D5CC0000}"/>
    <cellStyle name="Table head 2 2 7" xfId="11019" xr:uid="{00000000-0005-0000-0000-0000D6CC0000}"/>
    <cellStyle name="Table head 2 2 7 2" xfId="11020" xr:uid="{00000000-0005-0000-0000-0000D7CC0000}"/>
    <cellStyle name="Table head 2 2 7 3" xfId="11021" xr:uid="{00000000-0005-0000-0000-0000D8CC0000}"/>
    <cellStyle name="Table head 2 2 7 4" xfId="11022" xr:uid="{00000000-0005-0000-0000-0000D9CC0000}"/>
    <cellStyle name="Table head 2 2 7 5" xfId="11023" xr:uid="{00000000-0005-0000-0000-0000DACC0000}"/>
    <cellStyle name="Table head 2 2 7 6" xfId="11024" xr:uid="{00000000-0005-0000-0000-0000DBCC0000}"/>
    <cellStyle name="Table head 2 2 7_CR4_19" xfId="11025" xr:uid="{00000000-0005-0000-0000-0000DCCC0000}"/>
    <cellStyle name="Table head 2 2 8" xfId="11026" xr:uid="{00000000-0005-0000-0000-0000DDCC0000}"/>
    <cellStyle name="Table head 2 2_3. Chng in credit spreads" xfId="50718" xr:uid="{00000000-0005-0000-0000-0000DECC0000}"/>
    <cellStyle name="Table head 2 3" xfId="11027" xr:uid="{00000000-0005-0000-0000-0000DFCC0000}"/>
    <cellStyle name="Table head 2 3 2" xfId="11028" xr:uid="{00000000-0005-0000-0000-0000E0CC0000}"/>
    <cellStyle name="Table head 2 3 3" xfId="11029" xr:uid="{00000000-0005-0000-0000-0000E1CC0000}"/>
    <cellStyle name="Table head 2 3 4" xfId="11030" xr:uid="{00000000-0005-0000-0000-0000E2CC0000}"/>
    <cellStyle name="Table head 2 3 5" xfId="11031" xr:uid="{00000000-0005-0000-0000-0000E3CC0000}"/>
    <cellStyle name="Table head 2 3 6" xfId="11032" xr:uid="{00000000-0005-0000-0000-0000E4CC0000}"/>
    <cellStyle name="Table head 2 3 7" xfId="11033" xr:uid="{00000000-0005-0000-0000-0000E5CC0000}"/>
    <cellStyle name="Table head 2 3_CR4_19" xfId="11034" xr:uid="{00000000-0005-0000-0000-0000E6CC0000}"/>
    <cellStyle name="Table head 2 4" xfId="11035" xr:uid="{00000000-0005-0000-0000-0000E7CC0000}"/>
    <cellStyle name="Table head 2 4 2" xfId="11036" xr:uid="{00000000-0005-0000-0000-0000E8CC0000}"/>
    <cellStyle name="Table head 2 4 3" xfId="11037" xr:uid="{00000000-0005-0000-0000-0000E9CC0000}"/>
    <cellStyle name="Table head 2 4 4" xfId="11038" xr:uid="{00000000-0005-0000-0000-0000EACC0000}"/>
    <cellStyle name="Table head 2 4 5" xfId="11039" xr:uid="{00000000-0005-0000-0000-0000EBCC0000}"/>
    <cellStyle name="Table head 2 4 6" xfId="11040" xr:uid="{00000000-0005-0000-0000-0000ECCC0000}"/>
    <cellStyle name="Table head 2 4 7" xfId="11041" xr:uid="{00000000-0005-0000-0000-0000EDCC0000}"/>
    <cellStyle name="Table head 2 4_CR4_19" xfId="11042" xr:uid="{00000000-0005-0000-0000-0000EECC0000}"/>
    <cellStyle name="Table head 2 5" xfId="11043" xr:uid="{00000000-0005-0000-0000-0000EFCC0000}"/>
    <cellStyle name="Table head 2 5 2" xfId="11044" xr:uid="{00000000-0005-0000-0000-0000F0CC0000}"/>
    <cellStyle name="Table head 2 5 3" xfId="11045" xr:uid="{00000000-0005-0000-0000-0000F1CC0000}"/>
    <cellStyle name="Table head 2 5 4" xfId="11046" xr:uid="{00000000-0005-0000-0000-0000F2CC0000}"/>
    <cellStyle name="Table head 2 5 5" xfId="11047" xr:uid="{00000000-0005-0000-0000-0000F3CC0000}"/>
    <cellStyle name="Table head 2 5 6" xfId="11048" xr:uid="{00000000-0005-0000-0000-0000F4CC0000}"/>
    <cellStyle name="Table head 2 5 7" xfId="11049" xr:uid="{00000000-0005-0000-0000-0000F5CC0000}"/>
    <cellStyle name="Table head 2 5_CR4_19" xfId="11050" xr:uid="{00000000-0005-0000-0000-0000F6CC0000}"/>
    <cellStyle name="Table head 2 6" xfId="11051" xr:uid="{00000000-0005-0000-0000-0000F7CC0000}"/>
    <cellStyle name="Table head 2 6 2" xfId="11052" xr:uid="{00000000-0005-0000-0000-0000F8CC0000}"/>
    <cellStyle name="Table head 2 6 3" xfId="11053" xr:uid="{00000000-0005-0000-0000-0000F9CC0000}"/>
    <cellStyle name="Table head 2 6 4" xfId="11054" xr:uid="{00000000-0005-0000-0000-0000FACC0000}"/>
    <cellStyle name="Table head 2 6 5" xfId="11055" xr:uid="{00000000-0005-0000-0000-0000FBCC0000}"/>
    <cellStyle name="Table head 2 6 6" xfId="11056" xr:uid="{00000000-0005-0000-0000-0000FCCC0000}"/>
    <cellStyle name="Table head 2 6 7" xfId="11057" xr:uid="{00000000-0005-0000-0000-0000FDCC0000}"/>
    <cellStyle name="Table head 2 6_CR4_19" xfId="11058" xr:uid="{00000000-0005-0000-0000-0000FECC0000}"/>
    <cellStyle name="Table head 2 7" xfId="11059" xr:uid="{00000000-0005-0000-0000-0000FFCC0000}"/>
    <cellStyle name="Table head 2 7 2" xfId="11060" xr:uid="{00000000-0005-0000-0000-000000CD0000}"/>
    <cellStyle name="Table head 2 7 3" xfId="11061" xr:uid="{00000000-0005-0000-0000-000001CD0000}"/>
    <cellStyle name="Table head 2 7 4" xfId="11062" xr:uid="{00000000-0005-0000-0000-000002CD0000}"/>
    <cellStyle name="Table head 2 7 5" xfId="11063" xr:uid="{00000000-0005-0000-0000-000003CD0000}"/>
    <cellStyle name="Table head 2 7 6" xfId="11064" xr:uid="{00000000-0005-0000-0000-000004CD0000}"/>
    <cellStyle name="Table head 2 7 7" xfId="11065" xr:uid="{00000000-0005-0000-0000-000005CD0000}"/>
    <cellStyle name="Table head 2 7_CR4_19" xfId="11066" xr:uid="{00000000-0005-0000-0000-000006CD0000}"/>
    <cellStyle name="Table head 2 8" xfId="11067" xr:uid="{00000000-0005-0000-0000-000007CD0000}"/>
    <cellStyle name="Table head 2 8 2" xfId="11068" xr:uid="{00000000-0005-0000-0000-000008CD0000}"/>
    <cellStyle name="Table head 2 8 3" xfId="11069" xr:uid="{00000000-0005-0000-0000-000009CD0000}"/>
    <cellStyle name="Table head 2 8 4" xfId="11070" xr:uid="{00000000-0005-0000-0000-00000ACD0000}"/>
    <cellStyle name="Table head 2 8 5" xfId="11071" xr:uid="{00000000-0005-0000-0000-00000BCD0000}"/>
    <cellStyle name="Table head 2 8 6" xfId="11072" xr:uid="{00000000-0005-0000-0000-00000CCD0000}"/>
    <cellStyle name="Table head 2 8_CR4_19" xfId="11073" xr:uid="{00000000-0005-0000-0000-00000DCD0000}"/>
    <cellStyle name="Table head 2 9" xfId="11074" xr:uid="{00000000-0005-0000-0000-00000ECD0000}"/>
    <cellStyle name="Table head 2_3. Chng in credit spreads" xfId="50719" xr:uid="{00000000-0005-0000-0000-00000FCD0000}"/>
    <cellStyle name="Table head 3" xfId="11075" xr:uid="{00000000-0005-0000-0000-000010CD0000}"/>
    <cellStyle name="Table head 3 2" xfId="11076" xr:uid="{00000000-0005-0000-0000-000011CD0000}"/>
    <cellStyle name="Table head 3 2 2" xfId="11077" xr:uid="{00000000-0005-0000-0000-000012CD0000}"/>
    <cellStyle name="Table head 3 2 2 2" xfId="50720" xr:uid="{00000000-0005-0000-0000-000013CD0000}"/>
    <cellStyle name="Table head 3 2 3" xfId="11078" xr:uid="{00000000-0005-0000-0000-000014CD0000}"/>
    <cellStyle name="Table head 3 2 4" xfId="11079" xr:uid="{00000000-0005-0000-0000-000015CD0000}"/>
    <cellStyle name="Table head 3 2 5" xfId="11080" xr:uid="{00000000-0005-0000-0000-000016CD0000}"/>
    <cellStyle name="Table head 3 2 6" xfId="11081" xr:uid="{00000000-0005-0000-0000-000017CD0000}"/>
    <cellStyle name="Table head 3 2 7" xfId="11082" xr:uid="{00000000-0005-0000-0000-000018CD0000}"/>
    <cellStyle name="Table head 3 2_3. Chng in credit spreads" xfId="50721" xr:uid="{00000000-0005-0000-0000-000019CD0000}"/>
    <cellStyle name="Table head 3 3" xfId="11083" xr:uid="{00000000-0005-0000-0000-00001ACD0000}"/>
    <cellStyle name="Table head 3 3 2" xfId="11084" xr:uid="{00000000-0005-0000-0000-00001BCD0000}"/>
    <cellStyle name="Table head 3 3 3" xfId="11085" xr:uid="{00000000-0005-0000-0000-00001CCD0000}"/>
    <cellStyle name="Table head 3 3 4" xfId="11086" xr:uid="{00000000-0005-0000-0000-00001DCD0000}"/>
    <cellStyle name="Table head 3 3 5" xfId="11087" xr:uid="{00000000-0005-0000-0000-00001ECD0000}"/>
    <cellStyle name="Table head 3 3 6" xfId="11088" xr:uid="{00000000-0005-0000-0000-00001FCD0000}"/>
    <cellStyle name="Table head 3 3 7" xfId="11089" xr:uid="{00000000-0005-0000-0000-000020CD0000}"/>
    <cellStyle name="Table head 3 3_CR4_19" xfId="11090" xr:uid="{00000000-0005-0000-0000-000021CD0000}"/>
    <cellStyle name="Table head 3 4" xfId="11091" xr:uid="{00000000-0005-0000-0000-000022CD0000}"/>
    <cellStyle name="Table head 3 4 2" xfId="11092" xr:uid="{00000000-0005-0000-0000-000023CD0000}"/>
    <cellStyle name="Table head 3 4 3" xfId="11093" xr:uid="{00000000-0005-0000-0000-000024CD0000}"/>
    <cellStyle name="Table head 3 4 4" xfId="11094" xr:uid="{00000000-0005-0000-0000-000025CD0000}"/>
    <cellStyle name="Table head 3 4 5" xfId="11095" xr:uid="{00000000-0005-0000-0000-000026CD0000}"/>
    <cellStyle name="Table head 3 4 6" xfId="11096" xr:uid="{00000000-0005-0000-0000-000027CD0000}"/>
    <cellStyle name="Table head 3 4 7" xfId="11097" xr:uid="{00000000-0005-0000-0000-000028CD0000}"/>
    <cellStyle name="Table head 3 4_CR4_19" xfId="11098" xr:uid="{00000000-0005-0000-0000-000029CD0000}"/>
    <cellStyle name="Table head 3 5" xfId="11099" xr:uid="{00000000-0005-0000-0000-00002ACD0000}"/>
    <cellStyle name="Table head 3 5 2" xfId="11100" xr:uid="{00000000-0005-0000-0000-00002BCD0000}"/>
    <cellStyle name="Table head 3 5 3" xfId="11101" xr:uid="{00000000-0005-0000-0000-00002CCD0000}"/>
    <cellStyle name="Table head 3 5 4" xfId="11102" xr:uid="{00000000-0005-0000-0000-00002DCD0000}"/>
    <cellStyle name="Table head 3 5 5" xfId="11103" xr:uid="{00000000-0005-0000-0000-00002ECD0000}"/>
    <cellStyle name="Table head 3 5 6" xfId="11104" xr:uid="{00000000-0005-0000-0000-00002FCD0000}"/>
    <cellStyle name="Table head 3 5 7" xfId="11105" xr:uid="{00000000-0005-0000-0000-000030CD0000}"/>
    <cellStyle name="Table head 3 5_CR4_19" xfId="11106" xr:uid="{00000000-0005-0000-0000-000031CD0000}"/>
    <cellStyle name="Table head 3 6" xfId="11107" xr:uid="{00000000-0005-0000-0000-000032CD0000}"/>
    <cellStyle name="Table head 3 6 2" xfId="11108" xr:uid="{00000000-0005-0000-0000-000033CD0000}"/>
    <cellStyle name="Table head 3 6 3" xfId="11109" xr:uid="{00000000-0005-0000-0000-000034CD0000}"/>
    <cellStyle name="Table head 3 6 4" xfId="11110" xr:uid="{00000000-0005-0000-0000-000035CD0000}"/>
    <cellStyle name="Table head 3 6 5" xfId="11111" xr:uid="{00000000-0005-0000-0000-000036CD0000}"/>
    <cellStyle name="Table head 3 6 6" xfId="11112" xr:uid="{00000000-0005-0000-0000-000037CD0000}"/>
    <cellStyle name="Table head 3 6 7" xfId="11113" xr:uid="{00000000-0005-0000-0000-000038CD0000}"/>
    <cellStyle name="Table head 3 6_CR4_19" xfId="11114" xr:uid="{00000000-0005-0000-0000-000039CD0000}"/>
    <cellStyle name="Table head 3 7" xfId="11115" xr:uid="{00000000-0005-0000-0000-00003ACD0000}"/>
    <cellStyle name="Table head 3 7 2" xfId="11116" xr:uid="{00000000-0005-0000-0000-00003BCD0000}"/>
    <cellStyle name="Table head 3 7 3" xfId="11117" xr:uid="{00000000-0005-0000-0000-00003CCD0000}"/>
    <cellStyle name="Table head 3 7 4" xfId="11118" xr:uid="{00000000-0005-0000-0000-00003DCD0000}"/>
    <cellStyle name="Table head 3 7 5" xfId="11119" xr:uid="{00000000-0005-0000-0000-00003ECD0000}"/>
    <cellStyle name="Table head 3 7 6" xfId="11120" xr:uid="{00000000-0005-0000-0000-00003FCD0000}"/>
    <cellStyle name="Table head 3 7_CR4_19" xfId="11121" xr:uid="{00000000-0005-0000-0000-000040CD0000}"/>
    <cellStyle name="Table head 3 8" xfId="11122" xr:uid="{00000000-0005-0000-0000-000041CD0000}"/>
    <cellStyle name="Table head 3_3. Chng in credit spreads" xfId="50722" xr:uid="{00000000-0005-0000-0000-000042CD0000}"/>
    <cellStyle name="Table head 4" xfId="11123" xr:uid="{00000000-0005-0000-0000-000043CD0000}"/>
    <cellStyle name="Table head 4 2" xfId="11124" xr:uid="{00000000-0005-0000-0000-000044CD0000}"/>
    <cellStyle name="Table head 4 3" xfId="11125" xr:uid="{00000000-0005-0000-0000-000045CD0000}"/>
    <cellStyle name="Table head 4 4" xfId="11126" xr:uid="{00000000-0005-0000-0000-000046CD0000}"/>
    <cellStyle name="Table head 4 5" xfId="11127" xr:uid="{00000000-0005-0000-0000-000047CD0000}"/>
    <cellStyle name="Table head 4 6" xfId="11128" xr:uid="{00000000-0005-0000-0000-000048CD0000}"/>
    <cellStyle name="Table head 4 7" xfId="11129" xr:uid="{00000000-0005-0000-0000-000049CD0000}"/>
    <cellStyle name="Table head 4_CR4_19" xfId="11130" xr:uid="{00000000-0005-0000-0000-00004ACD0000}"/>
    <cellStyle name="Table head 5" xfId="11131" xr:uid="{00000000-0005-0000-0000-00004BCD0000}"/>
    <cellStyle name="Table head 5 2" xfId="11132" xr:uid="{00000000-0005-0000-0000-00004CCD0000}"/>
    <cellStyle name="Table head 5 3" xfId="11133" xr:uid="{00000000-0005-0000-0000-00004DCD0000}"/>
    <cellStyle name="Table head 5 4" xfId="11134" xr:uid="{00000000-0005-0000-0000-00004ECD0000}"/>
    <cellStyle name="Table head 5 5" xfId="11135" xr:uid="{00000000-0005-0000-0000-00004FCD0000}"/>
    <cellStyle name="Table head 5 6" xfId="11136" xr:uid="{00000000-0005-0000-0000-000050CD0000}"/>
    <cellStyle name="Table head 5 7" xfId="11137" xr:uid="{00000000-0005-0000-0000-000051CD0000}"/>
    <cellStyle name="Table head 5_CR4_19" xfId="11138" xr:uid="{00000000-0005-0000-0000-000052CD0000}"/>
    <cellStyle name="Table head 6" xfId="11139" xr:uid="{00000000-0005-0000-0000-000053CD0000}"/>
    <cellStyle name="Table head 6 2" xfId="11140" xr:uid="{00000000-0005-0000-0000-000054CD0000}"/>
    <cellStyle name="Table head 6 3" xfId="11141" xr:uid="{00000000-0005-0000-0000-000055CD0000}"/>
    <cellStyle name="Table head 6 4" xfId="11142" xr:uid="{00000000-0005-0000-0000-000056CD0000}"/>
    <cellStyle name="Table head 6 5" xfId="11143" xr:uid="{00000000-0005-0000-0000-000057CD0000}"/>
    <cellStyle name="Table head 6 6" xfId="11144" xr:uid="{00000000-0005-0000-0000-000058CD0000}"/>
    <cellStyle name="Table head 6 7" xfId="11145" xr:uid="{00000000-0005-0000-0000-000059CD0000}"/>
    <cellStyle name="Table head 6_CR4_19" xfId="11146" xr:uid="{00000000-0005-0000-0000-00005ACD0000}"/>
    <cellStyle name="Table head 7" xfId="11147" xr:uid="{00000000-0005-0000-0000-00005BCD0000}"/>
    <cellStyle name="Table head 7 2" xfId="11148" xr:uid="{00000000-0005-0000-0000-00005CCD0000}"/>
    <cellStyle name="Table head 7 3" xfId="11149" xr:uid="{00000000-0005-0000-0000-00005DCD0000}"/>
    <cellStyle name="Table head 7 4" xfId="11150" xr:uid="{00000000-0005-0000-0000-00005ECD0000}"/>
    <cellStyle name="Table head 7 5" xfId="11151" xr:uid="{00000000-0005-0000-0000-00005FCD0000}"/>
    <cellStyle name="Table head 7 6" xfId="11152" xr:uid="{00000000-0005-0000-0000-000060CD0000}"/>
    <cellStyle name="Table head 7 7" xfId="11153" xr:uid="{00000000-0005-0000-0000-000061CD0000}"/>
    <cellStyle name="Table head 7_CR4_19" xfId="11154" xr:uid="{00000000-0005-0000-0000-000062CD0000}"/>
    <cellStyle name="Table head 8" xfId="11155" xr:uid="{00000000-0005-0000-0000-000063CD0000}"/>
    <cellStyle name="Table head 8 2" xfId="11156" xr:uid="{00000000-0005-0000-0000-000064CD0000}"/>
    <cellStyle name="Table head 8 3" xfId="11157" xr:uid="{00000000-0005-0000-0000-000065CD0000}"/>
    <cellStyle name="Table head 8 4" xfId="11158" xr:uid="{00000000-0005-0000-0000-000066CD0000}"/>
    <cellStyle name="Table head 8 5" xfId="11159" xr:uid="{00000000-0005-0000-0000-000067CD0000}"/>
    <cellStyle name="Table head 8 6" xfId="11160" xr:uid="{00000000-0005-0000-0000-000068CD0000}"/>
    <cellStyle name="Table head 8 7" xfId="11161" xr:uid="{00000000-0005-0000-0000-000069CD0000}"/>
    <cellStyle name="Table head 8_CR4_19" xfId="11162" xr:uid="{00000000-0005-0000-0000-00006ACD0000}"/>
    <cellStyle name="Table head 9" xfId="11163" xr:uid="{00000000-0005-0000-0000-00006BCD0000}"/>
    <cellStyle name="Table head 9 2" xfId="11164" xr:uid="{00000000-0005-0000-0000-00006CCD0000}"/>
    <cellStyle name="Table head 9 3" xfId="11165" xr:uid="{00000000-0005-0000-0000-00006DCD0000}"/>
    <cellStyle name="Table head 9 4" xfId="11166" xr:uid="{00000000-0005-0000-0000-00006ECD0000}"/>
    <cellStyle name="Table head 9 5" xfId="11167" xr:uid="{00000000-0005-0000-0000-00006FCD0000}"/>
    <cellStyle name="Table head 9 6" xfId="11168" xr:uid="{00000000-0005-0000-0000-000070CD0000}"/>
    <cellStyle name="Table head 9_CR4_19" xfId="11169" xr:uid="{00000000-0005-0000-0000-000071CD0000}"/>
    <cellStyle name="Table Head Aligned" xfId="33523" xr:uid="{00000000-0005-0000-0000-000072CD0000}"/>
    <cellStyle name="Table Head Aligned 2" xfId="33524" xr:uid="{00000000-0005-0000-0000-000073CD0000}"/>
    <cellStyle name="Table Head Aligned 3" xfId="33525" xr:uid="{00000000-0005-0000-0000-000074CD0000}"/>
    <cellStyle name="Table Head Aligned_AVA DVA EL" xfId="33526" xr:uid="{00000000-0005-0000-0000-000075CD0000}"/>
    <cellStyle name="Table Head Blue" xfId="33527" xr:uid="{00000000-0005-0000-0000-000076CD0000}"/>
    <cellStyle name="Table Head Blue 2" xfId="33528" xr:uid="{00000000-0005-0000-0000-000077CD0000}"/>
    <cellStyle name="Table Head Blue 3" xfId="33529" xr:uid="{00000000-0005-0000-0000-000078CD0000}"/>
    <cellStyle name="Table Head Blue_AVA DVA EL" xfId="33530" xr:uid="{00000000-0005-0000-0000-000079CD0000}"/>
    <cellStyle name="Table Head Green" xfId="33531" xr:uid="{00000000-0005-0000-0000-00007ACD0000}"/>
    <cellStyle name="Table Head Green 2" xfId="33532" xr:uid="{00000000-0005-0000-0000-00007BCD0000}"/>
    <cellStyle name="Table Head Green 3" xfId="33533" xr:uid="{00000000-0005-0000-0000-00007CCD0000}"/>
    <cellStyle name="Table Head Green_AVA DVA EL" xfId="33534" xr:uid="{00000000-0005-0000-0000-00007DCD0000}"/>
    <cellStyle name="Table Head_03-Egne aksjer 1002" xfId="33535" xr:uid="{00000000-0005-0000-0000-00007ECD0000}"/>
    <cellStyle name="Table Heading" xfId="33536" xr:uid="{00000000-0005-0000-0000-00007FCD0000}"/>
    <cellStyle name="Table Heading 2" xfId="33537" xr:uid="{00000000-0005-0000-0000-000080CD0000}"/>
    <cellStyle name="Table Heading 2 2" xfId="33538" xr:uid="{00000000-0005-0000-0000-000081CD0000}"/>
    <cellStyle name="Table Heading 2 3" xfId="33539" xr:uid="{00000000-0005-0000-0000-000082CD0000}"/>
    <cellStyle name="Table Heading 2 4" xfId="50723" xr:uid="{00000000-0005-0000-0000-000083CD0000}"/>
    <cellStyle name="Table Heading 2_AVA DVA EL" xfId="33540" xr:uid="{00000000-0005-0000-0000-000084CD0000}"/>
    <cellStyle name="Table Heading 3" xfId="33541" xr:uid="{00000000-0005-0000-0000-000085CD0000}"/>
    <cellStyle name="Table Heading 4" xfId="33542" xr:uid="{00000000-0005-0000-0000-000086CD0000}"/>
    <cellStyle name="Table Heading_AVA DVA EL" xfId="33543" xr:uid="{00000000-0005-0000-0000-000087CD0000}"/>
    <cellStyle name="Table Source" xfId="33544" xr:uid="{00000000-0005-0000-0000-000088CD0000}"/>
    <cellStyle name="Table Source 2" xfId="33545" xr:uid="{00000000-0005-0000-0000-000089CD0000}"/>
    <cellStyle name="Table Source 3" xfId="33546" xr:uid="{00000000-0005-0000-0000-00008ACD0000}"/>
    <cellStyle name="Table Source_AVA DVA EL" xfId="33547" xr:uid="{00000000-0005-0000-0000-00008BCD0000}"/>
    <cellStyle name="Table Sub Head" xfId="33548" xr:uid="{00000000-0005-0000-0000-00008CCD0000}"/>
    <cellStyle name="Table Sub Head 2" xfId="33549" xr:uid="{00000000-0005-0000-0000-00008DCD0000}"/>
    <cellStyle name="Table Sub Head 3" xfId="33550" xr:uid="{00000000-0005-0000-0000-00008ECD0000}"/>
    <cellStyle name="Table Sub Head_AVA DVA EL" xfId="33551" xr:uid="{00000000-0005-0000-0000-00008FCD0000}"/>
    <cellStyle name="Table Text" xfId="33552" xr:uid="{00000000-0005-0000-0000-000090CD0000}"/>
    <cellStyle name="Table Text 2" xfId="33553" xr:uid="{00000000-0005-0000-0000-000091CD0000}"/>
    <cellStyle name="Table Text 3" xfId="33554" xr:uid="{00000000-0005-0000-0000-000092CD0000}"/>
    <cellStyle name="table text bold" xfId="11170" xr:uid="{00000000-0005-0000-0000-000093CD0000}"/>
    <cellStyle name="table text bold 2" xfId="11171" xr:uid="{00000000-0005-0000-0000-000094CD0000}"/>
    <cellStyle name="table text bold 2 2" xfId="33555" xr:uid="{00000000-0005-0000-0000-000095CD0000}"/>
    <cellStyle name="table text bold 2 2 2" xfId="50724" xr:uid="{00000000-0005-0000-0000-000096CD0000}"/>
    <cellStyle name="table text bold 2_3. Chng in credit spreads" xfId="50725" xr:uid="{00000000-0005-0000-0000-000097CD0000}"/>
    <cellStyle name="table text bold 3" xfId="33556" xr:uid="{00000000-0005-0000-0000-000098CD0000}"/>
    <cellStyle name="table text bold 3 2" xfId="33557" xr:uid="{00000000-0005-0000-0000-000099CD0000}"/>
    <cellStyle name="table text bold 3 2 2" xfId="33558" xr:uid="{00000000-0005-0000-0000-00009ACD0000}"/>
    <cellStyle name="table text bold 3 2 3" xfId="33559" xr:uid="{00000000-0005-0000-0000-00009BCD0000}"/>
    <cellStyle name="table text bold 3 2_AVA DVA EL" xfId="33560" xr:uid="{00000000-0005-0000-0000-00009CCD0000}"/>
    <cellStyle name="table text bold 3 3" xfId="33561" xr:uid="{00000000-0005-0000-0000-00009DCD0000}"/>
    <cellStyle name="table text bold 3 4" xfId="33562" xr:uid="{00000000-0005-0000-0000-00009ECD0000}"/>
    <cellStyle name="table text bold 3_3. Chng in credit spreads" xfId="50726" xr:uid="{00000000-0005-0000-0000-00009FCD0000}"/>
    <cellStyle name="table text bold 4" xfId="33563" xr:uid="{00000000-0005-0000-0000-0000A0CD0000}"/>
    <cellStyle name="table text bold green" xfId="11172" xr:uid="{00000000-0005-0000-0000-0000A1CD0000}"/>
    <cellStyle name="table text bold green 2" xfId="11173" xr:uid="{00000000-0005-0000-0000-0000A2CD0000}"/>
    <cellStyle name="table text bold green 2 2" xfId="33564" xr:uid="{00000000-0005-0000-0000-0000A3CD0000}"/>
    <cellStyle name="table text bold green 2 2 2" xfId="50727" xr:uid="{00000000-0005-0000-0000-0000A4CD0000}"/>
    <cellStyle name="table text bold green 2_3. Chng in credit spreads" xfId="50728" xr:uid="{00000000-0005-0000-0000-0000A5CD0000}"/>
    <cellStyle name="table text bold green 3" xfId="33565" xr:uid="{00000000-0005-0000-0000-0000A6CD0000}"/>
    <cellStyle name="table text bold green 3 2" xfId="50729" xr:uid="{00000000-0005-0000-0000-0000A7CD0000}"/>
    <cellStyle name="table text bold green_1" xfId="50730" xr:uid="{00000000-0005-0000-0000-0000A8CD0000}"/>
    <cellStyle name="table text bold_1" xfId="50731" xr:uid="{00000000-0005-0000-0000-0000A9CD0000}"/>
    <cellStyle name="table text light" xfId="11174" xr:uid="{00000000-0005-0000-0000-0000AACD0000}"/>
    <cellStyle name="table text light 2" xfId="11175" xr:uid="{00000000-0005-0000-0000-0000ABCD0000}"/>
    <cellStyle name="table text light 2 2" xfId="33566" xr:uid="{00000000-0005-0000-0000-0000ACCD0000}"/>
    <cellStyle name="table text light 2 2 2" xfId="50732" xr:uid="{00000000-0005-0000-0000-0000ADCD0000}"/>
    <cellStyle name="table text light 2_3. Chng in credit spreads" xfId="50733" xr:uid="{00000000-0005-0000-0000-0000AECD0000}"/>
    <cellStyle name="table text light 3" xfId="33567" xr:uid="{00000000-0005-0000-0000-0000AFCD0000}"/>
    <cellStyle name="table text light 3 2" xfId="33568" xr:uid="{00000000-0005-0000-0000-0000B0CD0000}"/>
    <cellStyle name="table text light 3 2 2" xfId="33569" xr:uid="{00000000-0005-0000-0000-0000B1CD0000}"/>
    <cellStyle name="table text light 3 2 3" xfId="33570" xr:uid="{00000000-0005-0000-0000-0000B2CD0000}"/>
    <cellStyle name="table text light 3 2_AVA DVA EL" xfId="33571" xr:uid="{00000000-0005-0000-0000-0000B3CD0000}"/>
    <cellStyle name="table text light 3 3" xfId="33572" xr:uid="{00000000-0005-0000-0000-0000B4CD0000}"/>
    <cellStyle name="table text light 3 4" xfId="33573" xr:uid="{00000000-0005-0000-0000-0000B5CD0000}"/>
    <cellStyle name="table text light 3_3. Chng in credit spreads" xfId="50734" xr:uid="{00000000-0005-0000-0000-0000B6CD0000}"/>
    <cellStyle name="table text light 4" xfId="33574" xr:uid="{00000000-0005-0000-0000-0000B7CD0000}"/>
    <cellStyle name="table text light_1" xfId="50735" xr:uid="{00000000-0005-0000-0000-0000B8CD0000}"/>
    <cellStyle name="Table Text_3. Chng in credit spreads" xfId="50736" xr:uid="{00000000-0005-0000-0000-0000B9CD0000}"/>
    <cellStyle name="Table Title" xfId="33575" xr:uid="{00000000-0005-0000-0000-0000BACD0000}"/>
    <cellStyle name="Table Title 2" xfId="33576" xr:uid="{00000000-0005-0000-0000-0000BBCD0000}"/>
    <cellStyle name="Table Title 3" xfId="33577" xr:uid="{00000000-0005-0000-0000-0000BCCD0000}"/>
    <cellStyle name="Table Title_AVA DVA EL" xfId="33578" xr:uid="{00000000-0005-0000-0000-0000BDCD0000}"/>
    <cellStyle name="Table Units" xfId="33579" xr:uid="{00000000-0005-0000-0000-0000BECD0000}"/>
    <cellStyle name="Table Units 2" xfId="33580" xr:uid="{00000000-0005-0000-0000-0000BFCD0000}"/>
    <cellStyle name="Table Units 2 2" xfId="33581" xr:uid="{00000000-0005-0000-0000-0000C0CD0000}"/>
    <cellStyle name="Table Units 2 3" xfId="33582" xr:uid="{00000000-0005-0000-0000-0000C1CD0000}"/>
    <cellStyle name="Table Units 2 4" xfId="50737" xr:uid="{00000000-0005-0000-0000-0000C2CD0000}"/>
    <cellStyle name="Table Units 2_AVA DVA EL" xfId="33583" xr:uid="{00000000-0005-0000-0000-0000C3CD0000}"/>
    <cellStyle name="Table Units 3" xfId="33584" xr:uid="{00000000-0005-0000-0000-0000C4CD0000}"/>
    <cellStyle name="Table Units 4" xfId="33585" xr:uid="{00000000-0005-0000-0000-0000C5CD0000}"/>
    <cellStyle name="Table Units_3. Chng in credit spreads" xfId="50738" xr:uid="{00000000-0005-0000-0000-0000C6CD0000}"/>
    <cellStyle name="Table_Header" xfId="33586" xr:uid="{00000000-0005-0000-0000-0000C7CD0000}"/>
    <cellStyle name="TableBorder" xfId="33587" xr:uid="{00000000-0005-0000-0000-0000C8CD0000}"/>
    <cellStyle name="TableBorder 2" xfId="33588" xr:uid="{00000000-0005-0000-0000-0000C9CD0000}"/>
    <cellStyle name="TableBorder 2 2" xfId="33589" xr:uid="{00000000-0005-0000-0000-0000CACD0000}"/>
    <cellStyle name="TableBorder 2 3" xfId="33590" xr:uid="{00000000-0005-0000-0000-0000CBCD0000}"/>
    <cellStyle name="TableBorder 2_AVA DVA EL" xfId="33591" xr:uid="{00000000-0005-0000-0000-0000CCCD0000}"/>
    <cellStyle name="TableBorder 3" xfId="33592" xr:uid="{00000000-0005-0000-0000-0000CDCD0000}"/>
    <cellStyle name="TableBorder 4" xfId="33593" xr:uid="{00000000-0005-0000-0000-0000CECD0000}"/>
    <cellStyle name="TableBorder_3. Chng in credit spreads" xfId="50739" xr:uid="{00000000-0005-0000-0000-0000CFCD0000}"/>
    <cellStyle name="TableColumnHeader" xfId="33594" xr:uid="{00000000-0005-0000-0000-0000D0CD0000}"/>
    <cellStyle name="TableColumnHeader 2" xfId="33595" xr:uid="{00000000-0005-0000-0000-0000D1CD0000}"/>
    <cellStyle name="TableColumnHeader 3" xfId="33596" xr:uid="{00000000-0005-0000-0000-0000D2CD0000}"/>
    <cellStyle name="TableColumnHeader_AVA DVA EL" xfId="33597" xr:uid="{00000000-0005-0000-0000-0000D3CD0000}"/>
    <cellStyle name="TableHeading" xfId="33598" xr:uid="{00000000-0005-0000-0000-0000D4CD0000}"/>
    <cellStyle name="TableHeading 2" xfId="33599" xr:uid="{00000000-0005-0000-0000-0000D5CD0000}"/>
    <cellStyle name="TableHeading 2 2" xfId="33600" xr:uid="{00000000-0005-0000-0000-0000D6CD0000}"/>
    <cellStyle name="TableHeading 2 3" xfId="33601" xr:uid="{00000000-0005-0000-0000-0000D7CD0000}"/>
    <cellStyle name="TableHeading 2_AVA DVA EL" xfId="33602" xr:uid="{00000000-0005-0000-0000-0000D8CD0000}"/>
    <cellStyle name="TableHeading 3" xfId="33603" xr:uid="{00000000-0005-0000-0000-0000D9CD0000}"/>
    <cellStyle name="TableHeading 4" xfId="33604" xr:uid="{00000000-0005-0000-0000-0000DACD0000}"/>
    <cellStyle name="TableHeading_3. Chng in credit spreads" xfId="50740" xr:uid="{00000000-0005-0000-0000-0000DBCD0000}"/>
    <cellStyle name="TableHighlight" xfId="33605" xr:uid="{00000000-0005-0000-0000-0000DCCD0000}"/>
    <cellStyle name="TableHighlight 2" xfId="33606" xr:uid="{00000000-0005-0000-0000-0000DDCD0000}"/>
    <cellStyle name="TableHighlight 2 2" xfId="33607" xr:uid="{00000000-0005-0000-0000-0000DECD0000}"/>
    <cellStyle name="TableHighlight 2 3" xfId="33608" xr:uid="{00000000-0005-0000-0000-0000DFCD0000}"/>
    <cellStyle name="TableHighlight 2_AVA DVA EL" xfId="33609" xr:uid="{00000000-0005-0000-0000-0000E0CD0000}"/>
    <cellStyle name="TableHighlight 3" xfId="33610" xr:uid="{00000000-0005-0000-0000-0000E1CD0000}"/>
    <cellStyle name="TableHighlight 4" xfId="33611" xr:uid="{00000000-0005-0000-0000-0000E2CD0000}"/>
    <cellStyle name="TableHighlight_3. Chng in credit spreads" xfId="50741" xr:uid="{00000000-0005-0000-0000-0000E3CD0000}"/>
    <cellStyle name="TableNote" xfId="33612" xr:uid="{00000000-0005-0000-0000-0000E4CD0000}"/>
    <cellStyle name="TableNote 2" xfId="33613" xr:uid="{00000000-0005-0000-0000-0000E5CD0000}"/>
    <cellStyle name="TableNote 2 2" xfId="33614" xr:uid="{00000000-0005-0000-0000-0000E6CD0000}"/>
    <cellStyle name="TableNote 2 3" xfId="33615" xr:uid="{00000000-0005-0000-0000-0000E7CD0000}"/>
    <cellStyle name="TableNote 2_AVA DVA EL" xfId="33616" xr:uid="{00000000-0005-0000-0000-0000E8CD0000}"/>
    <cellStyle name="TableNote 3" xfId="33617" xr:uid="{00000000-0005-0000-0000-0000E9CD0000}"/>
    <cellStyle name="TableNote 4" xfId="33618" xr:uid="{00000000-0005-0000-0000-0000EACD0000}"/>
    <cellStyle name="TableNote_3. Chng in credit spreads" xfId="50742" xr:uid="{00000000-0005-0000-0000-0000EBCD0000}"/>
    <cellStyle name="Tekst objaśnienia" xfId="33619" xr:uid="{00000000-0005-0000-0000-0000ECCD0000}"/>
    <cellStyle name="Tekst objaśnienia 2" xfId="33620" xr:uid="{00000000-0005-0000-0000-0000EDCD0000}"/>
    <cellStyle name="Tekst objaśnienia 3" xfId="33621" xr:uid="{00000000-0005-0000-0000-0000EECD0000}"/>
    <cellStyle name="Tekst objaśnienia_AVA DVA EL" xfId="33622" xr:uid="{00000000-0005-0000-0000-0000EFCD0000}"/>
    <cellStyle name="Tekst ostrzeżenia" xfId="33623" xr:uid="{00000000-0005-0000-0000-0000F0CD0000}"/>
    <cellStyle name="Tekst ostrzeżenia 2" xfId="33624" xr:uid="{00000000-0005-0000-0000-0000F1CD0000}"/>
    <cellStyle name="Tekst ostrzeżenia 3" xfId="33625" xr:uid="{00000000-0005-0000-0000-0000F2CD0000}"/>
    <cellStyle name="Tekst ostrzeżenia_AVA DVA EL" xfId="33626" xr:uid="{00000000-0005-0000-0000-0000F3CD0000}"/>
    <cellStyle name="test a style" xfId="33627" xr:uid="{00000000-0005-0000-0000-0000F4CD0000}"/>
    <cellStyle name="test a style 2" xfId="33628" xr:uid="{00000000-0005-0000-0000-0000F5CD0000}"/>
    <cellStyle name="test a style 3" xfId="33629" xr:uid="{00000000-0005-0000-0000-0000F6CD0000}"/>
    <cellStyle name="test a style_AVA DVA EL" xfId="33630" xr:uid="{00000000-0005-0000-0000-0000F7CD0000}"/>
    <cellStyle name="tête chapitre" xfId="50743" xr:uid="{00000000-0005-0000-0000-0000F8CD0000}"/>
    <cellStyle name="Text" xfId="11176" xr:uid="{00000000-0005-0000-0000-0000F9CD0000}"/>
    <cellStyle name="Text [3]" xfId="33631" xr:uid="{00000000-0005-0000-0000-0000FACD0000}"/>
    <cellStyle name="Text [3] 2" xfId="33632" xr:uid="{00000000-0005-0000-0000-0000FBCD0000}"/>
    <cellStyle name="Text [3] 3" xfId="33633" xr:uid="{00000000-0005-0000-0000-0000FCCD0000}"/>
    <cellStyle name="Text [3]_AVA DVA EL" xfId="33634" xr:uid="{00000000-0005-0000-0000-0000FDCD0000}"/>
    <cellStyle name="Text [5]" xfId="33635" xr:uid="{00000000-0005-0000-0000-0000FECD0000}"/>
    <cellStyle name="Text [5] 2" xfId="33636" xr:uid="{00000000-0005-0000-0000-0000FFCD0000}"/>
    <cellStyle name="Text [5] 3" xfId="33637" xr:uid="{00000000-0005-0000-0000-000000CE0000}"/>
    <cellStyle name="Text [5]_AVA DVA EL" xfId="33638" xr:uid="{00000000-0005-0000-0000-000001CE0000}"/>
    <cellStyle name="Text 1" xfId="33639" xr:uid="{00000000-0005-0000-0000-000002CE0000}"/>
    <cellStyle name="Text 1 2" xfId="33640" xr:uid="{00000000-0005-0000-0000-000003CE0000}"/>
    <cellStyle name="Text 1 3" xfId="33641" xr:uid="{00000000-0005-0000-0000-000004CE0000}"/>
    <cellStyle name="Text 1_AVA DVA EL" xfId="33642" xr:uid="{00000000-0005-0000-0000-000005CE0000}"/>
    <cellStyle name="Text 12" xfId="33643" xr:uid="{00000000-0005-0000-0000-000006CE0000}"/>
    <cellStyle name="Text 12 2" xfId="33644" xr:uid="{00000000-0005-0000-0000-000007CE0000}"/>
    <cellStyle name="Text 12 3" xfId="33645" xr:uid="{00000000-0005-0000-0000-000008CE0000}"/>
    <cellStyle name="Text 12 4" xfId="50744" xr:uid="{00000000-0005-0000-0000-000009CE0000}"/>
    <cellStyle name="Text 12_AVA DVA EL" xfId="33646" xr:uid="{00000000-0005-0000-0000-00000ACE0000}"/>
    <cellStyle name="Text 2" xfId="33647" xr:uid="{00000000-0005-0000-0000-00000BCE0000}"/>
    <cellStyle name="Text 2 2" xfId="33648" xr:uid="{00000000-0005-0000-0000-00000CCE0000}"/>
    <cellStyle name="Text 2 3" xfId="33649" xr:uid="{00000000-0005-0000-0000-00000DCE0000}"/>
    <cellStyle name="Text 2_AVA DVA EL" xfId="33650" xr:uid="{00000000-0005-0000-0000-00000ECE0000}"/>
    <cellStyle name="Text 3" xfId="33651" xr:uid="{00000000-0005-0000-0000-00000FCE0000}"/>
    <cellStyle name="Text 3 2" xfId="33652" xr:uid="{00000000-0005-0000-0000-000010CE0000}"/>
    <cellStyle name="Text 3 3" xfId="33653" xr:uid="{00000000-0005-0000-0000-000011CE0000}"/>
    <cellStyle name="Text 3 4" xfId="50745" xr:uid="{00000000-0005-0000-0000-000012CE0000}"/>
    <cellStyle name="Text 3_AVA DVA EL" xfId="33654" xr:uid="{00000000-0005-0000-0000-000013CE0000}"/>
    <cellStyle name="Text 4" xfId="33655" xr:uid="{00000000-0005-0000-0000-000014CE0000}"/>
    <cellStyle name="Text 5" xfId="33656" xr:uid="{00000000-0005-0000-0000-000015CE0000}"/>
    <cellStyle name="Text 6" xfId="33657" xr:uid="{00000000-0005-0000-0000-000016CE0000}"/>
    <cellStyle name="Text Head 1" xfId="33658" xr:uid="{00000000-0005-0000-0000-000017CE0000}"/>
    <cellStyle name="Text Head 1 2" xfId="33659" xr:uid="{00000000-0005-0000-0000-000018CE0000}"/>
    <cellStyle name="Text Head 1 3" xfId="33660" xr:uid="{00000000-0005-0000-0000-000019CE0000}"/>
    <cellStyle name="Text Head 1_AVA DVA EL" xfId="33661" xr:uid="{00000000-0005-0000-0000-00001ACE0000}"/>
    <cellStyle name="Text Head 2" xfId="33662" xr:uid="{00000000-0005-0000-0000-00001BCE0000}"/>
    <cellStyle name="Text Head 2 2" xfId="33663" xr:uid="{00000000-0005-0000-0000-00001CCE0000}"/>
    <cellStyle name="Text Head 2 3" xfId="33664" xr:uid="{00000000-0005-0000-0000-00001DCE0000}"/>
    <cellStyle name="Text Head 2_AVA DVA EL" xfId="33665" xr:uid="{00000000-0005-0000-0000-00001ECE0000}"/>
    <cellStyle name="Text Indent 1" xfId="33666" xr:uid="{00000000-0005-0000-0000-00001FCE0000}"/>
    <cellStyle name="Text Indent 1 2" xfId="33667" xr:uid="{00000000-0005-0000-0000-000020CE0000}"/>
    <cellStyle name="Text Indent 1 3" xfId="33668" xr:uid="{00000000-0005-0000-0000-000021CE0000}"/>
    <cellStyle name="Text Indent 1_AVA DVA EL" xfId="33669" xr:uid="{00000000-0005-0000-0000-000022CE0000}"/>
    <cellStyle name="Text Indent 2" xfId="33670" xr:uid="{00000000-0005-0000-0000-000023CE0000}"/>
    <cellStyle name="Text Indent 2 2" xfId="33671" xr:uid="{00000000-0005-0000-0000-000024CE0000}"/>
    <cellStyle name="Text Indent 2 3" xfId="33672" xr:uid="{00000000-0005-0000-0000-000025CE0000}"/>
    <cellStyle name="Text Indent 2_AVA DVA EL" xfId="33673" xr:uid="{00000000-0005-0000-0000-000026CE0000}"/>
    <cellStyle name="Text_3. Chng in credit spreads" xfId="50746" xr:uid="{00000000-0005-0000-0000-000027CE0000}"/>
    <cellStyle name="Texto de advertencia" xfId="11177" xr:uid="{00000000-0005-0000-0000-000028CE0000}"/>
    <cellStyle name="Texto de advertencia 2" xfId="33674" xr:uid="{00000000-0005-0000-0000-000029CE0000}"/>
    <cellStyle name="Texto de advertencia_AVA DVA EL" xfId="33675" xr:uid="{00000000-0005-0000-0000-00002ACE0000}"/>
    <cellStyle name="Texto explicativo" xfId="11178" xr:uid="{00000000-0005-0000-0000-00002BCE0000}"/>
    <cellStyle name="Texto explicativo 2" xfId="33676" xr:uid="{00000000-0005-0000-0000-00002CCE0000}"/>
    <cellStyle name="Texto explicativo_AVA DVA EL" xfId="33677" xr:uid="{00000000-0005-0000-0000-00002DCE0000}"/>
    <cellStyle name="Textrubrik" xfId="33678" xr:uid="{00000000-0005-0000-0000-00002ECE0000}"/>
    <cellStyle name="Textrubrik 2" xfId="33679" xr:uid="{00000000-0005-0000-0000-00002FCE0000}"/>
    <cellStyle name="Textrubrik 3" xfId="33680" xr:uid="{00000000-0005-0000-0000-000030CE0000}"/>
    <cellStyle name="Textrubrik 4" xfId="50747" xr:uid="{00000000-0005-0000-0000-000031CE0000}"/>
    <cellStyle name="Textrubrik_AVA DVA EL" xfId="33681" xr:uid="{00000000-0005-0000-0000-000032CE0000}"/>
    <cellStyle name="Tikrinimo langelis" xfId="11179" xr:uid="{00000000-0005-0000-0000-000033CE0000}"/>
    <cellStyle name="Tikrinimo langelis 2" xfId="33682" xr:uid="{00000000-0005-0000-0000-000034CE0000}"/>
    <cellStyle name="Tikrinimo langelis_A02" xfId="54114" xr:uid="{2EF8F70F-3C5C-4E07-96D5-513E72B01DF7}"/>
    <cellStyle name="Times 10" xfId="33683" xr:uid="{00000000-0005-0000-0000-000036CE0000}"/>
    <cellStyle name="Times 10 2" xfId="33684" xr:uid="{00000000-0005-0000-0000-000037CE0000}"/>
    <cellStyle name="Times 10 3" xfId="33685" xr:uid="{00000000-0005-0000-0000-000038CE0000}"/>
    <cellStyle name="Times 10_AVA DVA EL" xfId="33686" xr:uid="{00000000-0005-0000-0000-000039CE0000}"/>
    <cellStyle name="Times 12" xfId="33687" xr:uid="{00000000-0005-0000-0000-00003ACE0000}"/>
    <cellStyle name="Times 12 2" xfId="33688" xr:uid="{00000000-0005-0000-0000-00003BCE0000}"/>
    <cellStyle name="Times 12 3" xfId="33689" xr:uid="{00000000-0005-0000-0000-00003CCE0000}"/>
    <cellStyle name="Times 12_AVA DVA EL" xfId="33690" xr:uid="{00000000-0005-0000-0000-00003DCE0000}"/>
    <cellStyle name="Titel" xfId="33691" xr:uid="{00000000-0005-0000-0000-00003ECE0000}"/>
    <cellStyle name="Titel 2" xfId="33692" xr:uid="{00000000-0005-0000-0000-00003FCE0000}"/>
    <cellStyle name="Titel 3" xfId="33693" xr:uid="{00000000-0005-0000-0000-000040CE0000}"/>
    <cellStyle name="Titel_AVA DVA EL" xfId="33694" xr:uid="{00000000-0005-0000-0000-000041CE0000}"/>
    <cellStyle name="Title" xfId="11180" xr:uid="{00000000-0005-0000-0000-000042CE0000}"/>
    <cellStyle name="Title 10" xfId="11181" xr:uid="{00000000-0005-0000-0000-000043CE0000}"/>
    <cellStyle name="Title 11" xfId="11182" xr:uid="{00000000-0005-0000-0000-000044CE0000}"/>
    <cellStyle name="Title 12" xfId="38572" xr:uid="{00000000-0005-0000-0000-000045CE0000}"/>
    <cellStyle name="Title 2" xfId="11183" xr:uid="{00000000-0005-0000-0000-000046CE0000}"/>
    <cellStyle name="Title 2 2" xfId="11184" xr:uid="{00000000-0005-0000-0000-000047CE0000}"/>
    <cellStyle name="Title 2 2 2" xfId="33695" xr:uid="{00000000-0005-0000-0000-000048CE0000}"/>
    <cellStyle name="Title 2 2 2 2" xfId="33696" xr:uid="{00000000-0005-0000-0000-000049CE0000}"/>
    <cellStyle name="Title 2 2 2 3" xfId="33697" xr:uid="{00000000-0005-0000-0000-00004ACE0000}"/>
    <cellStyle name="Title 2 2 2_AVA DVA EL" xfId="33698" xr:uid="{00000000-0005-0000-0000-00004BCE0000}"/>
    <cellStyle name="Title 2 2 3" xfId="33699" xr:uid="{00000000-0005-0000-0000-00004CCE0000}"/>
    <cellStyle name="Title 2 2_AVA DVA EL" xfId="33700" xr:uid="{00000000-0005-0000-0000-00004DCE0000}"/>
    <cellStyle name="Title 2 3" xfId="11185" xr:uid="{00000000-0005-0000-0000-00004ECE0000}"/>
    <cellStyle name="Title 2 3 2" xfId="33701" xr:uid="{00000000-0005-0000-0000-00004FCE0000}"/>
    <cellStyle name="Title 2 3_AVA DVA EL" xfId="33702" xr:uid="{00000000-0005-0000-0000-000050CE0000}"/>
    <cellStyle name="Title 2 4" xfId="33703" xr:uid="{00000000-0005-0000-0000-000051CE0000}"/>
    <cellStyle name="Title 2 4 2" xfId="33704" xr:uid="{00000000-0005-0000-0000-000052CE0000}"/>
    <cellStyle name="Title 2 4 3" xfId="33705" xr:uid="{00000000-0005-0000-0000-000053CE0000}"/>
    <cellStyle name="Title 2 4_AVA DVA EL" xfId="33706" xr:uid="{00000000-0005-0000-0000-000054CE0000}"/>
    <cellStyle name="Title 2 5" xfId="33707" xr:uid="{00000000-0005-0000-0000-000055CE0000}"/>
    <cellStyle name="Title 2 5 2" xfId="33708" xr:uid="{00000000-0005-0000-0000-000056CE0000}"/>
    <cellStyle name="Title 2 5 3" xfId="33709" xr:uid="{00000000-0005-0000-0000-000057CE0000}"/>
    <cellStyle name="Title 2 5_AVA DVA EL" xfId="33710" xr:uid="{00000000-0005-0000-0000-000058CE0000}"/>
    <cellStyle name="Title 2 6" xfId="33711" xr:uid="{00000000-0005-0000-0000-000059CE0000}"/>
    <cellStyle name="Title 2 7" xfId="35329" xr:uid="{00000000-0005-0000-0000-00005ACE0000}"/>
    <cellStyle name="Title 2_4Q16" xfId="33712" xr:uid="{00000000-0005-0000-0000-00005BCE0000}"/>
    <cellStyle name="Title 3" xfId="11186" xr:uid="{00000000-0005-0000-0000-00005CCE0000}"/>
    <cellStyle name="Title 3 2" xfId="33713" xr:uid="{00000000-0005-0000-0000-00005DCE0000}"/>
    <cellStyle name="Title 3 2 2" xfId="33714" xr:uid="{00000000-0005-0000-0000-00005ECE0000}"/>
    <cellStyle name="Title 3 2 3" xfId="33715" xr:uid="{00000000-0005-0000-0000-00005FCE0000}"/>
    <cellStyle name="Title 3 2_AVA DVA EL" xfId="33716" xr:uid="{00000000-0005-0000-0000-000060CE0000}"/>
    <cellStyle name="Title 3 3" xfId="33717" xr:uid="{00000000-0005-0000-0000-000061CE0000}"/>
    <cellStyle name="Title 3_AVA DVA EL" xfId="33718" xr:uid="{00000000-0005-0000-0000-000062CE0000}"/>
    <cellStyle name="Title 4" xfId="11187" xr:uid="{00000000-0005-0000-0000-000063CE0000}"/>
    <cellStyle name="Title 4 2" xfId="33719" xr:uid="{00000000-0005-0000-0000-000064CE0000}"/>
    <cellStyle name="Title 4 2 2" xfId="33720" xr:uid="{00000000-0005-0000-0000-000065CE0000}"/>
    <cellStyle name="Title 4 2 3" xfId="33721" xr:uid="{00000000-0005-0000-0000-000066CE0000}"/>
    <cellStyle name="Title 4 2_AVA DVA EL" xfId="33722" xr:uid="{00000000-0005-0000-0000-000067CE0000}"/>
    <cellStyle name="Title 4 3" xfId="33723" xr:uid="{00000000-0005-0000-0000-000068CE0000}"/>
    <cellStyle name="Title 4_AVA DVA EL" xfId="33724" xr:uid="{00000000-0005-0000-0000-000069CE0000}"/>
    <cellStyle name="Title 5" xfId="11188" xr:uid="{00000000-0005-0000-0000-00006ACE0000}"/>
    <cellStyle name="Title 5 2" xfId="33725" xr:uid="{00000000-0005-0000-0000-00006BCE0000}"/>
    <cellStyle name="Title 5 2 2" xfId="33726" xr:uid="{00000000-0005-0000-0000-00006CCE0000}"/>
    <cellStyle name="Title 5 2 3" xfId="33727" xr:uid="{00000000-0005-0000-0000-00006DCE0000}"/>
    <cellStyle name="Title 5 2_AVA DVA EL" xfId="33728" xr:uid="{00000000-0005-0000-0000-00006ECE0000}"/>
    <cellStyle name="Title 5 3" xfId="33729" xr:uid="{00000000-0005-0000-0000-00006FCE0000}"/>
    <cellStyle name="Title 5_AVA DVA EL" xfId="33730" xr:uid="{00000000-0005-0000-0000-000070CE0000}"/>
    <cellStyle name="Title 6" xfId="11189" xr:uid="{00000000-0005-0000-0000-000071CE0000}"/>
    <cellStyle name="Title 6 2" xfId="33731" xr:uid="{00000000-0005-0000-0000-000072CE0000}"/>
    <cellStyle name="Title 6 2 2" xfId="33732" xr:uid="{00000000-0005-0000-0000-000073CE0000}"/>
    <cellStyle name="Title 6 2 3" xfId="33733" xr:uid="{00000000-0005-0000-0000-000074CE0000}"/>
    <cellStyle name="Title 6 2_AVA DVA EL" xfId="33734" xr:uid="{00000000-0005-0000-0000-000075CE0000}"/>
    <cellStyle name="Title 6 3" xfId="33735" xr:uid="{00000000-0005-0000-0000-000076CE0000}"/>
    <cellStyle name="Title 6_AVA DVA EL" xfId="33736" xr:uid="{00000000-0005-0000-0000-000077CE0000}"/>
    <cellStyle name="Title 7" xfId="11190" xr:uid="{00000000-0005-0000-0000-000078CE0000}"/>
    <cellStyle name="Title 7 2" xfId="33737" xr:uid="{00000000-0005-0000-0000-000079CE0000}"/>
    <cellStyle name="Title 7_AVA DVA EL" xfId="33738" xr:uid="{00000000-0005-0000-0000-00007ACE0000}"/>
    <cellStyle name="Title 8" xfId="11191" xr:uid="{00000000-0005-0000-0000-00007BCE0000}"/>
    <cellStyle name="Title 8 2" xfId="33739" xr:uid="{00000000-0005-0000-0000-00007CCE0000}"/>
    <cellStyle name="Title 8_AVA DVA EL" xfId="33740" xr:uid="{00000000-0005-0000-0000-00007DCE0000}"/>
    <cellStyle name="Title 9" xfId="11192" xr:uid="{00000000-0005-0000-0000-00007ECE0000}"/>
    <cellStyle name="Title 9 2" xfId="33741" xr:uid="{00000000-0005-0000-0000-00007FCE0000}"/>
    <cellStyle name="Title 9_AVA DVA EL" xfId="33742" xr:uid="{00000000-0005-0000-0000-000080CE0000}"/>
    <cellStyle name="Title_4Q16" xfId="33743" xr:uid="{00000000-0005-0000-0000-000081CE0000}"/>
    <cellStyle name="Titles" xfId="33744" xr:uid="{00000000-0005-0000-0000-000082CE0000}"/>
    <cellStyle name="Titles 2" xfId="33745" xr:uid="{00000000-0005-0000-0000-000083CE0000}"/>
    <cellStyle name="Titles 3" xfId="33746" xr:uid="{00000000-0005-0000-0000-000084CE0000}"/>
    <cellStyle name="Titles_AVA DVA EL" xfId="33747" xr:uid="{00000000-0005-0000-0000-000085CE0000}"/>
    <cellStyle name="titre" xfId="50748" xr:uid="{00000000-0005-0000-0000-000086CE0000}"/>
    <cellStyle name="Tittel" xfId="34675" xr:uid="{00000000-0005-0000-0000-000087CE0000}"/>
    <cellStyle name="Tittel 2" xfId="11193" xr:uid="{00000000-0005-0000-0000-000088CE0000}"/>
    <cellStyle name="Tittel 2 2" xfId="33748" xr:uid="{00000000-0005-0000-0000-000089CE0000}"/>
    <cellStyle name="Tittel 2_AVA DVA EL" xfId="33749" xr:uid="{00000000-0005-0000-0000-00008ACE0000}"/>
    <cellStyle name="Tittel 3" xfId="33750" xr:uid="{00000000-0005-0000-0000-00008BCE0000}"/>
    <cellStyle name="Tittel 3 2" xfId="33751" xr:uid="{00000000-0005-0000-0000-00008CCE0000}"/>
    <cellStyle name="Tittel 3 3" xfId="33752" xr:uid="{00000000-0005-0000-0000-00008DCE0000}"/>
    <cellStyle name="Tittel 3 4" xfId="50749" xr:uid="{00000000-0005-0000-0000-00008ECE0000}"/>
    <cellStyle name="Tittel 3_AVA DVA EL" xfId="33753" xr:uid="{00000000-0005-0000-0000-00008FCE0000}"/>
    <cellStyle name="Tittel 4" xfId="33754" xr:uid="{00000000-0005-0000-0000-000090CE0000}"/>
    <cellStyle name="Tittel 5" xfId="33755" xr:uid="{00000000-0005-0000-0000-000091CE0000}"/>
    <cellStyle name="Tittel 6" xfId="33756" xr:uid="{00000000-0005-0000-0000-000092CE0000}"/>
    <cellStyle name="Tittel 7" xfId="50750" xr:uid="{00000000-0005-0000-0000-000093CE0000}"/>
    <cellStyle name="Tittel_4Q16" xfId="50751" xr:uid="{00000000-0005-0000-0000-000094CE0000}"/>
    <cellStyle name="Título" xfId="11194" xr:uid="{00000000-0005-0000-0000-000095CE0000}"/>
    <cellStyle name="Título 1" xfId="11195" xr:uid="{00000000-0005-0000-0000-000096CE0000}"/>
    <cellStyle name="Título 1 2" xfId="33757" xr:uid="{00000000-0005-0000-0000-000097CE0000}"/>
    <cellStyle name="Título 1_AVA DVA EL" xfId="33758" xr:uid="{00000000-0005-0000-0000-000098CE0000}"/>
    <cellStyle name="Título 2" xfId="11196" xr:uid="{00000000-0005-0000-0000-000099CE0000}"/>
    <cellStyle name="Título 2 2" xfId="33759" xr:uid="{00000000-0005-0000-0000-00009ACE0000}"/>
    <cellStyle name="Título 2_AVA DVA EL" xfId="33760" xr:uid="{00000000-0005-0000-0000-00009BCE0000}"/>
    <cellStyle name="Título 3" xfId="11197" xr:uid="{00000000-0005-0000-0000-00009CCE0000}"/>
    <cellStyle name="Título 3 2" xfId="33761" xr:uid="{00000000-0005-0000-0000-00009DCE0000}"/>
    <cellStyle name="Título 3_AVA DVA EL" xfId="33762" xr:uid="{00000000-0005-0000-0000-00009ECE0000}"/>
    <cellStyle name="Título 4" xfId="33763" xr:uid="{00000000-0005-0000-0000-00009FCE0000}"/>
    <cellStyle name="Título_20091015 DE_Proposed amendments to CR SEC_MKR" xfId="11198" xr:uid="{00000000-0005-0000-0000-0000A0CE0000}"/>
    <cellStyle name="TOC" xfId="33764" xr:uid="{00000000-0005-0000-0000-0000A1CE0000}"/>
    <cellStyle name="TOC 1" xfId="33765" xr:uid="{00000000-0005-0000-0000-0000A2CE0000}"/>
    <cellStyle name="TOC 1 2" xfId="33766" xr:uid="{00000000-0005-0000-0000-0000A3CE0000}"/>
    <cellStyle name="TOC 1 3" xfId="33767" xr:uid="{00000000-0005-0000-0000-0000A4CE0000}"/>
    <cellStyle name="TOC 1_AVA DVA EL" xfId="33768" xr:uid="{00000000-0005-0000-0000-0000A5CE0000}"/>
    <cellStyle name="TOC 2" xfId="33769" xr:uid="{00000000-0005-0000-0000-0000A6CE0000}"/>
    <cellStyle name="TOC 2 2" xfId="33770" xr:uid="{00000000-0005-0000-0000-0000A7CE0000}"/>
    <cellStyle name="TOC 2 3" xfId="33771" xr:uid="{00000000-0005-0000-0000-0000A8CE0000}"/>
    <cellStyle name="TOC 2_AVA DVA EL" xfId="33772" xr:uid="{00000000-0005-0000-0000-0000A9CE0000}"/>
    <cellStyle name="TOC 3" xfId="33773" xr:uid="{00000000-0005-0000-0000-0000AACE0000}"/>
    <cellStyle name="TOC 4" xfId="33774" xr:uid="{00000000-0005-0000-0000-0000ABCE0000}"/>
    <cellStyle name="TOC_3. Chng in credit spreads" xfId="50752" xr:uid="{00000000-0005-0000-0000-0000ACCE0000}"/>
    <cellStyle name="Total" xfId="11199" xr:uid="{00000000-0005-0000-0000-0000ADCE0000}"/>
    <cellStyle name="Total 10" xfId="11200" xr:uid="{00000000-0005-0000-0000-0000AECE0000}"/>
    <cellStyle name="Total 10 2" xfId="33775" xr:uid="{00000000-0005-0000-0000-0000AFCE0000}"/>
    <cellStyle name="Total 10 3" xfId="33776" xr:uid="{00000000-0005-0000-0000-0000B0CE0000}"/>
    <cellStyle name="Total 10_AVA DVA EL" xfId="33777" xr:uid="{00000000-0005-0000-0000-0000B1CE0000}"/>
    <cellStyle name="Total 11" xfId="11201" xr:uid="{00000000-0005-0000-0000-0000B2CE0000}"/>
    <cellStyle name="Total 11 2" xfId="33778" xr:uid="{00000000-0005-0000-0000-0000B3CE0000}"/>
    <cellStyle name="Total 11 3" xfId="33779" xr:uid="{00000000-0005-0000-0000-0000B4CE0000}"/>
    <cellStyle name="Total 11_AVA DVA EL" xfId="33780" xr:uid="{00000000-0005-0000-0000-0000B5CE0000}"/>
    <cellStyle name="Total 12" xfId="33781" xr:uid="{00000000-0005-0000-0000-0000B6CE0000}"/>
    <cellStyle name="Total 12 2" xfId="33782" xr:uid="{00000000-0005-0000-0000-0000B7CE0000}"/>
    <cellStyle name="Total 12 3" xfId="33783" xr:uid="{00000000-0005-0000-0000-0000B8CE0000}"/>
    <cellStyle name="Total 12_AVA DVA EL" xfId="33784" xr:uid="{00000000-0005-0000-0000-0000B9CE0000}"/>
    <cellStyle name="Total 13" xfId="33785" xr:uid="{00000000-0005-0000-0000-0000BACE0000}"/>
    <cellStyle name="Total 13 2" xfId="33786" xr:uid="{00000000-0005-0000-0000-0000BBCE0000}"/>
    <cellStyle name="Total 13 3" xfId="33787" xr:uid="{00000000-0005-0000-0000-0000BCCE0000}"/>
    <cellStyle name="Total 13_AVA DVA EL" xfId="33788" xr:uid="{00000000-0005-0000-0000-0000BDCE0000}"/>
    <cellStyle name="Total 14" xfId="38573" xr:uid="{00000000-0005-0000-0000-0000BECE0000}"/>
    <cellStyle name="Total 15" xfId="50753" xr:uid="{00000000-0005-0000-0000-0000BFCE0000}"/>
    <cellStyle name="Total 16" xfId="50754" xr:uid="{00000000-0005-0000-0000-0000C0CE0000}"/>
    <cellStyle name="Total 2" xfId="11202" xr:uid="{00000000-0005-0000-0000-0000C1CE0000}"/>
    <cellStyle name="Total 2 10" xfId="34852" xr:uid="{00000000-0005-0000-0000-0000C2CE0000}"/>
    <cellStyle name="Total 2 2" xfId="11203" xr:uid="{00000000-0005-0000-0000-0000C3CE0000}"/>
    <cellStyle name="Total 2 2 2" xfId="33789" xr:uid="{00000000-0005-0000-0000-0000C4CE0000}"/>
    <cellStyle name="Total 2 2 2 2" xfId="33790" xr:uid="{00000000-0005-0000-0000-0000C5CE0000}"/>
    <cellStyle name="Total 2 2 2 3" xfId="33791" xr:uid="{00000000-0005-0000-0000-0000C6CE0000}"/>
    <cellStyle name="Total 2 2 2_AVA DVA EL" xfId="33792" xr:uid="{00000000-0005-0000-0000-0000C7CE0000}"/>
    <cellStyle name="Total 2 2 3" xfId="33793" xr:uid="{00000000-0005-0000-0000-0000C8CE0000}"/>
    <cellStyle name="Total 2 2 3 2" xfId="33794" xr:uid="{00000000-0005-0000-0000-0000C9CE0000}"/>
    <cellStyle name="Total 2 2 3 3" xfId="33795" xr:uid="{00000000-0005-0000-0000-0000CACE0000}"/>
    <cellStyle name="Total 2 2 3_AVA DVA EL" xfId="33796" xr:uid="{00000000-0005-0000-0000-0000CBCE0000}"/>
    <cellStyle name="Total 2 2 4" xfId="33797" xr:uid="{00000000-0005-0000-0000-0000CCCE0000}"/>
    <cellStyle name="Total 2 2 4 2" xfId="33798" xr:uid="{00000000-0005-0000-0000-0000CDCE0000}"/>
    <cellStyle name="Total 2 2 4 3" xfId="33799" xr:uid="{00000000-0005-0000-0000-0000CECE0000}"/>
    <cellStyle name="Total 2 2 4_AVA DVA EL" xfId="33800" xr:uid="{00000000-0005-0000-0000-0000CFCE0000}"/>
    <cellStyle name="Total 2 2 5" xfId="33801" xr:uid="{00000000-0005-0000-0000-0000D0CE0000}"/>
    <cellStyle name="Total 2 2 5 2" xfId="33802" xr:uid="{00000000-0005-0000-0000-0000D1CE0000}"/>
    <cellStyle name="Total 2 2 5 3" xfId="33803" xr:uid="{00000000-0005-0000-0000-0000D2CE0000}"/>
    <cellStyle name="Total 2 2 5_AVA DVA EL" xfId="33804" xr:uid="{00000000-0005-0000-0000-0000D3CE0000}"/>
    <cellStyle name="Total 2 2 6" xfId="33805" xr:uid="{00000000-0005-0000-0000-0000D4CE0000}"/>
    <cellStyle name="Total 2 2 6 2" xfId="33806" xr:uid="{00000000-0005-0000-0000-0000D5CE0000}"/>
    <cellStyle name="Total 2 2 6 3" xfId="33807" xr:uid="{00000000-0005-0000-0000-0000D6CE0000}"/>
    <cellStyle name="Total 2 2 6_AVA DVA EL" xfId="33808" xr:uid="{00000000-0005-0000-0000-0000D7CE0000}"/>
    <cellStyle name="Total 2 2 7" xfId="33809" xr:uid="{00000000-0005-0000-0000-0000D8CE0000}"/>
    <cellStyle name="Total 2 2_AVA DVA EL" xfId="33810" xr:uid="{00000000-0005-0000-0000-0000D9CE0000}"/>
    <cellStyle name="Total 2 3" xfId="11204" xr:uid="{00000000-0005-0000-0000-0000DACE0000}"/>
    <cellStyle name="Total 2 3 10" xfId="11205" xr:uid="{00000000-0005-0000-0000-0000DBCE0000}"/>
    <cellStyle name="Total 2 3 11" xfId="11206" xr:uid="{00000000-0005-0000-0000-0000DCCE0000}"/>
    <cellStyle name="Total 2 3 12" xfId="35183" xr:uid="{00000000-0005-0000-0000-0000DDCE0000}"/>
    <cellStyle name="Total 2 3 2" xfId="11207" xr:uid="{00000000-0005-0000-0000-0000DECE0000}"/>
    <cellStyle name="Total 2 3 2 2" xfId="33811" xr:uid="{00000000-0005-0000-0000-0000DFCE0000}"/>
    <cellStyle name="Total 2 3 2 3" xfId="33812" xr:uid="{00000000-0005-0000-0000-0000E0CE0000}"/>
    <cellStyle name="Total 2 3 2_AVA DVA EL" xfId="33813" xr:uid="{00000000-0005-0000-0000-0000E1CE0000}"/>
    <cellStyle name="Total 2 3 3" xfId="11208" xr:uid="{00000000-0005-0000-0000-0000E2CE0000}"/>
    <cellStyle name="Total 2 3 4" xfId="11209" xr:uid="{00000000-0005-0000-0000-0000E3CE0000}"/>
    <cellStyle name="Total 2 3 5" xfId="11210" xr:uid="{00000000-0005-0000-0000-0000E4CE0000}"/>
    <cellStyle name="Total 2 3 6" xfId="11211" xr:uid="{00000000-0005-0000-0000-0000E5CE0000}"/>
    <cellStyle name="Total 2 3 7" xfId="11212" xr:uid="{00000000-0005-0000-0000-0000E6CE0000}"/>
    <cellStyle name="Total 2 3 8" xfId="11213" xr:uid="{00000000-0005-0000-0000-0000E7CE0000}"/>
    <cellStyle name="Total 2 3 9" xfId="11214" xr:uid="{00000000-0005-0000-0000-0000E8CE0000}"/>
    <cellStyle name="Total 2 3_AVA DVA EL" xfId="33814" xr:uid="{00000000-0005-0000-0000-0000E9CE0000}"/>
    <cellStyle name="Total 2 4" xfId="11215" xr:uid="{00000000-0005-0000-0000-0000EACE0000}"/>
    <cellStyle name="Total 2 4 10" xfId="11216" xr:uid="{00000000-0005-0000-0000-0000EBCE0000}"/>
    <cellStyle name="Total 2 4 11" xfId="11217" xr:uid="{00000000-0005-0000-0000-0000ECCE0000}"/>
    <cellStyle name="Total 2 4 12" xfId="34971" xr:uid="{00000000-0005-0000-0000-0000EDCE0000}"/>
    <cellStyle name="Total 2 4 13" xfId="35196" xr:uid="{00000000-0005-0000-0000-0000EECE0000}"/>
    <cellStyle name="Total 2 4 2" xfId="11218" xr:uid="{00000000-0005-0000-0000-0000EFCE0000}"/>
    <cellStyle name="Total 2 4 3" xfId="11219" xr:uid="{00000000-0005-0000-0000-0000F0CE0000}"/>
    <cellStyle name="Total 2 4 4" xfId="11220" xr:uid="{00000000-0005-0000-0000-0000F1CE0000}"/>
    <cellStyle name="Total 2 4 5" xfId="11221" xr:uid="{00000000-0005-0000-0000-0000F2CE0000}"/>
    <cellStyle name="Total 2 4 6" xfId="11222" xr:uid="{00000000-0005-0000-0000-0000F3CE0000}"/>
    <cellStyle name="Total 2 4 7" xfId="11223" xr:uid="{00000000-0005-0000-0000-0000F4CE0000}"/>
    <cellStyle name="Total 2 4 8" xfId="11224" xr:uid="{00000000-0005-0000-0000-0000F5CE0000}"/>
    <cellStyle name="Total 2 4 9" xfId="11225" xr:uid="{00000000-0005-0000-0000-0000F6CE0000}"/>
    <cellStyle name="Total 2 4_AVA DVA EL" xfId="33815" xr:uid="{00000000-0005-0000-0000-0000F7CE0000}"/>
    <cellStyle name="Total 2 5" xfId="11226" xr:uid="{00000000-0005-0000-0000-0000F8CE0000}"/>
    <cellStyle name="Total 2 5 10" xfId="11227" xr:uid="{00000000-0005-0000-0000-0000F9CE0000}"/>
    <cellStyle name="Total 2 5 11" xfId="11228" xr:uid="{00000000-0005-0000-0000-0000FACE0000}"/>
    <cellStyle name="Total 2 5 2" xfId="11229" xr:uid="{00000000-0005-0000-0000-0000FBCE0000}"/>
    <cellStyle name="Total 2 5 3" xfId="11230" xr:uid="{00000000-0005-0000-0000-0000FCCE0000}"/>
    <cellStyle name="Total 2 5 4" xfId="11231" xr:uid="{00000000-0005-0000-0000-0000FDCE0000}"/>
    <cellStyle name="Total 2 5 5" xfId="11232" xr:uid="{00000000-0005-0000-0000-0000FECE0000}"/>
    <cellStyle name="Total 2 5 6" xfId="11233" xr:uid="{00000000-0005-0000-0000-0000FFCE0000}"/>
    <cellStyle name="Total 2 5 7" xfId="11234" xr:uid="{00000000-0005-0000-0000-000000CF0000}"/>
    <cellStyle name="Total 2 5 8" xfId="11235" xr:uid="{00000000-0005-0000-0000-000001CF0000}"/>
    <cellStyle name="Total 2 5 9" xfId="11236" xr:uid="{00000000-0005-0000-0000-000002CF0000}"/>
    <cellStyle name="Total 2 5_AVA DVA EL" xfId="33816" xr:uid="{00000000-0005-0000-0000-000003CF0000}"/>
    <cellStyle name="Total 2 6" xfId="11237" xr:uid="{00000000-0005-0000-0000-000004CF0000}"/>
    <cellStyle name="Total 2 6 10" xfId="11238" xr:uid="{00000000-0005-0000-0000-000005CF0000}"/>
    <cellStyle name="Total 2 6 11" xfId="11239" xr:uid="{00000000-0005-0000-0000-000006CF0000}"/>
    <cellStyle name="Total 2 6 2" xfId="11240" xr:uid="{00000000-0005-0000-0000-000007CF0000}"/>
    <cellStyle name="Total 2 6 2 2" xfId="33817" xr:uid="{00000000-0005-0000-0000-000008CF0000}"/>
    <cellStyle name="Total 2 6 2 3" xfId="33818" xr:uid="{00000000-0005-0000-0000-000009CF0000}"/>
    <cellStyle name="Total 2 6 2_AVA DVA EL" xfId="33819" xr:uid="{00000000-0005-0000-0000-00000ACF0000}"/>
    <cellStyle name="Total 2 6 3" xfId="11241" xr:uid="{00000000-0005-0000-0000-00000BCF0000}"/>
    <cellStyle name="Total 2 6 3 2" xfId="33820" xr:uid="{00000000-0005-0000-0000-00000CCF0000}"/>
    <cellStyle name="Total 2 6 3 3" xfId="33821" xr:uid="{00000000-0005-0000-0000-00000DCF0000}"/>
    <cellStyle name="Total 2 6 3_AVA DVA EL" xfId="33822" xr:uid="{00000000-0005-0000-0000-00000ECF0000}"/>
    <cellStyle name="Total 2 6 4" xfId="11242" xr:uid="{00000000-0005-0000-0000-00000FCF0000}"/>
    <cellStyle name="Total 2 6 5" xfId="11243" xr:uid="{00000000-0005-0000-0000-000010CF0000}"/>
    <cellStyle name="Total 2 6 6" xfId="11244" xr:uid="{00000000-0005-0000-0000-000011CF0000}"/>
    <cellStyle name="Total 2 6 7" xfId="11245" xr:uid="{00000000-0005-0000-0000-000012CF0000}"/>
    <cellStyle name="Total 2 6 8" xfId="11246" xr:uid="{00000000-0005-0000-0000-000013CF0000}"/>
    <cellStyle name="Total 2 6 9" xfId="11247" xr:uid="{00000000-0005-0000-0000-000014CF0000}"/>
    <cellStyle name="Total 2 6_AVA DVA EL" xfId="33823" xr:uid="{00000000-0005-0000-0000-000015CF0000}"/>
    <cellStyle name="Total 2 7" xfId="11248" xr:uid="{00000000-0005-0000-0000-000016CF0000}"/>
    <cellStyle name="Total 2 7 10" xfId="11249" xr:uid="{00000000-0005-0000-0000-000017CF0000}"/>
    <cellStyle name="Total 2 7 11" xfId="11250" xr:uid="{00000000-0005-0000-0000-000018CF0000}"/>
    <cellStyle name="Total 2 7 2" xfId="11251" xr:uid="{00000000-0005-0000-0000-000019CF0000}"/>
    <cellStyle name="Total 2 7 3" xfId="11252" xr:uid="{00000000-0005-0000-0000-00001ACF0000}"/>
    <cellStyle name="Total 2 7 4" xfId="11253" xr:uid="{00000000-0005-0000-0000-00001BCF0000}"/>
    <cellStyle name="Total 2 7 5" xfId="11254" xr:uid="{00000000-0005-0000-0000-00001CCF0000}"/>
    <cellStyle name="Total 2 7 6" xfId="11255" xr:uid="{00000000-0005-0000-0000-00001DCF0000}"/>
    <cellStyle name="Total 2 7 7" xfId="11256" xr:uid="{00000000-0005-0000-0000-00001ECF0000}"/>
    <cellStyle name="Total 2 7 8" xfId="11257" xr:uid="{00000000-0005-0000-0000-00001FCF0000}"/>
    <cellStyle name="Total 2 7 9" xfId="11258" xr:uid="{00000000-0005-0000-0000-000020CF0000}"/>
    <cellStyle name="Total 2 7_AVA DVA EL" xfId="33824" xr:uid="{00000000-0005-0000-0000-000021CF0000}"/>
    <cellStyle name="Total 2 8" xfId="11259" xr:uid="{00000000-0005-0000-0000-000022CF0000}"/>
    <cellStyle name="Total 2 8 10" xfId="11260" xr:uid="{00000000-0005-0000-0000-000023CF0000}"/>
    <cellStyle name="Total 2 8 2" xfId="11261" xr:uid="{00000000-0005-0000-0000-000024CF0000}"/>
    <cellStyle name="Total 2 8 3" xfId="11262" xr:uid="{00000000-0005-0000-0000-000025CF0000}"/>
    <cellStyle name="Total 2 8 4" xfId="11263" xr:uid="{00000000-0005-0000-0000-000026CF0000}"/>
    <cellStyle name="Total 2 8 5" xfId="11264" xr:uid="{00000000-0005-0000-0000-000027CF0000}"/>
    <cellStyle name="Total 2 8 6" xfId="11265" xr:uid="{00000000-0005-0000-0000-000028CF0000}"/>
    <cellStyle name="Total 2 8 7" xfId="11266" xr:uid="{00000000-0005-0000-0000-000029CF0000}"/>
    <cellStyle name="Total 2 8 8" xfId="11267" xr:uid="{00000000-0005-0000-0000-00002ACF0000}"/>
    <cellStyle name="Total 2 8 9" xfId="11268" xr:uid="{00000000-0005-0000-0000-00002BCF0000}"/>
    <cellStyle name="Total 2 8_AVA DVA EL" xfId="33825" xr:uid="{00000000-0005-0000-0000-00002CCF0000}"/>
    <cellStyle name="Total 2 9" xfId="33826" xr:uid="{00000000-0005-0000-0000-00002DCF0000}"/>
    <cellStyle name="Total 2_4Q16" xfId="33827" xr:uid="{00000000-0005-0000-0000-00002ECF0000}"/>
    <cellStyle name="Total 3" xfId="11269" xr:uid="{00000000-0005-0000-0000-00002FCF0000}"/>
    <cellStyle name="Total 3 2" xfId="11270" xr:uid="{00000000-0005-0000-0000-000030CF0000}"/>
    <cellStyle name="Total 3 2 10" xfId="11271" xr:uid="{00000000-0005-0000-0000-000031CF0000}"/>
    <cellStyle name="Total 3 2 11" xfId="11272" xr:uid="{00000000-0005-0000-0000-000032CF0000}"/>
    <cellStyle name="Total 3 2 12" xfId="35184" xr:uid="{00000000-0005-0000-0000-000033CF0000}"/>
    <cellStyle name="Total 3 2 2" xfId="11273" xr:uid="{00000000-0005-0000-0000-000034CF0000}"/>
    <cellStyle name="Total 3 2 3" xfId="11274" xr:uid="{00000000-0005-0000-0000-000035CF0000}"/>
    <cellStyle name="Total 3 2 4" xfId="11275" xr:uid="{00000000-0005-0000-0000-000036CF0000}"/>
    <cellStyle name="Total 3 2 5" xfId="11276" xr:uid="{00000000-0005-0000-0000-000037CF0000}"/>
    <cellStyle name="Total 3 2 6" xfId="11277" xr:uid="{00000000-0005-0000-0000-000038CF0000}"/>
    <cellStyle name="Total 3 2 7" xfId="11278" xr:uid="{00000000-0005-0000-0000-000039CF0000}"/>
    <cellStyle name="Total 3 2 8" xfId="11279" xr:uid="{00000000-0005-0000-0000-00003ACF0000}"/>
    <cellStyle name="Total 3 2 9" xfId="11280" xr:uid="{00000000-0005-0000-0000-00003BCF0000}"/>
    <cellStyle name="Total 3 2_AVA DVA EL" xfId="33828" xr:uid="{00000000-0005-0000-0000-00003CCF0000}"/>
    <cellStyle name="Total 3 3" xfId="11281" xr:uid="{00000000-0005-0000-0000-00003DCF0000}"/>
    <cellStyle name="Total 3 3 10" xfId="11282" xr:uid="{00000000-0005-0000-0000-00003ECF0000}"/>
    <cellStyle name="Total 3 3 11" xfId="11283" xr:uid="{00000000-0005-0000-0000-00003FCF0000}"/>
    <cellStyle name="Total 3 3 12" xfId="34937" xr:uid="{00000000-0005-0000-0000-000040CF0000}"/>
    <cellStyle name="Total 3 3 13" xfId="35164" xr:uid="{00000000-0005-0000-0000-000041CF0000}"/>
    <cellStyle name="Total 3 3 2" xfId="11284" xr:uid="{00000000-0005-0000-0000-000042CF0000}"/>
    <cellStyle name="Total 3 3 3" xfId="11285" xr:uid="{00000000-0005-0000-0000-000043CF0000}"/>
    <cellStyle name="Total 3 3 4" xfId="11286" xr:uid="{00000000-0005-0000-0000-000044CF0000}"/>
    <cellStyle name="Total 3 3 5" xfId="11287" xr:uid="{00000000-0005-0000-0000-000045CF0000}"/>
    <cellStyle name="Total 3 3 6" xfId="11288" xr:uid="{00000000-0005-0000-0000-000046CF0000}"/>
    <cellStyle name="Total 3 3 7" xfId="11289" xr:uid="{00000000-0005-0000-0000-000047CF0000}"/>
    <cellStyle name="Total 3 3 8" xfId="11290" xr:uid="{00000000-0005-0000-0000-000048CF0000}"/>
    <cellStyle name="Total 3 3 9" xfId="11291" xr:uid="{00000000-0005-0000-0000-000049CF0000}"/>
    <cellStyle name="Total 3 3_AVA DVA EL" xfId="33829" xr:uid="{00000000-0005-0000-0000-00004ACF0000}"/>
    <cellStyle name="Total 3 4" xfId="11292" xr:uid="{00000000-0005-0000-0000-00004BCF0000}"/>
    <cellStyle name="Total 3 4 10" xfId="11293" xr:uid="{00000000-0005-0000-0000-00004CCF0000}"/>
    <cellStyle name="Total 3 4 11" xfId="11294" xr:uid="{00000000-0005-0000-0000-00004DCF0000}"/>
    <cellStyle name="Total 3 4 2" xfId="11295" xr:uid="{00000000-0005-0000-0000-00004ECF0000}"/>
    <cellStyle name="Total 3 4 3" xfId="11296" xr:uid="{00000000-0005-0000-0000-00004FCF0000}"/>
    <cellStyle name="Total 3 4 4" xfId="11297" xr:uid="{00000000-0005-0000-0000-000050CF0000}"/>
    <cellStyle name="Total 3 4 5" xfId="11298" xr:uid="{00000000-0005-0000-0000-000051CF0000}"/>
    <cellStyle name="Total 3 4 6" xfId="11299" xr:uid="{00000000-0005-0000-0000-000052CF0000}"/>
    <cellStyle name="Total 3 4 7" xfId="11300" xr:uid="{00000000-0005-0000-0000-000053CF0000}"/>
    <cellStyle name="Total 3 4 8" xfId="11301" xr:uid="{00000000-0005-0000-0000-000054CF0000}"/>
    <cellStyle name="Total 3 4 9" xfId="11302" xr:uid="{00000000-0005-0000-0000-000055CF0000}"/>
    <cellStyle name="Total 3 4_CR4_19" xfId="11303" xr:uid="{00000000-0005-0000-0000-000056CF0000}"/>
    <cellStyle name="Total 3 5" xfId="11304" xr:uid="{00000000-0005-0000-0000-000057CF0000}"/>
    <cellStyle name="Total 3 5 10" xfId="11305" xr:uid="{00000000-0005-0000-0000-000058CF0000}"/>
    <cellStyle name="Total 3 5 11" xfId="11306" xr:uid="{00000000-0005-0000-0000-000059CF0000}"/>
    <cellStyle name="Total 3 5 2" xfId="11307" xr:uid="{00000000-0005-0000-0000-00005ACF0000}"/>
    <cellStyle name="Total 3 5 3" xfId="11308" xr:uid="{00000000-0005-0000-0000-00005BCF0000}"/>
    <cellStyle name="Total 3 5 4" xfId="11309" xr:uid="{00000000-0005-0000-0000-00005CCF0000}"/>
    <cellStyle name="Total 3 5 5" xfId="11310" xr:uid="{00000000-0005-0000-0000-00005DCF0000}"/>
    <cellStyle name="Total 3 5 6" xfId="11311" xr:uid="{00000000-0005-0000-0000-00005ECF0000}"/>
    <cellStyle name="Total 3 5 7" xfId="11312" xr:uid="{00000000-0005-0000-0000-00005FCF0000}"/>
    <cellStyle name="Total 3 5 8" xfId="11313" xr:uid="{00000000-0005-0000-0000-000060CF0000}"/>
    <cellStyle name="Total 3 5 9" xfId="11314" xr:uid="{00000000-0005-0000-0000-000061CF0000}"/>
    <cellStyle name="Total 3 5_CR4_19" xfId="11315" xr:uid="{00000000-0005-0000-0000-000062CF0000}"/>
    <cellStyle name="Total 3 6" xfId="11316" xr:uid="{00000000-0005-0000-0000-000063CF0000}"/>
    <cellStyle name="Total 3 6 10" xfId="11317" xr:uid="{00000000-0005-0000-0000-000064CF0000}"/>
    <cellStyle name="Total 3 6 11" xfId="11318" xr:uid="{00000000-0005-0000-0000-000065CF0000}"/>
    <cellStyle name="Total 3 6 2" xfId="11319" xr:uid="{00000000-0005-0000-0000-000066CF0000}"/>
    <cellStyle name="Total 3 6 3" xfId="11320" xr:uid="{00000000-0005-0000-0000-000067CF0000}"/>
    <cellStyle name="Total 3 6 4" xfId="11321" xr:uid="{00000000-0005-0000-0000-000068CF0000}"/>
    <cellStyle name="Total 3 6 5" xfId="11322" xr:uid="{00000000-0005-0000-0000-000069CF0000}"/>
    <cellStyle name="Total 3 6 6" xfId="11323" xr:uid="{00000000-0005-0000-0000-00006ACF0000}"/>
    <cellStyle name="Total 3 6 7" xfId="11324" xr:uid="{00000000-0005-0000-0000-00006BCF0000}"/>
    <cellStyle name="Total 3 6 8" xfId="11325" xr:uid="{00000000-0005-0000-0000-00006CCF0000}"/>
    <cellStyle name="Total 3 6 9" xfId="11326" xr:uid="{00000000-0005-0000-0000-00006DCF0000}"/>
    <cellStyle name="Total 3 6_CR4_19" xfId="11327" xr:uid="{00000000-0005-0000-0000-00006ECF0000}"/>
    <cellStyle name="Total 3 7" xfId="11328" xr:uid="{00000000-0005-0000-0000-00006FCF0000}"/>
    <cellStyle name="Total 3 7 10" xfId="11329" xr:uid="{00000000-0005-0000-0000-000070CF0000}"/>
    <cellStyle name="Total 3 7 2" xfId="11330" xr:uid="{00000000-0005-0000-0000-000071CF0000}"/>
    <cellStyle name="Total 3 7 3" xfId="11331" xr:uid="{00000000-0005-0000-0000-000072CF0000}"/>
    <cellStyle name="Total 3 7 4" xfId="11332" xr:uid="{00000000-0005-0000-0000-000073CF0000}"/>
    <cellStyle name="Total 3 7 5" xfId="11333" xr:uid="{00000000-0005-0000-0000-000074CF0000}"/>
    <cellStyle name="Total 3 7 6" xfId="11334" xr:uid="{00000000-0005-0000-0000-000075CF0000}"/>
    <cellStyle name="Total 3 7 7" xfId="11335" xr:uid="{00000000-0005-0000-0000-000076CF0000}"/>
    <cellStyle name="Total 3 7 8" xfId="11336" xr:uid="{00000000-0005-0000-0000-000077CF0000}"/>
    <cellStyle name="Total 3 7 9" xfId="11337" xr:uid="{00000000-0005-0000-0000-000078CF0000}"/>
    <cellStyle name="Total 3 7_CR4_19" xfId="11338" xr:uid="{00000000-0005-0000-0000-000079CF0000}"/>
    <cellStyle name="Total 3 8" xfId="34431" xr:uid="{00000000-0005-0000-0000-00007ACF0000}"/>
    <cellStyle name="Total 3 9" xfId="35330" xr:uid="{00000000-0005-0000-0000-00007BCF0000}"/>
    <cellStyle name="Total 3_A02" xfId="54115" xr:uid="{84DDCF04-FB6D-4817-9A25-F4CE82E6DB12}"/>
    <cellStyle name="Total 4" xfId="11339" xr:uid="{00000000-0005-0000-0000-00007DCF0000}"/>
    <cellStyle name="Total 4 2" xfId="11340" xr:uid="{00000000-0005-0000-0000-00007ECF0000}"/>
    <cellStyle name="Total 4 2 10" xfId="11341" xr:uid="{00000000-0005-0000-0000-00007FCF0000}"/>
    <cellStyle name="Total 4 2 11" xfId="11342" xr:uid="{00000000-0005-0000-0000-000080CF0000}"/>
    <cellStyle name="Total 4 2 12" xfId="35185" xr:uid="{00000000-0005-0000-0000-000081CF0000}"/>
    <cellStyle name="Total 4 2 2" xfId="11343" xr:uid="{00000000-0005-0000-0000-000082CF0000}"/>
    <cellStyle name="Total 4 2 3" xfId="11344" xr:uid="{00000000-0005-0000-0000-000083CF0000}"/>
    <cellStyle name="Total 4 2 4" xfId="11345" xr:uid="{00000000-0005-0000-0000-000084CF0000}"/>
    <cellStyle name="Total 4 2 5" xfId="11346" xr:uid="{00000000-0005-0000-0000-000085CF0000}"/>
    <cellStyle name="Total 4 2 6" xfId="11347" xr:uid="{00000000-0005-0000-0000-000086CF0000}"/>
    <cellStyle name="Total 4 2 7" xfId="11348" xr:uid="{00000000-0005-0000-0000-000087CF0000}"/>
    <cellStyle name="Total 4 2 8" xfId="11349" xr:uid="{00000000-0005-0000-0000-000088CF0000}"/>
    <cellStyle name="Total 4 2 9" xfId="11350" xr:uid="{00000000-0005-0000-0000-000089CF0000}"/>
    <cellStyle name="Total 4 2_AVA DVA EL" xfId="33830" xr:uid="{00000000-0005-0000-0000-00008ACF0000}"/>
    <cellStyle name="Total 4 3" xfId="11351" xr:uid="{00000000-0005-0000-0000-00008BCF0000}"/>
    <cellStyle name="Total 4 3 10" xfId="11352" xr:uid="{00000000-0005-0000-0000-00008CCF0000}"/>
    <cellStyle name="Total 4 3 11" xfId="11353" xr:uid="{00000000-0005-0000-0000-00008DCF0000}"/>
    <cellStyle name="Total 4 3 12" xfId="35072" xr:uid="{00000000-0005-0000-0000-00008ECF0000}"/>
    <cellStyle name="Total 4 3 13" xfId="35200" xr:uid="{00000000-0005-0000-0000-00008FCF0000}"/>
    <cellStyle name="Total 4 3 2" xfId="11354" xr:uid="{00000000-0005-0000-0000-000090CF0000}"/>
    <cellStyle name="Total 4 3 3" xfId="11355" xr:uid="{00000000-0005-0000-0000-000091CF0000}"/>
    <cellStyle name="Total 4 3 4" xfId="11356" xr:uid="{00000000-0005-0000-0000-000092CF0000}"/>
    <cellStyle name="Total 4 3 5" xfId="11357" xr:uid="{00000000-0005-0000-0000-000093CF0000}"/>
    <cellStyle name="Total 4 3 6" xfId="11358" xr:uid="{00000000-0005-0000-0000-000094CF0000}"/>
    <cellStyle name="Total 4 3 7" xfId="11359" xr:uid="{00000000-0005-0000-0000-000095CF0000}"/>
    <cellStyle name="Total 4 3 8" xfId="11360" xr:uid="{00000000-0005-0000-0000-000096CF0000}"/>
    <cellStyle name="Total 4 3 9" xfId="11361" xr:uid="{00000000-0005-0000-0000-000097CF0000}"/>
    <cellStyle name="Total 4 3_AVA DVA EL" xfId="33831" xr:uid="{00000000-0005-0000-0000-000098CF0000}"/>
    <cellStyle name="Total 4 4" xfId="11362" xr:uid="{00000000-0005-0000-0000-000099CF0000}"/>
    <cellStyle name="Total 4 4 10" xfId="11363" xr:uid="{00000000-0005-0000-0000-00009ACF0000}"/>
    <cellStyle name="Total 4 4 11" xfId="11364" xr:uid="{00000000-0005-0000-0000-00009BCF0000}"/>
    <cellStyle name="Total 4 4 2" xfId="11365" xr:uid="{00000000-0005-0000-0000-00009CCF0000}"/>
    <cellStyle name="Total 4 4 3" xfId="11366" xr:uid="{00000000-0005-0000-0000-00009DCF0000}"/>
    <cellStyle name="Total 4 4 4" xfId="11367" xr:uid="{00000000-0005-0000-0000-00009ECF0000}"/>
    <cellStyle name="Total 4 4 5" xfId="11368" xr:uid="{00000000-0005-0000-0000-00009FCF0000}"/>
    <cellStyle name="Total 4 4 6" xfId="11369" xr:uid="{00000000-0005-0000-0000-0000A0CF0000}"/>
    <cellStyle name="Total 4 4 7" xfId="11370" xr:uid="{00000000-0005-0000-0000-0000A1CF0000}"/>
    <cellStyle name="Total 4 4 8" xfId="11371" xr:uid="{00000000-0005-0000-0000-0000A2CF0000}"/>
    <cellStyle name="Total 4 4 9" xfId="11372" xr:uid="{00000000-0005-0000-0000-0000A3CF0000}"/>
    <cellStyle name="Total 4 4_AVA DVA EL" xfId="33832" xr:uid="{00000000-0005-0000-0000-0000A4CF0000}"/>
    <cellStyle name="Total 4 5" xfId="11373" xr:uid="{00000000-0005-0000-0000-0000A5CF0000}"/>
    <cellStyle name="Total 4 5 10" xfId="11374" xr:uid="{00000000-0005-0000-0000-0000A6CF0000}"/>
    <cellStyle name="Total 4 5 11" xfId="11375" xr:uid="{00000000-0005-0000-0000-0000A7CF0000}"/>
    <cellStyle name="Total 4 5 2" xfId="11376" xr:uid="{00000000-0005-0000-0000-0000A8CF0000}"/>
    <cellStyle name="Total 4 5 3" xfId="11377" xr:uid="{00000000-0005-0000-0000-0000A9CF0000}"/>
    <cellStyle name="Total 4 5 4" xfId="11378" xr:uid="{00000000-0005-0000-0000-0000AACF0000}"/>
    <cellStyle name="Total 4 5 5" xfId="11379" xr:uid="{00000000-0005-0000-0000-0000ABCF0000}"/>
    <cellStyle name="Total 4 5 6" xfId="11380" xr:uid="{00000000-0005-0000-0000-0000ACCF0000}"/>
    <cellStyle name="Total 4 5 7" xfId="11381" xr:uid="{00000000-0005-0000-0000-0000ADCF0000}"/>
    <cellStyle name="Total 4 5 8" xfId="11382" xr:uid="{00000000-0005-0000-0000-0000AECF0000}"/>
    <cellStyle name="Total 4 5 9" xfId="11383" xr:uid="{00000000-0005-0000-0000-0000AFCF0000}"/>
    <cellStyle name="Total 4 5_AVA DVA EL" xfId="33833" xr:uid="{00000000-0005-0000-0000-0000B0CF0000}"/>
    <cellStyle name="Total 4 6" xfId="11384" xr:uid="{00000000-0005-0000-0000-0000B1CF0000}"/>
    <cellStyle name="Total 4 6 10" xfId="11385" xr:uid="{00000000-0005-0000-0000-0000B2CF0000}"/>
    <cellStyle name="Total 4 6 11" xfId="11386" xr:uid="{00000000-0005-0000-0000-0000B3CF0000}"/>
    <cellStyle name="Total 4 6 2" xfId="11387" xr:uid="{00000000-0005-0000-0000-0000B4CF0000}"/>
    <cellStyle name="Total 4 6 3" xfId="11388" xr:uid="{00000000-0005-0000-0000-0000B5CF0000}"/>
    <cellStyle name="Total 4 6 4" xfId="11389" xr:uid="{00000000-0005-0000-0000-0000B6CF0000}"/>
    <cellStyle name="Total 4 6 5" xfId="11390" xr:uid="{00000000-0005-0000-0000-0000B7CF0000}"/>
    <cellStyle name="Total 4 6 6" xfId="11391" xr:uid="{00000000-0005-0000-0000-0000B8CF0000}"/>
    <cellStyle name="Total 4 6 7" xfId="11392" xr:uid="{00000000-0005-0000-0000-0000B9CF0000}"/>
    <cellStyle name="Total 4 6 8" xfId="11393" xr:uid="{00000000-0005-0000-0000-0000BACF0000}"/>
    <cellStyle name="Total 4 6 9" xfId="11394" xr:uid="{00000000-0005-0000-0000-0000BBCF0000}"/>
    <cellStyle name="Total 4 6_CR4_19" xfId="11395" xr:uid="{00000000-0005-0000-0000-0000BCCF0000}"/>
    <cellStyle name="Total 4 7" xfId="11396" xr:uid="{00000000-0005-0000-0000-0000BDCF0000}"/>
    <cellStyle name="Total 4 7 10" xfId="11397" xr:uid="{00000000-0005-0000-0000-0000BECF0000}"/>
    <cellStyle name="Total 4 7 2" xfId="11398" xr:uid="{00000000-0005-0000-0000-0000BFCF0000}"/>
    <cellStyle name="Total 4 7 3" xfId="11399" xr:uid="{00000000-0005-0000-0000-0000C0CF0000}"/>
    <cellStyle name="Total 4 7 4" xfId="11400" xr:uid="{00000000-0005-0000-0000-0000C1CF0000}"/>
    <cellStyle name="Total 4 7 5" xfId="11401" xr:uid="{00000000-0005-0000-0000-0000C2CF0000}"/>
    <cellStyle name="Total 4 7 6" xfId="11402" xr:uid="{00000000-0005-0000-0000-0000C3CF0000}"/>
    <cellStyle name="Total 4 7 7" xfId="11403" xr:uid="{00000000-0005-0000-0000-0000C4CF0000}"/>
    <cellStyle name="Total 4 7 8" xfId="11404" xr:uid="{00000000-0005-0000-0000-0000C5CF0000}"/>
    <cellStyle name="Total 4 7 9" xfId="11405" xr:uid="{00000000-0005-0000-0000-0000C6CF0000}"/>
    <cellStyle name="Total 4 7_CR4_19" xfId="11406" xr:uid="{00000000-0005-0000-0000-0000C7CF0000}"/>
    <cellStyle name="Total 4 8" xfId="34850" xr:uid="{00000000-0005-0000-0000-0000C8CF0000}"/>
    <cellStyle name="Total 4 9" xfId="35331" xr:uid="{00000000-0005-0000-0000-0000C9CF0000}"/>
    <cellStyle name="Total 4_A02" xfId="54116" xr:uid="{1CA4ADA5-07BF-44AE-A1F8-BE95B0427643}"/>
    <cellStyle name="Total 5" xfId="11407" xr:uid="{00000000-0005-0000-0000-0000CBCF0000}"/>
    <cellStyle name="Total 5 2" xfId="11408" xr:uid="{00000000-0005-0000-0000-0000CCCF0000}"/>
    <cellStyle name="Total 5 2 10" xfId="11409" xr:uid="{00000000-0005-0000-0000-0000CDCF0000}"/>
    <cellStyle name="Total 5 2 11" xfId="11410" xr:uid="{00000000-0005-0000-0000-0000CECF0000}"/>
    <cellStyle name="Total 5 2 12" xfId="35186" xr:uid="{00000000-0005-0000-0000-0000CFCF0000}"/>
    <cellStyle name="Total 5 2 2" xfId="11411" xr:uid="{00000000-0005-0000-0000-0000D0CF0000}"/>
    <cellStyle name="Total 5 2 3" xfId="11412" xr:uid="{00000000-0005-0000-0000-0000D1CF0000}"/>
    <cellStyle name="Total 5 2 4" xfId="11413" xr:uid="{00000000-0005-0000-0000-0000D2CF0000}"/>
    <cellStyle name="Total 5 2 5" xfId="11414" xr:uid="{00000000-0005-0000-0000-0000D3CF0000}"/>
    <cellStyle name="Total 5 2 6" xfId="11415" xr:uid="{00000000-0005-0000-0000-0000D4CF0000}"/>
    <cellStyle name="Total 5 2 7" xfId="11416" xr:uid="{00000000-0005-0000-0000-0000D5CF0000}"/>
    <cellStyle name="Total 5 2 8" xfId="11417" xr:uid="{00000000-0005-0000-0000-0000D6CF0000}"/>
    <cellStyle name="Total 5 2 9" xfId="11418" xr:uid="{00000000-0005-0000-0000-0000D7CF0000}"/>
    <cellStyle name="Total 5 2_AVA DVA EL" xfId="33834" xr:uid="{00000000-0005-0000-0000-0000D8CF0000}"/>
    <cellStyle name="Total 5 3" xfId="11419" xr:uid="{00000000-0005-0000-0000-0000D9CF0000}"/>
    <cellStyle name="Total 5 3 10" xfId="11420" xr:uid="{00000000-0005-0000-0000-0000DACF0000}"/>
    <cellStyle name="Total 5 3 11" xfId="11421" xr:uid="{00000000-0005-0000-0000-0000DBCF0000}"/>
    <cellStyle name="Total 5 3 12" xfId="34938" xr:uid="{00000000-0005-0000-0000-0000DCCF0000}"/>
    <cellStyle name="Total 5 3 13" xfId="35165" xr:uid="{00000000-0005-0000-0000-0000DDCF0000}"/>
    <cellStyle name="Total 5 3 2" xfId="11422" xr:uid="{00000000-0005-0000-0000-0000DECF0000}"/>
    <cellStyle name="Total 5 3 3" xfId="11423" xr:uid="{00000000-0005-0000-0000-0000DFCF0000}"/>
    <cellStyle name="Total 5 3 4" xfId="11424" xr:uid="{00000000-0005-0000-0000-0000E0CF0000}"/>
    <cellStyle name="Total 5 3 5" xfId="11425" xr:uid="{00000000-0005-0000-0000-0000E1CF0000}"/>
    <cellStyle name="Total 5 3 6" xfId="11426" xr:uid="{00000000-0005-0000-0000-0000E2CF0000}"/>
    <cellStyle name="Total 5 3 7" xfId="11427" xr:uid="{00000000-0005-0000-0000-0000E3CF0000}"/>
    <cellStyle name="Total 5 3 8" xfId="11428" xr:uid="{00000000-0005-0000-0000-0000E4CF0000}"/>
    <cellStyle name="Total 5 3 9" xfId="11429" xr:uid="{00000000-0005-0000-0000-0000E5CF0000}"/>
    <cellStyle name="Total 5 3_CR4_19" xfId="11430" xr:uid="{00000000-0005-0000-0000-0000E6CF0000}"/>
    <cellStyle name="Total 5 4" xfId="11431" xr:uid="{00000000-0005-0000-0000-0000E7CF0000}"/>
    <cellStyle name="Total 5 4 10" xfId="11432" xr:uid="{00000000-0005-0000-0000-0000E8CF0000}"/>
    <cellStyle name="Total 5 4 11" xfId="11433" xr:uid="{00000000-0005-0000-0000-0000E9CF0000}"/>
    <cellStyle name="Total 5 4 2" xfId="11434" xr:uid="{00000000-0005-0000-0000-0000EACF0000}"/>
    <cellStyle name="Total 5 4 3" xfId="11435" xr:uid="{00000000-0005-0000-0000-0000EBCF0000}"/>
    <cellStyle name="Total 5 4 4" xfId="11436" xr:uid="{00000000-0005-0000-0000-0000ECCF0000}"/>
    <cellStyle name="Total 5 4 5" xfId="11437" xr:uid="{00000000-0005-0000-0000-0000EDCF0000}"/>
    <cellStyle name="Total 5 4 6" xfId="11438" xr:uid="{00000000-0005-0000-0000-0000EECF0000}"/>
    <cellStyle name="Total 5 4 7" xfId="11439" xr:uid="{00000000-0005-0000-0000-0000EFCF0000}"/>
    <cellStyle name="Total 5 4 8" xfId="11440" xr:uid="{00000000-0005-0000-0000-0000F0CF0000}"/>
    <cellStyle name="Total 5 4 9" xfId="11441" xr:uid="{00000000-0005-0000-0000-0000F1CF0000}"/>
    <cellStyle name="Total 5 4_CR4_19" xfId="11442" xr:uid="{00000000-0005-0000-0000-0000F2CF0000}"/>
    <cellStyle name="Total 5 5" xfId="11443" xr:uid="{00000000-0005-0000-0000-0000F3CF0000}"/>
    <cellStyle name="Total 5 5 10" xfId="11444" xr:uid="{00000000-0005-0000-0000-0000F4CF0000}"/>
    <cellStyle name="Total 5 5 11" xfId="11445" xr:uid="{00000000-0005-0000-0000-0000F5CF0000}"/>
    <cellStyle name="Total 5 5 2" xfId="11446" xr:uid="{00000000-0005-0000-0000-0000F6CF0000}"/>
    <cellStyle name="Total 5 5 3" xfId="11447" xr:uid="{00000000-0005-0000-0000-0000F7CF0000}"/>
    <cellStyle name="Total 5 5 4" xfId="11448" xr:uid="{00000000-0005-0000-0000-0000F8CF0000}"/>
    <cellStyle name="Total 5 5 5" xfId="11449" xr:uid="{00000000-0005-0000-0000-0000F9CF0000}"/>
    <cellStyle name="Total 5 5 6" xfId="11450" xr:uid="{00000000-0005-0000-0000-0000FACF0000}"/>
    <cellStyle name="Total 5 5 7" xfId="11451" xr:uid="{00000000-0005-0000-0000-0000FBCF0000}"/>
    <cellStyle name="Total 5 5 8" xfId="11452" xr:uid="{00000000-0005-0000-0000-0000FCCF0000}"/>
    <cellStyle name="Total 5 5 9" xfId="11453" xr:uid="{00000000-0005-0000-0000-0000FDCF0000}"/>
    <cellStyle name="Total 5 5_CR4_19" xfId="11454" xr:uid="{00000000-0005-0000-0000-0000FECF0000}"/>
    <cellStyle name="Total 5 6" xfId="11455" xr:uid="{00000000-0005-0000-0000-0000FFCF0000}"/>
    <cellStyle name="Total 5 6 10" xfId="11456" xr:uid="{00000000-0005-0000-0000-000000D00000}"/>
    <cellStyle name="Total 5 6 11" xfId="11457" xr:uid="{00000000-0005-0000-0000-000001D00000}"/>
    <cellStyle name="Total 5 6 2" xfId="11458" xr:uid="{00000000-0005-0000-0000-000002D00000}"/>
    <cellStyle name="Total 5 6 3" xfId="11459" xr:uid="{00000000-0005-0000-0000-000003D00000}"/>
    <cellStyle name="Total 5 6 4" xfId="11460" xr:uid="{00000000-0005-0000-0000-000004D00000}"/>
    <cellStyle name="Total 5 6 5" xfId="11461" xr:uid="{00000000-0005-0000-0000-000005D00000}"/>
    <cellStyle name="Total 5 6 6" xfId="11462" xr:uid="{00000000-0005-0000-0000-000006D00000}"/>
    <cellStyle name="Total 5 6 7" xfId="11463" xr:uid="{00000000-0005-0000-0000-000007D00000}"/>
    <cellStyle name="Total 5 6 8" xfId="11464" xr:uid="{00000000-0005-0000-0000-000008D00000}"/>
    <cellStyle name="Total 5 6 9" xfId="11465" xr:uid="{00000000-0005-0000-0000-000009D00000}"/>
    <cellStyle name="Total 5 6_CR4_19" xfId="11466" xr:uid="{00000000-0005-0000-0000-00000AD00000}"/>
    <cellStyle name="Total 5 7" xfId="11467" xr:uid="{00000000-0005-0000-0000-00000BD00000}"/>
    <cellStyle name="Total 5 7 10" xfId="11468" xr:uid="{00000000-0005-0000-0000-00000CD00000}"/>
    <cellStyle name="Total 5 7 2" xfId="11469" xr:uid="{00000000-0005-0000-0000-00000DD00000}"/>
    <cellStyle name="Total 5 7 3" xfId="11470" xr:uid="{00000000-0005-0000-0000-00000ED00000}"/>
    <cellStyle name="Total 5 7 4" xfId="11471" xr:uid="{00000000-0005-0000-0000-00000FD00000}"/>
    <cellStyle name="Total 5 7 5" xfId="11472" xr:uid="{00000000-0005-0000-0000-000010D00000}"/>
    <cellStyle name="Total 5 7 6" xfId="11473" xr:uid="{00000000-0005-0000-0000-000011D00000}"/>
    <cellStyle name="Total 5 7 7" xfId="11474" xr:uid="{00000000-0005-0000-0000-000012D00000}"/>
    <cellStyle name="Total 5 7 8" xfId="11475" xr:uid="{00000000-0005-0000-0000-000013D00000}"/>
    <cellStyle name="Total 5 7 9" xfId="11476" xr:uid="{00000000-0005-0000-0000-000014D00000}"/>
    <cellStyle name="Total 5 7_CR4_19" xfId="11477" xr:uid="{00000000-0005-0000-0000-000015D00000}"/>
    <cellStyle name="Total 5 8" xfId="34851" xr:uid="{00000000-0005-0000-0000-000016D00000}"/>
    <cellStyle name="Total 5 9" xfId="35332" xr:uid="{00000000-0005-0000-0000-000017D00000}"/>
    <cellStyle name="Total 5_A02" xfId="54117" xr:uid="{43D1C9B4-3042-415D-A18D-5024C9FCC06D}"/>
    <cellStyle name="Total 6" xfId="11478" xr:uid="{00000000-0005-0000-0000-000019D00000}"/>
    <cellStyle name="Total 6 2" xfId="11479" xr:uid="{00000000-0005-0000-0000-00001AD00000}"/>
    <cellStyle name="Total 6 2 10" xfId="11480" xr:uid="{00000000-0005-0000-0000-00001BD00000}"/>
    <cellStyle name="Total 6 2 11" xfId="11481" xr:uid="{00000000-0005-0000-0000-00001CD00000}"/>
    <cellStyle name="Total 6 2 12" xfId="35187" xr:uid="{00000000-0005-0000-0000-00001DD00000}"/>
    <cellStyle name="Total 6 2 2" xfId="11482" xr:uid="{00000000-0005-0000-0000-00001ED00000}"/>
    <cellStyle name="Total 6 2 3" xfId="11483" xr:uid="{00000000-0005-0000-0000-00001FD00000}"/>
    <cellStyle name="Total 6 2 4" xfId="11484" xr:uid="{00000000-0005-0000-0000-000020D00000}"/>
    <cellStyle name="Total 6 2 5" xfId="11485" xr:uid="{00000000-0005-0000-0000-000021D00000}"/>
    <cellStyle name="Total 6 2 6" xfId="11486" xr:uid="{00000000-0005-0000-0000-000022D00000}"/>
    <cellStyle name="Total 6 2 7" xfId="11487" xr:uid="{00000000-0005-0000-0000-000023D00000}"/>
    <cellStyle name="Total 6 2 8" xfId="11488" xr:uid="{00000000-0005-0000-0000-000024D00000}"/>
    <cellStyle name="Total 6 2 9" xfId="11489" xr:uid="{00000000-0005-0000-0000-000025D00000}"/>
    <cellStyle name="Total 6 2_AVA DVA EL" xfId="33835" xr:uid="{00000000-0005-0000-0000-000026D00000}"/>
    <cellStyle name="Total 6 3" xfId="11490" xr:uid="{00000000-0005-0000-0000-000027D00000}"/>
    <cellStyle name="Total 6 3 10" xfId="11491" xr:uid="{00000000-0005-0000-0000-000028D00000}"/>
    <cellStyle name="Total 6 3 11" xfId="11492" xr:uid="{00000000-0005-0000-0000-000029D00000}"/>
    <cellStyle name="Total 6 3 12" xfId="34939" xr:uid="{00000000-0005-0000-0000-00002AD00000}"/>
    <cellStyle name="Total 6 3 13" xfId="35166" xr:uid="{00000000-0005-0000-0000-00002BD00000}"/>
    <cellStyle name="Total 6 3 2" xfId="11493" xr:uid="{00000000-0005-0000-0000-00002CD00000}"/>
    <cellStyle name="Total 6 3 3" xfId="11494" xr:uid="{00000000-0005-0000-0000-00002DD00000}"/>
    <cellStyle name="Total 6 3 4" xfId="11495" xr:uid="{00000000-0005-0000-0000-00002ED00000}"/>
    <cellStyle name="Total 6 3 5" xfId="11496" xr:uid="{00000000-0005-0000-0000-00002FD00000}"/>
    <cellStyle name="Total 6 3 6" xfId="11497" xr:uid="{00000000-0005-0000-0000-000030D00000}"/>
    <cellStyle name="Total 6 3 7" xfId="11498" xr:uid="{00000000-0005-0000-0000-000031D00000}"/>
    <cellStyle name="Total 6 3 8" xfId="11499" xr:uid="{00000000-0005-0000-0000-000032D00000}"/>
    <cellStyle name="Total 6 3 9" xfId="11500" xr:uid="{00000000-0005-0000-0000-000033D00000}"/>
    <cellStyle name="Total 6 3_CR4_19" xfId="11501" xr:uid="{00000000-0005-0000-0000-000034D00000}"/>
    <cellStyle name="Total 6 4" xfId="11502" xr:uid="{00000000-0005-0000-0000-000035D00000}"/>
    <cellStyle name="Total 6 4 10" xfId="11503" xr:uid="{00000000-0005-0000-0000-000036D00000}"/>
    <cellStyle name="Total 6 4 11" xfId="11504" xr:uid="{00000000-0005-0000-0000-000037D00000}"/>
    <cellStyle name="Total 6 4 2" xfId="11505" xr:uid="{00000000-0005-0000-0000-000038D00000}"/>
    <cellStyle name="Total 6 4 3" xfId="11506" xr:uid="{00000000-0005-0000-0000-000039D00000}"/>
    <cellStyle name="Total 6 4 4" xfId="11507" xr:uid="{00000000-0005-0000-0000-00003AD00000}"/>
    <cellStyle name="Total 6 4 5" xfId="11508" xr:uid="{00000000-0005-0000-0000-00003BD00000}"/>
    <cellStyle name="Total 6 4 6" xfId="11509" xr:uid="{00000000-0005-0000-0000-00003CD00000}"/>
    <cellStyle name="Total 6 4 7" xfId="11510" xr:uid="{00000000-0005-0000-0000-00003DD00000}"/>
    <cellStyle name="Total 6 4 8" xfId="11511" xr:uid="{00000000-0005-0000-0000-00003ED00000}"/>
    <cellStyle name="Total 6 4 9" xfId="11512" xr:uid="{00000000-0005-0000-0000-00003FD00000}"/>
    <cellStyle name="Total 6 4_CR4_19" xfId="11513" xr:uid="{00000000-0005-0000-0000-000040D00000}"/>
    <cellStyle name="Total 6 5" xfId="11514" xr:uid="{00000000-0005-0000-0000-000041D00000}"/>
    <cellStyle name="Total 6 5 10" xfId="11515" xr:uid="{00000000-0005-0000-0000-000042D00000}"/>
    <cellStyle name="Total 6 5 11" xfId="11516" xr:uid="{00000000-0005-0000-0000-000043D00000}"/>
    <cellStyle name="Total 6 5 2" xfId="11517" xr:uid="{00000000-0005-0000-0000-000044D00000}"/>
    <cellStyle name="Total 6 5 3" xfId="11518" xr:uid="{00000000-0005-0000-0000-000045D00000}"/>
    <cellStyle name="Total 6 5 4" xfId="11519" xr:uid="{00000000-0005-0000-0000-000046D00000}"/>
    <cellStyle name="Total 6 5 5" xfId="11520" xr:uid="{00000000-0005-0000-0000-000047D00000}"/>
    <cellStyle name="Total 6 5 6" xfId="11521" xr:uid="{00000000-0005-0000-0000-000048D00000}"/>
    <cellStyle name="Total 6 5 7" xfId="11522" xr:uid="{00000000-0005-0000-0000-000049D00000}"/>
    <cellStyle name="Total 6 5 8" xfId="11523" xr:uid="{00000000-0005-0000-0000-00004AD00000}"/>
    <cellStyle name="Total 6 5 9" xfId="11524" xr:uid="{00000000-0005-0000-0000-00004BD00000}"/>
    <cellStyle name="Total 6 5_CR4_19" xfId="11525" xr:uid="{00000000-0005-0000-0000-00004CD00000}"/>
    <cellStyle name="Total 6 6" xfId="11526" xr:uid="{00000000-0005-0000-0000-00004DD00000}"/>
    <cellStyle name="Total 6 6 10" xfId="11527" xr:uid="{00000000-0005-0000-0000-00004ED00000}"/>
    <cellStyle name="Total 6 6 11" xfId="11528" xr:uid="{00000000-0005-0000-0000-00004FD00000}"/>
    <cellStyle name="Total 6 6 2" xfId="11529" xr:uid="{00000000-0005-0000-0000-000050D00000}"/>
    <cellStyle name="Total 6 6 3" xfId="11530" xr:uid="{00000000-0005-0000-0000-000051D00000}"/>
    <cellStyle name="Total 6 6 4" xfId="11531" xr:uid="{00000000-0005-0000-0000-000052D00000}"/>
    <cellStyle name="Total 6 6 5" xfId="11532" xr:uid="{00000000-0005-0000-0000-000053D00000}"/>
    <cellStyle name="Total 6 6 6" xfId="11533" xr:uid="{00000000-0005-0000-0000-000054D00000}"/>
    <cellStyle name="Total 6 6 7" xfId="11534" xr:uid="{00000000-0005-0000-0000-000055D00000}"/>
    <cellStyle name="Total 6 6 8" xfId="11535" xr:uid="{00000000-0005-0000-0000-000056D00000}"/>
    <cellStyle name="Total 6 6 9" xfId="11536" xr:uid="{00000000-0005-0000-0000-000057D00000}"/>
    <cellStyle name="Total 6 6_CR4_19" xfId="11537" xr:uid="{00000000-0005-0000-0000-000058D00000}"/>
    <cellStyle name="Total 6 7" xfId="11538" xr:uid="{00000000-0005-0000-0000-000059D00000}"/>
    <cellStyle name="Total 6 7 10" xfId="11539" xr:uid="{00000000-0005-0000-0000-00005AD00000}"/>
    <cellStyle name="Total 6 7 2" xfId="11540" xr:uid="{00000000-0005-0000-0000-00005BD00000}"/>
    <cellStyle name="Total 6 7 3" xfId="11541" xr:uid="{00000000-0005-0000-0000-00005CD00000}"/>
    <cellStyle name="Total 6 7 4" xfId="11542" xr:uid="{00000000-0005-0000-0000-00005DD00000}"/>
    <cellStyle name="Total 6 7 5" xfId="11543" xr:uid="{00000000-0005-0000-0000-00005ED00000}"/>
    <cellStyle name="Total 6 7 6" xfId="11544" xr:uid="{00000000-0005-0000-0000-00005FD00000}"/>
    <cellStyle name="Total 6 7 7" xfId="11545" xr:uid="{00000000-0005-0000-0000-000060D00000}"/>
    <cellStyle name="Total 6 7 8" xfId="11546" xr:uid="{00000000-0005-0000-0000-000061D00000}"/>
    <cellStyle name="Total 6 7 9" xfId="11547" xr:uid="{00000000-0005-0000-0000-000062D00000}"/>
    <cellStyle name="Total 6 7_CR4_19" xfId="11548" xr:uid="{00000000-0005-0000-0000-000063D00000}"/>
    <cellStyle name="Total 6 8" xfId="34430" xr:uid="{00000000-0005-0000-0000-000064D00000}"/>
    <cellStyle name="Total 6 9" xfId="35333" xr:uid="{00000000-0005-0000-0000-000065D00000}"/>
    <cellStyle name="Total 6_A02" xfId="54118" xr:uid="{EEBFCE54-9F9D-4AB1-B868-288B57AD0DC3}"/>
    <cellStyle name="Total 7" xfId="11549" xr:uid="{00000000-0005-0000-0000-000067D00000}"/>
    <cellStyle name="Total 7 2" xfId="11550" xr:uid="{00000000-0005-0000-0000-000068D00000}"/>
    <cellStyle name="Total 7 2 10" xfId="11551" xr:uid="{00000000-0005-0000-0000-000069D00000}"/>
    <cellStyle name="Total 7 2 11" xfId="11552" xr:uid="{00000000-0005-0000-0000-00006AD00000}"/>
    <cellStyle name="Total 7 2 12" xfId="35188" xr:uid="{00000000-0005-0000-0000-00006BD00000}"/>
    <cellStyle name="Total 7 2 2" xfId="11553" xr:uid="{00000000-0005-0000-0000-00006CD00000}"/>
    <cellStyle name="Total 7 2 3" xfId="11554" xr:uid="{00000000-0005-0000-0000-00006DD00000}"/>
    <cellStyle name="Total 7 2 4" xfId="11555" xr:uid="{00000000-0005-0000-0000-00006ED00000}"/>
    <cellStyle name="Total 7 2 5" xfId="11556" xr:uid="{00000000-0005-0000-0000-00006FD00000}"/>
    <cellStyle name="Total 7 2 6" xfId="11557" xr:uid="{00000000-0005-0000-0000-000070D00000}"/>
    <cellStyle name="Total 7 2 7" xfId="11558" xr:uid="{00000000-0005-0000-0000-000071D00000}"/>
    <cellStyle name="Total 7 2 8" xfId="11559" xr:uid="{00000000-0005-0000-0000-000072D00000}"/>
    <cellStyle name="Total 7 2 9" xfId="11560" xr:uid="{00000000-0005-0000-0000-000073D00000}"/>
    <cellStyle name="Total 7 2_AVA DVA EL" xfId="33836" xr:uid="{00000000-0005-0000-0000-000074D00000}"/>
    <cellStyle name="Total 7 3" xfId="11561" xr:uid="{00000000-0005-0000-0000-000075D00000}"/>
    <cellStyle name="Total 7 3 10" xfId="11562" xr:uid="{00000000-0005-0000-0000-000076D00000}"/>
    <cellStyle name="Total 7 3 11" xfId="11563" xr:uid="{00000000-0005-0000-0000-000077D00000}"/>
    <cellStyle name="Total 7 3 12" xfId="34940" xr:uid="{00000000-0005-0000-0000-000078D00000}"/>
    <cellStyle name="Total 7 3 13" xfId="35167" xr:uid="{00000000-0005-0000-0000-000079D00000}"/>
    <cellStyle name="Total 7 3 2" xfId="11564" xr:uid="{00000000-0005-0000-0000-00007AD00000}"/>
    <cellStyle name="Total 7 3 3" xfId="11565" xr:uid="{00000000-0005-0000-0000-00007BD00000}"/>
    <cellStyle name="Total 7 3 4" xfId="11566" xr:uid="{00000000-0005-0000-0000-00007CD00000}"/>
    <cellStyle name="Total 7 3 5" xfId="11567" xr:uid="{00000000-0005-0000-0000-00007DD00000}"/>
    <cellStyle name="Total 7 3 6" xfId="11568" xr:uid="{00000000-0005-0000-0000-00007ED00000}"/>
    <cellStyle name="Total 7 3 7" xfId="11569" xr:uid="{00000000-0005-0000-0000-00007FD00000}"/>
    <cellStyle name="Total 7 3 8" xfId="11570" xr:uid="{00000000-0005-0000-0000-000080D00000}"/>
    <cellStyle name="Total 7 3 9" xfId="11571" xr:uid="{00000000-0005-0000-0000-000081D00000}"/>
    <cellStyle name="Total 7 3_CR4_19" xfId="11572" xr:uid="{00000000-0005-0000-0000-000082D00000}"/>
    <cellStyle name="Total 7 4" xfId="11573" xr:uid="{00000000-0005-0000-0000-000083D00000}"/>
    <cellStyle name="Total 7 4 10" xfId="11574" xr:uid="{00000000-0005-0000-0000-000084D00000}"/>
    <cellStyle name="Total 7 4 11" xfId="11575" xr:uid="{00000000-0005-0000-0000-000085D00000}"/>
    <cellStyle name="Total 7 4 2" xfId="11576" xr:uid="{00000000-0005-0000-0000-000086D00000}"/>
    <cellStyle name="Total 7 4 3" xfId="11577" xr:uid="{00000000-0005-0000-0000-000087D00000}"/>
    <cellStyle name="Total 7 4 4" xfId="11578" xr:uid="{00000000-0005-0000-0000-000088D00000}"/>
    <cellStyle name="Total 7 4 5" xfId="11579" xr:uid="{00000000-0005-0000-0000-000089D00000}"/>
    <cellStyle name="Total 7 4 6" xfId="11580" xr:uid="{00000000-0005-0000-0000-00008AD00000}"/>
    <cellStyle name="Total 7 4 7" xfId="11581" xr:uid="{00000000-0005-0000-0000-00008BD00000}"/>
    <cellStyle name="Total 7 4 8" xfId="11582" xr:uid="{00000000-0005-0000-0000-00008CD00000}"/>
    <cellStyle name="Total 7 4 9" xfId="11583" xr:uid="{00000000-0005-0000-0000-00008DD00000}"/>
    <cellStyle name="Total 7 4_CR4_19" xfId="11584" xr:uid="{00000000-0005-0000-0000-00008ED00000}"/>
    <cellStyle name="Total 7 5" xfId="11585" xr:uid="{00000000-0005-0000-0000-00008FD00000}"/>
    <cellStyle name="Total 7 5 10" xfId="11586" xr:uid="{00000000-0005-0000-0000-000090D00000}"/>
    <cellStyle name="Total 7 5 11" xfId="11587" xr:uid="{00000000-0005-0000-0000-000091D00000}"/>
    <cellStyle name="Total 7 5 2" xfId="11588" xr:uid="{00000000-0005-0000-0000-000092D00000}"/>
    <cellStyle name="Total 7 5 3" xfId="11589" xr:uid="{00000000-0005-0000-0000-000093D00000}"/>
    <cellStyle name="Total 7 5 4" xfId="11590" xr:uid="{00000000-0005-0000-0000-000094D00000}"/>
    <cellStyle name="Total 7 5 5" xfId="11591" xr:uid="{00000000-0005-0000-0000-000095D00000}"/>
    <cellStyle name="Total 7 5 6" xfId="11592" xr:uid="{00000000-0005-0000-0000-000096D00000}"/>
    <cellStyle name="Total 7 5 7" xfId="11593" xr:uid="{00000000-0005-0000-0000-000097D00000}"/>
    <cellStyle name="Total 7 5 8" xfId="11594" xr:uid="{00000000-0005-0000-0000-000098D00000}"/>
    <cellStyle name="Total 7 5 9" xfId="11595" xr:uid="{00000000-0005-0000-0000-000099D00000}"/>
    <cellStyle name="Total 7 5_CR4_19" xfId="11596" xr:uid="{00000000-0005-0000-0000-00009AD00000}"/>
    <cellStyle name="Total 7 6" xfId="11597" xr:uid="{00000000-0005-0000-0000-00009BD00000}"/>
    <cellStyle name="Total 7 6 10" xfId="11598" xr:uid="{00000000-0005-0000-0000-00009CD00000}"/>
    <cellStyle name="Total 7 6 11" xfId="11599" xr:uid="{00000000-0005-0000-0000-00009DD00000}"/>
    <cellStyle name="Total 7 6 2" xfId="11600" xr:uid="{00000000-0005-0000-0000-00009ED00000}"/>
    <cellStyle name="Total 7 6 3" xfId="11601" xr:uid="{00000000-0005-0000-0000-00009FD00000}"/>
    <cellStyle name="Total 7 6 4" xfId="11602" xr:uid="{00000000-0005-0000-0000-0000A0D00000}"/>
    <cellStyle name="Total 7 6 5" xfId="11603" xr:uid="{00000000-0005-0000-0000-0000A1D00000}"/>
    <cellStyle name="Total 7 6 6" xfId="11604" xr:uid="{00000000-0005-0000-0000-0000A2D00000}"/>
    <cellStyle name="Total 7 6 7" xfId="11605" xr:uid="{00000000-0005-0000-0000-0000A3D00000}"/>
    <cellStyle name="Total 7 6 8" xfId="11606" xr:uid="{00000000-0005-0000-0000-0000A4D00000}"/>
    <cellStyle name="Total 7 6 9" xfId="11607" xr:uid="{00000000-0005-0000-0000-0000A5D00000}"/>
    <cellStyle name="Total 7 6_CR4_19" xfId="11608" xr:uid="{00000000-0005-0000-0000-0000A6D00000}"/>
    <cellStyle name="Total 7 7" xfId="11609" xr:uid="{00000000-0005-0000-0000-0000A7D00000}"/>
    <cellStyle name="Total 7 7 10" xfId="11610" xr:uid="{00000000-0005-0000-0000-0000A8D00000}"/>
    <cellStyle name="Total 7 7 2" xfId="11611" xr:uid="{00000000-0005-0000-0000-0000A9D00000}"/>
    <cellStyle name="Total 7 7 3" xfId="11612" xr:uid="{00000000-0005-0000-0000-0000AAD00000}"/>
    <cellStyle name="Total 7 7 4" xfId="11613" xr:uid="{00000000-0005-0000-0000-0000ABD00000}"/>
    <cellStyle name="Total 7 7 5" xfId="11614" xr:uid="{00000000-0005-0000-0000-0000ACD00000}"/>
    <cellStyle name="Total 7 7 6" xfId="11615" xr:uid="{00000000-0005-0000-0000-0000ADD00000}"/>
    <cellStyle name="Total 7 7 7" xfId="11616" xr:uid="{00000000-0005-0000-0000-0000AED00000}"/>
    <cellStyle name="Total 7 7 8" xfId="11617" xr:uid="{00000000-0005-0000-0000-0000AFD00000}"/>
    <cellStyle name="Total 7 7 9" xfId="11618" xr:uid="{00000000-0005-0000-0000-0000B0D00000}"/>
    <cellStyle name="Total 7 7_CR4_19" xfId="11619" xr:uid="{00000000-0005-0000-0000-0000B1D00000}"/>
    <cellStyle name="Total 7 8" xfId="34429" xr:uid="{00000000-0005-0000-0000-0000B2D00000}"/>
    <cellStyle name="Total 7 9" xfId="35334" xr:uid="{00000000-0005-0000-0000-0000B3D00000}"/>
    <cellStyle name="Total 7_A02" xfId="54119" xr:uid="{E4C3114D-6A8B-431A-8802-98D1A4665D35}"/>
    <cellStyle name="Total 8" xfId="11620" xr:uid="{00000000-0005-0000-0000-0000B5D00000}"/>
    <cellStyle name="Total 8 2" xfId="11621" xr:uid="{00000000-0005-0000-0000-0000B6D00000}"/>
    <cellStyle name="Total 8 2 10" xfId="11622" xr:uid="{00000000-0005-0000-0000-0000B7D00000}"/>
    <cellStyle name="Total 8 2 11" xfId="11623" xr:uid="{00000000-0005-0000-0000-0000B8D00000}"/>
    <cellStyle name="Total 8 2 12" xfId="35189" xr:uid="{00000000-0005-0000-0000-0000B9D00000}"/>
    <cellStyle name="Total 8 2 2" xfId="11624" xr:uid="{00000000-0005-0000-0000-0000BAD00000}"/>
    <cellStyle name="Total 8 2 3" xfId="11625" xr:uid="{00000000-0005-0000-0000-0000BBD00000}"/>
    <cellStyle name="Total 8 2 4" xfId="11626" xr:uid="{00000000-0005-0000-0000-0000BCD00000}"/>
    <cellStyle name="Total 8 2 5" xfId="11627" xr:uid="{00000000-0005-0000-0000-0000BDD00000}"/>
    <cellStyle name="Total 8 2 6" xfId="11628" xr:uid="{00000000-0005-0000-0000-0000BED00000}"/>
    <cellStyle name="Total 8 2 7" xfId="11629" xr:uid="{00000000-0005-0000-0000-0000BFD00000}"/>
    <cellStyle name="Total 8 2 8" xfId="11630" xr:uid="{00000000-0005-0000-0000-0000C0D00000}"/>
    <cellStyle name="Total 8 2 9" xfId="11631" xr:uid="{00000000-0005-0000-0000-0000C1D00000}"/>
    <cellStyle name="Total 8 2_AVA DVA EL" xfId="33837" xr:uid="{00000000-0005-0000-0000-0000C2D00000}"/>
    <cellStyle name="Total 8 3" xfId="11632" xr:uid="{00000000-0005-0000-0000-0000C3D00000}"/>
    <cellStyle name="Total 8 3 10" xfId="11633" xr:uid="{00000000-0005-0000-0000-0000C4D00000}"/>
    <cellStyle name="Total 8 3 11" xfId="11634" xr:uid="{00000000-0005-0000-0000-0000C5D00000}"/>
    <cellStyle name="Total 8 3 12" xfId="34941" xr:uid="{00000000-0005-0000-0000-0000C6D00000}"/>
    <cellStyle name="Total 8 3 13" xfId="35168" xr:uid="{00000000-0005-0000-0000-0000C7D00000}"/>
    <cellStyle name="Total 8 3 2" xfId="11635" xr:uid="{00000000-0005-0000-0000-0000C8D00000}"/>
    <cellStyle name="Total 8 3 3" xfId="11636" xr:uid="{00000000-0005-0000-0000-0000C9D00000}"/>
    <cellStyle name="Total 8 3 4" xfId="11637" xr:uid="{00000000-0005-0000-0000-0000CAD00000}"/>
    <cellStyle name="Total 8 3 5" xfId="11638" xr:uid="{00000000-0005-0000-0000-0000CBD00000}"/>
    <cellStyle name="Total 8 3 6" xfId="11639" xr:uid="{00000000-0005-0000-0000-0000CCD00000}"/>
    <cellStyle name="Total 8 3 7" xfId="11640" xr:uid="{00000000-0005-0000-0000-0000CDD00000}"/>
    <cellStyle name="Total 8 3 8" xfId="11641" xr:uid="{00000000-0005-0000-0000-0000CED00000}"/>
    <cellStyle name="Total 8 3 9" xfId="11642" xr:uid="{00000000-0005-0000-0000-0000CFD00000}"/>
    <cellStyle name="Total 8 3_CR4_19" xfId="11643" xr:uid="{00000000-0005-0000-0000-0000D0D00000}"/>
    <cellStyle name="Total 8 4" xfId="11644" xr:uid="{00000000-0005-0000-0000-0000D1D00000}"/>
    <cellStyle name="Total 8 4 10" xfId="11645" xr:uid="{00000000-0005-0000-0000-0000D2D00000}"/>
    <cellStyle name="Total 8 4 11" xfId="11646" xr:uid="{00000000-0005-0000-0000-0000D3D00000}"/>
    <cellStyle name="Total 8 4 2" xfId="11647" xr:uid="{00000000-0005-0000-0000-0000D4D00000}"/>
    <cellStyle name="Total 8 4 3" xfId="11648" xr:uid="{00000000-0005-0000-0000-0000D5D00000}"/>
    <cellStyle name="Total 8 4 4" xfId="11649" xr:uid="{00000000-0005-0000-0000-0000D6D00000}"/>
    <cellStyle name="Total 8 4 5" xfId="11650" xr:uid="{00000000-0005-0000-0000-0000D7D00000}"/>
    <cellStyle name="Total 8 4 6" xfId="11651" xr:uid="{00000000-0005-0000-0000-0000D8D00000}"/>
    <cellStyle name="Total 8 4 7" xfId="11652" xr:uid="{00000000-0005-0000-0000-0000D9D00000}"/>
    <cellStyle name="Total 8 4 8" xfId="11653" xr:uid="{00000000-0005-0000-0000-0000DAD00000}"/>
    <cellStyle name="Total 8 4 9" xfId="11654" xr:uid="{00000000-0005-0000-0000-0000DBD00000}"/>
    <cellStyle name="Total 8 4_CR4_19" xfId="11655" xr:uid="{00000000-0005-0000-0000-0000DCD00000}"/>
    <cellStyle name="Total 8 5" xfId="11656" xr:uid="{00000000-0005-0000-0000-0000DDD00000}"/>
    <cellStyle name="Total 8 5 10" xfId="11657" xr:uid="{00000000-0005-0000-0000-0000DED00000}"/>
    <cellStyle name="Total 8 5 11" xfId="11658" xr:uid="{00000000-0005-0000-0000-0000DFD00000}"/>
    <cellStyle name="Total 8 5 2" xfId="11659" xr:uid="{00000000-0005-0000-0000-0000E0D00000}"/>
    <cellStyle name="Total 8 5 3" xfId="11660" xr:uid="{00000000-0005-0000-0000-0000E1D00000}"/>
    <cellStyle name="Total 8 5 4" xfId="11661" xr:uid="{00000000-0005-0000-0000-0000E2D00000}"/>
    <cellStyle name="Total 8 5 5" xfId="11662" xr:uid="{00000000-0005-0000-0000-0000E3D00000}"/>
    <cellStyle name="Total 8 5 6" xfId="11663" xr:uid="{00000000-0005-0000-0000-0000E4D00000}"/>
    <cellStyle name="Total 8 5 7" xfId="11664" xr:uid="{00000000-0005-0000-0000-0000E5D00000}"/>
    <cellStyle name="Total 8 5 8" xfId="11665" xr:uid="{00000000-0005-0000-0000-0000E6D00000}"/>
    <cellStyle name="Total 8 5 9" xfId="11666" xr:uid="{00000000-0005-0000-0000-0000E7D00000}"/>
    <cellStyle name="Total 8 5_CR4_19" xfId="11667" xr:uid="{00000000-0005-0000-0000-0000E8D00000}"/>
    <cellStyle name="Total 8 6" xfId="11668" xr:uid="{00000000-0005-0000-0000-0000E9D00000}"/>
    <cellStyle name="Total 8 6 10" xfId="11669" xr:uid="{00000000-0005-0000-0000-0000EAD00000}"/>
    <cellStyle name="Total 8 6 11" xfId="11670" xr:uid="{00000000-0005-0000-0000-0000EBD00000}"/>
    <cellStyle name="Total 8 6 2" xfId="11671" xr:uid="{00000000-0005-0000-0000-0000ECD00000}"/>
    <cellStyle name="Total 8 6 3" xfId="11672" xr:uid="{00000000-0005-0000-0000-0000EDD00000}"/>
    <cellStyle name="Total 8 6 4" xfId="11673" xr:uid="{00000000-0005-0000-0000-0000EED00000}"/>
    <cellStyle name="Total 8 6 5" xfId="11674" xr:uid="{00000000-0005-0000-0000-0000EFD00000}"/>
    <cellStyle name="Total 8 6 6" xfId="11675" xr:uid="{00000000-0005-0000-0000-0000F0D00000}"/>
    <cellStyle name="Total 8 6 7" xfId="11676" xr:uid="{00000000-0005-0000-0000-0000F1D00000}"/>
    <cellStyle name="Total 8 6 8" xfId="11677" xr:uid="{00000000-0005-0000-0000-0000F2D00000}"/>
    <cellStyle name="Total 8 6 9" xfId="11678" xr:uid="{00000000-0005-0000-0000-0000F3D00000}"/>
    <cellStyle name="Total 8 6_CR4_19" xfId="11679" xr:uid="{00000000-0005-0000-0000-0000F4D00000}"/>
    <cellStyle name="Total 8 7" xfId="11680" xr:uid="{00000000-0005-0000-0000-0000F5D00000}"/>
    <cellStyle name="Total 8 7 10" xfId="11681" xr:uid="{00000000-0005-0000-0000-0000F6D00000}"/>
    <cellStyle name="Total 8 7 2" xfId="11682" xr:uid="{00000000-0005-0000-0000-0000F7D00000}"/>
    <cellStyle name="Total 8 7 3" xfId="11683" xr:uid="{00000000-0005-0000-0000-0000F8D00000}"/>
    <cellStyle name="Total 8 7 4" xfId="11684" xr:uid="{00000000-0005-0000-0000-0000F9D00000}"/>
    <cellStyle name="Total 8 7 5" xfId="11685" xr:uid="{00000000-0005-0000-0000-0000FAD00000}"/>
    <cellStyle name="Total 8 7 6" xfId="11686" xr:uid="{00000000-0005-0000-0000-0000FBD00000}"/>
    <cellStyle name="Total 8 7 7" xfId="11687" xr:uid="{00000000-0005-0000-0000-0000FCD00000}"/>
    <cellStyle name="Total 8 7 8" xfId="11688" xr:uid="{00000000-0005-0000-0000-0000FDD00000}"/>
    <cellStyle name="Total 8 7 9" xfId="11689" xr:uid="{00000000-0005-0000-0000-0000FED00000}"/>
    <cellStyle name="Total 8 7_CR4_19" xfId="11690" xr:uid="{00000000-0005-0000-0000-0000FFD00000}"/>
    <cellStyle name="Total 8 8" xfId="34848" xr:uid="{00000000-0005-0000-0000-000000D10000}"/>
    <cellStyle name="Total 8 9" xfId="35335" xr:uid="{00000000-0005-0000-0000-000001D10000}"/>
    <cellStyle name="Total 8_A02" xfId="54120" xr:uid="{A933B65F-9F2B-4D02-B5EB-EFA746F59905}"/>
    <cellStyle name="Total 9" xfId="11691" xr:uid="{00000000-0005-0000-0000-000003D10000}"/>
    <cellStyle name="Total 9 2" xfId="11692" xr:uid="{00000000-0005-0000-0000-000004D10000}"/>
    <cellStyle name="Total 9 2 10" xfId="11693" xr:uid="{00000000-0005-0000-0000-000005D10000}"/>
    <cellStyle name="Total 9 2 11" xfId="11694" xr:uid="{00000000-0005-0000-0000-000006D10000}"/>
    <cellStyle name="Total 9 2 12" xfId="35190" xr:uid="{00000000-0005-0000-0000-000007D10000}"/>
    <cellStyle name="Total 9 2 2" xfId="11695" xr:uid="{00000000-0005-0000-0000-000008D10000}"/>
    <cellStyle name="Total 9 2 3" xfId="11696" xr:uid="{00000000-0005-0000-0000-000009D10000}"/>
    <cellStyle name="Total 9 2 4" xfId="11697" xr:uid="{00000000-0005-0000-0000-00000AD10000}"/>
    <cellStyle name="Total 9 2 5" xfId="11698" xr:uid="{00000000-0005-0000-0000-00000BD10000}"/>
    <cellStyle name="Total 9 2 6" xfId="11699" xr:uid="{00000000-0005-0000-0000-00000CD10000}"/>
    <cellStyle name="Total 9 2 7" xfId="11700" xr:uid="{00000000-0005-0000-0000-00000DD10000}"/>
    <cellStyle name="Total 9 2 8" xfId="11701" xr:uid="{00000000-0005-0000-0000-00000ED10000}"/>
    <cellStyle name="Total 9 2 9" xfId="11702" xr:uid="{00000000-0005-0000-0000-00000FD10000}"/>
    <cellStyle name="Total 9 2_AVA DVA EL" xfId="33838" xr:uid="{00000000-0005-0000-0000-000010D10000}"/>
    <cellStyle name="Total 9 3" xfId="11703" xr:uid="{00000000-0005-0000-0000-000011D10000}"/>
    <cellStyle name="Total 9 3 10" xfId="11704" xr:uid="{00000000-0005-0000-0000-000012D10000}"/>
    <cellStyle name="Total 9 3 11" xfId="11705" xr:uid="{00000000-0005-0000-0000-000013D10000}"/>
    <cellStyle name="Total 9 3 12" xfId="34942" xr:uid="{00000000-0005-0000-0000-000014D10000}"/>
    <cellStyle name="Total 9 3 13" xfId="35169" xr:uid="{00000000-0005-0000-0000-000015D10000}"/>
    <cellStyle name="Total 9 3 2" xfId="11706" xr:uid="{00000000-0005-0000-0000-000016D10000}"/>
    <cellStyle name="Total 9 3 3" xfId="11707" xr:uid="{00000000-0005-0000-0000-000017D10000}"/>
    <cellStyle name="Total 9 3 4" xfId="11708" xr:uid="{00000000-0005-0000-0000-000018D10000}"/>
    <cellStyle name="Total 9 3 5" xfId="11709" xr:uid="{00000000-0005-0000-0000-000019D10000}"/>
    <cellStyle name="Total 9 3 6" xfId="11710" xr:uid="{00000000-0005-0000-0000-00001AD10000}"/>
    <cellStyle name="Total 9 3 7" xfId="11711" xr:uid="{00000000-0005-0000-0000-00001BD10000}"/>
    <cellStyle name="Total 9 3 8" xfId="11712" xr:uid="{00000000-0005-0000-0000-00001CD10000}"/>
    <cellStyle name="Total 9 3 9" xfId="11713" xr:uid="{00000000-0005-0000-0000-00001DD10000}"/>
    <cellStyle name="Total 9 3_CR4_19" xfId="11714" xr:uid="{00000000-0005-0000-0000-00001ED10000}"/>
    <cellStyle name="Total 9 4" xfId="11715" xr:uid="{00000000-0005-0000-0000-00001FD10000}"/>
    <cellStyle name="Total 9 4 10" xfId="11716" xr:uid="{00000000-0005-0000-0000-000020D10000}"/>
    <cellStyle name="Total 9 4 11" xfId="11717" xr:uid="{00000000-0005-0000-0000-000021D10000}"/>
    <cellStyle name="Total 9 4 2" xfId="11718" xr:uid="{00000000-0005-0000-0000-000022D10000}"/>
    <cellStyle name="Total 9 4 3" xfId="11719" xr:uid="{00000000-0005-0000-0000-000023D10000}"/>
    <cellStyle name="Total 9 4 4" xfId="11720" xr:uid="{00000000-0005-0000-0000-000024D10000}"/>
    <cellStyle name="Total 9 4 5" xfId="11721" xr:uid="{00000000-0005-0000-0000-000025D10000}"/>
    <cellStyle name="Total 9 4 6" xfId="11722" xr:uid="{00000000-0005-0000-0000-000026D10000}"/>
    <cellStyle name="Total 9 4 7" xfId="11723" xr:uid="{00000000-0005-0000-0000-000027D10000}"/>
    <cellStyle name="Total 9 4 8" xfId="11724" xr:uid="{00000000-0005-0000-0000-000028D10000}"/>
    <cellStyle name="Total 9 4 9" xfId="11725" xr:uid="{00000000-0005-0000-0000-000029D10000}"/>
    <cellStyle name="Total 9 4_CR4_19" xfId="11726" xr:uid="{00000000-0005-0000-0000-00002AD10000}"/>
    <cellStyle name="Total 9 5" xfId="11727" xr:uid="{00000000-0005-0000-0000-00002BD10000}"/>
    <cellStyle name="Total 9 5 10" xfId="11728" xr:uid="{00000000-0005-0000-0000-00002CD10000}"/>
    <cellStyle name="Total 9 5 11" xfId="11729" xr:uid="{00000000-0005-0000-0000-00002DD10000}"/>
    <cellStyle name="Total 9 5 2" xfId="11730" xr:uid="{00000000-0005-0000-0000-00002ED10000}"/>
    <cellStyle name="Total 9 5 3" xfId="11731" xr:uid="{00000000-0005-0000-0000-00002FD10000}"/>
    <cellStyle name="Total 9 5 4" xfId="11732" xr:uid="{00000000-0005-0000-0000-000030D10000}"/>
    <cellStyle name="Total 9 5 5" xfId="11733" xr:uid="{00000000-0005-0000-0000-000031D10000}"/>
    <cellStyle name="Total 9 5 6" xfId="11734" xr:uid="{00000000-0005-0000-0000-000032D10000}"/>
    <cellStyle name="Total 9 5 7" xfId="11735" xr:uid="{00000000-0005-0000-0000-000033D10000}"/>
    <cellStyle name="Total 9 5 8" xfId="11736" xr:uid="{00000000-0005-0000-0000-000034D10000}"/>
    <cellStyle name="Total 9 5 9" xfId="11737" xr:uid="{00000000-0005-0000-0000-000035D10000}"/>
    <cellStyle name="Total 9 5_CR4_19" xfId="11738" xr:uid="{00000000-0005-0000-0000-000036D10000}"/>
    <cellStyle name="Total 9 6" xfId="11739" xr:uid="{00000000-0005-0000-0000-000037D10000}"/>
    <cellStyle name="Total 9 6 10" xfId="11740" xr:uid="{00000000-0005-0000-0000-000038D10000}"/>
    <cellStyle name="Total 9 6 11" xfId="11741" xr:uid="{00000000-0005-0000-0000-000039D10000}"/>
    <cellStyle name="Total 9 6 2" xfId="11742" xr:uid="{00000000-0005-0000-0000-00003AD10000}"/>
    <cellStyle name="Total 9 6 3" xfId="11743" xr:uid="{00000000-0005-0000-0000-00003BD10000}"/>
    <cellStyle name="Total 9 6 4" xfId="11744" xr:uid="{00000000-0005-0000-0000-00003CD10000}"/>
    <cellStyle name="Total 9 6 5" xfId="11745" xr:uid="{00000000-0005-0000-0000-00003DD10000}"/>
    <cellStyle name="Total 9 6 6" xfId="11746" xr:uid="{00000000-0005-0000-0000-00003ED10000}"/>
    <cellStyle name="Total 9 6 7" xfId="11747" xr:uid="{00000000-0005-0000-0000-00003FD10000}"/>
    <cellStyle name="Total 9 6 8" xfId="11748" xr:uid="{00000000-0005-0000-0000-000040D10000}"/>
    <cellStyle name="Total 9 6 9" xfId="11749" xr:uid="{00000000-0005-0000-0000-000041D10000}"/>
    <cellStyle name="Total 9 6_CR4_19" xfId="11750" xr:uid="{00000000-0005-0000-0000-000042D10000}"/>
    <cellStyle name="Total 9 7" xfId="11751" xr:uid="{00000000-0005-0000-0000-000043D10000}"/>
    <cellStyle name="Total 9 7 10" xfId="11752" xr:uid="{00000000-0005-0000-0000-000044D10000}"/>
    <cellStyle name="Total 9 7 2" xfId="11753" xr:uid="{00000000-0005-0000-0000-000045D10000}"/>
    <cellStyle name="Total 9 7 3" xfId="11754" xr:uid="{00000000-0005-0000-0000-000046D10000}"/>
    <cellStyle name="Total 9 7 4" xfId="11755" xr:uid="{00000000-0005-0000-0000-000047D10000}"/>
    <cellStyle name="Total 9 7 5" xfId="11756" xr:uid="{00000000-0005-0000-0000-000048D10000}"/>
    <cellStyle name="Total 9 7 6" xfId="11757" xr:uid="{00000000-0005-0000-0000-000049D10000}"/>
    <cellStyle name="Total 9 7 7" xfId="11758" xr:uid="{00000000-0005-0000-0000-00004AD10000}"/>
    <cellStyle name="Total 9 7 8" xfId="11759" xr:uid="{00000000-0005-0000-0000-00004BD10000}"/>
    <cellStyle name="Total 9 7 9" xfId="11760" xr:uid="{00000000-0005-0000-0000-00004CD10000}"/>
    <cellStyle name="Total 9 7_CR4_19" xfId="11761" xr:uid="{00000000-0005-0000-0000-00004DD10000}"/>
    <cellStyle name="Total 9 8" xfId="34849" xr:uid="{00000000-0005-0000-0000-00004ED10000}"/>
    <cellStyle name="Total 9 9" xfId="35336" xr:uid="{00000000-0005-0000-0000-00004FD10000}"/>
    <cellStyle name="Total 9_A02" xfId="54121" xr:uid="{3C660A46-2D4A-47F7-83B8-0B1534910BCE}"/>
    <cellStyle name="Total Currency" xfId="33839" xr:uid="{00000000-0005-0000-0000-000051D10000}"/>
    <cellStyle name="Total Currency 2" xfId="33840" xr:uid="{00000000-0005-0000-0000-000052D10000}"/>
    <cellStyle name="Total Currency 3" xfId="33841" xr:uid="{00000000-0005-0000-0000-000053D10000}"/>
    <cellStyle name="Total Currency_AVA DVA EL" xfId="33842" xr:uid="{00000000-0005-0000-0000-000054D10000}"/>
    <cellStyle name="Total Normal" xfId="33843" xr:uid="{00000000-0005-0000-0000-000055D10000}"/>
    <cellStyle name="Total Normal 2" xfId="33844" xr:uid="{00000000-0005-0000-0000-000056D10000}"/>
    <cellStyle name="Total Normal 3" xfId="33845" xr:uid="{00000000-0005-0000-0000-000057D10000}"/>
    <cellStyle name="Total Normal_AVA DVA EL" xfId="33846" xr:uid="{00000000-0005-0000-0000-000058D10000}"/>
    <cellStyle name="Total_06-Tilknytta 0906" xfId="50755" xr:uid="{00000000-0005-0000-0000-000059D10000}"/>
    <cellStyle name="Totalt" xfId="34676" xr:uid="{00000000-0005-0000-0000-00005AD10000}"/>
    <cellStyle name="Totalt 2" xfId="11762" xr:uid="{00000000-0005-0000-0000-00005BD10000}"/>
    <cellStyle name="Totalt 2 2" xfId="11763" xr:uid="{00000000-0005-0000-0000-00005CD10000}"/>
    <cellStyle name="Totalt 2 2 10" xfId="11764" xr:uid="{00000000-0005-0000-0000-00005DD10000}"/>
    <cellStyle name="Totalt 2 2 11" xfId="11765" xr:uid="{00000000-0005-0000-0000-00005ED10000}"/>
    <cellStyle name="Totalt 2 2 12" xfId="35191" xr:uid="{00000000-0005-0000-0000-00005FD10000}"/>
    <cellStyle name="Totalt 2 2 13" xfId="38574" xr:uid="{00000000-0005-0000-0000-000060D10000}"/>
    <cellStyle name="Totalt 2 2 2" xfId="11766" xr:uid="{00000000-0005-0000-0000-000061D10000}"/>
    <cellStyle name="Totalt 2 2 3" xfId="11767" xr:uid="{00000000-0005-0000-0000-000062D10000}"/>
    <cellStyle name="Totalt 2 2 4" xfId="11768" xr:uid="{00000000-0005-0000-0000-000063D10000}"/>
    <cellStyle name="Totalt 2 2 5" xfId="11769" xr:uid="{00000000-0005-0000-0000-000064D10000}"/>
    <cellStyle name="Totalt 2 2 6" xfId="11770" xr:uid="{00000000-0005-0000-0000-000065D10000}"/>
    <cellStyle name="Totalt 2 2 7" xfId="11771" xr:uid="{00000000-0005-0000-0000-000066D10000}"/>
    <cellStyle name="Totalt 2 2 8" xfId="11772" xr:uid="{00000000-0005-0000-0000-000067D10000}"/>
    <cellStyle name="Totalt 2 2 9" xfId="11773" xr:uid="{00000000-0005-0000-0000-000068D10000}"/>
    <cellStyle name="Totalt 2 2_AVA DVA EL" xfId="33847" xr:uid="{00000000-0005-0000-0000-000069D10000}"/>
    <cellStyle name="Totalt 2 3" xfId="11774" xr:uid="{00000000-0005-0000-0000-00006AD10000}"/>
    <cellStyle name="Totalt 2 3 10" xfId="11775" xr:uid="{00000000-0005-0000-0000-00006BD10000}"/>
    <cellStyle name="Totalt 2 3 11" xfId="11776" xr:uid="{00000000-0005-0000-0000-00006CD10000}"/>
    <cellStyle name="Totalt 2 3 12" xfId="34943" xr:uid="{00000000-0005-0000-0000-00006DD10000}"/>
    <cellStyle name="Totalt 2 3 13" xfId="35170" xr:uid="{00000000-0005-0000-0000-00006ED10000}"/>
    <cellStyle name="Totalt 2 3 14" xfId="38575" xr:uid="{00000000-0005-0000-0000-00006FD10000}"/>
    <cellStyle name="Totalt 2 3 2" xfId="11777" xr:uid="{00000000-0005-0000-0000-000070D10000}"/>
    <cellStyle name="Totalt 2 3 3" xfId="11778" xr:uid="{00000000-0005-0000-0000-000071D10000}"/>
    <cellStyle name="Totalt 2 3 4" xfId="11779" xr:uid="{00000000-0005-0000-0000-000072D10000}"/>
    <cellStyle name="Totalt 2 3 5" xfId="11780" xr:uid="{00000000-0005-0000-0000-000073D10000}"/>
    <cellStyle name="Totalt 2 3 6" xfId="11781" xr:uid="{00000000-0005-0000-0000-000074D10000}"/>
    <cellStyle name="Totalt 2 3 7" xfId="11782" xr:uid="{00000000-0005-0000-0000-000075D10000}"/>
    <cellStyle name="Totalt 2 3 8" xfId="11783" xr:uid="{00000000-0005-0000-0000-000076D10000}"/>
    <cellStyle name="Totalt 2 3 9" xfId="11784" xr:uid="{00000000-0005-0000-0000-000077D10000}"/>
    <cellStyle name="Totalt 2 3_AVA DVA EL" xfId="33848" xr:uid="{00000000-0005-0000-0000-000078D10000}"/>
    <cellStyle name="Totalt 2 4" xfId="11785" xr:uid="{00000000-0005-0000-0000-000079D10000}"/>
    <cellStyle name="Totalt 2 4 10" xfId="11786" xr:uid="{00000000-0005-0000-0000-00007AD10000}"/>
    <cellStyle name="Totalt 2 4 11" xfId="11787" xr:uid="{00000000-0005-0000-0000-00007BD10000}"/>
    <cellStyle name="Totalt 2 4 2" xfId="11788" xr:uid="{00000000-0005-0000-0000-00007CD10000}"/>
    <cellStyle name="Totalt 2 4 3" xfId="11789" xr:uid="{00000000-0005-0000-0000-00007DD10000}"/>
    <cellStyle name="Totalt 2 4 4" xfId="11790" xr:uid="{00000000-0005-0000-0000-00007ED10000}"/>
    <cellStyle name="Totalt 2 4 5" xfId="11791" xr:uid="{00000000-0005-0000-0000-00007FD10000}"/>
    <cellStyle name="Totalt 2 4 6" xfId="11792" xr:uid="{00000000-0005-0000-0000-000080D10000}"/>
    <cellStyle name="Totalt 2 4 7" xfId="11793" xr:uid="{00000000-0005-0000-0000-000081D10000}"/>
    <cellStyle name="Totalt 2 4 8" xfId="11794" xr:uid="{00000000-0005-0000-0000-000082D10000}"/>
    <cellStyle name="Totalt 2 4 9" xfId="11795" xr:uid="{00000000-0005-0000-0000-000083D10000}"/>
    <cellStyle name="Totalt 2 4_CR4_19" xfId="11796" xr:uid="{00000000-0005-0000-0000-000084D10000}"/>
    <cellStyle name="Totalt 2 5" xfId="11797" xr:uid="{00000000-0005-0000-0000-000085D10000}"/>
    <cellStyle name="Totalt 2 5 10" xfId="11798" xr:uid="{00000000-0005-0000-0000-000086D10000}"/>
    <cellStyle name="Totalt 2 5 11" xfId="11799" xr:uid="{00000000-0005-0000-0000-000087D10000}"/>
    <cellStyle name="Totalt 2 5 2" xfId="11800" xr:uid="{00000000-0005-0000-0000-000088D10000}"/>
    <cellStyle name="Totalt 2 5 3" xfId="11801" xr:uid="{00000000-0005-0000-0000-000089D10000}"/>
    <cellStyle name="Totalt 2 5 4" xfId="11802" xr:uid="{00000000-0005-0000-0000-00008AD10000}"/>
    <cellStyle name="Totalt 2 5 5" xfId="11803" xr:uid="{00000000-0005-0000-0000-00008BD10000}"/>
    <cellStyle name="Totalt 2 5 6" xfId="11804" xr:uid="{00000000-0005-0000-0000-00008CD10000}"/>
    <cellStyle name="Totalt 2 5 7" xfId="11805" xr:uid="{00000000-0005-0000-0000-00008DD10000}"/>
    <cellStyle name="Totalt 2 5 8" xfId="11806" xr:uid="{00000000-0005-0000-0000-00008ED10000}"/>
    <cellStyle name="Totalt 2 5 9" xfId="11807" xr:uid="{00000000-0005-0000-0000-00008FD10000}"/>
    <cellStyle name="Totalt 2 5_CR4_19" xfId="11808" xr:uid="{00000000-0005-0000-0000-000090D10000}"/>
    <cellStyle name="Totalt 2 6" xfId="11809" xr:uid="{00000000-0005-0000-0000-000091D10000}"/>
    <cellStyle name="Totalt 2 6 10" xfId="11810" xr:uid="{00000000-0005-0000-0000-000092D10000}"/>
    <cellStyle name="Totalt 2 6 11" xfId="11811" xr:uid="{00000000-0005-0000-0000-000093D10000}"/>
    <cellStyle name="Totalt 2 6 2" xfId="11812" xr:uid="{00000000-0005-0000-0000-000094D10000}"/>
    <cellStyle name="Totalt 2 6 3" xfId="11813" xr:uid="{00000000-0005-0000-0000-000095D10000}"/>
    <cellStyle name="Totalt 2 6 4" xfId="11814" xr:uid="{00000000-0005-0000-0000-000096D10000}"/>
    <cellStyle name="Totalt 2 6 5" xfId="11815" xr:uid="{00000000-0005-0000-0000-000097D10000}"/>
    <cellStyle name="Totalt 2 6 6" xfId="11816" xr:uid="{00000000-0005-0000-0000-000098D10000}"/>
    <cellStyle name="Totalt 2 6 7" xfId="11817" xr:uid="{00000000-0005-0000-0000-000099D10000}"/>
    <cellStyle name="Totalt 2 6 8" xfId="11818" xr:uid="{00000000-0005-0000-0000-00009AD10000}"/>
    <cellStyle name="Totalt 2 6 9" xfId="11819" xr:uid="{00000000-0005-0000-0000-00009BD10000}"/>
    <cellStyle name="Totalt 2 6_CR4_19" xfId="11820" xr:uid="{00000000-0005-0000-0000-00009CD10000}"/>
    <cellStyle name="Totalt 2 7" xfId="11821" xr:uid="{00000000-0005-0000-0000-00009DD10000}"/>
    <cellStyle name="Totalt 2 7 10" xfId="11822" xr:uid="{00000000-0005-0000-0000-00009ED10000}"/>
    <cellStyle name="Totalt 2 7 2" xfId="11823" xr:uid="{00000000-0005-0000-0000-00009FD10000}"/>
    <cellStyle name="Totalt 2 7 3" xfId="11824" xr:uid="{00000000-0005-0000-0000-0000A0D10000}"/>
    <cellStyle name="Totalt 2 7 4" xfId="11825" xr:uid="{00000000-0005-0000-0000-0000A1D10000}"/>
    <cellStyle name="Totalt 2 7 5" xfId="11826" xr:uid="{00000000-0005-0000-0000-0000A2D10000}"/>
    <cellStyle name="Totalt 2 7 6" xfId="11827" xr:uid="{00000000-0005-0000-0000-0000A3D10000}"/>
    <cellStyle name="Totalt 2 7 7" xfId="11828" xr:uid="{00000000-0005-0000-0000-0000A4D10000}"/>
    <cellStyle name="Totalt 2 7 8" xfId="11829" xr:uid="{00000000-0005-0000-0000-0000A5D10000}"/>
    <cellStyle name="Totalt 2 7 9" xfId="11830" xr:uid="{00000000-0005-0000-0000-0000A6D10000}"/>
    <cellStyle name="Totalt 2 7_CR4_19" xfId="11831" xr:uid="{00000000-0005-0000-0000-0000A7D10000}"/>
    <cellStyle name="Totalt 2 8" xfId="34428" xr:uid="{00000000-0005-0000-0000-0000A8D10000}"/>
    <cellStyle name="Totalt 2 9" xfId="35337" xr:uid="{00000000-0005-0000-0000-0000A9D10000}"/>
    <cellStyle name="Totalt 2_A02" xfId="54122" xr:uid="{F2CC1ED4-2837-4B47-B006-9FF45CF27613}"/>
    <cellStyle name="Totalt 3" xfId="33849" xr:uid="{00000000-0005-0000-0000-0000ABD10000}"/>
    <cellStyle name="Totalt 3 2" xfId="33850" xr:uid="{00000000-0005-0000-0000-0000ACD10000}"/>
    <cellStyle name="Totalt 3 2 2" xfId="50756" xr:uid="{00000000-0005-0000-0000-0000ADD10000}"/>
    <cellStyle name="Totalt 3 3" xfId="33851" xr:uid="{00000000-0005-0000-0000-0000AED10000}"/>
    <cellStyle name="Totalt 3 4" xfId="38576" xr:uid="{00000000-0005-0000-0000-0000AFD10000}"/>
    <cellStyle name="Totalt 3_3. Chng in credit spreads" xfId="50757" xr:uid="{00000000-0005-0000-0000-0000B0D10000}"/>
    <cellStyle name="Totalt 4" xfId="33852" xr:uid="{00000000-0005-0000-0000-0000B1D10000}"/>
    <cellStyle name="Totalt 4 2" xfId="33853" xr:uid="{00000000-0005-0000-0000-0000B2D10000}"/>
    <cellStyle name="Totalt 4 3" xfId="33854" xr:uid="{00000000-0005-0000-0000-0000B3D10000}"/>
    <cellStyle name="Totalt 4 4" xfId="38577" xr:uid="{00000000-0005-0000-0000-0000B4D10000}"/>
    <cellStyle name="Totalt 4_AVA DVA EL" xfId="33855" xr:uid="{00000000-0005-0000-0000-0000B5D10000}"/>
    <cellStyle name="Totalt 5" xfId="33856" xr:uid="{00000000-0005-0000-0000-0000B6D10000}"/>
    <cellStyle name="Totalt 6" xfId="33857" xr:uid="{00000000-0005-0000-0000-0000B7D10000}"/>
    <cellStyle name="Totalt 7" xfId="33858" xr:uid="{00000000-0005-0000-0000-0000B8D10000}"/>
    <cellStyle name="Totalt 8" xfId="50758" xr:uid="{00000000-0005-0000-0000-0000B9D10000}"/>
    <cellStyle name="Totalt_4Q16" xfId="50759" xr:uid="{00000000-0005-0000-0000-0000BAD10000}"/>
    <cellStyle name="ts" xfId="33859" xr:uid="{00000000-0005-0000-0000-0000BBD10000}"/>
    <cellStyle name="ts 2" xfId="33860" xr:uid="{00000000-0005-0000-0000-0000BCD10000}"/>
    <cellStyle name="ts 3" xfId="33861" xr:uid="{00000000-0005-0000-0000-0000BDD10000}"/>
    <cellStyle name="ts_AVA DVA EL" xfId="33862" xr:uid="{00000000-0005-0000-0000-0000BED10000}"/>
    <cellStyle name="Tusenskille [0] 2" xfId="33863" xr:uid="{00000000-0005-0000-0000-0000BFD10000}"/>
    <cellStyle name="Tusenskille [0] 2 2" xfId="33864" xr:uid="{00000000-0005-0000-0000-0000C0D10000}"/>
    <cellStyle name="Tusenskille [0] 2 2 2" xfId="50760" xr:uid="{00000000-0005-0000-0000-0000C1D10000}"/>
    <cellStyle name="Tusenskille [0] 2 2 2 2" xfId="50761" xr:uid="{00000000-0005-0000-0000-0000C2D10000}"/>
    <cellStyle name="Tusenskille [0] 2 2 3" xfId="50762" xr:uid="{00000000-0005-0000-0000-0000C3D10000}"/>
    <cellStyle name="Tusenskille [0] 2 2_3. Chng in credit spreads" xfId="50763" xr:uid="{00000000-0005-0000-0000-0000C4D10000}"/>
    <cellStyle name="Tusenskille [0] 2 3" xfId="33865" xr:uid="{00000000-0005-0000-0000-0000C5D10000}"/>
    <cellStyle name="Tusenskille [0] 2 3 2" xfId="50764" xr:uid="{00000000-0005-0000-0000-0000C6D10000}"/>
    <cellStyle name="Tusenskille [0] 2_3. Chng in credit spreads" xfId="50765" xr:uid="{00000000-0005-0000-0000-0000C7D10000}"/>
    <cellStyle name="Tusenskille [0] 3" xfId="50766" xr:uid="{00000000-0005-0000-0000-0000C8D10000}"/>
    <cellStyle name="Tusenskille [0] 3 2" xfId="50767" xr:uid="{00000000-0005-0000-0000-0000C9D10000}"/>
    <cellStyle name="Tusenskille 10" xfId="33866" xr:uid="{00000000-0005-0000-0000-0000CAD10000}"/>
    <cellStyle name="Tusenskille 10 2" xfId="33867" xr:uid="{00000000-0005-0000-0000-0000CBD10000}"/>
    <cellStyle name="Tusenskille 10 2 2" xfId="50768" xr:uid="{00000000-0005-0000-0000-0000CCD10000}"/>
    <cellStyle name="Tusenskille 10 2 2 2" xfId="50769" xr:uid="{00000000-0005-0000-0000-0000CDD10000}"/>
    <cellStyle name="Tusenskille 10 2 3" xfId="50770" xr:uid="{00000000-0005-0000-0000-0000CED10000}"/>
    <cellStyle name="Tusenskille 10 2_3. Chng in credit spreads" xfId="50771" xr:uid="{00000000-0005-0000-0000-0000CFD10000}"/>
    <cellStyle name="Tusenskille 10 3" xfId="33868" xr:uid="{00000000-0005-0000-0000-0000D0D10000}"/>
    <cellStyle name="Tusenskille 10 3 2" xfId="50772" xr:uid="{00000000-0005-0000-0000-0000D1D10000}"/>
    <cellStyle name="Tusenskille 10 4" xfId="50773" xr:uid="{00000000-0005-0000-0000-0000D2D10000}"/>
    <cellStyle name="Tusenskille 10 5" xfId="50774" xr:uid="{00000000-0005-0000-0000-0000D3D10000}"/>
    <cellStyle name="Tusenskille 10_3. Chng in credit spreads" xfId="50775" xr:uid="{00000000-0005-0000-0000-0000D4D10000}"/>
    <cellStyle name="Tusenskille 11" xfId="33869" xr:uid="{00000000-0005-0000-0000-0000D5D10000}"/>
    <cellStyle name="Tusenskille 11 2" xfId="33870" xr:uid="{00000000-0005-0000-0000-0000D6D10000}"/>
    <cellStyle name="Tusenskille 11 2 2" xfId="33871" xr:uid="{00000000-0005-0000-0000-0000D7D10000}"/>
    <cellStyle name="Tusenskille 11 2 3" xfId="33872" xr:uid="{00000000-0005-0000-0000-0000D8D10000}"/>
    <cellStyle name="Tusenskille 11 2 4" xfId="50776" xr:uid="{00000000-0005-0000-0000-0000D9D10000}"/>
    <cellStyle name="Tusenskille 11 2_AVA DVA EL" xfId="33873" xr:uid="{00000000-0005-0000-0000-0000DAD10000}"/>
    <cellStyle name="Tusenskille 11 3" xfId="33874" xr:uid="{00000000-0005-0000-0000-0000DBD10000}"/>
    <cellStyle name="Tusenskille 11 3 2" xfId="50777" xr:uid="{00000000-0005-0000-0000-0000DCD10000}"/>
    <cellStyle name="Tusenskille 11 4" xfId="33875" xr:uid="{00000000-0005-0000-0000-0000DDD10000}"/>
    <cellStyle name="Tusenskille 11 5" xfId="50778" xr:uid="{00000000-0005-0000-0000-0000DED10000}"/>
    <cellStyle name="Tusenskille 11_3. Chng in credit spreads" xfId="50779" xr:uid="{00000000-0005-0000-0000-0000DFD10000}"/>
    <cellStyle name="Tusenskille 12" xfId="33876" xr:uid="{00000000-0005-0000-0000-0000E0D10000}"/>
    <cellStyle name="Tusenskille 12 2" xfId="33877" xr:uid="{00000000-0005-0000-0000-0000E1D10000}"/>
    <cellStyle name="Tusenskille 12 2 2" xfId="50780" xr:uid="{00000000-0005-0000-0000-0000E2D10000}"/>
    <cellStyle name="Tusenskille 12 3" xfId="33878" xr:uid="{00000000-0005-0000-0000-0000E3D10000}"/>
    <cellStyle name="Tusenskille 12 3 2" xfId="50781" xr:uid="{00000000-0005-0000-0000-0000E4D10000}"/>
    <cellStyle name="Tusenskille 12 4" xfId="50782" xr:uid="{00000000-0005-0000-0000-0000E5D10000}"/>
    <cellStyle name="Tusenskille 12_3. Chng in credit spreads" xfId="50783" xr:uid="{00000000-0005-0000-0000-0000E6D10000}"/>
    <cellStyle name="Tusenskille 13" xfId="33879" xr:uid="{00000000-0005-0000-0000-0000E7D10000}"/>
    <cellStyle name="Tusenskille 13 2" xfId="33880" xr:uid="{00000000-0005-0000-0000-0000E8D10000}"/>
    <cellStyle name="Tusenskille 13 2 2" xfId="50784" xr:uid="{00000000-0005-0000-0000-0000E9D10000}"/>
    <cellStyle name="Tusenskille 13 3" xfId="33881" xr:uid="{00000000-0005-0000-0000-0000EAD10000}"/>
    <cellStyle name="Tusenskille 13 3 2" xfId="50785" xr:uid="{00000000-0005-0000-0000-0000EBD10000}"/>
    <cellStyle name="Tusenskille 13 4" xfId="50786" xr:uid="{00000000-0005-0000-0000-0000ECD10000}"/>
    <cellStyle name="Tusenskille 13_3. Chng in credit spreads" xfId="50787" xr:uid="{00000000-0005-0000-0000-0000EDD10000}"/>
    <cellStyle name="Tusenskille 14" xfId="33882" xr:uid="{00000000-0005-0000-0000-0000EED10000}"/>
    <cellStyle name="Tusenskille 14 2" xfId="33883" xr:uid="{00000000-0005-0000-0000-0000EFD10000}"/>
    <cellStyle name="Tusenskille 14 2 2" xfId="50788" xr:uid="{00000000-0005-0000-0000-0000F0D10000}"/>
    <cellStyle name="Tusenskille 14 2 2 2" xfId="50789" xr:uid="{00000000-0005-0000-0000-0000F1D10000}"/>
    <cellStyle name="Tusenskille 14 2 2 2 2" xfId="50790" xr:uid="{00000000-0005-0000-0000-0000F2D10000}"/>
    <cellStyle name="Tusenskille 14 2 2 2 2 2" xfId="50791" xr:uid="{00000000-0005-0000-0000-0000F3D10000}"/>
    <cellStyle name="Tusenskille 14 2 2 2 3" xfId="50792" xr:uid="{00000000-0005-0000-0000-0000F4D10000}"/>
    <cellStyle name="Tusenskille 14 2 2 2 3 2" xfId="50793" xr:uid="{00000000-0005-0000-0000-0000F5D10000}"/>
    <cellStyle name="Tusenskille 14 2 2 2 4" xfId="50794" xr:uid="{00000000-0005-0000-0000-0000F6D10000}"/>
    <cellStyle name="Tusenskille 14 2 2 2_3. Chng in credit spreads" xfId="50795" xr:uid="{00000000-0005-0000-0000-0000F7D10000}"/>
    <cellStyle name="Tusenskille 14 2 2 3" xfId="50796" xr:uid="{00000000-0005-0000-0000-0000F8D10000}"/>
    <cellStyle name="Tusenskille 14 2 2 3 2" xfId="50797" xr:uid="{00000000-0005-0000-0000-0000F9D10000}"/>
    <cellStyle name="Tusenskille 14 2 2 4" xfId="50798" xr:uid="{00000000-0005-0000-0000-0000FAD10000}"/>
    <cellStyle name="Tusenskille 14 2 2 4 2" xfId="50799" xr:uid="{00000000-0005-0000-0000-0000FBD10000}"/>
    <cellStyle name="Tusenskille 14 2 2 5" xfId="50800" xr:uid="{00000000-0005-0000-0000-0000FCD10000}"/>
    <cellStyle name="Tusenskille 14 2 2_3. Chng in credit spreads" xfId="50801" xr:uid="{00000000-0005-0000-0000-0000FDD10000}"/>
    <cellStyle name="Tusenskille 14 2 3" xfId="50802" xr:uid="{00000000-0005-0000-0000-0000FED10000}"/>
    <cellStyle name="Tusenskille 14 2 3 2" xfId="50803" xr:uid="{00000000-0005-0000-0000-0000FFD10000}"/>
    <cellStyle name="Tusenskille 14 2 3 2 2" xfId="50804" xr:uid="{00000000-0005-0000-0000-000000D20000}"/>
    <cellStyle name="Tusenskille 14 2 3 2 2 2" xfId="50805" xr:uid="{00000000-0005-0000-0000-000001D20000}"/>
    <cellStyle name="Tusenskille 14 2 3 2 3" xfId="50806" xr:uid="{00000000-0005-0000-0000-000002D20000}"/>
    <cellStyle name="Tusenskille 14 2 3 2 3 2" xfId="50807" xr:uid="{00000000-0005-0000-0000-000003D20000}"/>
    <cellStyle name="Tusenskille 14 2 3 2 4" xfId="50808" xr:uid="{00000000-0005-0000-0000-000004D20000}"/>
    <cellStyle name="Tusenskille 14 2 3 2_3. Chng in credit spreads" xfId="50809" xr:uid="{00000000-0005-0000-0000-000005D20000}"/>
    <cellStyle name="Tusenskille 14 2 3 3" xfId="50810" xr:uid="{00000000-0005-0000-0000-000006D20000}"/>
    <cellStyle name="Tusenskille 14 2 3 3 2" xfId="50811" xr:uid="{00000000-0005-0000-0000-000007D20000}"/>
    <cellStyle name="Tusenskille 14 2 3 4" xfId="50812" xr:uid="{00000000-0005-0000-0000-000008D20000}"/>
    <cellStyle name="Tusenskille 14 2 3 4 2" xfId="50813" xr:uid="{00000000-0005-0000-0000-000009D20000}"/>
    <cellStyle name="Tusenskille 14 2 3 5" xfId="50814" xr:uid="{00000000-0005-0000-0000-00000AD20000}"/>
    <cellStyle name="Tusenskille 14 2 3_3. Chng in credit spreads" xfId="50815" xr:uid="{00000000-0005-0000-0000-00000BD20000}"/>
    <cellStyle name="Tusenskille 14 2 4" xfId="50816" xr:uid="{00000000-0005-0000-0000-00000CD20000}"/>
    <cellStyle name="Tusenskille 14 2 4 2" xfId="50817" xr:uid="{00000000-0005-0000-0000-00000DD20000}"/>
    <cellStyle name="Tusenskille 14 2 4 2 2" xfId="50818" xr:uid="{00000000-0005-0000-0000-00000ED20000}"/>
    <cellStyle name="Tusenskille 14 2 4 3" xfId="50819" xr:uid="{00000000-0005-0000-0000-00000FD20000}"/>
    <cellStyle name="Tusenskille 14 2 4 3 2" xfId="50820" xr:uid="{00000000-0005-0000-0000-000010D20000}"/>
    <cellStyle name="Tusenskille 14 2 4 4" xfId="50821" xr:uid="{00000000-0005-0000-0000-000011D20000}"/>
    <cellStyle name="Tusenskille 14 2 4_3. Chng in credit spreads" xfId="50822" xr:uid="{00000000-0005-0000-0000-000012D20000}"/>
    <cellStyle name="Tusenskille 14 2 5" xfId="50823" xr:uid="{00000000-0005-0000-0000-000013D20000}"/>
    <cellStyle name="Tusenskille 14 2 5 2" xfId="50824" xr:uid="{00000000-0005-0000-0000-000014D20000}"/>
    <cellStyle name="Tusenskille 14 2 6" xfId="50825" xr:uid="{00000000-0005-0000-0000-000015D20000}"/>
    <cellStyle name="Tusenskille 14 2 6 2" xfId="50826" xr:uid="{00000000-0005-0000-0000-000016D20000}"/>
    <cellStyle name="Tusenskille 14 2 7" xfId="50827" xr:uid="{00000000-0005-0000-0000-000017D20000}"/>
    <cellStyle name="Tusenskille 14 2_3. Chng in credit spreads" xfId="50828" xr:uid="{00000000-0005-0000-0000-000018D20000}"/>
    <cellStyle name="Tusenskille 14 3" xfId="33884" xr:uid="{00000000-0005-0000-0000-000019D20000}"/>
    <cellStyle name="Tusenskille 14 3 2" xfId="50829" xr:uid="{00000000-0005-0000-0000-00001AD20000}"/>
    <cellStyle name="Tusenskille 14 3 2 2" xfId="50830" xr:uid="{00000000-0005-0000-0000-00001BD20000}"/>
    <cellStyle name="Tusenskille 14 3 2 2 2" xfId="50831" xr:uid="{00000000-0005-0000-0000-00001CD20000}"/>
    <cellStyle name="Tusenskille 14 3 2 2 2 2" xfId="50832" xr:uid="{00000000-0005-0000-0000-00001DD20000}"/>
    <cellStyle name="Tusenskille 14 3 2 2 3" xfId="50833" xr:uid="{00000000-0005-0000-0000-00001ED20000}"/>
    <cellStyle name="Tusenskille 14 3 2 2 3 2" xfId="50834" xr:uid="{00000000-0005-0000-0000-00001FD20000}"/>
    <cellStyle name="Tusenskille 14 3 2 2 4" xfId="50835" xr:uid="{00000000-0005-0000-0000-000020D20000}"/>
    <cellStyle name="Tusenskille 14 3 2 2_3. Chng in credit spreads" xfId="50836" xr:uid="{00000000-0005-0000-0000-000021D20000}"/>
    <cellStyle name="Tusenskille 14 3 2 3" xfId="50837" xr:uid="{00000000-0005-0000-0000-000022D20000}"/>
    <cellStyle name="Tusenskille 14 3 2 3 2" xfId="50838" xr:uid="{00000000-0005-0000-0000-000023D20000}"/>
    <cellStyle name="Tusenskille 14 3 2 4" xfId="50839" xr:uid="{00000000-0005-0000-0000-000024D20000}"/>
    <cellStyle name="Tusenskille 14 3 2 4 2" xfId="50840" xr:uid="{00000000-0005-0000-0000-000025D20000}"/>
    <cellStyle name="Tusenskille 14 3 2 5" xfId="50841" xr:uid="{00000000-0005-0000-0000-000026D20000}"/>
    <cellStyle name="Tusenskille 14 3 2_3. Chng in credit spreads" xfId="50842" xr:uid="{00000000-0005-0000-0000-000027D20000}"/>
    <cellStyle name="Tusenskille 14 3 3" xfId="50843" xr:uid="{00000000-0005-0000-0000-000028D20000}"/>
    <cellStyle name="Tusenskille 14 3 3 2" xfId="50844" xr:uid="{00000000-0005-0000-0000-000029D20000}"/>
    <cellStyle name="Tusenskille 14 3 3 2 2" xfId="50845" xr:uid="{00000000-0005-0000-0000-00002AD20000}"/>
    <cellStyle name="Tusenskille 14 3 3 2 2 2" xfId="50846" xr:uid="{00000000-0005-0000-0000-00002BD20000}"/>
    <cellStyle name="Tusenskille 14 3 3 2 3" xfId="50847" xr:uid="{00000000-0005-0000-0000-00002CD20000}"/>
    <cellStyle name="Tusenskille 14 3 3 2 3 2" xfId="50848" xr:uid="{00000000-0005-0000-0000-00002DD20000}"/>
    <cellStyle name="Tusenskille 14 3 3 2 4" xfId="50849" xr:uid="{00000000-0005-0000-0000-00002ED20000}"/>
    <cellStyle name="Tusenskille 14 3 3 2_3. Chng in credit spreads" xfId="50850" xr:uid="{00000000-0005-0000-0000-00002FD20000}"/>
    <cellStyle name="Tusenskille 14 3 3 3" xfId="50851" xr:uid="{00000000-0005-0000-0000-000030D20000}"/>
    <cellStyle name="Tusenskille 14 3 3 3 2" xfId="50852" xr:uid="{00000000-0005-0000-0000-000031D20000}"/>
    <cellStyle name="Tusenskille 14 3 3 4" xfId="50853" xr:uid="{00000000-0005-0000-0000-000032D20000}"/>
    <cellStyle name="Tusenskille 14 3 3 4 2" xfId="50854" xr:uid="{00000000-0005-0000-0000-000033D20000}"/>
    <cellStyle name="Tusenskille 14 3 3 5" xfId="50855" xr:uid="{00000000-0005-0000-0000-000034D20000}"/>
    <cellStyle name="Tusenskille 14 3 3_3. Chng in credit spreads" xfId="50856" xr:uid="{00000000-0005-0000-0000-000035D20000}"/>
    <cellStyle name="Tusenskille 14 3 4" xfId="50857" xr:uid="{00000000-0005-0000-0000-000036D20000}"/>
    <cellStyle name="Tusenskille 14 3 4 2" xfId="50858" xr:uid="{00000000-0005-0000-0000-000037D20000}"/>
    <cellStyle name="Tusenskille 14 3 4 2 2" xfId="50859" xr:uid="{00000000-0005-0000-0000-000038D20000}"/>
    <cellStyle name="Tusenskille 14 3 4 3" xfId="50860" xr:uid="{00000000-0005-0000-0000-000039D20000}"/>
    <cellStyle name="Tusenskille 14 3 4 3 2" xfId="50861" xr:uid="{00000000-0005-0000-0000-00003AD20000}"/>
    <cellStyle name="Tusenskille 14 3 4 4" xfId="50862" xr:uid="{00000000-0005-0000-0000-00003BD20000}"/>
    <cellStyle name="Tusenskille 14 3 4_3. Chng in credit spreads" xfId="50863" xr:uid="{00000000-0005-0000-0000-00003CD20000}"/>
    <cellStyle name="Tusenskille 14 3 5" xfId="50864" xr:uid="{00000000-0005-0000-0000-00003DD20000}"/>
    <cellStyle name="Tusenskille 14 3 5 2" xfId="50865" xr:uid="{00000000-0005-0000-0000-00003ED20000}"/>
    <cellStyle name="Tusenskille 14 3 6" xfId="50866" xr:uid="{00000000-0005-0000-0000-00003FD20000}"/>
    <cellStyle name="Tusenskille 14 3 6 2" xfId="50867" xr:uid="{00000000-0005-0000-0000-000040D20000}"/>
    <cellStyle name="Tusenskille 14 3 7" xfId="50868" xr:uid="{00000000-0005-0000-0000-000041D20000}"/>
    <cellStyle name="Tusenskille 14 3_3. Chng in credit spreads" xfId="50869" xr:uid="{00000000-0005-0000-0000-000042D20000}"/>
    <cellStyle name="Tusenskille 14 4" xfId="50870" xr:uid="{00000000-0005-0000-0000-000043D20000}"/>
    <cellStyle name="Tusenskille 14 4 2" xfId="50871" xr:uid="{00000000-0005-0000-0000-000044D20000}"/>
    <cellStyle name="Tusenskille 14 4 2 2" xfId="50872" xr:uid="{00000000-0005-0000-0000-000045D20000}"/>
    <cellStyle name="Tusenskille 14 4 2 2 2" xfId="50873" xr:uid="{00000000-0005-0000-0000-000046D20000}"/>
    <cellStyle name="Tusenskille 14 4 2 3" xfId="50874" xr:uid="{00000000-0005-0000-0000-000047D20000}"/>
    <cellStyle name="Tusenskille 14 4 2 3 2" xfId="50875" xr:uid="{00000000-0005-0000-0000-000048D20000}"/>
    <cellStyle name="Tusenskille 14 4 2 4" xfId="50876" xr:uid="{00000000-0005-0000-0000-000049D20000}"/>
    <cellStyle name="Tusenskille 14 4 2_3. Chng in credit spreads" xfId="50877" xr:uid="{00000000-0005-0000-0000-00004AD20000}"/>
    <cellStyle name="Tusenskille 14 4 3" xfId="50878" xr:uid="{00000000-0005-0000-0000-00004BD20000}"/>
    <cellStyle name="Tusenskille 14 4 3 2" xfId="50879" xr:uid="{00000000-0005-0000-0000-00004CD20000}"/>
    <cellStyle name="Tusenskille 14 4 4" xfId="50880" xr:uid="{00000000-0005-0000-0000-00004DD20000}"/>
    <cellStyle name="Tusenskille 14 4 4 2" xfId="50881" xr:uid="{00000000-0005-0000-0000-00004ED20000}"/>
    <cellStyle name="Tusenskille 14 4 5" xfId="50882" xr:uid="{00000000-0005-0000-0000-00004FD20000}"/>
    <cellStyle name="Tusenskille 14 4_3. Chng in credit spreads" xfId="50883" xr:uid="{00000000-0005-0000-0000-000050D20000}"/>
    <cellStyle name="Tusenskille 14 5" xfId="50884" xr:uid="{00000000-0005-0000-0000-000051D20000}"/>
    <cellStyle name="Tusenskille 14 5 2" xfId="50885" xr:uid="{00000000-0005-0000-0000-000052D20000}"/>
    <cellStyle name="Tusenskille 14 5 2 2" xfId="50886" xr:uid="{00000000-0005-0000-0000-000053D20000}"/>
    <cellStyle name="Tusenskille 14 5 2 2 2" xfId="50887" xr:uid="{00000000-0005-0000-0000-000054D20000}"/>
    <cellStyle name="Tusenskille 14 5 2 3" xfId="50888" xr:uid="{00000000-0005-0000-0000-000055D20000}"/>
    <cellStyle name="Tusenskille 14 5 2 3 2" xfId="50889" xr:uid="{00000000-0005-0000-0000-000056D20000}"/>
    <cellStyle name="Tusenskille 14 5 2 4" xfId="50890" xr:uid="{00000000-0005-0000-0000-000057D20000}"/>
    <cellStyle name="Tusenskille 14 5 2_3. Chng in credit spreads" xfId="50891" xr:uid="{00000000-0005-0000-0000-000058D20000}"/>
    <cellStyle name="Tusenskille 14 5 3" xfId="50892" xr:uid="{00000000-0005-0000-0000-000059D20000}"/>
    <cellStyle name="Tusenskille 14 5 3 2" xfId="50893" xr:uid="{00000000-0005-0000-0000-00005AD20000}"/>
    <cellStyle name="Tusenskille 14 5 4" xfId="50894" xr:uid="{00000000-0005-0000-0000-00005BD20000}"/>
    <cellStyle name="Tusenskille 14 5 4 2" xfId="50895" xr:uid="{00000000-0005-0000-0000-00005CD20000}"/>
    <cellStyle name="Tusenskille 14 5 5" xfId="50896" xr:uid="{00000000-0005-0000-0000-00005DD20000}"/>
    <cellStyle name="Tusenskille 14 5_3. Chng in credit spreads" xfId="50897" xr:uid="{00000000-0005-0000-0000-00005ED20000}"/>
    <cellStyle name="Tusenskille 14 6" xfId="50898" xr:uid="{00000000-0005-0000-0000-00005FD20000}"/>
    <cellStyle name="Tusenskille 14 6 2" xfId="50899" xr:uid="{00000000-0005-0000-0000-000060D20000}"/>
    <cellStyle name="Tusenskille 14 6 2 2" xfId="50900" xr:uid="{00000000-0005-0000-0000-000061D20000}"/>
    <cellStyle name="Tusenskille 14 6 3" xfId="50901" xr:uid="{00000000-0005-0000-0000-000062D20000}"/>
    <cellStyle name="Tusenskille 14 6 3 2" xfId="50902" xr:uid="{00000000-0005-0000-0000-000063D20000}"/>
    <cellStyle name="Tusenskille 14 6 4" xfId="50903" xr:uid="{00000000-0005-0000-0000-000064D20000}"/>
    <cellStyle name="Tusenskille 14 6_3. Chng in credit spreads" xfId="50904" xr:uid="{00000000-0005-0000-0000-000065D20000}"/>
    <cellStyle name="Tusenskille 14 7" xfId="50905" xr:uid="{00000000-0005-0000-0000-000066D20000}"/>
    <cellStyle name="Tusenskille 14 7 2" xfId="50906" xr:uid="{00000000-0005-0000-0000-000067D20000}"/>
    <cellStyle name="Tusenskille 14 8" xfId="50907" xr:uid="{00000000-0005-0000-0000-000068D20000}"/>
    <cellStyle name="Tusenskille 14 8 2" xfId="50908" xr:uid="{00000000-0005-0000-0000-000069D20000}"/>
    <cellStyle name="Tusenskille 14 9" xfId="50909" xr:uid="{00000000-0005-0000-0000-00006AD20000}"/>
    <cellStyle name="Tusenskille 14_3. Chng in credit spreads" xfId="50910" xr:uid="{00000000-0005-0000-0000-00006BD20000}"/>
    <cellStyle name="Tusenskille 15" xfId="33885" xr:uid="{00000000-0005-0000-0000-00006CD20000}"/>
    <cellStyle name="Tusenskille 15 2" xfId="33886" xr:uid="{00000000-0005-0000-0000-00006DD20000}"/>
    <cellStyle name="Tusenskille 15 2 2" xfId="50911" xr:uid="{00000000-0005-0000-0000-00006ED20000}"/>
    <cellStyle name="Tusenskille 15 3" xfId="33887" xr:uid="{00000000-0005-0000-0000-00006FD20000}"/>
    <cellStyle name="Tusenskille 15 3 2" xfId="50912" xr:uid="{00000000-0005-0000-0000-000070D20000}"/>
    <cellStyle name="Tusenskille 15 4" xfId="50913" xr:uid="{00000000-0005-0000-0000-000071D20000}"/>
    <cellStyle name="Tusenskille 15_3. Chng in credit spreads" xfId="50914" xr:uid="{00000000-0005-0000-0000-000072D20000}"/>
    <cellStyle name="Tusenskille 16" xfId="33888" xr:uid="{00000000-0005-0000-0000-000073D20000}"/>
    <cellStyle name="Tusenskille 16 2" xfId="33889" xr:uid="{00000000-0005-0000-0000-000074D20000}"/>
    <cellStyle name="Tusenskille 16 2 2" xfId="50915" xr:uid="{00000000-0005-0000-0000-000075D20000}"/>
    <cellStyle name="Tusenskille 16 2 2 2" xfId="50916" xr:uid="{00000000-0005-0000-0000-000076D20000}"/>
    <cellStyle name="Tusenskille 16 2 2 2 2" xfId="50917" xr:uid="{00000000-0005-0000-0000-000077D20000}"/>
    <cellStyle name="Tusenskille 16 2 2 2 2 2" xfId="50918" xr:uid="{00000000-0005-0000-0000-000078D20000}"/>
    <cellStyle name="Tusenskille 16 2 2 2 3" xfId="50919" xr:uid="{00000000-0005-0000-0000-000079D20000}"/>
    <cellStyle name="Tusenskille 16 2 2 2 3 2" xfId="50920" xr:uid="{00000000-0005-0000-0000-00007AD20000}"/>
    <cellStyle name="Tusenskille 16 2 2 2 4" xfId="50921" xr:uid="{00000000-0005-0000-0000-00007BD20000}"/>
    <cellStyle name="Tusenskille 16 2 2 2_3. Chng in credit spreads" xfId="50922" xr:uid="{00000000-0005-0000-0000-00007CD20000}"/>
    <cellStyle name="Tusenskille 16 2 2 3" xfId="50923" xr:uid="{00000000-0005-0000-0000-00007DD20000}"/>
    <cellStyle name="Tusenskille 16 2 2 3 2" xfId="50924" xr:uid="{00000000-0005-0000-0000-00007ED20000}"/>
    <cellStyle name="Tusenskille 16 2 2 4" xfId="50925" xr:uid="{00000000-0005-0000-0000-00007FD20000}"/>
    <cellStyle name="Tusenskille 16 2 2 4 2" xfId="50926" xr:uid="{00000000-0005-0000-0000-000080D20000}"/>
    <cellStyle name="Tusenskille 16 2 2 5" xfId="50927" xr:uid="{00000000-0005-0000-0000-000081D20000}"/>
    <cellStyle name="Tusenskille 16 2 2_3. Chng in credit spreads" xfId="50928" xr:uid="{00000000-0005-0000-0000-000082D20000}"/>
    <cellStyle name="Tusenskille 16 2 3" xfId="50929" xr:uid="{00000000-0005-0000-0000-000083D20000}"/>
    <cellStyle name="Tusenskille 16 2 3 2" xfId="50930" xr:uid="{00000000-0005-0000-0000-000084D20000}"/>
    <cellStyle name="Tusenskille 16 2 3 2 2" xfId="50931" xr:uid="{00000000-0005-0000-0000-000085D20000}"/>
    <cellStyle name="Tusenskille 16 2 3 2 2 2" xfId="50932" xr:uid="{00000000-0005-0000-0000-000086D20000}"/>
    <cellStyle name="Tusenskille 16 2 3 2 3" xfId="50933" xr:uid="{00000000-0005-0000-0000-000087D20000}"/>
    <cellStyle name="Tusenskille 16 2 3 2 3 2" xfId="50934" xr:uid="{00000000-0005-0000-0000-000088D20000}"/>
    <cellStyle name="Tusenskille 16 2 3 2 4" xfId="50935" xr:uid="{00000000-0005-0000-0000-000089D20000}"/>
    <cellStyle name="Tusenskille 16 2 3 2_3. Chng in credit spreads" xfId="50936" xr:uid="{00000000-0005-0000-0000-00008AD20000}"/>
    <cellStyle name="Tusenskille 16 2 3 3" xfId="50937" xr:uid="{00000000-0005-0000-0000-00008BD20000}"/>
    <cellStyle name="Tusenskille 16 2 3 3 2" xfId="50938" xr:uid="{00000000-0005-0000-0000-00008CD20000}"/>
    <cellStyle name="Tusenskille 16 2 3 4" xfId="50939" xr:uid="{00000000-0005-0000-0000-00008DD20000}"/>
    <cellStyle name="Tusenskille 16 2 3 4 2" xfId="50940" xr:uid="{00000000-0005-0000-0000-00008ED20000}"/>
    <cellStyle name="Tusenskille 16 2 3 5" xfId="50941" xr:uid="{00000000-0005-0000-0000-00008FD20000}"/>
    <cellStyle name="Tusenskille 16 2 3_3. Chng in credit spreads" xfId="50942" xr:uid="{00000000-0005-0000-0000-000090D20000}"/>
    <cellStyle name="Tusenskille 16 2 4" xfId="50943" xr:uid="{00000000-0005-0000-0000-000091D20000}"/>
    <cellStyle name="Tusenskille 16 2 4 2" xfId="50944" xr:uid="{00000000-0005-0000-0000-000092D20000}"/>
    <cellStyle name="Tusenskille 16 2 4 2 2" xfId="50945" xr:uid="{00000000-0005-0000-0000-000093D20000}"/>
    <cellStyle name="Tusenskille 16 2 4 3" xfId="50946" xr:uid="{00000000-0005-0000-0000-000094D20000}"/>
    <cellStyle name="Tusenskille 16 2 4 3 2" xfId="50947" xr:uid="{00000000-0005-0000-0000-000095D20000}"/>
    <cellStyle name="Tusenskille 16 2 4 4" xfId="50948" xr:uid="{00000000-0005-0000-0000-000096D20000}"/>
    <cellStyle name="Tusenskille 16 2 4_3. Chng in credit spreads" xfId="50949" xr:uid="{00000000-0005-0000-0000-000097D20000}"/>
    <cellStyle name="Tusenskille 16 2 5" xfId="50950" xr:uid="{00000000-0005-0000-0000-000098D20000}"/>
    <cellStyle name="Tusenskille 16 2 5 2" xfId="50951" xr:uid="{00000000-0005-0000-0000-000099D20000}"/>
    <cellStyle name="Tusenskille 16 2 6" xfId="50952" xr:uid="{00000000-0005-0000-0000-00009AD20000}"/>
    <cellStyle name="Tusenskille 16 2 6 2" xfId="50953" xr:uid="{00000000-0005-0000-0000-00009BD20000}"/>
    <cellStyle name="Tusenskille 16 2 7" xfId="50954" xr:uid="{00000000-0005-0000-0000-00009CD20000}"/>
    <cellStyle name="Tusenskille 16 2_3. Chng in credit spreads" xfId="50955" xr:uid="{00000000-0005-0000-0000-00009DD20000}"/>
    <cellStyle name="Tusenskille 16 3" xfId="33890" xr:uid="{00000000-0005-0000-0000-00009ED20000}"/>
    <cellStyle name="Tusenskille 16 3 2" xfId="50956" xr:uid="{00000000-0005-0000-0000-00009FD20000}"/>
    <cellStyle name="Tusenskille 16 3 2 2" xfId="50957" xr:uid="{00000000-0005-0000-0000-0000A0D20000}"/>
    <cellStyle name="Tusenskille 16 3 2 2 2" xfId="50958" xr:uid="{00000000-0005-0000-0000-0000A1D20000}"/>
    <cellStyle name="Tusenskille 16 3 2 3" xfId="50959" xr:uid="{00000000-0005-0000-0000-0000A2D20000}"/>
    <cellStyle name="Tusenskille 16 3 2 3 2" xfId="50960" xr:uid="{00000000-0005-0000-0000-0000A3D20000}"/>
    <cellStyle name="Tusenskille 16 3 2 4" xfId="50961" xr:uid="{00000000-0005-0000-0000-0000A4D20000}"/>
    <cellStyle name="Tusenskille 16 3 2_3. Chng in credit spreads" xfId="50962" xr:uid="{00000000-0005-0000-0000-0000A5D20000}"/>
    <cellStyle name="Tusenskille 16 3 3" xfId="50963" xr:uid="{00000000-0005-0000-0000-0000A6D20000}"/>
    <cellStyle name="Tusenskille 16 3 3 2" xfId="50964" xr:uid="{00000000-0005-0000-0000-0000A7D20000}"/>
    <cellStyle name="Tusenskille 16 3 4" xfId="50965" xr:uid="{00000000-0005-0000-0000-0000A8D20000}"/>
    <cellStyle name="Tusenskille 16 3 4 2" xfId="50966" xr:uid="{00000000-0005-0000-0000-0000A9D20000}"/>
    <cellStyle name="Tusenskille 16 3 5" xfId="50967" xr:uid="{00000000-0005-0000-0000-0000AAD20000}"/>
    <cellStyle name="Tusenskille 16 3_3. Chng in credit spreads" xfId="50968" xr:uid="{00000000-0005-0000-0000-0000ABD20000}"/>
    <cellStyle name="Tusenskille 16 4" xfId="50969" xr:uid="{00000000-0005-0000-0000-0000ACD20000}"/>
    <cellStyle name="Tusenskille 16 4 2" xfId="50970" xr:uid="{00000000-0005-0000-0000-0000ADD20000}"/>
    <cellStyle name="Tusenskille 16 4 2 2" xfId="50971" xr:uid="{00000000-0005-0000-0000-0000AED20000}"/>
    <cellStyle name="Tusenskille 16 4 2 2 2" xfId="50972" xr:uid="{00000000-0005-0000-0000-0000AFD20000}"/>
    <cellStyle name="Tusenskille 16 4 2 3" xfId="50973" xr:uid="{00000000-0005-0000-0000-0000B0D20000}"/>
    <cellStyle name="Tusenskille 16 4 2 3 2" xfId="50974" xr:uid="{00000000-0005-0000-0000-0000B1D20000}"/>
    <cellStyle name="Tusenskille 16 4 2 4" xfId="50975" xr:uid="{00000000-0005-0000-0000-0000B2D20000}"/>
    <cellStyle name="Tusenskille 16 4 2_3. Chng in credit spreads" xfId="50976" xr:uid="{00000000-0005-0000-0000-0000B3D20000}"/>
    <cellStyle name="Tusenskille 16 4 3" xfId="50977" xr:uid="{00000000-0005-0000-0000-0000B4D20000}"/>
    <cellStyle name="Tusenskille 16 4 3 2" xfId="50978" xr:uid="{00000000-0005-0000-0000-0000B5D20000}"/>
    <cellStyle name="Tusenskille 16 4 4" xfId="50979" xr:uid="{00000000-0005-0000-0000-0000B6D20000}"/>
    <cellStyle name="Tusenskille 16 4 4 2" xfId="50980" xr:uid="{00000000-0005-0000-0000-0000B7D20000}"/>
    <cellStyle name="Tusenskille 16 4 5" xfId="50981" xr:uid="{00000000-0005-0000-0000-0000B8D20000}"/>
    <cellStyle name="Tusenskille 16 4_3. Chng in credit spreads" xfId="50982" xr:uid="{00000000-0005-0000-0000-0000B9D20000}"/>
    <cellStyle name="Tusenskille 16 5" xfId="50983" xr:uid="{00000000-0005-0000-0000-0000BAD20000}"/>
    <cellStyle name="Tusenskille 16 5 2" xfId="50984" xr:uid="{00000000-0005-0000-0000-0000BBD20000}"/>
    <cellStyle name="Tusenskille 16 5 2 2" xfId="50985" xr:uid="{00000000-0005-0000-0000-0000BCD20000}"/>
    <cellStyle name="Tusenskille 16 5 3" xfId="50986" xr:uid="{00000000-0005-0000-0000-0000BDD20000}"/>
    <cellStyle name="Tusenskille 16 5 3 2" xfId="50987" xr:uid="{00000000-0005-0000-0000-0000BED20000}"/>
    <cellStyle name="Tusenskille 16 5 4" xfId="50988" xr:uid="{00000000-0005-0000-0000-0000BFD20000}"/>
    <cellStyle name="Tusenskille 16 5_3. Chng in credit spreads" xfId="50989" xr:uid="{00000000-0005-0000-0000-0000C0D20000}"/>
    <cellStyle name="Tusenskille 16 6" xfId="50990" xr:uid="{00000000-0005-0000-0000-0000C1D20000}"/>
    <cellStyle name="Tusenskille 16 6 2" xfId="50991" xr:uid="{00000000-0005-0000-0000-0000C2D20000}"/>
    <cellStyle name="Tusenskille 16 7" xfId="50992" xr:uid="{00000000-0005-0000-0000-0000C3D20000}"/>
    <cellStyle name="Tusenskille 16 7 2" xfId="50993" xr:uid="{00000000-0005-0000-0000-0000C4D20000}"/>
    <cellStyle name="Tusenskille 16 8" xfId="50994" xr:uid="{00000000-0005-0000-0000-0000C5D20000}"/>
    <cellStyle name="Tusenskille 16_3. Chng in credit spreads" xfId="50995" xr:uid="{00000000-0005-0000-0000-0000C6D20000}"/>
    <cellStyle name="Tusenskille 17" xfId="33891" xr:uid="{00000000-0005-0000-0000-0000C7D20000}"/>
    <cellStyle name="Tusenskille 17 2" xfId="33892" xr:uid="{00000000-0005-0000-0000-0000C8D20000}"/>
    <cellStyle name="Tusenskille 17 2 2" xfId="50996" xr:uid="{00000000-0005-0000-0000-0000C9D20000}"/>
    <cellStyle name="Tusenskille 17 2 2 2" xfId="50997" xr:uid="{00000000-0005-0000-0000-0000CAD20000}"/>
    <cellStyle name="Tusenskille 17 2 2 2 2" xfId="50998" xr:uid="{00000000-0005-0000-0000-0000CBD20000}"/>
    <cellStyle name="Tusenskille 17 2 2 2 2 2" xfId="50999" xr:uid="{00000000-0005-0000-0000-0000CCD20000}"/>
    <cellStyle name="Tusenskille 17 2 2 2 3" xfId="51000" xr:uid="{00000000-0005-0000-0000-0000CDD20000}"/>
    <cellStyle name="Tusenskille 17 2 2 2 3 2" xfId="51001" xr:uid="{00000000-0005-0000-0000-0000CED20000}"/>
    <cellStyle name="Tusenskille 17 2 2 2 4" xfId="51002" xr:uid="{00000000-0005-0000-0000-0000CFD20000}"/>
    <cellStyle name="Tusenskille 17 2 2 2_3. Chng in credit spreads" xfId="51003" xr:uid="{00000000-0005-0000-0000-0000D0D20000}"/>
    <cellStyle name="Tusenskille 17 2 2 3" xfId="51004" xr:uid="{00000000-0005-0000-0000-0000D1D20000}"/>
    <cellStyle name="Tusenskille 17 2 2 3 2" xfId="51005" xr:uid="{00000000-0005-0000-0000-0000D2D20000}"/>
    <cellStyle name="Tusenskille 17 2 2 4" xfId="51006" xr:uid="{00000000-0005-0000-0000-0000D3D20000}"/>
    <cellStyle name="Tusenskille 17 2 2 4 2" xfId="51007" xr:uid="{00000000-0005-0000-0000-0000D4D20000}"/>
    <cellStyle name="Tusenskille 17 2 2 5" xfId="51008" xr:uid="{00000000-0005-0000-0000-0000D5D20000}"/>
    <cellStyle name="Tusenskille 17 2 2_3. Chng in credit spreads" xfId="51009" xr:uid="{00000000-0005-0000-0000-0000D6D20000}"/>
    <cellStyle name="Tusenskille 17 2 3" xfId="51010" xr:uid="{00000000-0005-0000-0000-0000D7D20000}"/>
    <cellStyle name="Tusenskille 17 2 3 2" xfId="51011" xr:uid="{00000000-0005-0000-0000-0000D8D20000}"/>
    <cellStyle name="Tusenskille 17 2 3 2 2" xfId="51012" xr:uid="{00000000-0005-0000-0000-0000D9D20000}"/>
    <cellStyle name="Tusenskille 17 2 3 2 2 2" xfId="51013" xr:uid="{00000000-0005-0000-0000-0000DAD20000}"/>
    <cellStyle name="Tusenskille 17 2 3 2 3" xfId="51014" xr:uid="{00000000-0005-0000-0000-0000DBD20000}"/>
    <cellStyle name="Tusenskille 17 2 3 2 3 2" xfId="51015" xr:uid="{00000000-0005-0000-0000-0000DCD20000}"/>
    <cellStyle name="Tusenskille 17 2 3 2 4" xfId="51016" xr:uid="{00000000-0005-0000-0000-0000DDD20000}"/>
    <cellStyle name="Tusenskille 17 2 3 2_3. Chng in credit spreads" xfId="51017" xr:uid="{00000000-0005-0000-0000-0000DED20000}"/>
    <cellStyle name="Tusenskille 17 2 3 3" xfId="51018" xr:uid="{00000000-0005-0000-0000-0000DFD20000}"/>
    <cellStyle name="Tusenskille 17 2 3 3 2" xfId="51019" xr:uid="{00000000-0005-0000-0000-0000E0D20000}"/>
    <cellStyle name="Tusenskille 17 2 3 4" xfId="51020" xr:uid="{00000000-0005-0000-0000-0000E1D20000}"/>
    <cellStyle name="Tusenskille 17 2 3 4 2" xfId="51021" xr:uid="{00000000-0005-0000-0000-0000E2D20000}"/>
    <cellStyle name="Tusenskille 17 2 3 5" xfId="51022" xr:uid="{00000000-0005-0000-0000-0000E3D20000}"/>
    <cellStyle name="Tusenskille 17 2 3_3. Chng in credit spreads" xfId="51023" xr:uid="{00000000-0005-0000-0000-0000E4D20000}"/>
    <cellStyle name="Tusenskille 17 2 4" xfId="51024" xr:uid="{00000000-0005-0000-0000-0000E5D20000}"/>
    <cellStyle name="Tusenskille 17 2 4 2" xfId="51025" xr:uid="{00000000-0005-0000-0000-0000E6D20000}"/>
    <cellStyle name="Tusenskille 17 2 4 2 2" xfId="51026" xr:uid="{00000000-0005-0000-0000-0000E7D20000}"/>
    <cellStyle name="Tusenskille 17 2 4 3" xfId="51027" xr:uid="{00000000-0005-0000-0000-0000E8D20000}"/>
    <cellStyle name="Tusenskille 17 2 4 3 2" xfId="51028" xr:uid="{00000000-0005-0000-0000-0000E9D20000}"/>
    <cellStyle name="Tusenskille 17 2 4 4" xfId="51029" xr:uid="{00000000-0005-0000-0000-0000EAD20000}"/>
    <cellStyle name="Tusenskille 17 2 4_3. Chng in credit spreads" xfId="51030" xr:uid="{00000000-0005-0000-0000-0000EBD20000}"/>
    <cellStyle name="Tusenskille 17 2 5" xfId="51031" xr:uid="{00000000-0005-0000-0000-0000ECD20000}"/>
    <cellStyle name="Tusenskille 17 2 5 2" xfId="51032" xr:uid="{00000000-0005-0000-0000-0000EDD20000}"/>
    <cellStyle name="Tusenskille 17 2 6" xfId="51033" xr:uid="{00000000-0005-0000-0000-0000EED20000}"/>
    <cellStyle name="Tusenskille 17 2 6 2" xfId="51034" xr:uid="{00000000-0005-0000-0000-0000EFD20000}"/>
    <cellStyle name="Tusenskille 17 2 7" xfId="51035" xr:uid="{00000000-0005-0000-0000-0000F0D20000}"/>
    <cellStyle name="Tusenskille 17 2_3. Chng in credit spreads" xfId="51036" xr:uid="{00000000-0005-0000-0000-0000F1D20000}"/>
    <cellStyle name="Tusenskille 17 3" xfId="33893" xr:uid="{00000000-0005-0000-0000-0000F2D20000}"/>
    <cellStyle name="Tusenskille 17 3 2" xfId="51037" xr:uid="{00000000-0005-0000-0000-0000F3D20000}"/>
    <cellStyle name="Tusenskille 17 3 2 2" xfId="51038" xr:uid="{00000000-0005-0000-0000-0000F4D20000}"/>
    <cellStyle name="Tusenskille 17 3 2 2 2" xfId="51039" xr:uid="{00000000-0005-0000-0000-0000F5D20000}"/>
    <cellStyle name="Tusenskille 17 3 2 3" xfId="51040" xr:uid="{00000000-0005-0000-0000-0000F6D20000}"/>
    <cellStyle name="Tusenskille 17 3 2 3 2" xfId="51041" xr:uid="{00000000-0005-0000-0000-0000F7D20000}"/>
    <cellStyle name="Tusenskille 17 3 2 4" xfId="51042" xr:uid="{00000000-0005-0000-0000-0000F8D20000}"/>
    <cellStyle name="Tusenskille 17 3 2_3. Chng in credit spreads" xfId="51043" xr:uid="{00000000-0005-0000-0000-0000F9D20000}"/>
    <cellStyle name="Tusenskille 17 3 3" xfId="51044" xr:uid="{00000000-0005-0000-0000-0000FAD20000}"/>
    <cellStyle name="Tusenskille 17 3 3 2" xfId="51045" xr:uid="{00000000-0005-0000-0000-0000FBD20000}"/>
    <cellStyle name="Tusenskille 17 3 4" xfId="51046" xr:uid="{00000000-0005-0000-0000-0000FCD20000}"/>
    <cellStyle name="Tusenskille 17 3 4 2" xfId="51047" xr:uid="{00000000-0005-0000-0000-0000FDD20000}"/>
    <cellStyle name="Tusenskille 17 3 5" xfId="51048" xr:uid="{00000000-0005-0000-0000-0000FED20000}"/>
    <cellStyle name="Tusenskille 17 3_3. Chng in credit spreads" xfId="51049" xr:uid="{00000000-0005-0000-0000-0000FFD20000}"/>
    <cellStyle name="Tusenskille 17 4" xfId="51050" xr:uid="{00000000-0005-0000-0000-000000D30000}"/>
    <cellStyle name="Tusenskille 17 4 2" xfId="51051" xr:uid="{00000000-0005-0000-0000-000001D30000}"/>
    <cellStyle name="Tusenskille 17 4 2 2" xfId="51052" xr:uid="{00000000-0005-0000-0000-000002D30000}"/>
    <cellStyle name="Tusenskille 17 4 2 2 2" xfId="51053" xr:uid="{00000000-0005-0000-0000-000003D30000}"/>
    <cellStyle name="Tusenskille 17 4 2 3" xfId="51054" xr:uid="{00000000-0005-0000-0000-000004D30000}"/>
    <cellStyle name="Tusenskille 17 4 2 3 2" xfId="51055" xr:uid="{00000000-0005-0000-0000-000005D30000}"/>
    <cellStyle name="Tusenskille 17 4 2 4" xfId="51056" xr:uid="{00000000-0005-0000-0000-000006D30000}"/>
    <cellStyle name="Tusenskille 17 4 2_3. Chng in credit spreads" xfId="51057" xr:uid="{00000000-0005-0000-0000-000007D30000}"/>
    <cellStyle name="Tusenskille 17 4 3" xfId="51058" xr:uid="{00000000-0005-0000-0000-000008D30000}"/>
    <cellStyle name="Tusenskille 17 4 3 2" xfId="51059" xr:uid="{00000000-0005-0000-0000-000009D30000}"/>
    <cellStyle name="Tusenskille 17 4 4" xfId="51060" xr:uid="{00000000-0005-0000-0000-00000AD30000}"/>
    <cellStyle name="Tusenskille 17 4 4 2" xfId="51061" xr:uid="{00000000-0005-0000-0000-00000BD30000}"/>
    <cellStyle name="Tusenskille 17 4 5" xfId="51062" xr:uid="{00000000-0005-0000-0000-00000CD30000}"/>
    <cellStyle name="Tusenskille 17 4_3. Chng in credit spreads" xfId="51063" xr:uid="{00000000-0005-0000-0000-00000DD30000}"/>
    <cellStyle name="Tusenskille 17 5" xfId="51064" xr:uid="{00000000-0005-0000-0000-00000ED30000}"/>
    <cellStyle name="Tusenskille 17 5 2" xfId="51065" xr:uid="{00000000-0005-0000-0000-00000FD30000}"/>
    <cellStyle name="Tusenskille 17 5 2 2" xfId="51066" xr:uid="{00000000-0005-0000-0000-000010D30000}"/>
    <cellStyle name="Tusenskille 17 5 3" xfId="51067" xr:uid="{00000000-0005-0000-0000-000011D30000}"/>
    <cellStyle name="Tusenskille 17 5 3 2" xfId="51068" xr:uid="{00000000-0005-0000-0000-000012D30000}"/>
    <cellStyle name="Tusenskille 17 5 4" xfId="51069" xr:uid="{00000000-0005-0000-0000-000013D30000}"/>
    <cellStyle name="Tusenskille 17 5_3. Chng in credit spreads" xfId="51070" xr:uid="{00000000-0005-0000-0000-000014D30000}"/>
    <cellStyle name="Tusenskille 17 6" xfId="51071" xr:uid="{00000000-0005-0000-0000-000015D30000}"/>
    <cellStyle name="Tusenskille 17 6 2" xfId="51072" xr:uid="{00000000-0005-0000-0000-000016D30000}"/>
    <cellStyle name="Tusenskille 17 7" xfId="51073" xr:uid="{00000000-0005-0000-0000-000017D30000}"/>
    <cellStyle name="Tusenskille 17 7 2" xfId="51074" xr:uid="{00000000-0005-0000-0000-000018D30000}"/>
    <cellStyle name="Tusenskille 17 8" xfId="51075" xr:uid="{00000000-0005-0000-0000-000019D30000}"/>
    <cellStyle name="Tusenskille 17_3. Chng in credit spreads" xfId="51076" xr:uid="{00000000-0005-0000-0000-00001AD30000}"/>
    <cellStyle name="Tusenskille 18" xfId="33894" xr:uid="{00000000-0005-0000-0000-00001BD30000}"/>
    <cellStyle name="Tusenskille 18 2" xfId="33895" xr:uid="{00000000-0005-0000-0000-00001CD30000}"/>
    <cellStyle name="Tusenskille 18 2 2" xfId="51077" xr:uid="{00000000-0005-0000-0000-00001DD30000}"/>
    <cellStyle name="Tusenskille 18 2 2 2" xfId="51078" xr:uid="{00000000-0005-0000-0000-00001ED30000}"/>
    <cellStyle name="Tusenskille 18 2 2 2 2" xfId="51079" xr:uid="{00000000-0005-0000-0000-00001FD30000}"/>
    <cellStyle name="Tusenskille 18 2 2 2 2 2" xfId="51080" xr:uid="{00000000-0005-0000-0000-000020D30000}"/>
    <cellStyle name="Tusenskille 18 2 2 2 3" xfId="51081" xr:uid="{00000000-0005-0000-0000-000021D30000}"/>
    <cellStyle name="Tusenskille 18 2 2 2 3 2" xfId="51082" xr:uid="{00000000-0005-0000-0000-000022D30000}"/>
    <cellStyle name="Tusenskille 18 2 2 2 4" xfId="51083" xr:uid="{00000000-0005-0000-0000-000023D30000}"/>
    <cellStyle name="Tusenskille 18 2 2 2_3. Chng in credit spreads" xfId="51084" xr:uid="{00000000-0005-0000-0000-000024D30000}"/>
    <cellStyle name="Tusenskille 18 2 2 3" xfId="51085" xr:uid="{00000000-0005-0000-0000-000025D30000}"/>
    <cellStyle name="Tusenskille 18 2 2 3 2" xfId="51086" xr:uid="{00000000-0005-0000-0000-000026D30000}"/>
    <cellStyle name="Tusenskille 18 2 2 4" xfId="51087" xr:uid="{00000000-0005-0000-0000-000027D30000}"/>
    <cellStyle name="Tusenskille 18 2 2 4 2" xfId="51088" xr:uid="{00000000-0005-0000-0000-000028D30000}"/>
    <cellStyle name="Tusenskille 18 2 2 5" xfId="51089" xr:uid="{00000000-0005-0000-0000-000029D30000}"/>
    <cellStyle name="Tusenskille 18 2 2_3. Chng in credit spreads" xfId="51090" xr:uid="{00000000-0005-0000-0000-00002AD30000}"/>
    <cellStyle name="Tusenskille 18 2 3" xfId="51091" xr:uid="{00000000-0005-0000-0000-00002BD30000}"/>
    <cellStyle name="Tusenskille 18 2 3 2" xfId="51092" xr:uid="{00000000-0005-0000-0000-00002CD30000}"/>
    <cellStyle name="Tusenskille 18 2 3 2 2" xfId="51093" xr:uid="{00000000-0005-0000-0000-00002DD30000}"/>
    <cellStyle name="Tusenskille 18 2 3 2 2 2" xfId="51094" xr:uid="{00000000-0005-0000-0000-00002ED30000}"/>
    <cellStyle name="Tusenskille 18 2 3 2 3" xfId="51095" xr:uid="{00000000-0005-0000-0000-00002FD30000}"/>
    <cellStyle name="Tusenskille 18 2 3 2 3 2" xfId="51096" xr:uid="{00000000-0005-0000-0000-000030D30000}"/>
    <cellStyle name="Tusenskille 18 2 3 2 4" xfId="51097" xr:uid="{00000000-0005-0000-0000-000031D30000}"/>
    <cellStyle name="Tusenskille 18 2 3 2_3. Chng in credit spreads" xfId="51098" xr:uid="{00000000-0005-0000-0000-000032D30000}"/>
    <cellStyle name="Tusenskille 18 2 3 3" xfId="51099" xr:uid="{00000000-0005-0000-0000-000033D30000}"/>
    <cellStyle name="Tusenskille 18 2 3 3 2" xfId="51100" xr:uid="{00000000-0005-0000-0000-000034D30000}"/>
    <cellStyle name="Tusenskille 18 2 3 4" xfId="51101" xr:uid="{00000000-0005-0000-0000-000035D30000}"/>
    <cellStyle name="Tusenskille 18 2 3 4 2" xfId="51102" xr:uid="{00000000-0005-0000-0000-000036D30000}"/>
    <cellStyle name="Tusenskille 18 2 3 5" xfId="51103" xr:uid="{00000000-0005-0000-0000-000037D30000}"/>
    <cellStyle name="Tusenskille 18 2 3_3. Chng in credit spreads" xfId="51104" xr:uid="{00000000-0005-0000-0000-000038D30000}"/>
    <cellStyle name="Tusenskille 18 2 4" xfId="51105" xr:uid="{00000000-0005-0000-0000-000039D30000}"/>
    <cellStyle name="Tusenskille 18 2 4 2" xfId="51106" xr:uid="{00000000-0005-0000-0000-00003AD30000}"/>
    <cellStyle name="Tusenskille 18 2 4 2 2" xfId="51107" xr:uid="{00000000-0005-0000-0000-00003BD30000}"/>
    <cellStyle name="Tusenskille 18 2 4 3" xfId="51108" xr:uid="{00000000-0005-0000-0000-00003CD30000}"/>
    <cellStyle name="Tusenskille 18 2 4 3 2" xfId="51109" xr:uid="{00000000-0005-0000-0000-00003DD30000}"/>
    <cellStyle name="Tusenskille 18 2 4 4" xfId="51110" xr:uid="{00000000-0005-0000-0000-00003ED30000}"/>
    <cellStyle name="Tusenskille 18 2 4_3. Chng in credit spreads" xfId="51111" xr:uid="{00000000-0005-0000-0000-00003FD30000}"/>
    <cellStyle name="Tusenskille 18 2 5" xfId="51112" xr:uid="{00000000-0005-0000-0000-000040D30000}"/>
    <cellStyle name="Tusenskille 18 2 5 2" xfId="51113" xr:uid="{00000000-0005-0000-0000-000041D30000}"/>
    <cellStyle name="Tusenskille 18 2 6" xfId="51114" xr:uid="{00000000-0005-0000-0000-000042D30000}"/>
    <cellStyle name="Tusenskille 18 2 6 2" xfId="51115" xr:uid="{00000000-0005-0000-0000-000043D30000}"/>
    <cellStyle name="Tusenskille 18 2 7" xfId="51116" xr:uid="{00000000-0005-0000-0000-000044D30000}"/>
    <cellStyle name="Tusenskille 18 2_3. Chng in credit spreads" xfId="51117" xr:uid="{00000000-0005-0000-0000-000045D30000}"/>
    <cellStyle name="Tusenskille 18 3" xfId="33896" xr:uid="{00000000-0005-0000-0000-000046D30000}"/>
    <cellStyle name="Tusenskille 18 3 2" xfId="51118" xr:uid="{00000000-0005-0000-0000-000047D30000}"/>
    <cellStyle name="Tusenskille 18 3 2 2" xfId="51119" xr:uid="{00000000-0005-0000-0000-000048D30000}"/>
    <cellStyle name="Tusenskille 18 3 2 2 2" xfId="51120" xr:uid="{00000000-0005-0000-0000-000049D30000}"/>
    <cellStyle name="Tusenskille 18 3 2 3" xfId="51121" xr:uid="{00000000-0005-0000-0000-00004AD30000}"/>
    <cellStyle name="Tusenskille 18 3 2 3 2" xfId="51122" xr:uid="{00000000-0005-0000-0000-00004BD30000}"/>
    <cellStyle name="Tusenskille 18 3 2 4" xfId="51123" xr:uid="{00000000-0005-0000-0000-00004CD30000}"/>
    <cellStyle name="Tusenskille 18 3 2_3. Chng in credit spreads" xfId="51124" xr:uid="{00000000-0005-0000-0000-00004DD30000}"/>
    <cellStyle name="Tusenskille 18 3 3" xfId="51125" xr:uid="{00000000-0005-0000-0000-00004ED30000}"/>
    <cellStyle name="Tusenskille 18 3 3 2" xfId="51126" xr:uid="{00000000-0005-0000-0000-00004FD30000}"/>
    <cellStyle name="Tusenskille 18 3 4" xfId="51127" xr:uid="{00000000-0005-0000-0000-000050D30000}"/>
    <cellStyle name="Tusenskille 18 3 4 2" xfId="51128" xr:uid="{00000000-0005-0000-0000-000051D30000}"/>
    <cellStyle name="Tusenskille 18 3 5" xfId="51129" xr:uid="{00000000-0005-0000-0000-000052D30000}"/>
    <cellStyle name="Tusenskille 18 3_3. Chng in credit spreads" xfId="51130" xr:uid="{00000000-0005-0000-0000-000053D30000}"/>
    <cellStyle name="Tusenskille 18 4" xfId="51131" xr:uid="{00000000-0005-0000-0000-000054D30000}"/>
    <cellStyle name="Tusenskille 18 4 2" xfId="51132" xr:uid="{00000000-0005-0000-0000-000055D30000}"/>
    <cellStyle name="Tusenskille 18 4 2 2" xfId="51133" xr:uid="{00000000-0005-0000-0000-000056D30000}"/>
    <cellStyle name="Tusenskille 18 4 2 2 2" xfId="51134" xr:uid="{00000000-0005-0000-0000-000057D30000}"/>
    <cellStyle name="Tusenskille 18 4 2 3" xfId="51135" xr:uid="{00000000-0005-0000-0000-000058D30000}"/>
    <cellStyle name="Tusenskille 18 4 2 3 2" xfId="51136" xr:uid="{00000000-0005-0000-0000-000059D30000}"/>
    <cellStyle name="Tusenskille 18 4 2 4" xfId="51137" xr:uid="{00000000-0005-0000-0000-00005AD30000}"/>
    <cellStyle name="Tusenskille 18 4 2_3. Chng in credit spreads" xfId="51138" xr:uid="{00000000-0005-0000-0000-00005BD30000}"/>
    <cellStyle name="Tusenskille 18 4 3" xfId="51139" xr:uid="{00000000-0005-0000-0000-00005CD30000}"/>
    <cellStyle name="Tusenskille 18 4 3 2" xfId="51140" xr:uid="{00000000-0005-0000-0000-00005DD30000}"/>
    <cellStyle name="Tusenskille 18 4 4" xfId="51141" xr:uid="{00000000-0005-0000-0000-00005ED30000}"/>
    <cellStyle name="Tusenskille 18 4 4 2" xfId="51142" xr:uid="{00000000-0005-0000-0000-00005FD30000}"/>
    <cellStyle name="Tusenskille 18 4 5" xfId="51143" xr:uid="{00000000-0005-0000-0000-000060D30000}"/>
    <cellStyle name="Tusenskille 18 4_3. Chng in credit spreads" xfId="51144" xr:uid="{00000000-0005-0000-0000-000061D30000}"/>
    <cellStyle name="Tusenskille 18 5" xfId="51145" xr:uid="{00000000-0005-0000-0000-000062D30000}"/>
    <cellStyle name="Tusenskille 18 5 2" xfId="51146" xr:uid="{00000000-0005-0000-0000-000063D30000}"/>
    <cellStyle name="Tusenskille 18 5 2 2" xfId="51147" xr:uid="{00000000-0005-0000-0000-000064D30000}"/>
    <cellStyle name="Tusenskille 18 5 3" xfId="51148" xr:uid="{00000000-0005-0000-0000-000065D30000}"/>
    <cellStyle name="Tusenskille 18 5 3 2" xfId="51149" xr:uid="{00000000-0005-0000-0000-000066D30000}"/>
    <cellStyle name="Tusenskille 18 5 4" xfId="51150" xr:uid="{00000000-0005-0000-0000-000067D30000}"/>
    <cellStyle name="Tusenskille 18 5_3. Chng in credit spreads" xfId="51151" xr:uid="{00000000-0005-0000-0000-000068D30000}"/>
    <cellStyle name="Tusenskille 18 6" xfId="51152" xr:uid="{00000000-0005-0000-0000-000069D30000}"/>
    <cellStyle name="Tusenskille 18 6 2" xfId="51153" xr:uid="{00000000-0005-0000-0000-00006AD30000}"/>
    <cellStyle name="Tusenskille 18 7" xfId="51154" xr:uid="{00000000-0005-0000-0000-00006BD30000}"/>
    <cellStyle name="Tusenskille 18 7 2" xfId="51155" xr:uid="{00000000-0005-0000-0000-00006CD30000}"/>
    <cellStyle name="Tusenskille 18 8" xfId="51156" xr:uid="{00000000-0005-0000-0000-00006DD30000}"/>
    <cellStyle name="Tusenskille 18_3. Chng in credit spreads" xfId="51157" xr:uid="{00000000-0005-0000-0000-00006ED30000}"/>
    <cellStyle name="Tusenskille 19" xfId="33897" xr:uid="{00000000-0005-0000-0000-00006FD30000}"/>
    <cellStyle name="Tusenskille 19 2" xfId="33898" xr:uid="{00000000-0005-0000-0000-000070D30000}"/>
    <cellStyle name="Tusenskille 19 3" xfId="33899" xr:uid="{00000000-0005-0000-0000-000071D30000}"/>
    <cellStyle name="Tusenskille 19 4" xfId="51158" xr:uid="{00000000-0005-0000-0000-000072D30000}"/>
    <cellStyle name="Tusenskille 19_AVA DVA EL" xfId="33900" xr:uid="{00000000-0005-0000-0000-000073D30000}"/>
    <cellStyle name="Tusenskille 2" xfId="11832" xr:uid="{00000000-0005-0000-0000-000074D30000}"/>
    <cellStyle name="Tusenskille 2 2" xfId="11833" xr:uid="{00000000-0005-0000-0000-000075D30000}"/>
    <cellStyle name="Tusenskille 2 2 2" xfId="38578" xr:uid="{00000000-0005-0000-0000-000076D30000}"/>
    <cellStyle name="Tusenskille 2 2 2 2" xfId="51159" xr:uid="{00000000-0005-0000-0000-000077D30000}"/>
    <cellStyle name="Tusenskille 2 2_3. Chng in credit spreads" xfId="51160" xr:uid="{00000000-0005-0000-0000-000078D30000}"/>
    <cellStyle name="Tusenskille 2 3" xfId="11834" xr:uid="{00000000-0005-0000-0000-000079D30000}"/>
    <cellStyle name="Tusenskille 2 3 2" xfId="33901" xr:uid="{00000000-0005-0000-0000-00007AD30000}"/>
    <cellStyle name="Tusenskille 2 3 2 2" xfId="33902" xr:uid="{00000000-0005-0000-0000-00007BD30000}"/>
    <cellStyle name="Tusenskille 2 3 2 3" xfId="33903" xr:uid="{00000000-0005-0000-0000-00007CD30000}"/>
    <cellStyle name="Tusenskille 2 3 2 4" xfId="38579" xr:uid="{00000000-0005-0000-0000-00007DD30000}"/>
    <cellStyle name="Tusenskille 2 3 2_AVA DVA EL" xfId="33904" xr:uid="{00000000-0005-0000-0000-00007ED30000}"/>
    <cellStyle name="Tusenskille 2 3 3" xfId="33905" xr:uid="{00000000-0005-0000-0000-00007FD30000}"/>
    <cellStyle name="Tusenskille 2 3 4" xfId="35339" xr:uid="{00000000-0005-0000-0000-000080D30000}"/>
    <cellStyle name="Tusenskille 2 3_AVA DVA EL" xfId="33906" xr:uid="{00000000-0005-0000-0000-000081D30000}"/>
    <cellStyle name="Tusenskille 2 4" xfId="34481" xr:uid="{00000000-0005-0000-0000-000082D30000}"/>
    <cellStyle name="Tusenskille 2 4 2" xfId="38581" xr:uid="{00000000-0005-0000-0000-000083D30000}"/>
    <cellStyle name="Tusenskille 2 4 3" xfId="38580" xr:uid="{00000000-0005-0000-0000-000084D30000}"/>
    <cellStyle name="Tusenskille 2 5" xfId="34393" xr:uid="{00000000-0005-0000-0000-000085D30000}"/>
    <cellStyle name="Tusenskille 2 5 2" xfId="38582" xr:uid="{00000000-0005-0000-0000-000086D30000}"/>
    <cellStyle name="Tusenskille 2 6" xfId="34490" xr:uid="{00000000-0005-0000-0000-000087D30000}"/>
    <cellStyle name="Tusenskille 2 6 2" xfId="38583" xr:uid="{00000000-0005-0000-0000-000088D30000}"/>
    <cellStyle name="Tusenskille 2 7" xfId="35338" xr:uid="{00000000-0005-0000-0000-000089D30000}"/>
    <cellStyle name="Tusenskille 2_3. Chng in credit spreads" xfId="51161" xr:uid="{00000000-0005-0000-0000-00008AD30000}"/>
    <cellStyle name="Tusenskille 20" xfId="33907" xr:uid="{00000000-0005-0000-0000-00008BD30000}"/>
    <cellStyle name="Tusenskille 20 2" xfId="33908" xr:uid="{00000000-0005-0000-0000-00008CD30000}"/>
    <cellStyle name="Tusenskille 20 3" xfId="33909" xr:uid="{00000000-0005-0000-0000-00008DD30000}"/>
    <cellStyle name="Tusenskille 20 4" xfId="51162" xr:uid="{00000000-0005-0000-0000-00008ED30000}"/>
    <cellStyle name="Tusenskille 20_AVA DVA EL" xfId="33910" xr:uid="{00000000-0005-0000-0000-00008FD30000}"/>
    <cellStyle name="Tusenskille 21" xfId="33911" xr:uid="{00000000-0005-0000-0000-000090D30000}"/>
    <cellStyle name="Tusenskille 21 2" xfId="33912" xr:uid="{00000000-0005-0000-0000-000091D30000}"/>
    <cellStyle name="Tusenskille 21 3" xfId="33913" xr:uid="{00000000-0005-0000-0000-000092D30000}"/>
    <cellStyle name="Tusenskille 21 4" xfId="51163" xr:uid="{00000000-0005-0000-0000-000093D30000}"/>
    <cellStyle name="Tusenskille 21_AVA DVA EL" xfId="33914" xr:uid="{00000000-0005-0000-0000-000094D30000}"/>
    <cellStyle name="Tusenskille 22" xfId="33915" xr:uid="{00000000-0005-0000-0000-000095D30000}"/>
    <cellStyle name="Tusenskille 22 2" xfId="33916" xr:uid="{00000000-0005-0000-0000-000096D30000}"/>
    <cellStyle name="Tusenskille 22 2 2" xfId="51164" xr:uid="{00000000-0005-0000-0000-000097D30000}"/>
    <cellStyle name="Tusenskille 22 3" xfId="33917" xr:uid="{00000000-0005-0000-0000-000098D30000}"/>
    <cellStyle name="Tusenskille 22 3 2" xfId="51165" xr:uid="{00000000-0005-0000-0000-000099D30000}"/>
    <cellStyle name="Tusenskille 22 4" xfId="51166" xr:uid="{00000000-0005-0000-0000-00009AD30000}"/>
    <cellStyle name="Tusenskille 22_3. Chng in credit spreads" xfId="51167" xr:uid="{00000000-0005-0000-0000-00009BD30000}"/>
    <cellStyle name="Tusenskille 23" xfId="33918" xr:uid="{00000000-0005-0000-0000-00009CD30000}"/>
    <cellStyle name="Tusenskille 23 2" xfId="33919" xr:uid="{00000000-0005-0000-0000-00009DD30000}"/>
    <cellStyle name="Tusenskille 23 2 2" xfId="51168" xr:uid="{00000000-0005-0000-0000-00009ED30000}"/>
    <cellStyle name="Tusenskille 23 3" xfId="33920" xr:uid="{00000000-0005-0000-0000-00009FD30000}"/>
    <cellStyle name="Tusenskille 23 3 2" xfId="51169" xr:uid="{00000000-0005-0000-0000-0000A0D30000}"/>
    <cellStyle name="Tusenskille 23 4" xfId="51170" xr:uid="{00000000-0005-0000-0000-0000A1D30000}"/>
    <cellStyle name="Tusenskille 23_3. Chng in credit spreads" xfId="51171" xr:uid="{00000000-0005-0000-0000-0000A2D30000}"/>
    <cellStyle name="Tusenskille 24" xfId="33921" xr:uid="{00000000-0005-0000-0000-0000A3D30000}"/>
    <cellStyle name="Tusenskille 24 2" xfId="33922" xr:uid="{00000000-0005-0000-0000-0000A4D30000}"/>
    <cellStyle name="Tusenskille 24 2 2" xfId="51172" xr:uid="{00000000-0005-0000-0000-0000A5D30000}"/>
    <cellStyle name="Tusenskille 24 3" xfId="33923" xr:uid="{00000000-0005-0000-0000-0000A6D30000}"/>
    <cellStyle name="Tusenskille 24 3 2" xfId="51173" xr:uid="{00000000-0005-0000-0000-0000A7D30000}"/>
    <cellStyle name="Tusenskille 24 4" xfId="51174" xr:uid="{00000000-0005-0000-0000-0000A8D30000}"/>
    <cellStyle name="Tusenskille 24_3. Chng in credit spreads" xfId="51175" xr:uid="{00000000-0005-0000-0000-0000A9D30000}"/>
    <cellStyle name="Tusenskille 25" xfId="33924" xr:uid="{00000000-0005-0000-0000-0000AAD30000}"/>
    <cellStyle name="Tusenskille 25 2" xfId="33925" xr:uid="{00000000-0005-0000-0000-0000ABD30000}"/>
    <cellStyle name="Tusenskille 25 2 2" xfId="51176" xr:uid="{00000000-0005-0000-0000-0000ACD30000}"/>
    <cellStyle name="Tusenskille 25 3" xfId="33926" xr:uid="{00000000-0005-0000-0000-0000ADD30000}"/>
    <cellStyle name="Tusenskille 25 3 2" xfId="51177" xr:uid="{00000000-0005-0000-0000-0000AED30000}"/>
    <cellStyle name="Tusenskille 25 4" xfId="51178" xr:uid="{00000000-0005-0000-0000-0000AFD30000}"/>
    <cellStyle name="Tusenskille 25_3. Chng in credit spreads" xfId="51179" xr:uid="{00000000-0005-0000-0000-0000B0D30000}"/>
    <cellStyle name="Tusenskille 26" xfId="51180" xr:uid="{00000000-0005-0000-0000-0000B1D30000}"/>
    <cellStyle name="Tusenskille 26 2" xfId="51181" xr:uid="{00000000-0005-0000-0000-0000B2D30000}"/>
    <cellStyle name="Tusenskille 26 2 2" xfId="51182" xr:uid="{00000000-0005-0000-0000-0000B3D30000}"/>
    <cellStyle name="Tusenskille 26 3" xfId="51183" xr:uid="{00000000-0005-0000-0000-0000B4D30000}"/>
    <cellStyle name="Tusenskille 26 3 2" xfId="51184" xr:uid="{00000000-0005-0000-0000-0000B5D30000}"/>
    <cellStyle name="Tusenskille 26 4" xfId="51185" xr:uid="{00000000-0005-0000-0000-0000B6D30000}"/>
    <cellStyle name="Tusenskille 26_3. Chng in credit spreads" xfId="51186" xr:uid="{00000000-0005-0000-0000-0000B7D30000}"/>
    <cellStyle name="Tusenskille 27" xfId="51187" xr:uid="{00000000-0005-0000-0000-0000B8D30000}"/>
    <cellStyle name="Tusenskille 27 2" xfId="51188" xr:uid="{00000000-0005-0000-0000-0000B9D30000}"/>
    <cellStyle name="Tusenskille 27 2 2" xfId="51189" xr:uid="{00000000-0005-0000-0000-0000BAD30000}"/>
    <cellStyle name="Tusenskille 27 3" xfId="51190" xr:uid="{00000000-0005-0000-0000-0000BBD30000}"/>
    <cellStyle name="Tusenskille 27 3 2" xfId="51191" xr:uid="{00000000-0005-0000-0000-0000BCD30000}"/>
    <cellStyle name="Tusenskille 27 4" xfId="51192" xr:uid="{00000000-0005-0000-0000-0000BDD30000}"/>
    <cellStyle name="Tusenskille 27_3. Chng in credit spreads" xfId="51193" xr:uid="{00000000-0005-0000-0000-0000BED30000}"/>
    <cellStyle name="Tusenskille 28" xfId="51194" xr:uid="{00000000-0005-0000-0000-0000BFD30000}"/>
    <cellStyle name="Tusenskille 28 2" xfId="51195" xr:uid="{00000000-0005-0000-0000-0000C0D30000}"/>
    <cellStyle name="Tusenskille 28 2 2" xfId="51196" xr:uid="{00000000-0005-0000-0000-0000C1D30000}"/>
    <cellStyle name="Tusenskille 28 3" xfId="51197" xr:uid="{00000000-0005-0000-0000-0000C2D30000}"/>
    <cellStyle name="Tusenskille 28 3 2" xfId="51198" xr:uid="{00000000-0005-0000-0000-0000C3D30000}"/>
    <cellStyle name="Tusenskille 28 4" xfId="51199" xr:uid="{00000000-0005-0000-0000-0000C4D30000}"/>
    <cellStyle name="Tusenskille 28_3. Chng in credit spreads" xfId="51200" xr:uid="{00000000-0005-0000-0000-0000C5D30000}"/>
    <cellStyle name="Tusenskille 29" xfId="51201" xr:uid="{00000000-0005-0000-0000-0000C6D30000}"/>
    <cellStyle name="Tusenskille 29 2" xfId="51202" xr:uid="{00000000-0005-0000-0000-0000C7D30000}"/>
    <cellStyle name="Tusenskille 29 2 2" xfId="51203" xr:uid="{00000000-0005-0000-0000-0000C8D30000}"/>
    <cellStyle name="Tusenskille 29 3" xfId="51204" xr:uid="{00000000-0005-0000-0000-0000C9D30000}"/>
    <cellStyle name="Tusenskille 29 3 2" xfId="51205" xr:uid="{00000000-0005-0000-0000-0000CAD30000}"/>
    <cellStyle name="Tusenskille 29 4" xfId="51206" xr:uid="{00000000-0005-0000-0000-0000CBD30000}"/>
    <cellStyle name="Tusenskille 29_3. Chng in credit spreads" xfId="51207" xr:uid="{00000000-0005-0000-0000-0000CCD30000}"/>
    <cellStyle name="Tusenskille 3" xfId="11835" xr:uid="{00000000-0005-0000-0000-0000CDD30000}"/>
    <cellStyle name="Tusenskille 3 2" xfId="11836" xr:uid="{00000000-0005-0000-0000-0000CED30000}"/>
    <cellStyle name="Tusenskille 3 2 2" xfId="33927" xr:uid="{00000000-0005-0000-0000-0000CFD30000}"/>
    <cellStyle name="Tusenskille 3 2 2 2" xfId="33928" xr:uid="{00000000-0005-0000-0000-0000D0D30000}"/>
    <cellStyle name="Tusenskille 3 2 2 3" xfId="33929" xr:uid="{00000000-0005-0000-0000-0000D1D30000}"/>
    <cellStyle name="Tusenskille 3 2 2 4" xfId="38585" xr:uid="{00000000-0005-0000-0000-0000D2D30000}"/>
    <cellStyle name="Tusenskille 3 2 2_AVA DVA EL" xfId="33930" xr:uid="{00000000-0005-0000-0000-0000D3D30000}"/>
    <cellStyle name="Tusenskille 3 2 3" xfId="33931" xr:uid="{00000000-0005-0000-0000-0000D4D30000}"/>
    <cellStyle name="Tusenskille 3 2 3 2" xfId="33932" xr:uid="{00000000-0005-0000-0000-0000D5D30000}"/>
    <cellStyle name="Tusenskille 3 2 3_AVA DVA EL" xfId="33933" xr:uid="{00000000-0005-0000-0000-0000D6D30000}"/>
    <cellStyle name="Tusenskille 3 2 4" xfId="38584" xr:uid="{00000000-0005-0000-0000-0000D7D30000}"/>
    <cellStyle name="Tusenskille 3 2_3. Chng in credit spreads" xfId="51208" xr:uid="{00000000-0005-0000-0000-0000D8D30000}"/>
    <cellStyle name="Tusenskille 3 3" xfId="34482" xr:uid="{00000000-0005-0000-0000-0000D9D30000}"/>
    <cellStyle name="Tusenskille 3 3 2" xfId="38586" xr:uid="{00000000-0005-0000-0000-0000DAD30000}"/>
    <cellStyle name="Tusenskille 3 4" xfId="34394" xr:uid="{00000000-0005-0000-0000-0000DBD30000}"/>
    <cellStyle name="Tusenskille 3 4 2" xfId="38587" xr:uid="{00000000-0005-0000-0000-0000DCD30000}"/>
    <cellStyle name="Tusenskille 3 5" xfId="34489" xr:uid="{00000000-0005-0000-0000-0000DDD30000}"/>
    <cellStyle name="Tusenskille 3 6" xfId="35340" xr:uid="{00000000-0005-0000-0000-0000DED30000}"/>
    <cellStyle name="Tusenskille 3_3. Chng in credit spreads" xfId="51209" xr:uid="{00000000-0005-0000-0000-0000DFD30000}"/>
    <cellStyle name="Tusenskille 30" xfId="51210" xr:uid="{00000000-0005-0000-0000-0000E0D30000}"/>
    <cellStyle name="Tusenskille 30 2" xfId="51211" xr:uid="{00000000-0005-0000-0000-0000E1D30000}"/>
    <cellStyle name="Tusenskille 30 2 2" xfId="51212" xr:uid="{00000000-0005-0000-0000-0000E2D30000}"/>
    <cellStyle name="Tusenskille 30 3" xfId="51213" xr:uid="{00000000-0005-0000-0000-0000E3D30000}"/>
    <cellStyle name="Tusenskille 30 3 2" xfId="51214" xr:uid="{00000000-0005-0000-0000-0000E4D30000}"/>
    <cellStyle name="Tusenskille 30 4" xfId="51215" xr:uid="{00000000-0005-0000-0000-0000E5D30000}"/>
    <cellStyle name="Tusenskille 30_3. Chng in credit spreads" xfId="51216" xr:uid="{00000000-0005-0000-0000-0000E6D30000}"/>
    <cellStyle name="Tusenskille 31" xfId="51217" xr:uid="{00000000-0005-0000-0000-0000E7D30000}"/>
    <cellStyle name="Tusenskille 31 2" xfId="51218" xr:uid="{00000000-0005-0000-0000-0000E8D30000}"/>
    <cellStyle name="Tusenskille 31 2 2" xfId="51219" xr:uid="{00000000-0005-0000-0000-0000E9D30000}"/>
    <cellStyle name="Tusenskille 31 3" xfId="51220" xr:uid="{00000000-0005-0000-0000-0000EAD30000}"/>
    <cellStyle name="Tusenskille 31 3 2" xfId="51221" xr:uid="{00000000-0005-0000-0000-0000EBD30000}"/>
    <cellStyle name="Tusenskille 31 4" xfId="51222" xr:uid="{00000000-0005-0000-0000-0000ECD30000}"/>
    <cellStyle name="Tusenskille 31_3. Chng in credit spreads" xfId="51223" xr:uid="{00000000-0005-0000-0000-0000EDD30000}"/>
    <cellStyle name="Tusenskille 32" xfId="51224" xr:uid="{00000000-0005-0000-0000-0000EED30000}"/>
    <cellStyle name="Tusenskille 32 2" xfId="51225" xr:uid="{00000000-0005-0000-0000-0000EFD30000}"/>
    <cellStyle name="Tusenskille 32 2 2" xfId="51226" xr:uid="{00000000-0005-0000-0000-0000F0D30000}"/>
    <cellStyle name="Tusenskille 32 3" xfId="51227" xr:uid="{00000000-0005-0000-0000-0000F1D30000}"/>
    <cellStyle name="Tusenskille 32 3 2" xfId="51228" xr:uid="{00000000-0005-0000-0000-0000F2D30000}"/>
    <cellStyle name="Tusenskille 32 4" xfId="51229" xr:uid="{00000000-0005-0000-0000-0000F3D30000}"/>
    <cellStyle name="Tusenskille 32_3. Chng in credit spreads" xfId="51230" xr:uid="{00000000-0005-0000-0000-0000F4D30000}"/>
    <cellStyle name="Tusenskille 33" xfId="51231" xr:uid="{00000000-0005-0000-0000-0000F5D30000}"/>
    <cellStyle name="Tusenskille 33 2" xfId="51232" xr:uid="{00000000-0005-0000-0000-0000F6D30000}"/>
    <cellStyle name="Tusenskille 33 2 2" xfId="51233" xr:uid="{00000000-0005-0000-0000-0000F7D30000}"/>
    <cellStyle name="Tusenskille 33 3" xfId="51234" xr:uid="{00000000-0005-0000-0000-0000F8D30000}"/>
    <cellStyle name="Tusenskille 33 3 2" xfId="51235" xr:uid="{00000000-0005-0000-0000-0000F9D30000}"/>
    <cellStyle name="Tusenskille 33 4" xfId="51236" xr:uid="{00000000-0005-0000-0000-0000FAD30000}"/>
    <cellStyle name="Tusenskille 33_3. Chng in credit spreads" xfId="51237" xr:uid="{00000000-0005-0000-0000-0000FBD30000}"/>
    <cellStyle name="Tusenskille 34" xfId="51238" xr:uid="{00000000-0005-0000-0000-0000FCD30000}"/>
    <cellStyle name="Tusenskille 34 2" xfId="51239" xr:uid="{00000000-0005-0000-0000-0000FDD30000}"/>
    <cellStyle name="Tusenskille 34 2 2" xfId="51240" xr:uid="{00000000-0005-0000-0000-0000FED30000}"/>
    <cellStyle name="Tusenskille 34 3" xfId="51241" xr:uid="{00000000-0005-0000-0000-0000FFD30000}"/>
    <cellStyle name="Tusenskille 34 3 2" xfId="51242" xr:uid="{00000000-0005-0000-0000-000000D40000}"/>
    <cellStyle name="Tusenskille 34 4" xfId="51243" xr:uid="{00000000-0005-0000-0000-000001D40000}"/>
    <cellStyle name="Tusenskille 34_3. Chng in credit spreads" xfId="51244" xr:uid="{00000000-0005-0000-0000-000002D40000}"/>
    <cellStyle name="Tusenskille 35" xfId="51245" xr:uid="{00000000-0005-0000-0000-000003D40000}"/>
    <cellStyle name="Tusenskille 35 2" xfId="51246" xr:uid="{00000000-0005-0000-0000-000004D40000}"/>
    <cellStyle name="Tusenskille 35 2 2" xfId="51247" xr:uid="{00000000-0005-0000-0000-000005D40000}"/>
    <cellStyle name="Tusenskille 35 3" xfId="51248" xr:uid="{00000000-0005-0000-0000-000006D40000}"/>
    <cellStyle name="Tusenskille 35 3 2" xfId="51249" xr:uid="{00000000-0005-0000-0000-000007D40000}"/>
    <cellStyle name="Tusenskille 35 4" xfId="51250" xr:uid="{00000000-0005-0000-0000-000008D40000}"/>
    <cellStyle name="Tusenskille 35_3. Chng in credit spreads" xfId="51251" xr:uid="{00000000-0005-0000-0000-000009D40000}"/>
    <cellStyle name="Tusenskille 36" xfId="51252" xr:uid="{00000000-0005-0000-0000-00000AD40000}"/>
    <cellStyle name="Tusenskille 36 2" xfId="51253" xr:uid="{00000000-0005-0000-0000-00000BD40000}"/>
    <cellStyle name="Tusenskille 36 2 2" xfId="51254" xr:uid="{00000000-0005-0000-0000-00000CD40000}"/>
    <cellStyle name="Tusenskille 36 3" xfId="51255" xr:uid="{00000000-0005-0000-0000-00000DD40000}"/>
    <cellStyle name="Tusenskille 36 3 2" xfId="51256" xr:uid="{00000000-0005-0000-0000-00000ED40000}"/>
    <cellStyle name="Tusenskille 36 4" xfId="51257" xr:uid="{00000000-0005-0000-0000-00000FD40000}"/>
    <cellStyle name="Tusenskille 36_3. Chng in credit spreads" xfId="51258" xr:uid="{00000000-0005-0000-0000-000010D40000}"/>
    <cellStyle name="Tusenskille 37" xfId="51259" xr:uid="{00000000-0005-0000-0000-000011D40000}"/>
    <cellStyle name="Tusenskille 37 2" xfId="51260" xr:uid="{00000000-0005-0000-0000-000012D40000}"/>
    <cellStyle name="Tusenskille 37 2 2" xfId="51261" xr:uid="{00000000-0005-0000-0000-000013D40000}"/>
    <cellStyle name="Tusenskille 37 3" xfId="51262" xr:uid="{00000000-0005-0000-0000-000014D40000}"/>
    <cellStyle name="Tusenskille 37 3 2" xfId="51263" xr:uid="{00000000-0005-0000-0000-000015D40000}"/>
    <cellStyle name="Tusenskille 37 4" xfId="51264" xr:uid="{00000000-0005-0000-0000-000016D40000}"/>
    <cellStyle name="Tusenskille 37_3. Chng in credit spreads" xfId="51265" xr:uid="{00000000-0005-0000-0000-000017D40000}"/>
    <cellStyle name="Tusenskille 38" xfId="51266" xr:uid="{00000000-0005-0000-0000-000018D40000}"/>
    <cellStyle name="Tusenskille 38 2" xfId="51267" xr:uid="{00000000-0005-0000-0000-000019D40000}"/>
    <cellStyle name="Tusenskille 38 2 2" xfId="51268" xr:uid="{00000000-0005-0000-0000-00001AD40000}"/>
    <cellStyle name="Tusenskille 38 3" xfId="51269" xr:uid="{00000000-0005-0000-0000-00001BD40000}"/>
    <cellStyle name="Tusenskille 38 3 2" xfId="51270" xr:uid="{00000000-0005-0000-0000-00001CD40000}"/>
    <cellStyle name="Tusenskille 38 4" xfId="51271" xr:uid="{00000000-0005-0000-0000-00001DD40000}"/>
    <cellStyle name="Tusenskille 38_3. Chng in credit spreads" xfId="51272" xr:uid="{00000000-0005-0000-0000-00001ED40000}"/>
    <cellStyle name="Tusenskille 39" xfId="51273" xr:uid="{00000000-0005-0000-0000-00001FD40000}"/>
    <cellStyle name="Tusenskille 39 2" xfId="51274" xr:uid="{00000000-0005-0000-0000-000020D40000}"/>
    <cellStyle name="Tusenskille 39 2 2" xfId="51275" xr:uid="{00000000-0005-0000-0000-000021D40000}"/>
    <cellStyle name="Tusenskille 39 3" xfId="51276" xr:uid="{00000000-0005-0000-0000-000022D40000}"/>
    <cellStyle name="Tusenskille 39 3 2" xfId="51277" xr:uid="{00000000-0005-0000-0000-000023D40000}"/>
    <cellStyle name="Tusenskille 39 4" xfId="51278" xr:uid="{00000000-0005-0000-0000-000024D40000}"/>
    <cellStyle name="Tusenskille 39_3. Chng in credit spreads" xfId="51279" xr:uid="{00000000-0005-0000-0000-000025D40000}"/>
    <cellStyle name="Tusenskille 4" xfId="11837" xr:uid="{00000000-0005-0000-0000-000026D40000}"/>
    <cellStyle name="Tusenskille 4 2" xfId="11838" xr:uid="{00000000-0005-0000-0000-000027D40000}"/>
    <cellStyle name="Tusenskille 4 2 2" xfId="11839" xr:uid="{00000000-0005-0000-0000-000028D40000}"/>
    <cellStyle name="Tusenskille 4 2 2 2" xfId="11840" xr:uid="{00000000-0005-0000-0000-000029D40000}"/>
    <cellStyle name="Tusenskille 4 2 2 3" xfId="38588" xr:uid="{00000000-0005-0000-0000-00002AD40000}"/>
    <cellStyle name="Tusenskille 4 2 2_A02" xfId="54123" xr:uid="{8BA14F18-0746-4072-A6D6-DB91A9FD43AD}"/>
    <cellStyle name="Tusenskille 4 2 3" xfId="11841" xr:uid="{00000000-0005-0000-0000-00002CD40000}"/>
    <cellStyle name="Tusenskille 4 2 3 2" xfId="33934" xr:uid="{00000000-0005-0000-0000-00002DD40000}"/>
    <cellStyle name="Tusenskille 4 2 3 3" xfId="33935" xr:uid="{00000000-0005-0000-0000-00002ED40000}"/>
    <cellStyle name="Tusenskille 4 2 3_AVA DVA EL" xfId="33936" xr:uid="{00000000-0005-0000-0000-00002FD40000}"/>
    <cellStyle name="Tusenskille 4 2 4" xfId="33937" xr:uid="{00000000-0005-0000-0000-000030D40000}"/>
    <cellStyle name="Tusenskille 4 2 5" xfId="35342" xr:uid="{00000000-0005-0000-0000-000031D40000}"/>
    <cellStyle name="Tusenskille 4 2 6" xfId="51280" xr:uid="{00000000-0005-0000-0000-000032D40000}"/>
    <cellStyle name="Tusenskille 4 2 7" xfId="51281" xr:uid="{00000000-0005-0000-0000-000033D40000}"/>
    <cellStyle name="Tusenskille 4 2_3. Chng in credit spreads" xfId="51282" xr:uid="{00000000-0005-0000-0000-000034D40000}"/>
    <cellStyle name="Tusenskille 4 3" xfId="11842" xr:uid="{00000000-0005-0000-0000-000035D40000}"/>
    <cellStyle name="Tusenskille 4 3 2" xfId="11843" xr:uid="{00000000-0005-0000-0000-000036D40000}"/>
    <cellStyle name="Tusenskille 4 3 2 2" xfId="38590" xr:uid="{00000000-0005-0000-0000-000037D40000}"/>
    <cellStyle name="Tusenskille 4 3 3" xfId="38589" xr:uid="{00000000-0005-0000-0000-000038D40000}"/>
    <cellStyle name="Tusenskille 4 3_A02" xfId="54124" xr:uid="{1F922D08-A756-46EF-918B-58E2C184B30F}"/>
    <cellStyle name="Tusenskille 4 4" xfId="11844" xr:uid="{00000000-0005-0000-0000-00003AD40000}"/>
    <cellStyle name="Tusenskille 4 4 2" xfId="11845" xr:uid="{00000000-0005-0000-0000-00003BD40000}"/>
    <cellStyle name="Tusenskille 4 4 2 2" xfId="51283" xr:uid="{00000000-0005-0000-0000-00003CD40000}"/>
    <cellStyle name="Tusenskille 4 4 2 2 2" xfId="51284" xr:uid="{00000000-0005-0000-0000-00003DD40000}"/>
    <cellStyle name="Tusenskille 4 4 2 3" xfId="51285" xr:uid="{00000000-0005-0000-0000-00003ED40000}"/>
    <cellStyle name="Tusenskille 4 4 2 4" xfId="51286" xr:uid="{00000000-0005-0000-0000-00003FD40000}"/>
    <cellStyle name="Tusenskille 4 4 2_3. Chng in credit spreads" xfId="51287" xr:uid="{00000000-0005-0000-0000-000040D40000}"/>
    <cellStyle name="Tusenskille 4 4 3" xfId="38591" xr:uid="{00000000-0005-0000-0000-000041D40000}"/>
    <cellStyle name="Tusenskille 4 4 3 2" xfId="51288" xr:uid="{00000000-0005-0000-0000-000042D40000}"/>
    <cellStyle name="Tusenskille 4 4 4" xfId="51289" xr:uid="{00000000-0005-0000-0000-000043D40000}"/>
    <cellStyle name="Tusenskille 4 4 5" xfId="51290" xr:uid="{00000000-0005-0000-0000-000044D40000}"/>
    <cellStyle name="Tusenskille 4 4_3. Chng in credit spreads" xfId="51291" xr:uid="{00000000-0005-0000-0000-000045D40000}"/>
    <cellStyle name="Tusenskille 4 5" xfId="33938" xr:uid="{00000000-0005-0000-0000-000046D40000}"/>
    <cellStyle name="Tusenskille 4 5 2" xfId="33939" xr:uid="{00000000-0005-0000-0000-000047D40000}"/>
    <cellStyle name="Tusenskille 4 5 3" xfId="33940" xr:uid="{00000000-0005-0000-0000-000048D40000}"/>
    <cellStyle name="Tusenskille 4 5 4" xfId="51292" xr:uid="{00000000-0005-0000-0000-000049D40000}"/>
    <cellStyle name="Tusenskille 4 5_AVA DVA EL" xfId="33941" xr:uid="{00000000-0005-0000-0000-00004AD40000}"/>
    <cellStyle name="Tusenskille 4 6" xfId="33942" xr:uid="{00000000-0005-0000-0000-00004BD40000}"/>
    <cellStyle name="Tusenskille 4 7" xfId="35341" xr:uid="{00000000-0005-0000-0000-00004CD40000}"/>
    <cellStyle name="Tusenskille 4 8" xfId="51293" xr:uid="{00000000-0005-0000-0000-00004DD40000}"/>
    <cellStyle name="Tusenskille 4 9" xfId="51294" xr:uid="{00000000-0005-0000-0000-00004ED40000}"/>
    <cellStyle name="Tusenskille 4_11" xfId="11846" xr:uid="{00000000-0005-0000-0000-00004FD40000}"/>
    <cellStyle name="Tusenskille 40" xfId="51295" xr:uid="{00000000-0005-0000-0000-000050D40000}"/>
    <cellStyle name="Tusenskille 40 2" xfId="51296" xr:uid="{00000000-0005-0000-0000-000051D40000}"/>
    <cellStyle name="Tusenskille 40 2 2" xfId="51297" xr:uid="{00000000-0005-0000-0000-000052D40000}"/>
    <cellStyle name="Tusenskille 40 3" xfId="51298" xr:uid="{00000000-0005-0000-0000-000053D40000}"/>
    <cellStyle name="Tusenskille 40 3 2" xfId="51299" xr:uid="{00000000-0005-0000-0000-000054D40000}"/>
    <cellStyle name="Tusenskille 40 4" xfId="51300" xr:uid="{00000000-0005-0000-0000-000055D40000}"/>
    <cellStyle name="Tusenskille 40_3. Chng in credit spreads" xfId="51301" xr:uid="{00000000-0005-0000-0000-000056D40000}"/>
    <cellStyle name="Tusenskille 41" xfId="51302" xr:uid="{00000000-0005-0000-0000-000057D40000}"/>
    <cellStyle name="Tusenskille 41 2" xfId="51303" xr:uid="{00000000-0005-0000-0000-000058D40000}"/>
    <cellStyle name="Tusenskille 41 2 2" xfId="51304" xr:uid="{00000000-0005-0000-0000-000059D40000}"/>
    <cellStyle name="Tusenskille 41 3" xfId="51305" xr:uid="{00000000-0005-0000-0000-00005AD40000}"/>
    <cellStyle name="Tusenskille 41 3 2" xfId="51306" xr:uid="{00000000-0005-0000-0000-00005BD40000}"/>
    <cellStyle name="Tusenskille 41 4" xfId="51307" xr:uid="{00000000-0005-0000-0000-00005CD40000}"/>
    <cellStyle name="Tusenskille 41_3. Chng in credit spreads" xfId="51308" xr:uid="{00000000-0005-0000-0000-00005DD40000}"/>
    <cellStyle name="Tusenskille 42" xfId="51309" xr:uid="{00000000-0005-0000-0000-00005ED40000}"/>
    <cellStyle name="Tusenskille 42 2" xfId="51310" xr:uid="{00000000-0005-0000-0000-00005FD40000}"/>
    <cellStyle name="Tusenskille 42 2 2" xfId="51311" xr:uid="{00000000-0005-0000-0000-000060D40000}"/>
    <cellStyle name="Tusenskille 42 3" xfId="51312" xr:uid="{00000000-0005-0000-0000-000061D40000}"/>
    <cellStyle name="Tusenskille 42 3 2" xfId="51313" xr:uid="{00000000-0005-0000-0000-000062D40000}"/>
    <cellStyle name="Tusenskille 42 4" xfId="51314" xr:uid="{00000000-0005-0000-0000-000063D40000}"/>
    <cellStyle name="Tusenskille 42_3. Chng in credit spreads" xfId="51315" xr:uid="{00000000-0005-0000-0000-000064D40000}"/>
    <cellStyle name="Tusenskille 43" xfId="51316" xr:uid="{00000000-0005-0000-0000-000065D40000}"/>
    <cellStyle name="Tusenskille 43 2" xfId="51317" xr:uid="{00000000-0005-0000-0000-000066D40000}"/>
    <cellStyle name="Tusenskille 43 2 2" xfId="51318" xr:uid="{00000000-0005-0000-0000-000067D40000}"/>
    <cellStyle name="Tusenskille 43 3" xfId="51319" xr:uid="{00000000-0005-0000-0000-000068D40000}"/>
    <cellStyle name="Tusenskille 43 3 2" xfId="51320" xr:uid="{00000000-0005-0000-0000-000069D40000}"/>
    <cellStyle name="Tusenskille 43 4" xfId="51321" xr:uid="{00000000-0005-0000-0000-00006AD40000}"/>
    <cellStyle name="Tusenskille 43_3. Chng in credit spreads" xfId="51322" xr:uid="{00000000-0005-0000-0000-00006BD40000}"/>
    <cellStyle name="Tusenskille 44" xfId="51323" xr:uid="{00000000-0005-0000-0000-00006CD40000}"/>
    <cellStyle name="Tusenskille 44 2" xfId="51324" xr:uid="{00000000-0005-0000-0000-00006DD40000}"/>
    <cellStyle name="Tusenskille 44 2 2" xfId="51325" xr:uid="{00000000-0005-0000-0000-00006ED40000}"/>
    <cellStyle name="Tusenskille 44 3" xfId="51326" xr:uid="{00000000-0005-0000-0000-00006FD40000}"/>
    <cellStyle name="Tusenskille 44 3 2" xfId="51327" xr:uid="{00000000-0005-0000-0000-000070D40000}"/>
    <cellStyle name="Tusenskille 44 4" xfId="51328" xr:uid="{00000000-0005-0000-0000-000071D40000}"/>
    <cellStyle name="Tusenskille 44_3. Chng in credit spreads" xfId="51329" xr:uid="{00000000-0005-0000-0000-000072D40000}"/>
    <cellStyle name="Tusenskille 45" xfId="51330" xr:uid="{00000000-0005-0000-0000-000073D40000}"/>
    <cellStyle name="Tusenskille 45 2" xfId="51331" xr:uid="{00000000-0005-0000-0000-000074D40000}"/>
    <cellStyle name="Tusenskille 45 2 2" xfId="51332" xr:uid="{00000000-0005-0000-0000-000075D40000}"/>
    <cellStyle name="Tusenskille 45 3" xfId="51333" xr:uid="{00000000-0005-0000-0000-000076D40000}"/>
    <cellStyle name="Tusenskille 45 3 2" xfId="51334" xr:uid="{00000000-0005-0000-0000-000077D40000}"/>
    <cellStyle name="Tusenskille 45 4" xfId="51335" xr:uid="{00000000-0005-0000-0000-000078D40000}"/>
    <cellStyle name="Tusenskille 45_3. Chng in credit spreads" xfId="51336" xr:uid="{00000000-0005-0000-0000-000079D40000}"/>
    <cellStyle name="Tusenskille 46" xfId="51337" xr:uid="{00000000-0005-0000-0000-00007AD40000}"/>
    <cellStyle name="Tusenskille 46 2" xfId="51338" xr:uid="{00000000-0005-0000-0000-00007BD40000}"/>
    <cellStyle name="Tusenskille 46 2 2" xfId="51339" xr:uid="{00000000-0005-0000-0000-00007CD40000}"/>
    <cellStyle name="Tusenskille 46 3" xfId="51340" xr:uid="{00000000-0005-0000-0000-00007DD40000}"/>
    <cellStyle name="Tusenskille 46 3 2" xfId="51341" xr:uid="{00000000-0005-0000-0000-00007ED40000}"/>
    <cellStyle name="Tusenskille 46 4" xfId="51342" xr:uid="{00000000-0005-0000-0000-00007FD40000}"/>
    <cellStyle name="Tusenskille 46_3. Chng in credit spreads" xfId="51343" xr:uid="{00000000-0005-0000-0000-000080D40000}"/>
    <cellStyle name="Tusenskille 47" xfId="51344" xr:uid="{00000000-0005-0000-0000-000081D40000}"/>
    <cellStyle name="Tusenskille 47 2" xfId="51345" xr:uid="{00000000-0005-0000-0000-000082D40000}"/>
    <cellStyle name="Tusenskille 47 2 2" xfId="51346" xr:uid="{00000000-0005-0000-0000-000083D40000}"/>
    <cellStyle name="Tusenskille 47 3" xfId="51347" xr:uid="{00000000-0005-0000-0000-000084D40000}"/>
    <cellStyle name="Tusenskille 47 3 2" xfId="51348" xr:uid="{00000000-0005-0000-0000-000085D40000}"/>
    <cellStyle name="Tusenskille 47 4" xfId="51349" xr:uid="{00000000-0005-0000-0000-000086D40000}"/>
    <cellStyle name="Tusenskille 47_3. Chng in credit spreads" xfId="51350" xr:uid="{00000000-0005-0000-0000-000087D40000}"/>
    <cellStyle name="Tusenskille 48" xfId="51351" xr:uid="{00000000-0005-0000-0000-000088D40000}"/>
    <cellStyle name="Tusenskille 48 2" xfId="51352" xr:uid="{00000000-0005-0000-0000-000089D40000}"/>
    <cellStyle name="Tusenskille 48 2 2" xfId="51353" xr:uid="{00000000-0005-0000-0000-00008AD40000}"/>
    <cellStyle name="Tusenskille 48 3" xfId="51354" xr:uid="{00000000-0005-0000-0000-00008BD40000}"/>
    <cellStyle name="Tusenskille 48 3 2" xfId="51355" xr:uid="{00000000-0005-0000-0000-00008CD40000}"/>
    <cellStyle name="Tusenskille 48 4" xfId="51356" xr:uid="{00000000-0005-0000-0000-00008DD40000}"/>
    <cellStyle name="Tusenskille 48_3. Chng in credit spreads" xfId="51357" xr:uid="{00000000-0005-0000-0000-00008ED40000}"/>
    <cellStyle name="Tusenskille 49" xfId="51358" xr:uid="{00000000-0005-0000-0000-00008FD40000}"/>
    <cellStyle name="Tusenskille 49 2" xfId="51359" xr:uid="{00000000-0005-0000-0000-000090D40000}"/>
    <cellStyle name="Tusenskille 49 2 2" xfId="51360" xr:uid="{00000000-0005-0000-0000-000091D40000}"/>
    <cellStyle name="Tusenskille 49 3" xfId="51361" xr:uid="{00000000-0005-0000-0000-000092D40000}"/>
    <cellStyle name="Tusenskille 49 3 2" xfId="51362" xr:uid="{00000000-0005-0000-0000-000093D40000}"/>
    <cellStyle name="Tusenskille 49 4" xfId="51363" xr:uid="{00000000-0005-0000-0000-000094D40000}"/>
    <cellStyle name="Tusenskille 49_3. Chng in credit spreads" xfId="51364" xr:uid="{00000000-0005-0000-0000-000095D40000}"/>
    <cellStyle name="Tusenskille 5" xfId="11847" xr:uid="{00000000-0005-0000-0000-000096D40000}"/>
    <cellStyle name="Tusenskille 5 2" xfId="33943" xr:uid="{00000000-0005-0000-0000-000097D40000}"/>
    <cellStyle name="Tusenskille 5 2 2" xfId="33944" xr:uid="{00000000-0005-0000-0000-000098D40000}"/>
    <cellStyle name="Tusenskille 5 2 2 2" xfId="51365" xr:uid="{00000000-0005-0000-0000-000099D40000}"/>
    <cellStyle name="Tusenskille 5 2 3" xfId="33945" xr:uid="{00000000-0005-0000-0000-00009AD40000}"/>
    <cellStyle name="Tusenskille 5 2 4" xfId="38592" xr:uid="{00000000-0005-0000-0000-00009BD40000}"/>
    <cellStyle name="Tusenskille 5 2_3. Chng in credit spreads" xfId="51366" xr:uid="{00000000-0005-0000-0000-00009CD40000}"/>
    <cellStyle name="Tusenskille 5 3" xfId="33946" xr:uid="{00000000-0005-0000-0000-00009DD40000}"/>
    <cellStyle name="Tusenskille 5 3 2" xfId="38593" xr:uid="{00000000-0005-0000-0000-00009ED40000}"/>
    <cellStyle name="Tusenskille 5 4" xfId="35343" xr:uid="{00000000-0005-0000-0000-00009FD40000}"/>
    <cellStyle name="Tusenskille 5_3. Chng in credit spreads" xfId="51367" xr:uid="{00000000-0005-0000-0000-0000A0D40000}"/>
    <cellStyle name="Tusenskille 50" xfId="51368" xr:uid="{00000000-0005-0000-0000-0000A1D40000}"/>
    <cellStyle name="Tusenskille 50 2" xfId="51369" xr:uid="{00000000-0005-0000-0000-0000A2D40000}"/>
    <cellStyle name="Tusenskille 50 2 2" xfId="51370" xr:uid="{00000000-0005-0000-0000-0000A3D40000}"/>
    <cellStyle name="Tusenskille 50 3" xfId="51371" xr:uid="{00000000-0005-0000-0000-0000A4D40000}"/>
    <cellStyle name="Tusenskille 50 3 2" xfId="51372" xr:uid="{00000000-0005-0000-0000-0000A5D40000}"/>
    <cellStyle name="Tusenskille 50 4" xfId="51373" xr:uid="{00000000-0005-0000-0000-0000A6D40000}"/>
    <cellStyle name="Tusenskille 50_3. Chng in credit spreads" xfId="51374" xr:uid="{00000000-0005-0000-0000-0000A7D40000}"/>
    <cellStyle name="Tusenskille 51" xfId="51375" xr:uid="{00000000-0005-0000-0000-0000A8D40000}"/>
    <cellStyle name="Tusenskille 51 2" xfId="51376" xr:uid="{00000000-0005-0000-0000-0000A9D40000}"/>
    <cellStyle name="Tusenskille 51 2 2" xfId="51377" xr:uid="{00000000-0005-0000-0000-0000AAD40000}"/>
    <cellStyle name="Tusenskille 51 3" xfId="51378" xr:uid="{00000000-0005-0000-0000-0000ABD40000}"/>
    <cellStyle name="Tusenskille 51 3 2" xfId="51379" xr:uid="{00000000-0005-0000-0000-0000ACD40000}"/>
    <cellStyle name="Tusenskille 51 4" xfId="51380" xr:uid="{00000000-0005-0000-0000-0000ADD40000}"/>
    <cellStyle name="Tusenskille 51_3. Chng in credit spreads" xfId="51381" xr:uid="{00000000-0005-0000-0000-0000AED40000}"/>
    <cellStyle name="Tusenskille 52" xfId="51382" xr:uid="{00000000-0005-0000-0000-0000AFD40000}"/>
    <cellStyle name="Tusenskille 52 2" xfId="51383" xr:uid="{00000000-0005-0000-0000-0000B0D40000}"/>
    <cellStyle name="Tusenskille 52 2 2" xfId="51384" xr:uid="{00000000-0005-0000-0000-0000B1D40000}"/>
    <cellStyle name="Tusenskille 52 3" xfId="51385" xr:uid="{00000000-0005-0000-0000-0000B2D40000}"/>
    <cellStyle name="Tusenskille 52 3 2" xfId="51386" xr:uid="{00000000-0005-0000-0000-0000B3D40000}"/>
    <cellStyle name="Tusenskille 52 4" xfId="51387" xr:uid="{00000000-0005-0000-0000-0000B4D40000}"/>
    <cellStyle name="Tusenskille 52_3. Chng in credit spreads" xfId="51388" xr:uid="{00000000-0005-0000-0000-0000B5D40000}"/>
    <cellStyle name="Tusenskille 53" xfId="51389" xr:uid="{00000000-0005-0000-0000-0000B6D40000}"/>
    <cellStyle name="Tusenskille 53 2" xfId="51390" xr:uid="{00000000-0005-0000-0000-0000B7D40000}"/>
    <cellStyle name="Tusenskille 53 2 2" xfId="51391" xr:uid="{00000000-0005-0000-0000-0000B8D40000}"/>
    <cellStyle name="Tusenskille 53 3" xfId="51392" xr:uid="{00000000-0005-0000-0000-0000B9D40000}"/>
    <cellStyle name="Tusenskille 53 3 2" xfId="51393" xr:uid="{00000000-0005-0000-0000-0000BAD40000}"/>
    <cellStyle name="Tusenskille 53 4" xfId="51394" xr:uid="{00000000-0005-0000-0000-0000BBD40000}"/>
    <cellStyle name="Tusenskille 53_3. Chng in credit spreads" xfId="51395" xr:uid="{00000000-0005-0000-0000-0000BCD40000}"/>
    <cellStyle name="Tusenskille 54" xfId="51396" xr:uid="{00000000-0005-0000-0000-0000BDD40000}"/>
    <cellStyle name="Tusenskille 54 2" xfId="51397" xr:uid="{00000000-0005-0000-0000-0000BED40000}"/>
    <cellStyle name="Tusenskille 54 2 2" xfId="51398" xr:uid="{00000000-0005-0000-0000-0000BFD40000}"/>
    <cellStyle name="Tusenskille 54 3" xfId="51399" xr:uid="{00000000-0005-0000-0000-0000C0D40000}"/>
    <cellStyle name="Tusenskille 54 3 2" xfId="51400" xr:uid="{00000000-0005-0000-0000-0000C1D40000}"/>
    <cellStyle name="Tusenskille 54 4" xfId="51401" xr:uid="{00000000-0005-0000-0000-0000C2D40000}"/>
    <cellStyle name="Tusenskille 54_3. Chng in credit spreads" xfId="51402" xr:uid="{00000000-0005-0000-0000-0000C3D40000}"/>
    <cellStyle name="Tusenskille 55" xfId="51403" xr:uid="{00000000-0005-0000-0000-0000C4D40000}"/>
    <cellStyle name="Tusenskille 55 2" xfId="51404" xr:uid="{00000000-0005-0000-0000-0000C5D40000}"/>
    <cellStyle name="Tusenskille 55 2 2" xfId="51405" xr:uid="{00000000-0005-0000-0000-0000C6D40000}"/>
    <cellStyle name="Tusenskille 55 3" xfId="51406" xr:uid="{00000000-0005-0000-0000-0000C7D40000}"/>
    <cellStyle name="Tusenskille 55 3 2" xfId="51407" xr:uid="{00000000-0005-0000-0000-0000C8D40000}"/>
    <cellStyle name="Tusenskille 55 4" xfId="51408" xr:uid="{00000000-0005-0000-0000-0000C9D40000}"/>
    <cellStyle name="Tusenskille 55_3. Chng in credit spreads" xfId="51409" xr:uid="{00000000-0005-0000-0000-0000CAD40000}"/>
    <cellStyle name="Tusenskille 56" xfId="51410" xr:uid="{00000000-0005-0000-0000-0000CBD40000}"/>
    <cellStyle name="Tusenskille 56 2" xfId="51411" xr:uid="{00000000-0005-0000-0000-0000CCD40000}"/>
    <cellStyle name="Tusenskille 56 2 2" xfId="51412" xr:uid="{00000000-0005-0000-0000-0000CDD40000}"/>
    <cellStyle name="Tusenskille 56 3" xfId="51413" xr:uid="{00000000-0005-0000-0000-0000CED40000}"/>
    <cellStyle name="Tusenskille 56 3 2" xfId="51414" xr:uid="{00000000-0005-0000-0000-0000CFD40000}"/>
    <cellStyle name="Tusenskille 56 4" xfId="51415" xr:uid="{00000000-0005-0000-0000-0000D0D40000}"/>
    <cellStyle name="Tusenskille 56_3. Chng in credit spreads" xfId="51416" xr:uid="{00000000-0005-0000-0000-0000D1D40000}"/>
    <cellStyle name="Tusenskille 57" xfId="51417" xr:uid="{00000000-0005-0000-0000-0000D2D40000}"/>
    <cellStyle name="Tusenskille 57 2" xfId="51418" xr:uid="{00000000-0005-0000-0000-0000D3D40000}"/>
    <cellStyle name="Tusenskille 57 2 2" xfId="51419" xr:uid="{00000000-0005-0000-0000-0000D4D40000}"/>
    <cellStyle name="Tusenskille 57 3" xfId="51420" xr:uid="{00000000-0005-0000-0000-0000D5D40000}"/>
    <cellStyle name="Tusenskille 57 3 2" xfId="51421" xr:uid="{00000000-0005-0000-0000-0000D6D40000}"/>
    <cellStyle name="Tusenskille 57 4" xfId="51422" xr:uid="{00000000-0005-0000-0000-0000D7D40000}"/>
    <cellStyle name="Tusenskille 57_3. Chng in credit spreads" xfId="51423" xr:uid="{00000000-0005-0000-0000-0000D8D40000}"/>
    <cellStyle name="Tusenskille 58" xfId="51424" xr:uid="{00000000-0005-0000-0000-0000D9D40000}"/>
    <cellStyle name="Tusenskille 58 2" xfId="51425" xr:uid="{00000000-0005-0000-0000-0000DAD40000}"/>
    <cellStyle name="Tusenskille 58 2 2" xfId="51426" xr:uid="{00000000-0005-0000-0000-0000DBD40000}"/>
    <cellStyle name="Tusenskille 58 3" xfId="51427" xr:uid="{00000000-0005-0000-0000-0000DCD40000}"/>
    <cellStyle name="Tusenskille 58 3 2" xfId="51428" xr:uid="{00000000-0005-0000-0000-0000DDD40000}"/>
    <cellStyle name="Tusenskille 58 4" xfId="51429" xr:uid="{00000000-0005-0000-0000-0000DED40000}"/>
    <cellStyle name="Tusenskille 58_3. Chng in credit spreads" xfId="51430" xr:uid="{00000000-0005-0000-0000-0000DFD40000}"/>
    <cellStyle name="Tusenskille 59" xfId="51431" xr:uid="{00000000-0005-0000-0000-0000E0D40000}"/>
    <cellStyle name="Tusenskille 59 2" xfId="51432" xr:uid="{00000000-0005-0000-0000-0000E1D40000}"/>
    <cellStyle name="Tusenskille 6" xfId="11848" xr:uid="{00000000-0005-0000-0000-0000E2D40000}"/>
    <cellStyle name="Tusenskille 6 2" xfId="33947" xr:uid="{00000000-0005-0000-0000-0000E3D40000}"/>
    <cellStyle name="Tusenskille 6 2 2" xfId="33948" xr:uid="{00000000-0005-0000-0000-0000E4D40000}"/>
    <cellStyle name="Tusenskille 6 2 2 2" xfId="38596" xr:uid="{00000000-0005-0000-0000-0000E5D40000}"/>
    <cellStyle name="Tusenskille 6 2 3" xfId="33949" xr:uid="{00000000-0005-0000-0000-0000E6D40000}"/>
    <cellStyle name="Tusenskille 6 2 4" xfId="38595" xr:uid="{00000000-0005-0000-0000-0000E7D40000}"/>
    <cellStyle name="Tusenskille 6 2_AVA DVA EL" xfId="33950" xr:uid="{00000000-0005-0000-0000-0000E8D40000}"/>
    <cellStyle name="Tusenskille 6 3" xfId="33951" xr:uid="{00000000-0005-0000-0000-0000E9D40000}"/>
    <cellStyle name="Tusenskille 6 3 2" xfId="38598" xr:uid="{00000000-0005-0000-0000-0000EAD40000}"/>
    <cellStyle name="Tusenskille 6 3 3" xfId="38597" xr:uid="{00000000-0005-0000-0000-0000EBD40000}"/>
    <cellStyle name="Tusenskille 6 4" xfId="38599" xr:uid="{00000000-0005-0000-0000-0000ECD40000}"/>
    <cellStyle name="Tusenskille 6 5" xfId="38600" xr:uid="{00000000-0005-0000-0000-0000EDD40000}"/>
    <cellStyle name="Tusenskille 6 6" xfId="38594" xr:uid="{00000000-0005-0000-0000-0000EED40000}"/>
    <cellStyle name="Tusenskille 6_3. Chng in credit spreads" xfId="51433" xr:uid="{00000000-0005-0000-0000-0000EFD40000}"/>
    <cellStyle name="Tusenskille 60" xfId="51434" xr:uid="{00000000-0005-0000-0000-0000F0D40000}"/>
    <cellStyle name="Tusenskille 60 2" xfId="51435" xr:uid="{00000000-0005-0000-0000-0000F1D40000}"/>
    <cellStyle name="Tusenskille 60 2 2" xfId="51436" xr:uid="{00000000-0005-0000-0000-0000F2D40000}"/>
    <cellStyle name="Tusenskille 60 3" xfId="51437" xr:uid="{00000000-0005-0000-0000-0000F3D40000}"/>
    <cellStyle name="Tusenskille 60 3 2" xfId="51438" xr:uid="{00000000-0005-0000-0000-0000F4D40000}"/>
    <cellStyle name="Tusenskille 60 4" xfId="51439" xr:uid="{00000000-0005-0000-0000-0000F5D40000}"/>
    <cellStyle name="Tusenskille 60_3. Chng in credit spreads" xfId="51440" xr:uid="{00000000-0005-0000-0000-0000F6D40000}"/>
    <cellStyle name="Tusenskille 61" xfId="51441" xr:uid="{00000000-0005-0000-0000-0000F7D40000}"/>
    <cellStyle name="Tusenskille 61 2" xfId="51442" xr:uid="{00000000-0005-0000-0000-0000F8D40000}"/>
    <cellStyle name="Tusenskille 62" xfId="51443" xr:uid="{00000000-0005-0000-0000-0000F9D40000}"/>
    <cellStyle name="Tusenskille 62 2" xfId="51444" xr:uid="{00000000-0005-0000-0000-0000FAD40000}"/>
    <cellStyle name="Tusenskille 62 2 2" xfId="51445" xr:uid="{00000000-0005-0000-0000-0000FBD40000}"/>
    <cellStyle name="Tusenskille 62 3" xfId="51446" xr:uid="{00000000-0005-0000-0000-0000FCD40000}"/>
    <cellStyle name="Tusenskille 62_3. Chng in credit spreads" xfId="51447" xr:uid="{00000000-0005-0000-0000-0000FDD40000}"/>
    <cellStyle name="Tusenskille 63" xfId="51448" xr:uid="{00000000-0005-0000-0000-0000FED40000}"/>
    <cellStyle name="Tusenskille 63 2" xfId="51449" xr:uid="{00000000-0005-0000-0000-0000FFD40000}"/>
    <cellStyle name="Tusenskille 63 2 2" xfId="51450" xr:uid="{00000000-0005-0000-0000-000000D50000}"/>
    <cellStyle name="Tusenskille 63 2 2 2" xfId="51451" xr:uid="{00000000-0005-0000-0000-000001D50000}"/>
    <cellStyle name="Tusenskille 63 2 3" xfId="51452" xr:uid="{00000000-0005-0000-0000-000002D50000}"/>
    <cellStyle name="Tusenskille 63 2 3 2" xfId="51453" xr:uid="{00000000-0005-0000-0000-000003D50000}"/>
    <cellStyle name="Tusenskille 63 2 4" xfId="51454" xr:uid="{00000000-0005-0000-0000-000004D50000}"/>
    <cellStyle name="Tusenskille 63 2_3. Chng in credit spreads" xfId="51455" xr:uid="{00000000-0005-0000-0000-000005D50000}"/>
    <cellStyle name="Tusenskille 63 3" xfId="51456" xr:uid="{00000000-0005-0000-0000-000006D50000}"/>
    <cellStyle name="Tusenskille 63 3 2" xfId="51457" xr:uid="{00000000-0005-0000-0000-000007D50000}"/>
    <cellStyle name="Tusenskille 63 4" xfId="51458" xr:uid="{00000000-0005-0000-0000-000008D50000}"/>
    <cellStyle name="Tusenskille 63 4 2" xfId="51459" xr:uid="{00000000-0005-0000-0000-000009D50000}"/>
    <cellStyle name="Tusenskille 63 5" xfId="51460" xr:uid="{00000000-0005-0000-0000-00000AD50000}"/>
    <cellStyle name="Tusenskille 63_3. Chng in credit spreads" xfId="51461" xr:uid="{00000000-0005-0000-0000-00000BD50000}"/>
    <cellStyle name="Tusenskille 64" xfId="51462" xr:uid="{00000000-0005-0000-0000-00000CD50000}"/>
    <cellStyle name="Tusenskille 64 2" xfId="51463" xr:uid="{00000000-0005-0000-0000-00000DD50000}"/>
    <cellStyle name="Tusenskille 65" xfId="51464" xr:uid="{00000000-0005-0000-0000-00000ED50000}"/>
    <cellStyle name="Tusenskille 65 2" xfId="51465" xr:uid="{00000000-0005-0000-0000-00000FD50000}"/>
    <cellStyle name="Tusenskille 66" xfId="51466" xr:uid="{00000000-0005-0000-0000-000010D50000}"/>
    <cellStyle name="Tusenskille 66 2" xfId="51467" xr:uid="{00000000-0005-0000-0000-000011D50000}"/>
    <cellStyle name="Tusenskille 67" xfId="51468" xr:uid="{00000000-0005-0000-0000-000012D50000}"/>
    <cellStyle name="Tusenskille 67 2" xfId="51469" xr:uid="{00000000-0005-0000-0000-000013D50000}"/>
    <cellStyle name="Tusenskille 68" xfId="51470" xr:uid="{00000000-0005-0000-0000-000014D50000}"/>
    <cellStyle name="Tusenskille 68 2" xfId="51471" xr:uid="{00000000-0005-0000-0000-000015D50000}"/>
    <cellStyle name="Tusenskille 69" xfId="51472" xr:uid="{00000000-0005-0000-0000-000016D50000}"/>
    <cellStyle name="Tusenskille 69 2" xfId="51473" xr:uid="{00000000-0005-0000-0000-000017D50000}"/>
    <cellStyle name="Tusenskille 7" xfId="11849" xr:uid="{00000000-0005-0000-0000-000018D50000}"/>
    <cellStyle name="Tusenskille 7 2" xfId="33952" xr:uid="{00000000-0005-0000-0000-000019D50000}"/>
    <cellStyle name="Tusenskille 7 2 2" xfId="33953" xr:uid="{00000000-0005-0000-0000-00001AD50000}"/>
    <cellStyle name="Tusenskille 7 2 2 2" xfId="51474" xr:uid="{00000000-0005-0000-0000-00001BD50000}"/>
    <cellStyle name="Tusenskille 7 2 3" xfId="33954" xr:uid="{00000000-0005-0000-0000-00001CD50000}"/>
    <cellStyle name="Tusenskille 7 2 4" xfId="38602" xr:uid="{00000000-0005-0000-0000-00001DD50000}"/>
    <cellStyle name="Tusenskille 7 2_3. Chng in credit spreads" xfId="51475" xr:uid="{00000000-0005-0000-0000-00001ED50000}"/>
    <cellStyle name="Tusenskille 7 3" xfId="33955" xr:uid="{00000000-0005-0000-0000-00001FD50000}"/>
    <cellStyle name="Tusenskille 7 3 2" xfId="33956" xr:uid="{00000000-0005-0000-0000-000020D50000}"/>
    <cellStyle name="Tusenskille 7 3 3" xfId="33957" xr:uid="{00000000-0005-0000-0000-000021D50000}"/>
    <cellStyle name="Tusenskille 7 3 4" xfId="38603" xr:uid="{00000000-0005-0000-0000-000022D50000}"/>
    <cellStyle name="Tusenskille 7 3_AVA DVA EL" xfId="33958" xr:uid="{00000000-0005-0000-0000-000023D50000}"/>
    <cellStyle name="Tusenskille 7 4" xfId="33959" xr:uid="{00000000-0005-0000-0000-000024D50000}"/>
    <cellStyle name="Tusenskille 7 5" xfId="38601" xr:uid="{00000000-0005-0000-0000-000025D50000}"/>
    <cellStyle name="Tusenskille 7 6" xfId="51476" xr:uid="{00000000-0005-0000-0000-000026D50000}"/>
    <cellStyle name="Tusenskille 7_3. Chng in credit spreads" xfId="51477" xr:uid="{00000000-0005-0000-0000-000027D50000}"/>
    <cellStyle name="Tusenskille 70" xfId="51478" xr:uid="{00000000-0005-0000-0000-000028D50000}"/>
    <cellStyle name="Tusenskille 70 2" xfId="51479" xr:uid="{00000000-0005-0000-0000-000029D50000}"/>
    <cellStyle name="Tusenskille 71" xfId="51480" xr:uid="{00000000-0005-0000-0000-00002AD50000}"/>
    <cellStyle name="Tusenskille 71 2" xfId="51481" xr:uid="{00000000-0005-0000-0000-00002BD50000}"/>
    <cellStyle name="Tusenskille 72" xfId="51482" xr:uid="{00000000-0005-0000-0000-00002CD50000}"/>
    <cellStyle name="Tusenskille 72 2" xfId="51483" xr:uid="{00000000-0005-0000-0000-00002DD50000}"/>
    <cellStyle name="Tusenskille 73" xfId="51484" xr:uid="{00000000-0005-0000-0000-00002ED50000}"/>
    <cellStyle name="Tusenskille 73 2" xfId="51485" xr:uid="{00000000-0005-0000-0000-00002FD50000}"/>
    <cellStyle name="Tusenskille 8" xfId="33960" xr:uid="{00000000-0005-0000-0000-000030D50000}"/>
    <cellStyle name="Tusenskille 8 2" xfId="33961" xr:uid="{00000000-0005-0000-0000-000031D50000}"/>
    <cellStyle name="Tusenskille 8 2 2" xfId="51486" xr:uid="{00000000-0005-0000-0000-000032D50000}"/>
    <cellStyle name="Tusenskille 8 2 2 2" xfId="51487" xr:uid="{00000000-0005-0000-0000-000033D50000}"/>
    <cellStyle name="Tusenskille 8 2 3" xfId="51488" xr:uid="{00000000-0005-0000-0000-000034D50000}"/>
    <cellStyle name="Tusenskille 8 2_3. Chng in credit spreads" xfId="51489" xr:uid="{00000000-0005-0000-0000-000035D50000}"/>
    <cellStyle name="Tusenskille 8 3" xfId="33962" xr:uid="{00000000-0005-0000-0000-000036D50000}"/>
    <cellStyle name="Tusenskille 8 3 2" xfId="51490" xr:uid="{00000000-0005-0000-0000-000037D50000}"/>
    <cellStyle name="Tusenskille 8 4" xfId="38604" xr:uid="{00000000-0005-0000-0000-000038D50000}"/>
    <cellStyle name="Tusenskille 8 5" xfId="51491" xr:uid="{00000000-0005-0000-0000-000039D50000}"/>
    <cellStyle name="Tusenskille 8 6" xfId="51492" xr:uid="{00000000-0005-0000-0000-00003AD50000}"/>
    <cellStyle name="Tusenskille 8_3. Chng in credit spreads" xfId="51493" xr:uid="{00000000-0005-0000-0000-00003BD50000}"/>
    <cellStyle name="Tusenskille 9" xfId="33963" xr:uid="{00000000-0005-0000-0000-00003CD50000}"/>
    <cellStyle name="Tusenskille 9 2" xfId="33964" xr:uid="{00000000-0005-0000-0000-00003DD50000}"/>
    <cellStyle name="Tusenskille 9 2 2" xfId="33965" xr:uid="{00000000-0005-0000-0000-00003ED50000}"/>
    <cellStyle name="Tusenskille 9 2 3" xfId="33966" xr:uid="{00000000-0005-0000-0000-00003FD50000}"/>
    <cellStyle name="Tusenskille 9 2 4" xfId="51494" xr:uid="{00000000-0005-0000-0000-000040D50000}"/>
    <cellStyle name="Tusenskille 9 2_AVA DVA EL" xfId="33967" xr:uid="{00000000-0005-0000-0000-000041D50000}"/>
    <cellStyle name="Tusenskille 9 3" xfId="33968" xr:uid="{00000000-0005-0000-0000-000042D50000}"/>
    <cellStyle name="Tusenskille 9 3 2" xfId="51495" xr:uid="{00000000-0005-0000-0000-000043D50000}"/>
    <cellStyle name="Tusenskille 9 4" xfId="33969" xr:uid="{00000000-0005-0000-0000-000044D50000}"/>
    <cellStyle name="Tusenskille 9 5" xfId="51496" xr:uid="{00000000-0005-0000-0000-000045D50000}"/>
    <cellStyle name="Tusenskille 9 6" xfId="51497" xr:uid="{00000000-0005-0000-0000-000046D50000}"/>
    <cellStyle name="Tusenskille 9 7" xfId="51498" xr:uid="{00000000-0005-0000-0000-000047D50000}"/>
    <cellStyle name="Tusenskille 9_3. Chng in credit spreads" xfId="51499" xr:uid="{00000000-0005-0000-0000-000048D50000}"/>
    <cellStyle name="Tytuł" xfId="33970" xr:uid="{00000000-0005-0000-0000-00004AD50000}"/>
    <cellStyle name="Tytuł 2" xfId="33971" xr:uid="{00000000-0005-0000-0000-00004BD50000}"/>
    <cellStyle name="Tytuł 3" xfId="33972" xr:uid="{00000000-0005-0000-0000-00004CD50000}"/>
    <cellStyle name="Tytuł_AVA DVA EL" xfId="33973" xr:uid="{00000000-0005-0000-0000-00004DD50000}"/>
    <cellStyle name="Ugyldig" xfId="33974" xr:uid="{00000000-0005-0000-0000-00004ED50000}"/>
    <cellStyle name="Ugyldig 2" xfId="33975" xr:uid="{00000000-0005-0000-0000-00004FD50000}"/>
    <cellStyle name="Ugyldig 3" xfId="33976" xr:uid="{00000000-0005-0000-0000-000050D50000}"/>
    <cellStyle name="Ugyldig_AVA DVA EL" xfId="33977" xr:uid="{00000000-0005-0000-0000-000051D50000}"/>
    <cellStyle name="Underline_Single" xfId="33978" xr:uid="{00000000-0005-0000-0000-000052D50000}"/>
    <cellStyle name="Utdata" xfId="34677" xr:uid="{00000000-0005-0000-0000-000053D50000}"/>
    <cellStyle name="Utdata 2" xfId="11850" xr:uid="{00000000-0005-0000-0000-000054D50000}"/>
    <cellStyle name="Utdata 2 2" xfId="11851" xr:uid="{00000000-0005-0000-0000-000055D50000}"/>
    <cellStyle name="Utdata 2 2 10" xfId="11852" xr:uid="{00000000-0005-0000-0000-000056D50000}"/>
    <cellStyle name="Utdata 2 2 11" xfId="11853" xr:uid="{00000000-0005-0000-0000-000057D50000}"/>
    <cellStyle name="Utdata 2 2 12" xfId="35192" xr:uid="{00000000-0005-0000-0000-000058D50000}"/>
    <cellStyle name="Utdata 2 2 13" xfId="38605" xr:uid="{00000000-0005-0000-0000-000059D50000}"/>
    <cellStyle name="Utdata 2 2 2" xfId="11854" xr:uid="{00000000-0005-0000-0000-00005AD50000}"/>
    <cellStyle name="Utdata 2 2 3" xfId="11855" xr:uid="{00000000-0005-0000-0000-00005BD50000}"/>
    <cellStyle name="Utdata 2 2 4" xfId="11856" xr:uid="{00000000-0005-0000-0000-00005CD50000}"/>
    <cellStyle name="Utdata 2 2 5" xfId="11857" xr:uid="{00000000-0005-0000-0000-00005DD50000}"/>
    <cellStyle name="Utdata 2 2 6" xfId="11858" xr:uid="{00000000-0005-0000-0000-00005ED50000}"/>
    <cellStyle name="Utdata 2 2 7" xfId="11859" xr:uid="{00000000-0005-0000-0000-00005FD50000}"/>
    <cellStyle name="Utdata 2 2 8" xfId="11860" xr:uid="{00000000-0005-0000-0000-000060D50000}"/>
    <cellStyle name="Utdata 2 2 9" xfId="11861" xr:uid="{00000000-0005-0000-0000-000061D50000}"/>
    <cellStyle name="Utdata 2 2_AVA DVA EL" xfId="33979" xr:uid="{00000000-0005-0000-0000-000062D50000}"/>
    <cellStyle name="Utdata 2 3" xfId="11862" xr:uid="{00000000-0005-0000-0000-000063D50000}"/>
    <cellStyle name="Utdata 2 3 10" xfId="11863" xr:uid="{00000000-0005-0000-0000-000064D50000}"/>
    <cellStyle name="Utdata 2 3 11" xfId="11864" xr:uid="{00000000-0005-0000-0000-000065D50000}"/>
    <cellStyle name="Utdata 2 3 12" xfId="34945" xr:uid="{00000000-0005-0000-0000-000066D50000}"/>
    <cellStyle name="Utdata 2 3 13" xfId="35174" xr:uid="{00000000-0005-0000-0000-000067D50000}"/>
    <cellStyle name="Utdata 2 3 14" xfId="38606" xr:uid="{00000000-0005-0000-0000-000068D50000}"/>
    <cellStyle name="Utdata 2 3 2" xfId="11865" xr:uid="{00000000-0005-0000-0000-000069D50000}"/>
    <cellStyle name="Utdata 2 3 3" xfId="11866" xr:uid="{00000000-0005-0000-0000-00006AD50000}"/>
    <cellStyle name="Utdata 2 3 4" xfId="11867" xr:uid="{00000000-0005-0000-0000-00006BD50000}"/>
    <cellStyle name="Utdata 2 3 5" xfId="11868" xr:uid="{00000000-0005-0000-0000-00006CD50000}"/>
    <cellStyle name="Utdata 2 3 6" xfId="11869" xr:uid="{00000000-0005-0000-0000-00006DD50000}"/>
    <cellStyle name="Utdata 2 3 7" xfId="11870" xr:uid="{00000000-0005-0000-0000-00006ED50000}"/>
    <cellStyle name="Utdata 2 3 8" xfId="11871" xr:uid="{00000000-0005-0000-0000-00006FD50000}"/>
    <cellStyle name="Utdata 2 3 9" xfId="11872" xr:uid="{00000000-0005-0000-0000-000070D50000}"/>
    <cellStyle name="Utdata 2 3_AVA DVA EL" xfId="33980" xr:uid="{00000000-0005-0000-0000-000071D50000}"/>
    <cellStyle name="Utdata 2 4" xfId="11873" xr:uid="{00000000-0005-0000-0000-000072D50000}"/>
    <cellStyle name="Utdata 2 4 10" xfId="11874" xr:uid="{00000000-0005-0000-0000-000073D50000}"/>
    <cellStyle name="Utdata 2 4 11" xfId="11875" xr:uid="{00000000-0005-0000-0000-000074D50000}"/>
    <cellStyle name="Utdata 2 4 2" xfId="11876" xr:uid="{00000000-0005-0000-0000-000075D50000}"/>
    <cellStyle name="Utdata 2 4 3" xfId="11877" xr:uid="{00000000-0005-0000-0000-000076D50000}"/>
    <cellStyle name="Utdata 2 4 4" xfId="11878" xr:uid="{00000000-0005-0000-0000-000077D50000}"/>
    <cellStyle name="Utdata 2 4 5" xfId="11879" xr:uid="{00000000-0005-0000-0000-000078D50000}"/>
    <cellStyle name="Utdata 2 4 6" xfId="11880" xr:uid="{00000000-0005-0000-0000-000079D50000}"/>
    <cellStyle name="Utdata 2 4 7" xfId="11881" xr:uid="{00000000-0005-0000-0000-00007AD50000}"/>
    <cellStyle name="Utdata 2 4 8" xfId="11882" xr:uid="{00000000-0005-0000-0000-00007BD50000}"/>
    <cellStyle name="Utdata 2 4 9" xfId="11883" xr:uid="{00000000-0005-0000-0000-00007CD50000}"/>
    <cellStyle name="Utdata 2 4_CR4_19" xfId="11884" xr:uid="{00000000-0005-0000-0000-00007DD50000}"/>
    <cellStyle name="Utdata 2 5" xfId="11885" xr:uid="{00000000-0005-0000-0000-00007ED50000}"/>
    <cellStyle name="Utdata 2 5 10" xfId="11886" xr:uid="{00000000-0005-0000-0000-00007FD50000}"/>
    <cellStyle name="Utdata 2 5 11" xfId="11887" xr:uid="{00000000-0005-0000-0000-000080D50000}"/>
    <cellStyle name="Utdata 2 5 2" xfId="11888" xr:uid="{00000000-0005-0000-0000-000081D50000}"/>
    <cellStyle name="Utdata 2 5 3" xfId="11889" xr:uid="{00000000-0005-0000-0000-000082D50000}"/>
    <cellStyle name="Utdata 2 5 4" xfId="11890" xr:uid="{00000000-0005-0000-0000-000083D50000}"/>
    <cellStyle name="Utdata 2 5 5" xfId="11891" xr:uid="{00000000-0005-0000-0000-000084D50000}"/>
    <cellStyle name="Utdata 2 5 6" xfId="11892" xr:uid="{00000000-0005-0000-0000-000085D50000}"/>
    <cellStyle name="Utdata 2 5 7" xfId="11893" xr:uid="{00000000-0005-0000-0000-000086D50000}"/>
    <cellStyle name="Utdata 2 5 8" xfId="11894" xr:uid="{00000000-0005-0000-0000-000087D50000}"/>
    <cellStyle name="Utdata 2 5 9" xfId="11895" xr:uid="{00000000-0005-0000-0000-000088D50000}"/>
    <cellStyle name="Utdata 2 5_CR4_19" xfId="11896" xr:uid="{00000000-0005-0000-0000-000089D50000}"/>
    <cellStyle name="Utdata 2 6" xfId="11897" xr:uid="{00000000-0005-0000-0000-00008AD50000}"/>
    <cellStyle name="Utdata 2 6 10" xfId="11898" xr:uid="{00000000-0005-0000-0000-00008BD50000}"/>
    <cellStyle name="Utdata 2 6 11" xfId="11899" xr:uid="{00000000-0005-0000-0000-00008CD50000}"/>
    <cellStyle name="Utdata 2 6 2" xfId="11900" xr:uid="{00000000-0005-0000-0000-00008DD50000}"/>
    <cellStyle name="Utdata 2 6 3" xfId="11901" xr:uid="{00000000-0005-0000-0000-00008ED50000}"/>
    <cellStyle name="Utdata 2 6 4" xfId="11902" xr:uid="{00000000-0005-0000-0000-00008FD50000}"/>
    <cellStyle name="Utdata 2 6 5" xfId="11903" xr:uid="{00000000-0005-0000-0000-000090D50000}"/>
    <cellStyle name="Utdata 2 6 6" xfId="11904" xr:uid="{00000000-0005-0000-0000-000091D50000}"/>
    <cellStyle name="Utdata 2 6 7" xfId="11905" xr:uid="{00000000-0005-0000-0000-000092D50000}"/>
    <cellStyle name="Utdata 2 6 8" xfId="11906" xr:uid="{00000000-0005-0000-0000-000093D50000}"/>
    <cellStyle name="Utdata 2 6 9" xfId="11907" xr:uid="{00000000-0005-0000-0000-000094D50000}"/>
    <cellStyle name="Utdata 2 6_CR4_19" xfId="11908" xr:uid="{00000000-0005-0000-0000-000095D50000}"/>
    <cellStyle name="Utdata 2 7" xfId="11909" xr:uid="{00000000-0005-0000-0000-000096D50000}"/>
    <cellStyle name="Utdata 2 7 10" xfId="11910" xr:uid="{00000000-0005-0000-0000-000097D50000}"/>
    <cellStyle name="Utdata 2 7 2" xfId="11911" xr:uid="{00000000-0005-0000-0000-000098D50000}"/>
    <cellStyle name="Utdata 2 7 3" xfId="11912" xr:uid="{00000000-0005-0000-0000-000099D50000}"/>
    <cellStyle name="Utdata 2 7 4" xfId="11913" xr:uid="{00000000-0005-0000-0000-00009AD50000}"/>
    <cellStyle name="Utdata 2 7 5" xfId="11914" xr:uid="{00000000-0005-0000-0000-00009BD50000}"/>
    <cellStyle name="Utdata 2 7 6" xfId="11915" xr:uid="{00000000-0005-0000-0000-00009CD50000}"/>
    <cellStyle name="Utdata 2 7 7" xfId="11916" xr:uid="{00000000-0005-0000-0000-00009DD50000}"/>
    <cellStyle name="Utdata 2 7 8" xfId="11917" xr:uid="{00000000-0005-0000-0000-00009ED50000}"/>
    <cellStyle name="Utdata 2 7 9" xfId="11918" xr:uid="{00000000-0005-0000-0000-00009FD50000}"/>
    <cellStyle name="Utdata 2 7_CR4_19" xfId="11919" xr:uid="{00000000-0005-0000-0000-0000A0D50000}"/>
    <cellStyle name="Utdata 2 8" xfId="34847" xr:uid="{00000000-0005-0000-0000-0000A1D50000}"/>
    <cellStyle name="Utdata 2 9" xfId="35344" xr:uid="{00000000-0005-0000-0000-0000A2D50000}"/>
    <cellStyle name="Utdata 2_A02" xfId="54125" xr:uid="{EC1C5248-02CC-4442-8114-000B4074FD1F}"/>
    <cellStyle name="Utdata 3" xfId="33981" xr:uid="{00000000-0005-0000-0000-0000A4D50000}"/>
    <cellStyle name="Utdata 3 2" xfId="33982" xr:uid="{00000000-0005-0000-0000-0000A5D50000}"/>
    <cellStyle name="Utdata 3 2 2" xfId="51500" xr:uid="{00000000-0005-0000-0000-0000A6D50000}"/>
    <cellStyle name="Utdata 3 3" xfId="33983" xr:uid="{00000000-0005-0000-0000-0000A7D50000}"/>
    <cellStyle name="Utdata 3 4" xfId="38607" xr:uid="{00000000-0005-0000-0000-0000A8D50000}"/>
    <cellStyle name="Utdata 3_3. Chng in credit spreads" xfId="51501" xr:uid="{00000000-0005-0000-0000-0000A9D50000}"/>
    <cellStyle name="Utdata 4" xfId="33984" xr:uid="{00000000-0005-0000-0000-0000AAD50000}"/>
    <cellStyle name="Utdata 4 2" xfId="33985" xr:uid="{00000000-0005-0000-0000-0000ABD50000}"/>
    <cellStyle name="Utdata 4 3" xfId="33986" xr:uid="{00000000-0005-0000-0000-0000ACD50000}"/>
    <cellStyle name="Utdata 4 4" xfId="38608" xr:uid="{00000000-0005-0000-0000-0000ADD50000}"/>
    <cellStyle name="Utdata 4_AVA DVA EL" xfId="33987" xr:uid="{00000000-0005-0000-0000-0000AED50000}"/>
    <cellStyle name="Utdata 5" xfId="33988" xr:uid="{00000000-0005-0000-0000-0000AFD50000}"/>
    <cellStyle name="Utdata 6" xfId="33989" xr:uid="{00000000-0005-0000-0000-0000B0D50000}"/>
    <cellStyle name="Utdata 7" xfId="33990" xr:uid="{00000000-0005-0000-0000-0000B1D50000}"/>
    <cellStyle name="Utdata 8" xfId="51502" xr:uid="{00000000-0005-0000-0000-0000B2D50000}"/>
    <cellStyle name="Utdata_4Q16" xfId="51503" xr:uid="{00000000-0005-0000-0000-0000B3D50000}"/>
    <cellStyle name="Uthevingsfarge1" xfId="34678" xr:uid="{00000000-0005-0000-0000-0000B4D50000}"/>
    <cellStyle name="Uthevingsfarge1 2" xfId="11920" xr:uid="{00000000-0005-0000-0000-0000B5D50000}"/>
    <cellStyle name="Uthevingsfarge1 2 2" xfId="33991" xr:uid="{00000000-0005-0000-0000-0000B6D50000}"/>
    <cellStyle name="Uthevingsfarge1 2 2 2" xfId="33992" xr:uid="{00000000-0005-0000-0000-0000B7D50000}"/>
    <cellStyle name="Uthevingsfarge1 2 2 3" xfId="33993" xr:uid="{00000000-0005-0000-0000-0000B8D50000}"/>
    <cellStyle name="Uthevingsfarge1 2 2 4" xfId="38609" xr:uid="{00000000-0005-0000-0000-0000B9D50000}"/>
    <cellStyle name="Uthevingsfarge1 2 2_AVA DVA EL" xfId="33994" xr:uid="{00000000-0005-0000-0000-0000BAD50000}"/>
    <cellStyle name="Uthevingsfarge1 2 3" xfId="33995" xr:uid="{00000000-0005-0000-0000-0000BBD50000}"/>
    <cellStyle name="Uthevingsfarge1 2 3 2" xfId="38610" xr:uid="{00000000-0005-0000-0000-0000BCD50000}"/>
    <cellStyle name="Uthevingsfarge1 2 4" xfId="51504" xr:uid="{00000000-0005-0000-0000-0000BDD50000}"/>
    <cellStyle name="Uthevingsfarge1 2 5" xfId="51505" xr:uid="{00000000-0005-0000-0000-0000BED50000}"/>
    <cellStyle name="Uthevingsfarge1 2 6" xfId="51506" xr:uid="{00000000-0005-0000-0000-0000BFD50000}"/>
    <cellStyle name="Uthevingsfarge1 2_A02" xfId="54126" xr:uid="{E1AB7E57-48C9-4E8D-A1E9-9AE33E65E7DB}"/>
    <cellStyle name="Uthevingsfarge1 3" xfId="33996" xr:uid="{00000000-0005-0000-0000-0000C1D50000}"/>
    <cellStyle name="Uthevingsfarge1 3 2" xfId="33997" xr:uid="{00000000-0005-0000-0000-0000C2D50000}"/>
    <cellStyle name="Uthevingsfarge1 3 3" xfId="33998" xr:uid="{00000000-0005-0000-0000-0000C3D50000}"/>
    <cellStyle name="Uthevingsfarge1 3 4" xfId="38611" xr:uid="{00000000-0005-0000-0000-0000C4D50000}"/>
    <cellStyle name="Uthevingsfarge1 3_AVA DVA EL" xfId="33999" xr:uid="{00000000-0005-0000-0000-0000C5D50000}"/>
    <cellStyle name="Uthevingsfarge1 4" xfId="34000" xr:uid="{00000000-0005-0000-0000-0000C6D50000}"/>
    <cellStyle name="Uthevingsfarge1 4 2" xfId="34001" xr:uid="{00000000-0005-0000-0000-0000C7D50000}"/>
    <cellStyle name="Uthevingsfarge1 4 3" xfId="34002" xr:uid="{00000000-0005-0000-0000-0000C8D50000}"/>
    <cellStyle name="Uthevingsfarge1 4 4" xfId="38612" xr:uid="{00000000-0005-0000-0000-0000C9D50000}"/>
    <cellStyle name="Uthevingsfarge1 4_AVA DVA EL" xfId="34003" xr:uid="{00000000-0005-0000-0000-0000CAD50000}"/>
    <cellStyle name="Uthevingsfarge1 5" xfId="34004" xr:uid="{00000000-0005-0000-0000-0000CBD50000}"/>
    <cellStyle name="Uthevingsfarge1 6" xfId="34005" xr:uid="{00000000-0005-0000-0000-0000CCD50000}"/>
    <cellStyle name="Uthevingsfarge1 7" xfId="34006" xr:uid="{00000000-0005-0000-0000-0000CDD50000}"/>
    <cellStyle name="Uthevingsfarge1 8" xfId="51507" xr:uid="{00000000-0005-0000-0000-0000CED50000}"/>
    <cellStyle name="Uthevingsfarge1_4Q16" xfId="51508" xr:uid="{00000000-0005-0000-0000-0000CFD50000}"/>
    <cellStyle name="Uthevingsfarge2" xfId="34679" xr:uid="{00000000-0005-0000-0000-0000D0D50000}"/>
    <cellStyle name="Uthevingsfarge2 2" xfId="11921" xr:uid="{00000000-0005-0000-0000-0000D1D50000}"/>
    <cellStyle name="Uthevingsfarge2 2 2" xfId="34007" xr:uid="{00000000-0005-0000-0000-0000D2D50000}"/>
    <cellStyle name="Uthevingsfarge2 2 2 2" xfId="34008" xr:uid="{00000000-0005-0000-0000-0000D3D50000}"/>
    <cellStyle name="Uthevingsfarge2 2 2 3" xfId="34009" xr:uid="{00000000-0005-0000-0000-0000D4D50000}"/>
    <cellStyle name="Uthevingsfarge2 2 2 4" xfId="38613" xr:uid="{00000000-0005-0000-0000-0000D5D50000}"/>
    <cellStyle name="Uthevingsfarge2 2 2_AVA DVA EL" xfId="34010" xr:uid="{00000000-0005-0000-0000-0000D6D50000}"/>
    <cellStyle name="Uthevingsfarge2 2 3" xfId="34011" xr:uid="{00000000-0005-0000-0000-0000D7D50000}"/>
    <cellStyle name="Uthevingsfarge2 2 3 2" xfId="38614" xr:uid="{00000000-0005-0000-0000-0000D8D50000}"/>
    <cellStyle name="Uthevingsfarge2 2 4" xfId="51509" xr:uid="{00000000-0005-0000-0000-0000D9D50000}"/>
    <cellStyle name="Uthevingsfarge2 2 5" xfId="51510" xr:uid="{00000000-0005-0000-0000-0000DAD50000}"/>
    <cellStyle name="Uthevingsfarge2 2 6" xfId="51511" xr:uid="{00000000-0005-0000-0000-0000DBD50000}"/>
    <cellStyle name="Uthevingsfarge2 2_A02" xfId="54127" xr:uid="{BCA473E5-1D51-44FE-9F58-2E1D848030CA}"/>
    <cellStyle name="Uthevingsfarge2 3" xfId="34012" xr:uid="{00000000-0005-0000-0000-0000DDD50000}"/>
    <cellStyle name="Uthevingsfarge2 3 2" xfId="34013" xr:uid="{00000000-0005-0000-0000-0000DED50000}"/>
    <cellStyle name="Uthevingsfarge2 3 3" xfId="34014" xr:uid="{00000000-0005-0000-0000-0000DFD50000}"/>
    <cellStyle name="Uthevingsfarge2 3 4" xfId="38615" xr:uid="{00000000-0005-0000-0000-0000E0D50000}"/>
    <cellStyle name="Uthevingsfarge2 3_AVA DVA EL" xfId="34015" xr:uid="{00000000-0005-0000-0000-0000E1D50000}"/>
    <cellStyle name="Uthevingsfarge2 4" xfId="34016" xr:uid="{00000000-0005-0000-0000-0000E2D50000}"/>
    <cellStyle name="Uthevingsfarge2 4 2" xfId="34017" xr:uid="{00000000-0005-0000-0000-0000E3D50000}"/>
    <cellStyle name="Uthevingsfarge2 4 3" xfId="34018" xr:uid="{00000000-0005-0000-0000-0000E4D50000}"/>
    <cellStyle name="Uthevingsfarge2 4 4" xfId="38616" xr:uid="{00000000-0005-0000-0000-0000E5D50000}"/>
    <cellStyle name="Uthevingsfarge2 4_AVA DVA EL" xfId="34019" xr:uid="{00000000-0005-0000-0000-0000E6D50000}"/>
    <cellStyle name="Uthevingsfarge2 5" xfId="34020" xr:uid="{00000000-0005-0000-0000-0000E7D50000}"/>
    <cellStyle name="Uthevingsfarge2 6" xfId="34021" xr:uid="{00000000-0005-0000-0000-0000E8D50000}"/>
    <cellStyle name="Uthevingsfarge2 7" xfId="34022" xr:uid="{00000000-0005-0000-0000-0000E9D50000}"/>
    <cellStyle name="Uthevingsfarge2 8" xfId="51512" xr:uid="{00000000-0005-0000-0000-0000EAD50000}"/>
    <cellStyle name="Uthevingsfarge2_4Q16" xfId="51513" xr:uid="{00000000-0005-0000-0000-0000EBD50000}"/>
    <cellStyle name="Uthevingsfarge3" xfId="34680" xr:uid="{00000000-0005-0000-0000-0000ECD50000}"/>
    <cellStyle name="Uthevingsfarge3 2" xfId="11922" xr:uid="{00000000-0005-0000-0000-0000EDD50000}"/>
    <cellStyle name="Uthevingsfarge3 2 2" xfId="34023" xr:uid="{00000000-0005-0000-0000-0000EED50000}"/>
    <cellStyle name="Uthevingsfarge3 2 2 2" xfId="34024" xr:uid="{00000000-0005-0000-0000-0000EFD50000}"/>
    <cellStyle name="Uthevingsfarge3 2 2 3" xfId="34025" xr:uid="{00000000-0005-0000-0000-0000F0D50000}"/>
    <cellStyle name="Uthevingsfarge3 2 2 4" xfId="38617" xr:uid="{00000000-0005-0000-0000-0000F1D50000}"/>
    <cellStyle name="Uthevingsfarge3 2 2_AVA DVA EL" xfId="34026" xr:uid="{00000000-0005-0000-0000-0000F2D50000}"/>
    <cellStyle name="Uthevingsfarge3 2 3" xfId="34027" xr:uid="{00000000-0005-0000-0000-0000F3D50000}"/>
    <cellStyle name="Uthevingsfarge3 2 3 2" xfId="38618" xr:uid="{00000000-0005-0000-0000-0000F4D50000}"/>
    <cellStyle name="Uthevingsfarge3 2 4" xfId="51514" xr:uid="{00000000-0005-0000-0000-0000F5D50000}"/>
    <cellStyle name="Uthevingsfarge3 2 5" xfId="51515" xr:uid="{00000000-0005-0000-0000-0000F6D50000}"/>
    <cellStyle name="Uthevingsfarge3 2 6" xfId="51516" xr:uid="{00000000-0005-0000-0000-0000F7D50000}"/>
    <cellStyle name="Uthevingsfarge3 2_A02" xfId="54128" xr:uid="{CFB223A1-6E2D-44F2-AE70-7BB71D54434F}"/>
    <cellStyle name="Uthevingsfarge3 3" xfId="34028" xr:uid="{00000000-0005-0000-0000-0000F9D50000}"/>
    <cellStyle name="Uthevingsfarge3 3 2" xfId="34029" xr:uid="{00000000-0005-0000-0000-0000FAD50000}"/>
    <cellStyle name="Uthevingsfarge3 3 3" xfId="34030" xr:uid="{00000000-0005-0000-0000-0000FBD50000}"/>
    <cellStyle name="Uthevingsfarge3 3 4" xfId="38619" xr:uid="{00000000-0005-0000-0000-0000FCD50000}"/>
    <cellStyle name="Uthevingsfarge3 3_AVA DVA EL" xfId="34031" xr:uid="{00000000-0005-0000-0000-0000FDD50000}"/>
    <cellStyle name="Uthevingsfarge3 4" xfId="34032" xr:uid="{00000000-0005-0000-0000-0000FED50000}"/>
    <cellStyle name="Uthevingsfarge3 4 2" xfId="34033" xr:uid="{00000000-0005-0000-0000-0000FFD50000}"/>
    <cellStyle name="Uthevingsfarge3 4 3" xfId="34034" xr:uid="{00000000-0005-0000-0000-000000D60000}"/>
    <cellStyle name="Uthevingsfarge3 4 4" xfId="38620" xr:uid="{00000000-0005-0000-0000-000001D60000}"/>
    <cellStyle name="Uthevingsfarge3 4_AVA DVA EL" xfId="34035" xr:uid="{00000000-0005-0000-0000-000002D60000}"/>
    <cellStyle name="Uthevingsfarge3 5" xfId="34036" xr:uid="{00000000-0005-0000-0000-000003D60000}"/>
    <cellStyle name="Uthevingsfarge3 6" xfId="34037" xr:uid="{00000000-0005-0000-0000-000004D60000}"/>
    <cellStyle name="Uthevingsfarge3 7" xfId="34038" xr:uid="{00000000-0005-0000-0000-000005D60000}"/>
    <cellStyle name="Uthevingsfarge3 8" xfId="51517" xr:uid="{00000000-0005-0000-0000-000006D60000}"/>
    <cellStyle name="Uthevingsfarge3_4Q16" xfId="51518" xr:uid="{00000000-0005-0000-0000-000007D60000}"/>
    <cellStyle name="Uthevingsfarge4" xfId="34681" xr:uid="{00000000-0005-0000-0000-000008D60000}"/>
    <cellStyle name="Uthevingsfarge4 2" xfId="11923" xr:uid="{00000000-0005-0000-0000-000009D60000}"/>
    <cellStyle name="Uthevingsfarge4 2 2" xfId="34039" xr:uid="{00000000-0005-0000-0000-00000AD60000}"/>
    <cellStyle name="Uthevingsfarge4 2 2 2" xfId="34040" xr:uid="{00000000-0005-0000-0000-00000BD60000}"/>
    <cellStyle name="Uthevingsfarge4 2 2 3" xfId="34041" xr:uid="{00000000-0005-0000-0000-00000CD60000}"/>
    <cellStyle name="Uthevingsfarge4 2 2 4" xfId="38621" xr:uid="{00000000-0005-0000-0000-00000DD60000}"/>
    <cellStyle name="Uthevingsfarge4 2 2_AVA DVA EL" xfId="34042" xr:uid="{00000000-0005-0000-0000-00000ED60000}"/>
    <cellStyle name="Uthevingsfarge4 2 3" xfId="34043" xr:uid="{00000000-0005-0000-0000-00000FD60000}"/>
    <cellStyle name="Uthevingsfarge4 2 3 2" xfId="38622" xr:uid="{00000000-0005-0000-0000-000010D60000}"/>
    <cellStyle name="Uthevingsfarge4 2 4" xfId="51519" xr:uid="{00000000-0005-0000-0000-000011D60000}"/>
    <cellStyle name="Uthevingsfarge4 2 5" xfId="51520" xr:uid="{00000000-0005-0000-0000-000012D60000}"/>
    <cellStyle name="Uthevingsfarge4 2 6" xfId="51521" xr:uid="{00000000-0005-0000-0000-000013D60000}"/>
    <cellStyle name="Uthevingsfarge4 2_A02" xfId="54129" xr:uid="{D4F43ADC-7CCC-494D-AEFC-4F012F71417F}"/>
    <cellStyle name="Uthevingsfarge4 3" xfId="34044" xr:uid="{00000000-0005-0000-0000-000015D60000}"/>
    <cellStyle name="Uthevingsfarge4 3 2" xfId="34045" xr:uid="{00000000-0005-0000-0000-000016D60000}"/>
    <cellStyle name="Uthevingsfarge4 3 3" xfId="34046" xr:uid="{00000000-0005-0000-0000-000017D60000}"/>
    <cellStyle name="Uthevingsfarge4 3 4" xfId="38623" xr:uid="{00000000-0005-0000-0000-000018D60000}"/>
    <cellStyle name="Uthevingsfarge4 3_AVA DVA EL" xfId="34047" xr:uid="{00000000-0005-0000-0000-000019D60000}"/>
    <cellStyle name="Uthevingsfarge4 4" xfId="34048" xr:uid="{00000000-0005-0000-0000-00001AD60000}"/>
    <cellStyle name="Uthevingsfarge4 4 2" xfId="34049" xr:uid="{00000000-0005-0000-0000-00001BD60000}"/>
    <cellStyle name="Uthevingsfarge4 4 3" xfId="34050" xr:uid="{00000000-0005-0000-0000-00001CD60000}"/>
    <cellStyle name="Uthevingsfarge4 4 4" xfId="38624" xr:uid="{00000000-0005-0000-0000-00001DD60000}"/>
    <cellStyle name="Uthevingsfarge4 4_AVA DVA EL" xfId="34051" xr:uid="{00000000-0005-0000-0000-00001ED60000}"/>
    <cellStyle name="Uthevingsfarge4 5" xfId="34052" xr:uid="{00000000-0005-0000-0000-00001FD60000}"/>
    <cellStyle name="Uthevingsfarge4 6" xfId="34053" xr:uid="{00000000-0005-0000-0000-000020D60000}"/>
    <cellStyle name="Uthevingsfarge4 7" xfId="34054" xr:uid="{00000000-0005-0000-0000-000021D60000}"/>
    <cellStyle name="Uthevingsfarge4 8" xfId="51522" xr:uid="{00000000-0005-0000-0000-000022D60000}"/>
    <cellStyle name="Uthevingsfarge4_4Q16" xfId="51523" xr:uid="{00000000-0005-0000-0000-000023D60000}"/>
    <cellStyle name="Uthevingsfarge5" xfId="34682" xr:uid="{00000000-0005-0000-0000-000024D60000}"/>
    <cellStyle name="Uthevingsfarge5 2" xfId="11924" xr:uid="{00000000-0005-0000-0000-000025D60000}"/>
    <cellStyle name="Uthevingsfarge5 2 2" xfId="34055" xr:uid="{00000000-0005-0000-0000-000026D60000}"/>
    <cellStyle name="Uthevingsfarge5 2 2 2" xfId="34056" xr:uid="{00000000-0005-0000-0000-000027D60000}"/>
    <cellStyle name="Uthevingsfarge5 2 2 3" xfId="34057" xr:uid="{00000000-0005-0000-0000-000028D60000}"/>
    <cellStyle name="Uthevingsfarge5 2 2 4" xfId="38625" xr:uid="{00000000-0005-0000-0000-000029D60000}"/>
    <cellStyle name="Uthevingsfarge5 2 2_AVA DVA EL" xfId="34058" xr:uid="{00000000-0005-0000-0000-00002AD60000}"/>
    <cellStyle name="Uthevingsfarge5 2 3" xfId="34059" xr:uid="{00000000-0005-0000-0000-00002BD60000}"/>
    <cellStyle name="Uthevingsfarge5 2 3 2" xfId="38626" xr:uid="{00000000-0005-0000-0000-00002CD60000}"/>
    <cellStyle name="Uthevingsfarge5 2 4" xfId="51524" xr:uid="{00000000-0005-0000-0000-00002DD60000}"/>
    <cellStyle name="Uthevingsfarge5 2 5" xfId="51525" xr:uid="{00000000-0005-0000-0000-00002ED60000}"/>
    <cellStyle name="Uthevingsfarge5 2 6" xfId="51526" xr:uid="{00000000-0005-0000-0000-00002FD60000}"/>
    <cellStyle name="Uthevingsfarge5 2_A02" xfId="54130" xr:uid="{BF9344CD-C9FA-40B8-AA97-9113781D4DEB}"/>
    <cellStyle name="Uthevingsfarge5 3" xfId="34060" xr:uid="{00000000-0005-0000-0000-000031D60000}"/>
    <cellStyle name="Uthevingsfarge5 3 2" xfId="34061" xr:uid="{00000000-0005-0000-0000-000032D60000}"/>
    <cellStyle name="Uthevingsfarge5 3 3" xfId="34062" xr:uid="{00000000-0005-0000-0000-000033D60000}"/>
    <cellStyle name="Uthevingsfarge5 3 4" xfId="38627" xr:uid="{00000000-0005-0000-0000-000034D60000}"/>
    <cellStyle name="Uthevingsfarge5 3_AVA DVA EL" xfId="34063" xr:uid="{00000000-0005-0000-0000-000035D60000}"/>
    <cellStyle name="Uthevingsfarge5 4" xfId="34064" xr:uid="{00000000-0005-0000-0000-000036D60000}"/>
    <cellStyle name="Uthevingsfarge5 4 2" xfId="34065" xr:uid="{00000000-0005-0000-0000-000037D60000}"/>
    <cellStyle name="Uthevingsfarge5 4 3" xfId="34066" xr:uid="{00000000-0005-0000-0000-000038D60000}"/>
    <cellStyle name="Uthevingsfarge5 4 4" xfId="38628" xr:uid="{00000000-0005-0000-0000-000039D60000}"/>
    <cellStyle name="Uthevingsfarge5 4_AVA DVA EL" xfId="34067" xr:uid="{00000000-0005-0000-0000-00003AD60000}"/>
    <cellStyle name="Uthevingsfarge5 5" xfId="34068" xr:uid="{00000000-0005-0000-0000-00003BD60000}"/>
    <cellStyle name="Uthevingsfarge5 6" xfId="34069" xr:uid="{00000000-0005-0000-0000-00003CD60000}"/>
    <cellStyle name="Uthevingsfarge5 7" xfId="34070" xr:uid="{00000000-0005-0000-0000-00003DD60000}"/>
    <cellStyle name="Uthevingsfarge5 8" xfId="51527" xr:uid="{00000000-0005-0000-0000-00003ED60000}"/>
    <cellStyle name="Uthevingsfarge5_4Q16" xfId="51528" xr:uid="{00000000-0005-0000-0000-00003FD60000}"/>
    <cellStyle name="Uthevingsfarge6" xfId="34683" xr:uid="{00000000-0005-0000-0000-000040D60000}"/>
    <cellStyle name="Uthevingsfarge6 2" xfId="11925" xr:uid="{00000000-0005-0000-0000-000041D60000}"/>
    <cellStyle name="Uthevingsfarge6 2 2" xfId="34071" xr:uid="{00000000-0005-0000-0000-000042D60000}"/>
    <cellStyle name="Uthevingsfarge6 2 2 2" xfId="34072" xr:uid="{00000000-0005-0000-0000-000043D60000}"/>
    <cellStyle name="Uthevingsfarge6 2 2 3" xfId="34073" xr:uid="{00000000-0005-0000-0000-000044D60000}"/>
    <cellStyle name="Uthevingsfarge6 2 2 4" xfId="38629" xr:uid="{00000000-0005-0000-0000-000045D60000}"/>
    <cellStyle name="Uthevingsfarge6 2 2_AVA DVA EL" xfId="34074" xr:uid="{00000000-0005-0000-0000-000046D60000}"/>
    <cellStyle name="Uthevingsfarge6 2 3" xfId="34075" xr:uid="{00000000-0005-0000-0000-000047D60000}"/>
    <cellStyle name="Uthevingsfarge6 2 3 2" xfId="38630" xr:uid="{00000000-0005-0000-0000-000048D60000}"/>
    <cellStyle name="Uthevingsfarge6 2 4" xfId="51529" xr:uid="{00000000-0005-0000-0000-000049D60000}"/>
    <cellStyle name="Uthevingsfarge6 2 5" xfId="51530" xr:uid="{00000000-0005-0000-0000-00004AD60000}"/>
    <cellStyle name="Uthevingsfarge6 2 6" xfId="51531" xr:uid="{00000000-0005-0000-0000-00004BD60000}"/>
    <cellStyle name="Uthevingsfarge6 2_A02" xfId="54131" xr:uid="{785141F9-AEAD-4A57-806E-7B43D0CBA058}"/>
    <cellStyle name="Uthevingsfarge6 3" xfId="34076" xr:uid="{00000000-0005-0000-0000-00004DD60000}"/>
    <cellStyle name="Uthevingsfarge6 3 2" xfId="34077" xr:uid="{00000000-0005-0000-0000-00004ED60000}"/>
    <cellStyle name="Uthevingsfarge6 3 3" xfId="34078" xr:uid="{00000000-0005-0000-0000-00004FD60000}"/>
    <cellStyle name="Uthevingsfarge6 3 4" xfId="38631" xr:uid="{00000000-0005-0000-0000-000050D60000}"/>
    <cellStyle name="Uthevingsfarge6 3_AVA DVA EL" xfId="34079" xr:uid="{00000000-0005-0000-0000-000051D60000}"/>
    <cellStyle name="Uthevingsfarge6 4" xfId="34080" xr:uid="{00000000-0005-0000-0000-000052D60000}"/>
    <cellStyle name="Uthevingsfarge6 4 2" xfId="34081" xr:uid="{00000000-0005-0000-0000-000053D60000}"/>
    <cellStyle name="Uthevingsfarge6 4 3" xfId="34082" xr:uid="{00000000-0005-0000-0000-000054D60000}"/>
    <cellStyle name="Uthevingsfarge6 4 4" xfId="38632" xr:uid="{00000000-0005-0000-0000-000055D60000}"/>
    <cellStyle name="Uthevingsfarge6 4_AVA DVA EL" xfId="34083" xr:uid="{00000000-0005-0000-0000-000056D60000}"/>
    <cellStyle name="Uthevingsfarge6 5" xfId="34084" xr:uid="{00000000-0005-0000-0000-000057D60000}"/>
    <cellStyle name="Uthevingsfarge6 6" xfId="34085" xr:uid="{00000000-0005-0000-0000-000058D60000}"/>
    <cellStyle name="Uthevingsfarge6 7" xfId="34086" xr:uid="{00000000-0005-0000-0000-000059D60000}"/>
    <cellStyle name="Uthevingsfarge6 8" xfId="51532" xr:uid="{00000000-0005-0000-0000-00005AD60000}"/>
    <cellStyle name="Uthevingsfarge6_4Q16" xfId="51533" xr:uid="{00000000-0005-0000-0000-00005BD60000}"/>
    <cellStyle name="Uwaga" xfId="34087" xr:uid="{00000000-0005-0000-0000-00005CD60000}"/>
    <cellStyle name="Uwaga 2" xfId="34088" xr:uid="{00000000-0005-0000-0000-00005DD60000}"/>
    <cellStyle name="Uwaga 3" xfId="34089" xr:uid="{00000000-0005-0000-0000-00005ED60000}"/>
    <cellStyle name="Uwaga_AVA DVA EL" xfId="34090" xr:uid="{00000000-0005-0000-0000-00005FD60000}"/>
    <cellStyle name="Valuta (0)_Costi" xfId="34091" xr:uid="{00000000-0005-0000-0000-000060D60000}"/>
    <cellStyle name="Valuta 2" xfId="11926" xr:uid="{00000000-0005-0000-0000-000061D60000}"/>
    <cellStyle name="Valuta 2 2" xfId="34092" xr:uid="{00000000-0005-0000-0000-000062D60000}"/>
    <cellStyle name="Valuta 2 2 2" xfId="34093" xr:uid="{00000000-0005-0000-0000-000063D60000}"/>
    <cellStyle name="Valuta 2 2 3" xfId="34094" xr:uid="{00000000-0005-0000-0000-000064D60000}"/>
    <cellStyle name="Valuta 2 2_AVA DVA EL" xfId="34095" xr:uid="{00000000-0005-0000-0000-000065D60000}"/>
    <cellStyle name="Valuta 2 3" xfId="34096" xr:uid="{00000000-0005-0000-0000-000066D60000}"/>
    <cellStyle name="Valuta 2 4" xfId="51534" xr:uid="{00000000-0005-0000-0000-000067D60000}"/>
    <cellStyle name="Valuta 2_AVA DVA EL" xfId="34097" xr:uid="{00000000-0005-0000-0000-000068D60000}"/>
    <cellStyle name="Valuta 3" xfId="11927" xr:uid="{00000000-0005-0000-0000-000069D60000}"/>
    <cellStyle name="Valuta 3 2" xfId="34098" xr:uid="{00000000-0005-0000-0000-00006AD60000}"/>
    <cellStyle name="Valuta 3 2 2" xfId="34099" xr:uid="{00000000-0005-0000-0000-00006BD60000}"/>
    <cellStyle name="Valuta 3 2 3" xfId="34100" xr:uid="{00000000-0005-0000-0000-00006CD60000}"/>
    <cellStyle name="Valuta 3 2_AVA DVA EL" xfId="34101" xr:uid="{00000000-0005-0000-0000-00006DD60000}"/>
    <cellStyle name="Valuta 3 3" xfId="34102" xr:uid="{00000000-0005-0000-0000-00006ED60000}"/>
    <cellStyle name="Valuta 3 4" xfId="51535" xr:uid="{00000000-0005-0000-0000-00006FD60000}"/>
    <cellStyle name="Valuta 3_AVA DVA EL" xfId="34103" xr:uid="{00000000-0005-0000-0000-000070D60000}"/>
    <cellStyle name="Valuta 4" xfId="34104" xr:uid="{00000000-0005-0000-0000-000071D60000}"/>
    <cellStyle name="Valuta 4 2" xfId="34105" xr:uid="{00000000-0005-0000-0000-000072D60000}"/>
    <cellStyle name="Valuta 4 3" xfId="34106" xr:uid="{00000000-0005-0000-0000-000073D60000}"/>
    <cellStyle name="Valuta 4 4" xfId="51536" xr:uid="{00000000-0005-0000-0000-000074D60000}"/>
    <cellStyle name="Valuta 4_AVA DVA EL" xfId="34107" xr:uid="{00000000-0005-0000-0000-000075D60000}"/>
    <cellStyle name="Varseltekst" xfId="34684" xr:uid="{00000000-0005-0000-0000-000076D60000}"/>
    <cellStyle name="Varseltekst 2" xfId="11928" xr:uid="{00000000-0005-0000-0000-000077D60000}"/>
    <cellStyle name="Varseltekst 2 2" xfId="34108" xr:uid="{00000000-0005-0000-0000-000078D60000}"/>
    <cellStyle name="Varseltekst 2 2 2" xfId="34109" xr:uid="{00000000-0005-0000-0000-000079D60000}"/>
    <cellStyle name="Varseltekst 2 2 3" xfId="34110" xr:uid="{00000000-0005-0000-0000-00007AD60000}"/>
    <cellStyle name="Varseltekst 2 2 4" xfId="38633" xr:uid="{00000000-0005-0000-0000-00007BD60000}"/>
    <cellStyle name="Varseltekst 2 2_AVA DVA EL" xfId="34111" xr:uid="{00000000-0005-0000-0000-00007CD60000}"/>
    <cellStyle name="Varseltekst 2 3" xfId="38634" xr:uid="{00000000-0005-0000-0000-00007DD60000}"/>
    <cellStyle name="Varseltekst 2 4" xfId="51537" xr:uid="{00000000-0005-0000-0000-00007ED60000}"/>
    <cellStyle name="Varseltekst 2 5" xfId="51538" xr:uid="{00000000-0005-0000-0000-00007FD60000}"/>
    <cellStyle name="Varseltekst 2_A02" xfId="54132" xr:uid="{9FD359CF-65F4-4F96-B1E7-9DBC9A948CDA}"/>
    <cellStyle name="Varseltekst 3" xfId="34112" xr:uid="{00000000-0005-0000-0000-000081D60000}"/>
    <cellStyle name="Varseltekst 3 2" xfId="34113" xr:uid="{00000000-0005-0000-0000-000082D60000}"/>
    <cellStyle name="Varseltekst 3 3" xfId="38635" xr:uid="{00000000-0005-0000-0000-000083D60000}"/>
    <cellStyle name="Varseltekst 3_A02" xfId="54133" xr:uid="{B5CA453A-7834-4249-839C-A6B88C74602C}"/>
    <cellStyle name="Varseltekst 4" xfId="34114" xr:uid="{00000000-0005-0000-0000-000085D60000}"/>
    <cellStyle name="Varseltekst 4 2" xfId="34115" xr:uid="{00000000-0005-0000-0000-000086D60000}"/>
    <cellStyle name="Varseltekst 4 3" xfId="34116" xr:uid="{00000000-0005-0000-0000-000087D60000}"/>
    <cellStyle name="Varseltekst 4 4" xfId="38636" xr:uid="{00000000-0005-0000-0000-000088D60000}"/>
    <cellStyle name="Varseltekst 4_AVA DVA EL" xfId="34117" xr:uid="{00000000-0005-0000-0000-000089D60000}"/>
    <cellStyle name="Varseltekst 5" xfId="34118" xr:uid="{00000000-0005-0000-0000-00008AD60000}"/>
    <cellStyle name="Varseltekst 6" xfId="34119" xr:uid="{00000000-0005-0000-0000-00008BD60000}"/>
    <cellStyle name="Varseltekst 7" xfId="51539" xr:uid="{00000000-0005-0000-0000-00008CD60000}"/>
    <cellStyle name="Varseltekst_4Q16" xfId="51540" xr:uid="{00000000-0005-0000-0000-00008DD60000}"/>
    <cellStyle name="w" xfId="34120" xr:uid="{00000000-0005-0000-0000-00008ED60000}"/>
    <cellStyle name="w 2" xfId="34121" xr:uid="{00000000-0005-0000-0000-00008FD60000}"/>
    <cellStyle name="w 3" xfId="34122" xr:uid="{00000000-0005-0000-0000-000090D60000}"/>
    <cellStyle name="w_3. Chng in credit spreads" xfId="51541" xr:uid="{00000000-0005-0000-0000-000091D60000}"/>
    <cellStyle name="w_3. Chng in credit spreads 2" xfId="51542" xr:uid="{00000000-0005-0000-0000-000092D60000}"/>
    <cellStyle name="w_3. Chng in credit spreads_Månedsanalyse" xfId="51543" xr:uid="{00000000-0005-0000-0000-000093D60000}"/>
    <cellStyle name="w_7. Other MTM adjustments" xfId="51544" xr:uid="{00000000-0005-0000-0000-000094D60000}"/>
    <cellStyle name="w_7. Other MTM adjustments 2" xfId="51545" xr:uid="{00000000-0005-0000-0000-000095D60000}"/>
    <cellStyle name="w_7. Other MTM adjustments_Månedsanalyse" xfId="51546" xr:uid="{00000000-0005-0000-0000-000096D60000}"/>
    <cellStyle name="w_AVA DVA EL" xfId="34123" xr:uid="{00000000-0005-0000-0000-000097D60000}"/>
    <cellStyle name="w_Avkortning" xfId="51547" xr:uid="{00000000-0005-0000-0000-000098D60000}"/>
    <cellStyle name="w_Balanse bankkonsern" xfId="34124" xr:uid="{00000000-0005-0000-0000-000099D60000}"/>
    <cellStyle name="w_Balanse bankkonsern_Avkortning" xfId="51548" xr:uid="{00000000-0005-0000-0000-00009AD60000}"/>
    <cellStyle name="w_Balanse bankkonsern_Desember 2017" xfId="51549" xr:uid="{00000000-0005-0000-0000-00009BD60000}"/>
    <cellStyle name="w_Balanse bankkonsern_Note Bank" xfId="51550" xr:uid="{00000000-0005-0000-0000-00009CD60000}"/>
    <cellStyle name="w_Balanse bankkonsern_Note Bankkonsern" xfId="51551" xr:uid="{00000000-0005-0000-0000-00009DD60000}"/>
    <cellStyle name="w_Balanse bankkonsern_September 2017" xfId="51552" xr:uid="{00000000-0005-0000-0000-00009ED60000}"/>
    <cellStyle name="w_Desember 2017" xfId="51553" xr:uid="{00000000-0005-0000-0000-00009FD60000}"/>
    <cellStyle name="w_Juni 2017" xfId="34125" xr:uid="{00000000-0005-0000-0000-0000A0D60000}"/>
    <cellStyle name="w_Juni 2017_Avkortning" xfId="51554" xr:uid="{00000000-0005-0000-0000-0000A1D60000}"/>
    <cellStyle name="w_Juni 2017_Desember 2017" xfId="51555" xr:uid="{00000000-0005-0000-0000-0000A2D60000}"/>
    <cellStyle name="w_Manuell input" xfId="51556" xr:uid="{00000000-0005-0000-0000-0000A4D60000}"/>
    <cellStyle name="w_Manuell input_Månedsanalyse" xfId="51557" xr:uid="{00000000-0005-0000-0000-0000A5D60000}"/>
    <cellStyle name="w_Månedsanalyse" xfId="51558" xr:uid="{00000000-0005-0000-0000-0000A3D60000}"/>
    <cellStyle name="w_Note Bank" xfId="51559" xr:uid="{00000000-0005-0000-0000-0000A6D60000}"/>
    <cellStyle name="w_Note Bankkonsern" xfId="51560" xr:uid="{00000000-0005-0000-0000-0000A7D60000}"/>
    <cellStyle name="w_Results &amp; key fig." xfId="51561" xr:uid="{00000000-0005-0000-0000-0000A8D60000}"/>
    <cellStyle name="w_SAP data_link" xfId="51562" xr:uid="{00000000-0005-0000-0000-0000A9D60000}"/>
    <cellStyle name="w_SAP data_link 2" xfId="51563" xr:uid="{00000000-0005-0000-0000-0000AAD60000}"/>
    <cellStyle name="w_SAP data_link_Månedsanalyse" xfId="51564" xr:uid="{00000000-0005-0000-0000-0000ABD60000}"/>
    <cellStyle name="w_September 2017" xfId="51565" xr:uid="{00000000-0005-0000-0000-0000ACD60000}"/>
    <cellStyle name="w_September 2017_1" xfId="51566" xr:uid="{00000000-0005-0000-0000-0000ADD60000}"/>
    <cellStyle name="Warburg" xfId="34126" xr:uid="{00000000-0005-0000-0000-0000B0D60000}"/>
    <cellStyle name="Warburg 2" xfId="34127" xr:uid="{00000000-0005-0000-0000-0000B1D60000}"/>
    <cellStyle name="Warburg 3" xfId="34128" xr:uid="{00000000-0005-0000-0000-0000B2D60000}"/>
    <cellStyle name="Warburg_AVA DVA EL" xfId="34129" xr:uid="{00000000-0005-0000-0000-0000B3D60000}"/>
    <cellStyle name="Warning Text" xfId="11929" xr:uid="{00000000-0005-0000-0000-0000B4D60000}"/>
    <cellStyle name="Warning Text 10" xfId="11930" xr:uid="{00000000-0005-0000-0000-0000B5D60000}"/>
    <cellStyle name="Warning Text 2" xfId="11931" xr:uid="{00000000-0005-0000-0000-0000B6D60000}"/>
    <cellStyle name="Warning Text 2 2" xfId="11932" xr:uid="{00000000-0005-0000-0000-0000B7D60000}"/>
    <cellStyle name="Warning Text 2 2 2" xfId="34130" xr:uid="{00000000-0005-0000-0000-0000B8D60000}"/>
    <cellStyle name="Warning Text 2 2 2 2" xfId="34131" xr:uid="{00000000-0005-0000-0000-0000B9D60000}"/>
    <cellStyle name="Warning Text 2 2 2 3" xfId="34132" xr:uid="{00000000-0005-0000-0000-0000BAD60000}"/>
    <cellStyle name="Warning Text 2 2 2_AVA DVA EL" xfId="34133" xr:uid="{00000000-0005-0000-0000-0000BBD60000}"/>
    <cellStyle name="Warning Text 2 2 3" xfId="34134" xr:uid="{00000000-0005-0000-0000-0000BCD60000}"/>
    <cellStyle name="Warning Text 2 2 3 2" xfId="34135" xr:uid="{00000000-0005-0000-0000-0000BDD60000}"/>
    <cellStyle name="Warning Text 2 2 3 3" xfId="34136" xr:uid="{00000000-0005-0000-0000-0000BED60000}"/>
    <cellStyle name="Warning Text 2 2 3_AVA DVA EL" xfId="34137" xr:uid="{00000000-0005-0000-0000-0000BFD60000}"/>
    <cellStyle name="Warning Text 2 2 4" xfId="34138" xr:uid="{00000000-0005-0000-0000-0000C0D60000}"/>
    <cellStyle name="Warning Text 2 2 4 2" xfId="34139" xr:uid="{00000000-0005-0000-0000-0000C1D60000}"/>
    <cellStyle name="Warning Text 2 2 4 3" xfId="34140" xr:uid="{00000000-0005-0000-0000-0000C2D60000}"/>
    <cellStyle name="Warning Text 2 2 4_AVA DVA EL" xfId="34141" xr:uid="{00000000-0005-0000-0000-0000C3D60000}"/>
    <cellStyle name="Warning Text 2 2 5" xfId="34142" xr:uid="{00000000-0005-0000-0000-0000C4D60000}"/>
    <cellStyle name="Warning Text 2 2 5 2" xfId="34143" xr:uid="{00000000-0005-0000-0000-0000C5D60000}"/>
    <cellStyle name="Warning Text 2 2 5 3" xfId="34144" xr:uid="{00000000-0005-0000-0000-0000C6D60000}"/>
    <cellStyle name="Warning Text 2 2 5_AVA DVA EL" xfId="34145" xr:uid="{00000000-0005-0000-0000-0000C7D60000}"/>
    <cellStyle name="Warning Text 2 2 6" xfId="34146" xr:uid="{00000000-0005-0000-0000-0000C8D60000}"/>
    <cellStyle name="Warning Text 2 2 6 2" xfId="34147" xr:uid="{00000000-0005-0000-0000-0000C9D60000}"/>
    <cellStyle name="Warning Text 2 2 6 3" xfId="34148" xr:uid="{00000000-0005-0000-0000-0000CAD60000}"/>
    <cellStyle name="Warning Text 2 2 6_AVA DVA EL" xfId="34149" xr:uid="{00000000-0005-0000-0000-0000CBD60000}"/>
    <cellStyle name="Warning Text 2 2 7" xfId="34150" xr:uid="{00000000-0005-0000-0000-0000CCD60000}"/>
    <cellStyle name="Warning Text 2 2_AVA DVA EL" xfId="34151" xr:uid="{00000000-0005-0000-0000-0000CDD60000}"/>
    <cellStyle name="Warning Text 2 3" xfId="34152" xr:uid="{00000000-0005-0000-0000-0000CED60000}"/>
    <cellStyle name="Warning Text 2 3 2" xfId="34153" xr:uid="{00000000-0005-0000-0000-0000CFD60000}"/>
    <cellStyle name="Warning Text 2 3 3" xfId="34154" xr:uid="{00000000-0005-0000-0000-0000D0D60000}"/>
    <cellStyle name="Warning Text 2 3_AVA DVA EL" xfId="34155" xr:uid="{00000000-0005-0000-0000-0000D1D60000}"/>
    <cellStyle name="Warning Text 2 4" xfId="34156" xr:uid="{00000000-0005-0000-0000-0000D2D60000}"/>
    <cellStyle name="Warning Text 2 4 2" xfId="34157" xr:uid="{00000000-0005-0000-0000-0000D3D60000}"/>
    <cellStyle name="Warning Text 2 4 3" xfId="34158" xr:uid="{00000000-0005-0000-0000-0000D4D60000}"/>
    <cellStyle name="Warning Text 2 4_AVA DVA EL" xfId="34159" xr:uid="{00000000-0005-0000-0000-0000D5D60000}"/>
    <cellStyle name="Warning Text 2 5" xfId="34160" xr:uid="{00000000-0005-0000-0000-0000D6D60000}"/>
    <cellStyle name="Warning Text 2 6" xfId="51567" xr:uid="{00000000-0005-0000-0000-0000D7D60000}"/>
    <cellStyle name="Warning Text 2_4Q16" xfId="34161" xr:uid="{00000000-0005-0000-0000-0000D8D60000}"/>
    <cellStyle name="Warning Text 3" xfId="11933" xr:uid="{00000000-0005-0000-0000-0000D9D60000}"/>
    <cellStyle name="Warning Text 3 2" xfId="34162" xr:uid="{00000000-0005-0000-0000-0000DAD60000}"/>
    <cellStyle name="Warning Text 3 3" xfId="34163" xr:uid="{00000000-0005-0000-0000-0000DBD60000}"/>
    <cellStyle name="Warning Text 3_AVA DVA EL" xfId="34164" xr:uid="{00000000-0005-0000-0000-0000DCD60000}"/>
    <cellStyle name="Warning Text 4" xfId="11934" xr:uid="{00000000-0005-0000-0000-0000DDD60000}"/>
    <cellStyle name="Warning Text 4 2" xfId="34165" xr:uid="{00000000-0005-0000-0000-0000DED60000}"/>
    <cellStyle name="Warning Text 4 2 2" xfId="34166" xr:uid="{00000000-0005-0000-0000-0000DFD60000}"/>
    <cellStyle name="Warning Text 4 2 3" xfId="34167" xr:uid="{00000000-0005-0000-0000-0000E0D60000}"/>
    <cellStyle name="Warning Text 4 2_AVA DVA EL" xfId="34168" xr:uid="{00000000-0005-0000-0000-0000E1D60000}"/>
    <cellStyle name="Warning Text 4 3" xfId="34169" xr:uid="{00000000-0005-0000-0000-0000E2D60000}"/>
    <cellStyle name="Warning Text 4 3 2" xfId="34170" xr:uid="{00000000-0005-0000-0000-0000E3D60000}"/>
    <cellStyle name="Warning Text 4 3 3" xfId="34171" xr:uid="{00000000-0005-0000-0000-0000E4D60000}"/>
    <cellStyle name="Warning Text 4 3_AVA DVA EL" xfId="34172" xr:uid="{00000000-0005-0000-0000-0000E5D60000}"/>
    <cellStyle name="Warning Text 4 4" xfId="34173" xr:uid="{00000000-0005-0000-0000-0000E6D60000}"/>
    <cellStyle name="Warning Text 4 5" xfId="34174" xr:uid="{00000000-0005-0000-0000-0000E7D60000}"/>
    <cellStyle name="Warning Text 4_AVA DVA EL" xfId="34175" xr:uid="{00000000-0005-0000-0000-0000E8D60000}"/>
    <cellStyle name="Warning Text 5" xfId="11935" xr:uid="{00000000-0005-0000-0000-0000E9D60000}"/>
    <cellStyle name="Warning Text 5 2" xfId="34176" xr:uid="{00000000-0005-0000-0000-0000EAD60000}"/>
    <cellStyle name="Warning Text 5 3" xfId="34177" xr:uid="{00000000-0005-0000-0000-0000EBD60000}"/>
    <cellStyle name="Warning Text 5_AVA DVA EL" xfId="34178" xr:uid="{00000000-0005-0000-0000-0000ECD60000}"/>
    <cellStyle name="Warning Text 6" xfId="11936" xr:uid="{00000000-0005-0000-0000-0000EDD60000}"/>
    <cellStyle name="Warning Text 6 2" xfId="34179" xr:uid="{00000000-0005-0000-0000-0000EED60000}"/>
    <cellStyle name="Warning Text 6 3" xfId="34180" xr:uid="{00000000-0005-0000-0000-0000EFD60000}"/>
    <cellStyle name="Warning Text 6_AVA DVA EL" xfId="34181" xr:uid="{00000000-0005-0000-0000-0000F0D60000}"/>
    <cellStyle name="Warning Text 7" xfId="11937" xr:uid="{00000000-0005-0000-0000-0000F1D60000}"/>
    <cellStyle name="Warning Text 8" xfId="11938" xr:uid="{00000000-0005-0000-0000-0000F2D60000}"/>
    <cellStyle name="Warning Text 9" xfId="11939" xr:uid="{00000000-0005-0000-0000-0000F3D60000}"/>
    <cellStyle name="Warning Text_4Q16" xfId="34182" xr:uid="{00000000-0005-0000-0000-0000F4D60000}"/>
    <cellStyle name="Währung [0]_050526 Ratios Denmark without banks" xfId="11940" xr:uid="{00000000-0005-0000-0000-0000AED60000}"/>
    <cellStyle name="Währung_050526 Ratios Denmark without banks" xfId="11941" xr:uid="{00000000-0005-0000-0000-0000AFD60000}"/>
    <cellStyle name="Year" xfId="11942" xr:uid="{00000000-0005-0000-0000-0000F5D60000}"/>
    <cellStyle name="Year 10" xfId="35345" xr:uid="{00000000-0005-0000-0000-0000F6D60000}"/>
    <cellStyle name="Year 2" xfId="11943" xr:uid="{00000000-0005-0000-0000-0000F7D60000}"/>
    <cellStyle name="Year 2 2" xfId="11944" xr:uid="{00000000-0005-0000-0000-0000F8D60000}"/>
    <cellStyle name="Year 2 2 2" xfId="11945" xr:uid="{00000000-0005-0000-0000-0000F9D60000}"/>
    <cellStyle name="Year 2 2 2 2" xfId="51568" xr:uid="{00000000-0005-0000-0000-0000FAD60000}"/>
    <cellStyle name="Year 2 2 3" xfId="11946" xr:uid="{00000000-0005-0000-0000-0000FBD60000}"/>
    <cellStyle name="Year 2 2 4" xfId="11947" xr:uid="{00000000-0005-0000-0000-0000FCD60000}"/>
    <cellStyle name="Year 2 2 5" xfId="11948" xr:uid="{00000000-0005-0000-0000-0000FDD60000}"/>
    <cellStyle name="Year 2 2 6" xfId="11949" xr:uid="{00000000-0005-0000-0000-0000FED60000}"/>
    <cellStyle name="Year 2 2 7" xfId="11950" xr:uid="{00000000-0005-0000-0000-0000FFD60000}"/>
    <cellStyle name="Year 2 2 8" xfId="35194" xr:uid="{00000000-0005-0000-0000-000000D70000}"/>
    <cellStyle name="Year 2 2_3. Chng in credit spreads" xfId="51569" xr:uid="{00000000-0005-0000-0000-000001D70000}"/>
    <cellStyle name="Year 2 3" xfId="11951" xr:uid="{00000000-0005-0000-0000-000002D70000}"/>
    <cellStyle name="Year 2 3 2" xfId="11952" xr:uid="{00000000-0005-0000-0000-000003D70000}"/>
    <cellStyle name="Year 2 3 2 2" xfId="51570" xr:uid="{00000000-0005-0000-0000-000004D70000}"/>
    <cellStyle name="Year 2 3 3" xfId="11953" xr:uid="{00000000-0005-0000-0000-000005D70000}"/>
    <cellStyle name="Year 2 3 4" xfId="11954" xr:uid="{00000000-0005-0000-0000-000006D70000}"/>
    <cellStyle name="Year 2 3 5" xfId="11955" xr:uid="{00000000-0005-0000-0000-000007D70000}"/>
    <cellStyle name="Year 2 3 6" xfId="11956" xr:uid="{00000000-0005-0000-0000-000008D70000}"/>
    <cellStyle name="Year 2 3 7" xfId="11957" xr:uid="{00000000-0005-0000-0000-000009D70000}"/>
    <cellStyle name="Year 2 3 8" xfId="34948" xr:uid="{00000000-0005-0000-0000-00000AD70000}"/>
    <cellStyle name="Year 2 3 9" xfId="35176" xr:uid="{00000000-0005-0000-0000-00000BD70000}"/>
    <cellStyle name="Year 2 3_3. Chng in credit spreads" xfId="51571" xr:uid="{00000000-0005-0000-0000-00000CD70000}"/>
    <cellStyle name="Year 2 4" xfId="11958" xr:uid="{00000000-0005-0000-0000-00000DD70000}"/>
    <cellStyle name="Year 2 4 2" xfId="11959" xr:uid="{00000000-0005-0000-0000-00000ED70000}"/>
    <cellStyle name="Year 2 4 3" xfId="11960" xr:uid="{00000000-0005-0000-0000-00000FD70000}"/>
    <cellStyle name="Year 2 4 4" xfId="11961" xr:uid="{00000000-0005-0000-0000-000010D70000}"/>
    <cellStyle name="Year 2 4 5" xfId="11962" xr:uid="{00000000-0005-0000-0000-000011D70000}"/>
    <cellStyle name="Year 2 4 6" xfId="11963" xr:uid="{00000000-0005-0000-0000-000012D70000}"/>
    <cellStyle name="Year 2 4 7" xfId="11964" xr:uid="{00000000-0005-0000-0000-000013D70000}"/>
    <cellStyle name="Year 2 4_CR4_19" xfId="11965" xr:uid="{00000000-0005-0000-0000-000014D70000}"/>
    <cellStyle name="Year 2 5" xfId="11966" xr:uid="{00000000-0005-0000-0000-000015D70000}"/>
    <cellStyle name="Year 2 5 2" xfId="11967" xr:uid="{00000000-0005-0000-0000-000016D70000}"/>
    <cellStyle name="Year 2 5 3" xfId="11968" xr:uid="{00000000-0005-0000-0000-000017D70000}"/>
    <cellStyle name="Year 2 5 4" xfId="11969" xr:uid="{00000000-0005-0000-0000-000018D70000}"/>
    <cellStyle name="Year 2 5 5" xfId="11970" xr:uid="{00000000-0005-0000-0000-000019D70000}"/>
    <cellStyle name="Year 2 5 6" xfId="11971" xr:uid="{00000000-0005-0000-0000-00001AD70000}"/>
    <cellStyle name="Year 2 5 7" xfId="11972" xr:uid="{00000000-0005-0000-0000-00001BD70000}"/>
    <cellStyle name="Year 2 5_CR4_19" xfId="11973" xr:uid="{00000000-0005-0000-0000-00001CD70000}"/>
    <cellStyle name="Year 2 6" xfId="11974" xr:uid="{00000000-0005-0000-0000-00001DD70000}"/>
    <cellStyle name="Year 2 6 2" xfId="11975" xr:uid="{00000000-0005-0000-0000-00001ED70000}"/>
    <cellStyle name="Year 2 6 3" xfId="11976" xr:uid="{00000000-0005-0000-0000-00001FD70000}"/>
    <cellStyle name="Year 2 6 4" xfId="11977" xr:uid="{00000000-0005-0000-0000-000020D70000}"/>
    <cellStyle name="Year 2 6 5" xfId="11978" xr:uid="{00000000-0005-0000-0000-000021D70000}"/>
    <cellStyle name="Year 2 6 6" xfId="11979" xr:uid="{00000000-0005-0000-0000-000022D70000}"/>
    <cellStyle name="Year 2 6 7" xfId="11980" xr:uid="{00000000-0005-0000-0000-000023D70000}"/>
    <cellStyle name="Year 2 6_CR4_19" xfId="11981" xr:uid="{00000000-0005-0000-0000-000024D70000}"/>
    <cellStyle name="Year 2 7" xfId="11982" xr:uid="{00000000-0005-0000-0000-000025D70000}"/>
    <cellStyle name="Year 2 7 2" xfId="11983" xr:uid="{00000000-0005-0000-0000-000026D70000}"/>
    <cellStyle name="Year 2 7 3" xfId="11984" xr:uid="{00000000-0005-0000-0000-000027D70000}"/>
    <cellStyle name="Year 2 7 4" xfId="11985" xr:uid="{00000000-0005-0000-0000-000028D70000}"/>
    <cellStyle name="Year 2 7 5" xfId="11986" xr:uid="{00000000-0005-0000-0000-000029D70000}"/>
    <cellStyle name="Year 2 7 6" xfId="11987" xr:uid="{00000000-0005-0000-0000-00002AD70000}"/>
    <cellStyle name="Year 2 7_CR4_19" xfId="11988" xr:uid="{00000000-0005-0000-0000-00002BD70000}"/>
    <cellStyle name="Year 2 8" xfId="34426" xr:uid="{00000000-0005-0000-0000-00002CD70000}"/>
    <cellStyle name="Year 2 9" xfId="35346" xr:uid="{00000000-0005-0000-0000-00002DD70000}"/>
    <cellStyle name="Year 2_3. Chng in credit spreads" xfId="51572" xr:uid="{00000000-0005-0000-0000-00002ED70000}"/>
    <cellStyle name="Year 3" xfId="11989" xr:uid="{00000000-0005-0000-0000-00002FD70000}"/>
    <cellStyle name="Year 3 2" xfId="11990" xr:uid="{00000000-0005-0000-0000-000030D70000}"/>
    <cellStyle name="Year 3 2 2" xfId="34183" xr:uid="{00000000-0005-0000-0000-000031D70000}"/>
    <cellStyle name="Year 3 2 2 2" xfId="51573" xr:uid="{00000000-0005-0000-0000-000032D70000}"/>
    <cellStyle name="Year 3 2 3" xfId="34184" xr:uid="{00000000-0005-0000-0000-000033D70000}"/>
    <cellStyle name="Year 3 2_3. Chng in credit spreads" xfId="51574" xr:uid="{00000000-0005-0000-0000-000034D70000}"/>
    <cellStyle name="Year 3 3" xfId="11991" xr:uid="{00000000-0005-0000-0000-000035D70000}"/>
    <cellStyle name="Year 3 3 2" xfId="51575" xr:uid="{00000000-0005-0000-0000-000036D70000}"/>
    <cellStyle name="Year 3 4" xfId="11992" xr:uid="{00000000-0005-0000-0000-000037D70000}"/>
    <cellStyle name="Year 3 5" xfId="11993" xr:uid="{00000000-0005-0000-0000-000038D70000}"/>
    <cellStyle name="Year 3 6" xfId="11994" xr:uid="{00000000-0005-0000-0000-000039D70000}"/>
    <cellStyle name="Year 3 7" xfId="11995" xr:uid="{00000000-0005-0000-0000-00003AD70000}"/>
    <cellStyle name="Year 3 8" xfId="35193" xr:uid="{00000000-0005-0000-0000-00003BD70000}"/>
    <cellStyle name="Year 3_3. Chng in credit spreads" xfId="51576" xr:uid="{00000000-0005-0000-0000-00003CD70000}"/>
    <cellStyle name="Year 4" xfId="11996" xr:uid="{00000000-0005-0000-0000-00003DD70000}"/>
    <cellStyle name="Year 4 2" xfId="11997" xr:uid="{00000000-0005-0000-0000-00003ED70000}"/>
    <cellStyle name="Year 4 2 2" xfId="51577" xr:uid="{00000000-0005-0000-0000-00003FD70000}"/>
    <cellStyle name="Year 4 3" xfId="11998" xr:uid="{00000000-0005-0000-0000-000040D70000}"/>
    <cellStyle name="Year 4 4" xfId="11999" xr:uid="{00000000-0005-0000-0000-000041D70000}"/>
    <cellStyle name="Year 4 5" xfId="12000" xr:uid="{00000000-0005-0000-0000-000042D70000}"/>
    <cellStyle name="Year 4 6" xfId="12001" xr:uid="{00000000-0005-0000-0000-000043D70000}"/>
    <cellStyle name="Year 4 7" xfId="12002" xr:uid="{00000000-0005-0000-0000-000044D70000}"/>
    <cellStyle name="Year 4 8" xfId="34947" xr:uid="{00000000-0005-0000-0000-000045D70000}"/>
    <cellStyle name="Year 4 9" xfId="35175" xr:uid="{00000000-0005-0000-0000-000046D70000}"/>
    <cellStyle name="Year 4_3. Chng in credit spreads" xfId="51578" xr:uid="{00000000-0005-0000-0000-000047D70000}"/>
    <cellStyle name="Year 5" xfId="12003" xr:uid="{00000000-0005-0000-0000-000048D70000}"/>
    <cellStyle name="Year 5 2" xfId="12004" xr:uid="{00000000-0005-0000-0000-000049D70000}"/>
    <cellStyle name="Year 5 3" xfId="12005" xr:uid="{00000000-0005-0000-0000-00004AD70000}"/>
    <cellStyle name="Year 5 4" xfId="12006" xr:uid="{00000000-0005-0000-0000-00004BD70000}"/>
    <cellStyle name="Year 5 5" xfId="12007" xr:uid="{00000000-0005-0000-0000-00004CD70000}"/>
    <cellStyle name="Year 5 6" xfId="12008" xr:uid="{00000000-0005-0000-0000-00004DD70000}"/>
    <cellStyle name="Year 5 7" xfId="12009" xr:uid="{00000000-0005-0000-0000-00004ED70000}"/>
    <cellStyle name="Year 5_CR4_19" xfId="12010" xr:uid="{00000000-0005-0000-0000-00004FD70000}"/>
    <cellStyle name="Year 6" xfId="12011" xr:uid="{00000000-0005-0000-0000-000050D70000}"/>
    <cellStyle name="Year 6 2" xfId="12012" xr:uid="{00000000-0005-0000-0000-000051D70000}"/>
    <cellStyle name="Year 6 3" xfId="12013" xr:uid="{00000000-0005-0000-0000-000052D70000}"/>
    <cellStyle name="Year 6 4" xfId="12014" xr:uid="{00000000-0005-0000-0000-000053D70000}"/>
    <cellStyle name="Year 6 5" xfId="12015" xr:uid="{00000000-0005-0000-0000-000054D70000}"/>
    <cellStyle name="Year 6 6" xfId="12016" xr:uid="{00000000-0005-0000-0000-000055D70000}"/>
    <cellStyle name="Year 6 7" xfId="12017" xr:uid="{00000000-0005-0000-0000-000056D70000}"/>
    <cellStyle name="Year 6_CR4_19" xfId="12018" xr:uid="{00000000-0005-0000-0000-000057D70000}"/>
    <cellStyle name="Year 7" xfId="12019" xr:uid="{00000000-0005-0000-0000-000058D70000}"/>
    <cellStyle name="Year 7 2" xfId="12020" xr:uid="{00000000-0005-0000-0000-000059D70000}"/>
    <cellStyle name="Year 7 3" xfId="12021" xr:uid="{00000000-0005-0000-0000-00005AD70000}"/>
    <cellStyle name="Year 7 4" xfId="12022" xr:uid="{00000000-0005-0000-0000-00005BD70000}"/>
    <cellStyle name="Year 7 5" xfId="12023" xr:uid="{00000000-0005-0000-0000-00005CD70000}"/>
    <cellStyle name="Year 7 6" xfId="12024" xr:uid="{00000000-0005-0000-0000-00005DD70000}"/>
    <cellStyle name="Year 7 7" xfId="12025" xr:uid="{00000000-0005-0000-0000-00005ED70000}"/>
    <cellStyle name="Year 7_CR4_19" xfId="12026" xr:uid="{00000000-0005-0000-0000-00005FD70000}"/>
    <cellStyle name="Year 8" xfId="12027" xr:uid="{00000000-0005-0000-0000-000060D70000}"/>
    <cellStyle name="Year 8 2" xfId="12028" xr:uid="{00000000-0005-0000-0000-000061D70000}"/>
    <cellStyle name="Year 8 3" xfId="12029" xr:uid="{00000000-0005-0000-0000-000062D70000}"/>
    <cellStyle name="Year 8 4" xfId="12030" xr:uid="{00000000-0005-0000-0000-000063D70000}"/>
    <cellStyle name="Year 8 5" xfId="12031" xr:uid="{00000000-0005-0000-0000-000064D70000}"/>
    <cellStyle name="Year 8 6" xfId="12032" xr:uid="{00000000-0005-0000-0000-000065D70000}"/>
    <cellStyle name="Year 8_CR4_19" xfId="12033" xr:uid="{00000000-0005-0000-0000-000066D70000}"/>
    <cellStyle name="Year 9" xfId="34427" xr:uid="{00000000-0005-0000-0000-000067D70000}"/>
    <cellStyle name="Year_1" xfId="51579" xr:uid="{00000000-0005-0000-0000-000068D70000}"/>
    <cellStyle name="YearFormat" xfId="34185" xr:uid="{00000000-0005-0000-0000-000069D70000}"/>
    <cellStyle name="YearFormat 2" xfId="34186" xr:uid="{00000000-0005-0000-0000-00006AD70000}"/>
    <cellStyle name="YearFormat 3" xfId="34187" xr:uid="{00000000-0005-0000-0000-00006BD70000}"/>
    <cellStyle name="YearFormat 4" xfId="38637" xr:uid="{00000000-0005-0000-0000-00006CD70000}"/>
    <cellStyle name="YearFormat_AVA DVA EL" xfId="34188" xr:uid="{00000000-0005-0000-0000-00006DD70000}"/>
    <cellStyle name="Yen" xfId="34189" xr:uid="{00000000-0005-0000-0000-00006ED70000}"/>
    <cellStyle name="Yen 2" xfId="34190" xr:uid="{00000000-0005-0000-0000-00006FD70000}"/>
    <cellStyle name="Yen 3" xfId="34191" xr:uid="{00000000-0005-0000-0000-000070D70000}"/>
    <cellStyle name="Yen_AVA DVA EL" xfId="34192" xr:uid="{00000000-0005-0000-0000-000071D70000}"/>
    <cellStyle name="Złe" xfId="34193" xr:uid="{00000000-0005-0000-0000-000072D70000}"/>
    <cellStyle name="Złe 2" xfId="34194" xr:uid="{00000000-0005-0000-0000-000073D70000}"/>
    <cellStyle name="Złe 3" xfId="34195" xr:uid="{00000000-0005-0000-0000-000074D70000}"/>
    <cellStyle name="Złe_AVA DVA EL" xfId="34196" xr:uid="{00000000-0005-0000-0000-000075D70000}"/>
    <cellStyle name="Összesen" xfId="12034" xr:uid="{00000000-0005-0000-0000-0000DCBB0000}"/>
    <cellStyle name="Összesen 2" xfId="12035" xr:uid="{00000000-0005-0000-0000-0000DDBB0000}"/>
    <cellStyle name="Összesen 2 10" xfId="12036" xr:uid="{00000000-0005-0000-0000-0000DEBB0000}"/>
    <cellStyle name="Összesen 2 11" xfId="12037" xr:uid="{00000000-0005-0000-0000-0000DFBB0000}"/>
    <cellStyle name="Összesen 2 12" xfId="35195" xr:uid="{00000000-0005-0000-0000-0000E0BB0000}"/>
    <cellStyle name="Összesen 2 2" xfId="12038" xr:uid="{00000000-0005-0000-0000-0000E1BB0000}"/>
    <cellStyle name="Összesen 2 3" xfId="12039" xr:uid="{00000000-0005-0000-0000-0000E2BB0000}"/>
    <cellStyle name="Összesen 2 4" xfId="12040" xr:uid="{00000000-0005-0000-0000-0000E3BB0000}"/>
    <cellStyle name="Összesen 2 5" xfId="12041" xr:uid="{00000000-0005-0000-0000-0000E4BB0000}"/>
    <cellStyle name="Összesen 2 6" xfId="12042" xr:uid="{00000000-0005-0000-0000-0000E5BB0000}"/>
    <cellStyle name="Összesen 2 7" xfId="12043" xr:uid="{00000000-0005-0000-0000-0000E6BB0000}"/>
    <cellStyle name="Összesen 2 8" xfId="12044" xr:uid="{00000000-0005-0000-0000-0000E7BB0000}"/>
    <cellStyle name="Összesen 2 9" xfId="12045" xr:uid="{00000000-0005-0000-0000-0000E8BB0000}"/>
    <cellStyle name="Összesen 2_CR4_19" xfId="12046" xr:uid="{00000000-0005-0000-0000-0000E9BB0000}"/>
    <cellStyle name="Összesen 3" xfId="12047" xr:uid="{00000000-0005-0000-0000-0000EABB0000}"/>
    <cellStyle name="Összesen 3 10" xfId="12048" xr:uid="{00000000-0005-0000-0000-0000EBBB0000}"/>
    <cellStyle name="Összesen 3 11" xfId="12049" xr:uid="{00000000-0005-0000-0000-0000ECBB0000}"/>
    <cellStyle name="Összesen 3 12" xfId="34949" xr:uid="{00000000-0005-0000-0000-0000EDBB0000}"/>
    <cellStyle name="Összesen 3 13" xfId="35177" xr:uid="{00000000-0005-0000-0000-0000EEBB0000}"/>
    <cellStyle name="Összesen 3 2" xfId="12050" xr:uid="{00000000-0005-0000-0000-0000EFBB0000}"/>
    <cellStyle name="Összesen 3 3" xfId="12051" xr:uid="{00000000-0005-0000-0000-0000F0BB0000}"/>
    <cellStyle name="Összesen 3 4" xfId="12052" xr:uid="{00000000-0005-0000-0000-0000F1BB0000}"/>
    <cellStyle name="Összesen 3 5" xfId="12053" xr:uid="{00000000-0005-0000-0000-0000F2BB0000}"/>
    <cellStyle name="Összesen 3 6" xfId="12054" xr:uid="{00000000-0005-0000-0000-0000F3BB0000}"/>
    <cellStyle name="Összesen 3 7" xfId="12055" xr:uid="{00000000-0005-0000-0000-0000F4BB0000}"/>
    <cellStyle name="Összesen 3 8" xfId="12056" xr:uid="{00000000-0005-0000-0000-0000F5BB0000}"/>
    <cellStyle name="Összesen 3 9" xfId="12057" xr:uid="{00000000-0005-0000-0000-0000F6BB0000}"/>
    <cellStyle name="Összesen 3_CR4_19" xfId="12058" xr:uid="{00000000-0005-0000-0000-0000F7BB0000}"/>
    <cellStyle name="Összesen 4" xfId="12059" xr:uid="{00000000-0005-0000-0000-0000F8BB0000}"/>
    <cellStyle name="Összesen 4 10" xfId="12060" xr:uid="{00000000-0005-0000-0000-0000F9BB0000}"/>
    <cellStyle name="Összesen 4 11" xfId="12061" xr:uid="{00000000-0005-0000-0000-0000FABB0000}"/>
    <cellStyle name="Összesen 4 2" xfId="12062" xr:uid="{00000000-0005-0000-0000-0000FBBB0000}"/>
    <cellStyle name="Összesen 4 3" xfId="12063" xr:uid="{00000000-0005-0000-0000-0000FCBB0000}"/>
    <cellStyle name="Összesen 4 4" xfId="12064" xr:uid="{00000000-0005-0000-0000-0000FDBB0000}"/>
    <cellStyle name="Összesen 4 5" xfId="12065" xr:uid="{00000000-0005-0000-0000-0000FEBB0000}"/>
    <cellStyle name="Összesen 4 6" xfId="12066" xr:uid="{00000000-0005-0000-0000-0000FFBB0000}"/>
    <cellStyle name="Összesen 4 7" xfId="12067" xr:uid="{00000000-0005-0000-0000-000000BC0000}"/>
    <cellStyle name="Összesen 4 8" xfId="12068" xr:uid="{00000000-0005-0000-0000-000001BC0000}"/>
    <cellStyle name="Összesen 4 9" xfId="12069" xr:uid="{00000000-0005-0000-0000-000002BC0000}"/>
    <cellStyle name="Összesen 4_CR4_19" xfId="12070" xr:uid="{00000000-0005-0000-0000-000003BC0000}"/>
    <cellStyle name="Összesen 5" xfId="12071" xr:uid="{00000000-0005-0000-0000-000004BC0000}"/>
    <cellStyle name="Összesen 5 10" xfId="12072" xr:uid="{00000000-0005-0000-0000-000005BC0000}"/>
    <cellStyle name="Összesen 5 11" xfId="12073" xr:uid="{00000000-0005-0000-0000-000006BC0000}"/>
    <cellStyle name="Összesen 5 2" xfId="12074" xr:uid="{00000000-0005-0000-0000-000007BC0000}"/>
    <cellStyle name="Összesen 5 3" xfId="12075" xr:uid="{00000000-0005-0000-0000-000008BC0000}"/>
    <cellStyle name="Összesen 5 4" xfId="12076" xr:uid="{00000000-0005-0000-0000-000009BC0000}"/>
    <cellStyle name="Összesen 5 5" xfId="12077" xr:uid="{00000000-0005-0000-0000-00000ABC0000}"/>
    <cellStyle name="Összesen 5 6" xfId="12078" xr:uid="{00000000-0005-0000-0000-00000BBC0000}"/>
    <cellStyle name="Összesen 5 7" xfId="12079" xr:uid="{00000000-0005-0000-0000-00000CBC0000}"/>
    <cellStyle name="Összesen 5 8" xfId="12080" xr:uid="{00000000-0005-0000-0000-00000DBC0000}"/>
    <cellStyle name="Összesen 5 9" xfId="12081" xr:uid="{00000000-0005-0000-0000-00000EBC0000}"/>
    <cellStyle name="Összesen 5_CR4_19" xfId="12082" xr:uid="{00000000-0005-0000-0000-00000FBC0000}"/>
    <cellStyle name="Összesen 6" xfId="12083" xr:uid="{00000000-0005-0000-0000-000010BC0000}"/>
    <cellStyle name="Összesen 6 10" xfId="12084" xr:uid="{00000000-0005-0000-0000-000011BC0000}"/>
    <cellStyle name="Összesen 6 11" xfId="12085" xr:uid="{00000000-0005-0000-0000-000012BC0000}"/>
    <cellStyle name="Összesen 6 2" xfId="12086" xr:uid="{00000000-0005-0000-0000-000013BC0000}"/>
    <cellStyle name="Összesen 6 3" xfId="12087" xr:uid="{00000000-0005-0000-0000-000014BC0000}"/>
    <cellStyle name="Összesen 6 4" xfId="12088" xr:uid="{00000000-0005-0000-0000-000015BC0000}"/>
    <cellStyle name="Összesen 6 5" xfId="12089" xr:uid="{00000000-0005-0000-0000-000016BC0000}"/>
    <cellStyle name="Összesen 6 6" xfId="12090" xr:uid="{00000000-0005-0000-0000-000017BC0000}"/>
    <cellStyle name="Összesen 6 7" xfId="12091" xr:uid="{00000000-0005-0000-0000-000018BC0000}"/>
    <cellStyle name="Összesen 6 8" xfId="12092" xr:uid="{00000000-0005-0000-0000-000019BC0000}"/>
    <cellStyle name="Összesen 6 9" xfId="12093" xr:uid="{00000000-0005-0000-0000-00001ABC0000}"/>
    <cellStyle name="Összesen 6_CR4_19" xfId="12094" xr:uid="{00000000-0005-0000-0000-00001BBC0000}"/>
    <cellStyle name="Összesen 7" xfId="12095" xr:uid="{00000000-0005-0000-0000-00001CBC0000}"/>
    <cellStyle name="Összesen 7 10" xfId="12096" xr:uid="{00000000-0005-0000-0000-00001DBC0000}"/>
    <cellStyle name="Összesen 7 2" xfId="12097" xr:uid="{00000000-0005-0000-0000-00001EBC0000}"/>
    <cellStyle name="Összesen 7 3" xfId="12098" xr:uid="{00000000-0005-0000-0000-00001FBC0000}"/>
    <cellStyle name="Összesen 7 4" xfId="12099" xr:uid="{00000000-0005-0000-0000-000020BC0000}"/>
    <cellStyle name="Összesen 7 5" xfId="12100" xr:uid="{00000000-0005-0000-0000-000021BC0000}"/>
    <cellStyle name="Összesen 7 6" xfId="12101" xr:uid="{00000000-0005-0000-0000-000022BC0000}"/>
    <cellStyle name="Összesen 7 7" xfId="12102" xr:uid="{00000000-0005-0000-0000-000023BC0000}"/>
    <cellStyle name="Összesen 7 8" xfId="12103" xr:uid="{00000000-0005-0000-0000-000024BC0000}"/>
    <cellStyle name="Összesen 7 9" xfId="12104" xr:uid="{00000000-0005-0000-0000-000025BC0000}"/>
    <cellStyle name="Összesen 7_CR4_19" xfId="12105" xr:uid="{00000000-0005-0000-0000-000026BC0000}"/>
    <cellStyle name="Összesen 8" xfId="34846" xr:uid="{00000000-0005-0000-0000-000027BC0000}"/>
    <cellStyle name="Összesen_A02" xfId="54134" xr:uid="{2F4979C6-4F68-464D-ABE3-D803D4322912}"/>
    <cellStyle name="Акцент1" xfId="34197" xr:uid="{00000000-0005-0000-0000-000076D70000}"/>
    <cellStyle name="Акцент1 2" xfId="34198" xr:uid="{00000000-0005-0000-0000-000077D70000}"/>
    <cellStyle name="Акцент1 3" xfId="34199" xr:uid="{00000000-0005-0000-0000-000078D70000}"/>
    <cellStyle name="Акцент1_AVA DVA EL" xfId="34200" xr:uid="{00000000-0005-0000-0000-000079D70000}"/>
    <cellStyle name="Акцент2" xfId="34201" xr:uid="{00000000-0005-0000-0000-00007AD70000}"/>
    <cellStyle name="Акцент2 2" xfId="34202" xr:uid="{00000000-0005-0000-0000-00007BD70000}"/>
    <cellStyle name="Акцент2 3" xfId="34203" xr:uid="{00000000-0005-0000-0000-00007CD70000}"/>
    <cellStyle name="Акцент2_AVA DVA EL" xfId="34204" xr:uid="{00000000-0005-0000-0000-00007DD70000}"/>
    <cellStyle name="Акцент3" xfId="34205" xr:uid="{00000000-0005-0000-0000-00007ED70000}"/>
    <cellStyle name="Акцент3 2" xfId="34206" xr:uid="{00000000-0005-0000-0000-00007FD70000}"/>
    <cellStyle name="Акцент3 3" xfId="34207" xr:uid="{00000000-0005-0000-0000-000080D70000}"/>
    <cellStyle name="Акцент3_AVA DVA EL" xfId="34208" xr:uid="{00000000-0005-0000-0000-000081D70000}"/>
    <cellStyle name="Акцент4" xfId="34209" xr:uid="{00000000-0005-0000-0000-000082D70000}"/>
    <cellStyle name="Акцент4 2" xfId="34210" xr:uid="{00000000-0005-0000-0000-000083D70000}"/>
    <cellStyle name="Акцент4 3" xfId="34211" xr:uid="{00000000-0005-0000-0000-000084D70000}"/>
    <cellStyle name="Акцент4_AVA DVA EL" xfId="34212" xr:uid="{00000000-0005-0000-0000-000085D70000}"/>
    <cellStyle name="Акцент5" xfId="34213" xr:uid="{00000000-0005-0000-0000-000086D70000}"/>
    <cellStyle name="Акцент5 2" xfId="34214" xr:uid="{00000000-0005-0000-0000-000087D70000}"/>
    <cellStyle name="Акцент5 3" xfId="34215" xr:uid="{00000000-0005-0000-0000-000088D70000}"/>
    <cellStyle name="Акцент5_AVA DVA EL" xfId="34216" xr:uid="{00000000-0005-0000-0000-000089D70000}"/>
    <cellStyle name="Акцент6" xfId="34217" xr:uid="{00000000-0005-0000-0000-00008AD70000}"/>
    <cellStyle name="Акцент6 2" xfId="34218" xr:uid="{00000000-0005-0000-0000-00008BD70000}"/>
    <cellStyle name="Акцент6 3" xfId="34219" xr:uid="{00000000-0005-0000-0000-00008CD70000}"/>
    <cellStyle name="Акцент6_AVA DVA EL" xfId="34220" xr:uid="{00000000-0005-0000-0000-00008DD70000}"/>
    <cellStyle name="Ввод " xfId="34221" xr:uid="{00000000-0005-0000-0000-00008ED70000}"/>
    <cellStyle name="Ввод  2" xfId="34222" xr:uid="{00000000-0005-0000-0000-00008FD70000}"/>
    <cellStyle name="Ввод  3" xfId="34223" xr:uid="{00000000-0005-0000-0000-000090D70000}"/>
    <cellStyle name="Ввод  4" xfId="38638" xr:uid="{00000000-0005-0000-0000-000091D70000}"/>
    <cellStyle name="Ввод _AVA DVA EL" xfId="34224" xr:uid="{00000000-0005-0000-0000-000092D70000}"/>
    <cellStyle name="Вывод" xfId="34225" xr:uid="{00000000-0005-0000-0000-000093D70000}"/>
    <cellStyle name="Вывод 2" xfId="34226" xr:uid="{00000000-0005-0000-0000-000094D70000}"/>
    <cellStyle name="Вывод 3" xfId="34227" xr:uid="{00000000-0005-0000-0000-000095D70000}"/>
    <cellStyle name="Вывод_AVA DVA EL" xfId="34228" xr:uid="{00000000-0005-0000-0000-000096D70000}"/>
    <cellStyle name="Вычисление" xfId="34229" xr:uid="{00000000-0005-0000-0000-000097D70000}"/>
    <cellStyle name="Вычисление 2" xfId="34230" xr:uid="{00000000-0005-0000-0000-000098D70000}"/>
    <cellStyle name="Вычисление 3" xfId="34231" xr:uid="{00000000-0005-0000-0000-000099D70000}"/>
    <cellStyle name="Вычисление_AVA DVA EL" xfId="34232" xr:uid="{00000000-0005-0000-0000-00009AD70000}"/>
    <cellStyle name="Гиперссылка 2" xfId="34233" xr:uid="{00000000-0005-0000-0000-00009BD70000}"/>
    <cellStyle name="Гиперссылка 2 2" xfId="34234" xr:uid="{00000000-0005-0000-0000-00009CD70000}"/>
    <cellStyle name="Гиперссылка 2 3" xfId="34235" xr:uid="{00000000-0005-0000-0000-00009DD70000}"/>
    <cellStyle name="Гиперссылка 2_AVA DVA EL" xfId="34236" xr:uid="{00000000-0005-0000-0000-00009ED70000}"/>
    <cellStyle name="Заголовок 1" xfId="34237" xr:uid="{00000000-0005-0000-0000-00009FD70000}"/>
    <cellStyle name="Заголовок 1 2" xfId="34238" xr:uid="{00000000-0005-0000-0000-0000A0D70000}"/>
    <cellStyle name="Заголовок 1 3" xfId="34239" xr:uid="{00000000-0005-0000-0000-0000A1D70000}"/>
    <cellStyle name="Заголовок 1_AVA DVA EL" xfId="34240" xr:uid="{00000000-0005-0000-0000-0000A2D70000}"/>
    <cellStyle name="Заголовок 2" xfId="34241" xr:uid="{00000000-0005-0000-0000-0000A3D70000}"/>
    <cellStyle name="Заголовок 2 2" xfId="34242" xr:uid="{00000000-0005-0000-0000-0000A4D70000}"/>
    <cellStyle name="Заголовок 2 3" xfId="34243" xr:uid="{00000000-0005-0000-0000-0000A5D70000}"/>
    <cellStyle name="Заголовок 2_AVA DVA EL" xfId="34244" xr:uid="{00000000-0005-0000-0000-0000A6D70000}"/>
    <cellStyle name="Заголовок 3" xfId="34245" xr:uid="{00000000-0005-0000-0000-0000A7D70000}"/>
    <cellStyle name="Заголовок 3 2" xfId="34246" xr:uid="{00000000-0005-0000-0000-0000A8D70000}"/>
    <cellStyle name="Заголовок 3 3" xfId="34247" xr:uid="{00000000-0005-0000-0000-0000A9D70000}"/>
    <cellStyle name="Заголовок 3_AVA DVA EL" xfId="34248" xr:uid="{00000000-0005-0000-0000-0000AAD70000}"/>
    <cellStyle name="Заголовок 4" xfId="34249" xr:uid="{00000000-0005-0000-0000-0000ABD70000}"/>
    <cellStyle name="Заголовок 4 2" xfId="34250" xr:uid="{00000000-0005-0000-0000-0000ACD70000}"/>
    <cellStyle name="Заголовок 4 3" xfId="34251" xr:uid="{00000000-0005-0000-0000-0000ADD70000}"/>
    <cellStyle name="Заголовок 4_AVA DVA EL" xfId="34252" xr:uid="{00000000-0005-0000-0000-0000AED70000}"/>
    <cellStyle name="Итог" xfId="34253" xr:uid="{00000000-0005-0000-0000-0000AFD70000}"/>
    <cellStyle name="Итог 2" xfId="34254" xr:uid="{00000000-0005-0000-0000-0000B0D70000}"/>
    <cellStyle name="Итог 3" xfId="34255" xr:uid="{00000000-0005-0000-0000-0000B1D70000}"/>
    <cellStyle name="Итог_AVA DVA EL" xfId="34256" xr:uid="{00000000-0005-0000-0000-0000B2D70000}"/>
    <cellStyle name="Контрольная ячейка" xfId="34257" xr:uid="{00000000-0005-0000-0000-0000B3D70000}"/>
    <cellStyle name="Контрольная ячейка 2" xfId="34258" xr:uid="{00000000-0005-0000-0000-0000B4D70000}"/>
    <cellStyle name="Контрольная ячейка 3" xfId="34259" xr:uid="{00000000-0005-0000-0000-0000B5D70000}"/>
    <cellStyle name="Контрольная ячейка_AVA DVA EL" xfId="34260" xr:uid="{00000000-0005-0000-0000-0000B6D70000}"/>
    <cellStyle name="Название" xfId="34261" xr:uid="{00000000-0005-0000-0000-0000B7D70000}"/>
    <cellStyle name="Название 2" xfId="34262" xr:uid="{00000000-0005-0000-0000-0000B8D70000}"/>
    <cellStyle name="Название 3" xfId="34263" xr:uid="{00000000-0005-0000-0000-0000B9D70000}"/>
    <cellStyle name="Название_AVA DVA EL" xfId="34264" xr:uid="{00000000-0005-0000-0000-0000BAD70000}"/>
    <cellStyle name="Нейтральный" xfId="34265" xr:uid="{00000000-0005-0000-0000-0000BBD70000}"/>
    <cellStyle name="Нейтральный 2" xfId="34266" xr:uid="{00000000-0005-0000-0000-0000BCD70000}"/>
    <cellStyle name="Нейтральный 3" xfId="34267" xr:uid="{00000000-0005-0000-0000-0000BDD70000}"/>
    <cellStyle name="Нейтральный_AVA DVA EL" xfId="34268" xr:uid="{00000000-0005-0000-0000-0000BED70000}"/>
    <cellStyle name="Обычный 2" xfId="38639" xr:uid="{00000000-0005-0000-0000-0000BFD70000}"/>
    <cellStyle name="Обычный_Книга2" xfId="34269" xr:uid="{00000000-0005-0000-0000-0000C0D70000}"/>
    <cellStyle name="Плохой" xfId="34270" xr:uid="{00000000-0005-0000-0000-0000C1D70000}"/>
    <cellStyle name="Плохой 2" xfId="34271" xr:uid="{00000000-0005-0000-0000-0000C2D70000}"/>
    <cellStyle name="Плохой 3" xfId="34272" xr:uid="{00000000-0005-0000-0000-0000C3D70000}"/>
    <cellStyle name="Плохой_AVA DVA EL" xfId="34273" xr:uid="{00000000-0005-0000-0000-0000C4D70000}"/>
    <cellStyle name="Пояснение" xfId="34274" xr:uid="{00000000-0005-0000-0000-0000C5D70000}"/>
    <cellStyle name="Пояснение 2" xfId="34275" xr:uid="{00000000-0005-0000-0000-0000C6D70000}"/>
    <cellStyle name="Пояснение 3" xfId="34276" xr:uid="{00000000-0005-0000-0000-0000C7D70000}"/>
    <cellStyle name="Пояснение_AVA DVA EL" xfId="34277" xr:uid="{00000000-0005-0000-0000-0000C8D70000}"/>
    <cellStyle name="Примечание" xfId="34278" xr:uid="{00000000-0005-0000-0000-0000C9D70000}"/>
    <cellStyle name="Примечание 2" xfId="34279" xr:uid="{00000000-0005-0000-0000-0000CAD70000}"/>
    <cellStyle name="Примечание 3" xfId="34280" xr:uid="{00000000-0005-0000-0000-0000CBD70000}"/>
    <cellStyle name="Примечание 4" xfId="51580" xr:uid="{00000000-0005-0000-0000-0000CCD70000}"/>
    <cellStyle name="Примечание_AVA DVA EL" xfId="34281" xr:uid="{00000000-0005-0000-0000-0000CDD70000}"/>
    <cellStyle name="Связанная ячейка" xfId="34282" xr:uid="{00000000-0005-0000-0000-0000CED70000}"/>
    <cellStyle name="Связанная ячейка 2" xfId="34283" xr:uid="{00000000-0005-0000-0000-0000CFD70000}"/>
    <cellStyle name="Связанная ячейка 3" xfId="34284" xr:uid="{00000000-0005-0000-0000-0000D0D70000}"/>
    <cellStyle name="Связанная ячейка_AVA DVA EL" xfId="34285" xr:uid="{00000000-0005-0000-0000-0000D1D70000}"/>
    <cellStyle name="Текст предупреждения" xfId="34286" xr:uid="{00000000-0005-0000-0000-0000D2D70000}"/>
    <cellStyle name="Текст предупреждения 2" xfId="34287" xr:uid="{00000000-0005-0000-0000-0000D3D70000}"/>
    <cellStyle name="Текст предупреждения 3" xfId="34288" xr:uid="{00000000-0005-0000-0000-0000D4D70000}"/>
    <cellStyle name="Текст предупреждения_AVA DVA EL" xfId="34289" xr:uid="{00000000-0005-0000-0000-0000D5D70000}"/>
    <cellStyle name="Финансовый 2" xfId="38640" xr:uid="{00000000-0005-0000-0000-0000D6D70000}"/>
    <cellStyle name="Финансовый_Книга2" xfId="34290" xr:uid="{00000000-0005-0000-0000-0000D7D70000}"/>
    <cellStyle name="Хороший" xfId="34291" xr:uid="{00000000-0005-0000-0000-0000D8D70000}"/>
    <cellStyle name="Хороший 2" xfId="34292" xr:uid="{00000000-0005-0000-0000-0000D9D70000}"/>
    <cellStyle name="Хороший 3" xfId="34293" xr:uid="{00000000-0005-0000-0000-0000DAD70000}"/>
    <cellStyle name="Хороший_AVA DVA EL" xfId="34294" xr:uid="{00000000-0005-0000-0000-0000DBD70000}"/>
  </cellStyles>
  <dxfs count="4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99"/>
      <color rgb="FFFFFF66"/>
      <color rgb="FFFFFFCC"/>
      <color rgb="FF66FF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404813</xdr:colOff>
      <xdr:row>88</xdr:row>
      <xdr:rowOff>142875</xdr:rowOff>
    </xdr:from>
    <xdr:to>
      <xdr:col>4</xdr:col>
      <xdr:colOff>492125</xdr:colOff>
      <xdr:row>91</xdr:row>
      <xdr:rowOff>79374</xdr:rowOff>
    </xdr:to>
    <xdr:sp macro="" textlink="">
      <xdr:nvSpPr>
        <xdr:cNvPr id="2" name="Høyre klammeparentes 1">
          <a:extLst>
            <a:ext uri="{FF2B5EF4-FFF2-40B4-BE49-F238E27FC236}">
              <a16:creationId xmlns:a16="http://schemas.microsoft.com/office/drawing/2014/main" id="{1EB5317E-31F9-4263-AE11-B7289340A046}"/>
            </a:ext>
          </a:extLst>
        </xdr:cNvPr>
        <xdr:cNvSpPr/>
      </xdr:nvSpPr>
      <xdr:spPr>
        <a:xfrm>
          <a:off x="6016626" y="16224250"/>
          <a:ext cx="87312" cy="41274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b-NO" sz="1100"/>
        </a:p>
      </xdr:txBody>
    </xdr:sp>
    <xdr:clientData/>
  </xdr:twoCellAnchor>
  <xdr:twoCellAnchor>
    <xdr:from>
      <xdr:col>4</xdr:col>
      <xdr:colOff>404812</xdr:colOff>
      <xdr:row>94</xdr:row>
      <xdr:rowOff>31750</xdr:rowOff>
    </xdr:from>
    <xdr:to>
      <xdr:col>4</xdr:col>
      <xdr:colOff>508000</xdr:colOff>
      <xdr:row>98</xdr:row>
      <xdr:rowOff>127000</xdr:rowOff>
    </xdr:to>
    <xdr:sp macro="" textlink="">
      <xdr:nvSpPr>
        <xdr:cNvPr id="4" name="Høyre klammeparentes 3">
          <a:extLst>
            <a:ext uri="{FF2B5EF4-FFF2-40B4-BE49-F238E27FC236}">
              <a16:creationId xmlns:a16="http://schemas.microsoft.com/office/drawing/2014/main" id="{9A60BFF1-547B-40DB-8753-7B7052FC8F01}"/>
            </a:ext>
          </a:extLst>
        </xdr:cNvPr>
        <xdr:cNvSpPr/>
      </xdr:nvSpPr>
      <xdr:spPr>
        <a:xfrm>
          <a:off x="6016625" y="17113250"/>
          <a:ext cx="103188" cy="825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b-NO" sz="1100"/>
        </a:p>
      </xdr:txBody>
    </xdr:sp>
    <xdr:clientData/>
  </xdr:twoCellAnchor>
  <xdr:twoCellAnchor>
    <xdr:from>
      <xdr:col>4</xdr:col>
      <xdr:colOff>388937</xdr:colOff>
      <xdr:row>99</xdr:row>
      <xdr:rowOff>63499</xdr:rowOff>
    </xdr:from>
    <xdr:to>
      <xdr:col>4</xdr:col>
      <xdr:colOff>531812</xdr:colOff>
      <xdr:row>104</xdr:row>
      <xdr:rowOff>7937</xdr:rowOff>
    </xdr:to>
    <xdr:sp macro="" textlink="">
      <xdr:nvSpPr>
        <xdr:cNvPr id="5" name="Høyre klammeparentes 4">
          <a:extLst>
            <a:ext uri="{FF2B5EF4-FFF2-40B4-BE49-F238E27FC236}">
              <a16:creationId xmlns:a16="http://schemas.microsoft.com/office/drawing/2014/main" id="{467F7465-5899-4B51-BF0E-8BB8E529D99D}"/>
            </a:ext>
          </a:extLst>
        </xdr:cNvPr>
        <xdr:cNvSpPr/>
      </xdr:nvSpPr>
      <xdr:spPr>
        <a:xfrm>
          <a:off x="6000750" y="18057812"/>
          <a:ext cx="142875" cy="777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b-NO" sz="1100"/>
        </a:p>
      </xdr:txBody>
    </xdr:sp>
    <xdr:clientData/>
  </xdr:twoCellAnchor>
  <xdr:twoCellAnchor>
    <xdr:from>
      <xdr:col>4</xdr:col>
      <xdr:colOff>462281</xdr:colOff>
      <xdr:row>106</xdr:row>
      <xdr:rowOff>7938</xdr:rowOff>
    </xdr:from>
    <xdr:to>
      <xdr:col>4</xdr:col>
      <xdr:colOff>508000</xdr:colOff>
      <xdr:row>114</xdr:row>
      <xdr:rowOff>126999</xdr:rowOff>
    </xdr:to>
    <xdr:sp macro="" textlink="">
      <xdr:nvSpPr>
        <xdr:cNvPr id="6" name="Høyre klammeparentes 5">
          <a:extLst>
            <a:ext uri="{FF2B5EF4-FFF2-40B4-BE49-F238E27FC236}">
              <a16:creationId xmlns:a16="http://schemas.microsoft.com/office/drawing/2014/main" id="{6A85C2FE-9562-4F86-BE57-722C04EDE2F7}"/>
            </a:ext>
          </a:extLst>
        </xdr:cNvPr>
        <xdr:cNvSpPr/>
      </xdr:nvSpPr>
      <xdr:spPr>
        <a:xfrm>
          <a:off x="6074094" y="18708688"/>
          <a:ext cx="45719" cy="157956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kstSylinder 1">
          <a:extLst>
            <a:ext uri="{FF2B5EF4-FFF2-40B4-BE49-F238E27FC236}">
              <a16:creationId xmlns:a16="http://schemas.microsoft.com/office/drawing/2014/main" id="{36656343-9069-4DC9-AFBC-1240A022F8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kstSylinder 1">
          <a:extLst>
            <a:ext uri="{FF2B5EF4-FFF2-40B4-BE49-F238E27FC236}">
              <a16:creationId xmlns:a16="http://schemas.microsoft.com/office/drawing/2014/main" id="{B44EC6B7-0E99-46EA-8523-9A3AA1793F5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X13A0T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514350</xdr:colOff>
      <xdr:row>68</xdr:row>
      <xdr:rowOff>47625</xdr:rowOff>
    </xdr:from>
    <xdr:ext cx="184731" cy="264560"/>
    <xdr:sp macro="" textlink="">
      <xdr:nvSpPr>
        <xdr:cNvPr id="2" name="TekstSylinder 1">
          <a:extLst>
            <a:ext uri="{FF2B5EF4-FFF2-40B4-BE49-F238E27FC236}">
              <a16:creationId xmlns:a16="http://schemas.microsoft.com/office/drawing/2014/main" id="{FE00CC29-7EF5-486A-A56F-3010D07A9142}"/>
            </a:ext>
          </a:extLst>
        </xdr:cNvPr>
        <xdr:cNvSpPr txBox="1"/>
      </xdr:nvSpPr>
      <xdr:spPr>
        <a:xfrm>
          <a:off x="6953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kstSylinder 1">
          <a:extLst>
            <a:ext uri="{FF2B5EF4-FFF2-40B4-BE49-F238E27FC236}">
              <a16:creationId xmlns:a16="http://schemas.microsoft.com/office/drawing/2014/main" id="{54B44D20-DAF1-45A8-9162-AFD28C7F5C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X28A0T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kstSylinder 1">
          <a:extLst>
            <a:ext uri="{FF2B5EF4-FFF2-40B4-BE49-F238E27FC236}">
              <a16:creationId xmlns:a16="http://schemas.microsoft.com/office/drawing/2014/main" id="{688AB423-0AE9-4211-9AD9-08BE952CCBE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X29A0T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622110</xdr:colOff>
      <xdr:row>57</xdr:row>
      <xdr:rowOff>0</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76110" cy="814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B70075\AppData\Local\Microsoft\Windows\Temporary%20Internet%20Files\Content.Outlook\CMGWVGGQ\11.Finanstilsynet\BK-NK\COREP_NK_2018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6.bin"/><Relationship Id="rId1" Type="http://schemas.openxmlformats.org/officeDocument/2006/relationships/hyperlink" Target="http://[s12l0];/"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7.bin"/><Relationship Id="rId1" Type="http://schemas.openxmlformats.org/officeDocument/2006/relationships/hyperlink" Target="http://[s13l0];/"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5.bin"/><Relationship Id="rId1" Type="http://schemas.openxmlformats.org/officeDocument/2006/relationships/hyperlink" Target="http://[s29l1];/"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2:O26"/>
  <sheetViews>
    <sheetView showGridLines="0" showRowColHeaders="0" tabSelected="1" showWhiteSpace="0" zoomScaleNormal="100" zoomScaleSheetLayoutView="100" zoomScalePageLayoutView="25" workbookViewId="0"/>
  </sheetViews>
  <sheetFormatPr baseColWidth="10" defaultColWidth="12.5703125" defaultRowHeight="11.25"/>
  <cols>
    <col min="1" max="1" width="2.5703125" style="3" customWidth="1"/>
    <col min="2"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2" spans="2:15" ht="33">
      <c r="B2" s="276" t="s">
        <v>0</v>
      </c>
    </row>
    <row r="6" spans="2:15" ht="23.25">
      <c r="B6" s="279" t="s">
        <v>1</v>
      </c>
    </row>
    <row r="7" spans="2:15" ht="18">
      <c r="B7" s="280" t="s">
        <v>2</v>
      </c>
    </row>
    <row r="8" spans="2:15" ht="12">
      <c r="B8" s="277"/>
    </row>
    <row r="11" spans="2:15" ht="249.75">
      <c r="B11" s="278">
        <v>2019</v>
      </c>
      <c r="C11"/>
      <c r="D11"/>
      <c r="E11"/>
      <c r="F11"/>
      <c r="G11" s="275">
        <v>2021</v>
      </c>
      <c r="H11"/>
      <c r="I11"/>
      <c r="J11"/>
      <c r="K11"/>
      <c r="L11"/>
      <c r="M11"/>
      <c r="N11"/>
      <c r="O11"/>
    </row>
    <row r="12" spans="2:15" ht="124.5">
      <c r="G12" s="274"/>
    </row>
    <row r="26" spans="4:4" ht="124.5">
      <c r="D26" s="274"/>
    </row>
  </sheetData>
  <sheetProtection formatCells="0" formatColumns="0" formatRows="0" insertColumns="0" insertRows="0" insertHyperlinks="0" deleteColumns="0" deleteRows="0" sort="0" autoFilter="0" pivotTables="0"/>
  <dataConsolidate/>
  <printOptions horizontalCentered="1" verticalCentered="1"/>
  <pageMargins left="3.937007874015748E-2" right="3.937007874015748E-2" top="3.937007874015748E-2" bottom="3.937007874015748E-2" header="3.937007874015748E-2" footer="3.937007874015748E-2"/>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6584-1AFC-4883-AEBA-76E235BFE142}">
  <dimension ref="A1:N50"/>
  <sheetViews>
    <sheetView showGridLines="0" showRowColHeaders="0" zoomScaleNormal="100" workbookViewId="0"/>
  </sheetViews>
  <sheetFormatPr baseColWidth="10" defaultColWidth="11.42578125" defaultRowHeight="11.25"/>
  <cols>
    <col min="1" max="1" width="2.7109375" style="41" customWidth="1"/>
    <col min="2" max="2" width="4.42578125" style="41" customWidth="1"/>
    <col min="3" max="3" width="66.28515625" style="41" customWidth="1"/>
    <col min="4" max="8" width="13.7109375" style="41" customWidth="1"/>
    <col min="9" max="9" width="3.28515625" style="41" customWidth="1"/>
    <col min="10" max="16384" width="11.42578125" style="41"/>
  </cols>
  <sheetData>
    <row r="1" spans="1:8" s="17" customFormat="1" ht="11.25" customHeight="1">
      <c r="A1" s="147"/>
      <c r="B1" s="14"/>
      <c r="C1" s="14"/>
      <c r="D1" s="15"/>
      <c r="E1" s="15"/>
      <c r="F1" s="15"/>
      <c r="G1" s="15"/>
      <c r="H1" s="15"/>
    </row>
    <row r="2" spans="1:8" s="17" customFormat="1" ht="5.25" customHeight="1">
      <c r="B2" s="14"/>
      <c r="C2" s="14"/>
      <c r="D2" s="15"/>
      <c r="E2" s="15"/>
      <c r="F2" s="16"/>
      <c r="G2" s="16"/>
      <c r="H2" s="16"/>
    </row>
    <row r="3" spans="1:8" s="19" customFormat="1" ht="12.75">
      <c r="B3" s="1758" t="s">
        <v>284</v>
      </c>
      <c r="C3" s="1758"/>
      <c r="D3" s="1758"/>
      <c r="E3" s="1758"/>
      <c r="F3" s="1758"/>
      <c r="G3" s="1758"/>
      <c r="H3" s="1758"/>
    </row>
    <row r="4" spans="1:8" s="17" customFormat="1" ht="5.25" customHeight="1">
      <c r="B4" s="14"/>
      <c r="C4" s="14"/>
      <c r="D4" s="15"/>
      <c r="E4" s="15"/>
      <c r="F4" s="16"/>
      <c r="G4" s="16"/>
      <c r="H4" s="16"/>
    </row>
    <row r="5" spans="1:8" s="9" customFormat="1" ht="15.75">
      <c r="B5" s="21" t="s">
        <v>659</v>
      </c>
    </row>
    <row r="6" spans="1:8" s="9" customFormat="1" ht="11.25" customHeight="1">
      <c r="B6" s="21"/>
    </row>
    <row r="7" spans="1:8" s="9" customFormat="1" ht="22.5" customHeight="1">
      <c r="B7" s="1788" t="s">
        <v>660</v>
      </c>
      <c r="C7" s="1789"/>
      <c r="D7" s="1789"/>
      <c r="E7" s="1789"/>
      <c r="F7" s="1789"/>
      <c r="G7" s="1789"/>
      <c r="H7" s="1789"/>
    </row>
    <row r="8" spans="1:8" s="9" customFormat="1" ht="111.2" customHeight="1">
      <c r="B8" s="1788" t="s">
        <v>661</v>
      </c>
      <c r="C8" s="1788"/>
      <c r="D8" s="1788"/>
      <c r="E8" s="1788"/>
      <c r="F8" s="1788"/>
      <c r="G8" s="1788"/>
      <c r="H8" s="1788"/>
    </row>
    <row r="9" spans="1:8" ht="11.25" customHeight="1"/>
    <row r="10" spans="1:8" ht="11.25" customHeight="1">
      <c r="B10" s="1783" t="s">
        <v>296</v>
      </c>
      <c r="C10" s="1783"/>
      <c r="D10" s="1591" t="s">
        <v>662</v>
      </c>
      <c r="E10" s="1591" t="s">
        <v>308</v>
      </c>
      <c r="F10" s="1591" t="s">
        <v>310</v>
      </c>
      <c r="G10" s="1591" t="s">
        <v>313</v>
      </c>
      <c r="H10" s="1591" t="s">
        <v>319</v>
      </c>
    </row>
    <row r="11" spans="1:8" ht="11.25" customHeight="1">
      <c r="B11" s="1783"/>
      <c r="C11" s="1783"/>
      <c r="D11" s="917" t="s">
        <v>617</v>
      </c>
      <c r="E11" s="917" t="s">
        <v>618</v>
      </c>
      <c r="F11" s="917" t="s">
        <v>663</v>
      </c>
      <c r="G11" s="917" t="s">
        <v>664</v>
      </c>
      <c r="H11" s="917" t="s">
        <v>617</v>
      </c>
    </row>
    <row r="12" spans="1:8" ht="11.25" customHeight="1">
      <c r="B12" s="1784"/>
      <c r="C12" s="1784"/>
      <c r="D12" s="1146">
        <v>2021</v>
      </c>
      <c r="E12" s="1146">
        <v>2021</v>
      </c>
      <c r="F12" s="1146">
        <v>2021</v>
      </c>
      <c r="G12" s="1146">
        <v>2021</v>
      </c>
      <c r="H12" s="1146">
        <v>2020</v>
      </c>
    </row>
    <row r="13" spans="1:8" ht="11.25" customHeight="1">
      <c r="B13" s="1785" t="s">
        <v>665</v>
      </c>
      <c r="C13" s="1786"/>
      <c r="D13" s="166"/>
      <c r="E13" s="166"/>
      <c r="F13" s="166"/>
      <c r="G13" s="166"/>
      <c r="H13" s="166"/>
    </row>
    <row r="14" spans="1:8" ht="11.25" customHeight="1">
      <c r="B14" s="335">
        <v>1</v>
      </c>
      <c r="C14" s="588" t="s">
        <v>666</v>
      </c>
      <c r="D14" s="137">
        <v>189305</v>
      </c>
      <c r="E14" s="137">
        <v>179705.891</v>
      </c>
      <c r="F14" s="137">
        <v>180456</v>
      </c>
      <c r="G14" s="137">
        <v>180318</v>
      </c>
      <c r="H14" s="137">
        <v>181114.516</v>
      </c>
    </row>
    <row r="15" spans="1:8" ht="11.25" customHeight="1">
      <c r="B15" s="335">
        <v>2</v>
      </c>
      <c r="C15" s="588" t="s">
        <v>667</v>
      </c>
      <c r="D15" s="137">
        <v>204400</v>
      </c>
      <c r="E15" s="137">
        <v>194800.62100000001</v>
      </c>
      <c r="F15" s="137">
        <v>192613</v>
      </c>
      <c r="G15" s="137">
        <v>193439</v>
      </c>
      <c r="H15" s="137">
        <v>194689</v>
      </c>
    </row>
    <row r="16" spans="1:8" ht="11.25" customHeight="1">
      <c r="B16" s="335">
        <v>3</v>
      </c>
      <c r="C16" s="588" t="s">
        <v>668</v>
      </c>
      <c r="D16" s="137">
        <v>233801</v>
      </c>
      <c r="E16" s="137">
        <v>220284.74299999999</v>
      </c>
      <c r="F16" s="137">
        <v>211269</v>
      </c>
      <c r="G16" s="137">
        <v>211461</v>
      </c>
      <c r="H16" s="137">
        <v>214188</v>
      </c>
    </row>
    <row r="17" spans="2:9" ht="11.25" customHeight="1">
      <c r="B17" s="1782" t="s">
        <v>669</v>
      </c>
      <c r="C17" s="1787"/>
      <c r="D17" s="864"/>
      <c r="E17" s="166"/>
      <c r="F17" s="166"/>
      <c r="G17" s="166"/>
      <c r="H17" s="166"/>
    </row>
    <row r="18" spans="2:9" ht="11.25" customHeight="1">
      <c r="B18" s="335">
        <v>4</v>
      </c>
      <c r="C18" s="588" t="s">
        <v>565</v>
      </c>
      <c r="D18" s="137">
        <v>973431</v>
      </c>
      <c r="E18" s="137">
        <v>982349.39099999995</v>
      </c>
      <c r="F18" s="137">
        <v>976567</v>
      </c>
      <c r="G18" s="137">
        <v>954083</v>
      </c>
      <c r="H18" s="137">
        <v>967145.83100000001</v>
      </c>
      <c r="I18" s="53"/>
    </row>
    <row r="19" spans="2:9" ht="11.25" customHeight="1">
      <c r="B19" s="337"/>
      <c r="C19" s="166" t="s">
        <v>670</v>
      </c>
      <c r="D19" s="864"/>
      <c r="E19" s="166"/>
      <c r="F19" s="166"/>
      <c r="G19" s="166"/>
      <c r="H19" s="166"/>
      <c r="I19" s="53"/>
    </row>
    <row r="20" spans="2:9" ht="11.25" customHeight="1">
      <c r="B20" s="335">
        <v>5</v>
      </c>
      <c r="C20" s="588" t="s">
        <v>671</v>
      </c>
      <c r="D20" s="1396">
        <v>19.45</v>
      </c>
      <c r="E20" s="1396">
        <v>18.29</v>
      </c>
      <c r="F20" s="1396">
        <v>18.48</v>
      </c>
      <c r="G20" s="1396">
        <v>18.899999999999999</v>
      </c>
      <c r="H20" s="1396">
        <v>18.726701826624499</v>
      </c>
    </row>
    <row r="21" spans="2:9" ht="11.25" customHeight="1">
      <c r="B21" s="335">
        <v>6</v>
      </c>
      <c r="C21" s="588" t="s">
        <v>672</v>
      </c>
      <c r="D21" s="1396">
        <v>21</v>
      </c>
      <c r="E21" s="1396">
        <v>19.829999999999998</v>
      </c>
      <c r="F21" s="1396">
        <v>19.72</v>
      </c>
      <c r="G21" s="1396">
        <v>20.27</v>
      </c>
      <c r="H21" s="1396">
        <v>20.130263064743499</v>
      </c>
    </row>
    <row r="22" spans="2:9" ht="11.25" customHeight="1">
      <c r="B22" s="335">
        <v>7</v>
      </c>
      <c r="C22" s="588" t="s">
        <v>673</v>
      </c>
      <c r="D22" s="1396">
        <v>24.02</v>
      </c>
      <c r="E22" s="1396">
        <v>22.42</v>
      </c>
      <c r="F22" s="1396">
        <v>21.63</v>
      </c>
      <c r="G22" s="1396">
        <v>22.16</v>
      </c>
      <c r="H22" s="1396">
        <v>22.146401621618502</v>
      </c>
    </row>
    <row r="23" spans="2:9" ht="11.25" customHeight="1">
      <c r="B23" s="1782" t="s">
        <v>674</v>
      </c>
      <c r="C23" s="1782"/>
      <c r="D23" s="1782"/>
      <c r="E23" s="1782"/>
      <c r="F23" s="1782"/>
      <c r="G23" s="1782"/>
      <c r="H23" s="1782"/>
    </row>
    <row r="24" spans="2:9" s="3" customFormat="1" ht="11.25" customHeight="1">
      <c r="B24" s="796" t="s">
        <v>675</v>
      </c>
      <c r="C24" s="535" t="s">
        <v>676</v>
      </c>
      <c r="D24" s="1396">
        <v>1.9</v>
      </c>
      <c r="E24" s="1396">
        <v>1.9750999999999999</v>
      </c>
      <c r="F24" s="1396">
        <v>1.9868399999999999</v>
      </c>
      <c r="G24" s="1396">
        <v>2.0337000000000001</v>
      </c>
      <c r="H24" s="1396">
        <v>2.0062000000000002</v>
      </c>
    </row>
    <row r="25" spans="2:9" s="3" customFormat="1" ht="11.25" customHeight="1">
      <c r="B25" s="1076" t="s">
        <v>677</v>
      </c>
      <c r="C25" s="886" t="s">
        <v>678</v>
      </c>
      <c r="D25" s="1397">
        <v>1.9</v>
      </c>
      <c r="E25" s="1397">
        <v>1.9750999999999999</v>
      </c>
      <c r="F25" s="1397">
        <v>1.9868399999999999</v>
      </c>
      <c r="G25" s="1397">
        <v>2.0337000000000001</v>
      </c>
      <c r="H25" s="1397">
        <v>2.0062000000000002</v>
      </c>
    </row>
    <row r="26" spans="2:9" s="3" customFormat="1" ht="11.25" customHeight="1">
      <c r="B26" s="1076" t="s">
        <v>679</v>
      </c>
      <c r="C26" s="886" t="s">
        <v>680</v>
      </c>
      <c r="D26" s="1397">
        <v>1.9</v>
      </c>
      <c r="E26" s="1397">
        <v>1.9750999999999999</v>
      </c>
      <c r="F26" s="1397">
        <v>1.9868399999999999</v>
      </c>
      <c r="G26" s="1397">
        <v>2.0337000000000001</v>
      </c>
      <c r="H26" s="1397">
        <v>2.0062000000000002</v>
      </c>
    </row>
    <row r="27" spans="2:9" s="3" customFormat="1" ht="11.25" customHeight="1">
      <c r="B27" s="796" t="s">
        <v>681</v>
      </c>
      <c r="C27" s="535" t="s">
        <v>682</v>
      </c>
      <c r="D27" s="1398">
        <v>9.9</v>
      </c>
      <c r="E27" s="1396">
        <v>9.9749999999999996</v>
      </c>
      <c r="F27" s="1396">
        <v>9.9868399999999991</v>
      </c>
      <c r="G27" s="1396">
        <v>10.0337</v>
      </c>
      <c r="H27" s="1396">
        <v>10.0062</v>
      </c>
    </row>
    <row r="28" spans="2:9" ht="11.25" customHeight="1">
      <c r="B28" s="1782" t="s">
        <v>683</v>
      </c>
      <c r="C28" s="1787"/>
      <c r="D28" s="495"/>
      <c r="E28" s="495"/>
      <c r="F28" s="495"/>
      <c r="G28" s="495"/>
      <c r="H28" s="495"/>
      <c r="I28" s="3"/>
    </row>
    <row r="29" spans="2:9" ht="11.25" customHeight="1">
      <c r="B29" s="335">
        <v>8</v>
      </c>
      <c r="C29" s="588" t="s">
        <v>684</v>
      </c>
      <c r="D29" s="1409">
        <v>2.5</v>
      </c>
      <c r="E29" s="1396">
        <v>2.5</v>
      </c>
      <c r="F29" s="1396">
        <v>2.5</v>
      </c>
      <c r="G29" s="1396">
        <v>2.5</v>
      </c>
      <c r="H29" s="1396">
        <v>2.5</v>
      </c>
    </row>
    <row r="30" spans="2:9" ht="11.25" customHeight="1">
      <c r="B30" s="798" t="s">
        <v>633</v>
      </c>
      <c r="C30" s="1778" t="s">
        <v>685</v>
      </c>
      <c r="D30" s="1778"/>
      <c r="E30" s="797"/>
      <c r="F30" s="797"/>
      <c r="G30" s="797"/>
      <c r="H30" s="797"/>
    </row>
    <row r="31" spans="2:9" ht="11.25" customHeight="1">
      <c r="B31" s="798">
        <v>9</v>
      </c>
      <c r="C31" s="535" t="s">
        <v>686</v>
      </c>
      <c r="D31" s="1398">
        <v>0.76950000000000007</v>
      </c>
      <c r="E31" s="1398">
        <v>0.72561999999999993</v>
      </c>
      <c r="F31" s="1398">
        <v>0.74763000000000002</v>
      </c>
      <c r="G31" s="1398">
        <v>0.74790000000000001</v>
      </c>
      <c r="H31" s="1398">
        <v>0.75421000000000005</v>
      </c>
    </row>
    <row r="32" spans="2:9" ht="11.25" customHeight="1">
      <c r="B32" s="798" t="s">
        <v>687</v>
      </c>
      <c r="C32" s="535" t="s">
        <v>688</v>
      </c>
      <c r="D32" s="1398">
        <v>2</v>
      </c>
      <c r="E32" s="1398">
        <v>2</v>
      </c>
      <c r="F32" s="1398">
        <v>2</v>
      </c>
      <c r="G32" s="1398">
        <v>2</v>
      </c>
      <c r="H32" s="1398">
        <v>2</v>
      </c>
    </row>
    <row r="33" spans="2:14" ht="11.25" customHeight="1">
      <c r="B33" s="798">
        <v>10</v>
      </c>
      <c r="C33" s="535" t="s">
        <v>689</v>
      </c>
      <c r="D33" s="797"/>
      <c r="E33" s="797"/>
      <c r="F33" s="797"/>
      <c r="G33" s="797"/>
      <c r="H33" s="797"/>
    </row>
    <row r="34" spans="2:14" ht="11.25" customHeight="1">
      <c r="B34" s="798" t="s">
        <v>690</v>
      </c>
      <c r="C34" s="535" t="s">
        <v>691</v>
      </c>
      <c r="D34" s="1412">
        <v>3.1</v>
      </c>
      <c r="E34" s="1412">
        <v>3.157</v>
      </c>
      <c r="F34" s="1412">
        <v>3.1802999999999999</v>
      </c>
      <c r="G34" s="1412">
        <v>3.1960899999999999</v>
      </c>
      <c r="H34" s="1412">
        <v>3.2014999999999998</v>
      </c>
    </row>
    <row r="35" spans="2:14" ht="11.25" customHeight="1">
      <c r="B35" s="798">
        <v>11</v>
      </c>
      <c r="C35" s="535" t="s">
        <v>692</v>
      </c>
      <c r="D35" s="1412">
        <v>8.3699999999999992</v>
      </c>
      <c r="E35" s="1412">
        <v>8.3826199999999993</v>
      </c>
      <c r="F35" s="1412">
        <v>8.4279299999999999</v>
      </c>
      <c r="G35" s="1412">
        <v>8.4439899999999994</v>
      </c>
      <c r="H35" s="1412">
        <v>8.4557099999999998</v>
      </c>
    </row>
    <row r="36" spans="2:14" ht="11.25" customHeight="1">
      <c r="B36" s="798" t="s">
        <v>693</v>
      </c>
      <c r="C36" s="535" t="s">
        <v>694</v>
      </c>
      <c r="D36" s="1417">
        <v>18.269500000000001</v>
      </c>
      <c r="E36" s="1417">
        <v>18.357619999999997</v>
      </c>
      <c r="F36" s="1417">
        <v>18.414769999999997</v>
      </c>
      <c r="G36" s="1417">
        <v>18.477689999999999</v>
      </c>
      <c r="H36" s="1417">
        <v>18.46191</v>
      </c>
      <c r="I36" s="3"/>
      <c r="J36" s="1411"/>
      <c r="K36" s="1411"/>
      <c r="L36" s="1411"/>
      <c r="M36" s="1411"/>
      <c r="N36" s="1411"/>
    </row>
    <row r="37" spans="2:14" ht="11.25" customHeight="1">
      <c r="B37" s="335">
        <v>12</v>
      </c>
      <c r="C37" s="588" t="s">
        <v>695</v>
      </c>
      <c r="D37" s="1418">
        <v>4.6804999999999986</v>
      </c>
      <c r="E37" s="1418">
        <v>3.432380000000002</v>
      </c>
      <c r="F37" s="1418">
        <v>3.5652300000000032</v>
      </c>
      <c r="G37" s="1418">
        <v>3.9223099999999995</v>
      </c>
      <c r="H37" s="1418">
        <v>3.7647918266244993</v>
      </c>
    </row>
    <row r="38" spans="2:14" ht="11.25" customHeight="1">
      <c r="B38" s="1782" t="s">
        <v>696</v>
      </c>
      <c r="C38" s="1787"/>
      <c r="D38" s="166"/>
      <c r="E38" s="166"/>
      <c r="F38" s="166"/>
      <c r="G38" s="166"/>
      <c r="H38" s="166"/>
    </row>
    <row r="39" spans="2:14" ht="11.25" customHeight="1">
      <c r="B39" s="335">
        <v>13</v>
      </c>
      <c r="C39" s="588" t="s">
        <v>697</v>
      </c>
      <c r="D39" s="137">
        <v>2788704</v>
      </c>
      <c r="E39" s="137">
        <v>3008963.284</v>
      </c>
      <c r="F39" s="338">
        <v>2952716</v>
      </c>
      <c r="G39" s="137">
        <v>2851245</v>
      </c>
      <c r="H39" s="137">
        <v>2755112.3390000002</v>
      </c>
    </row>
    <row r="40" spans="2:14" ht="11.25" customHeight="1">
      <c r="B40" s="335">
        <v>14</v>
      </c>
      <c r="C40" s="588" t="s">
        <v>698</v>
      </c>
      <c r="D40" s="1410">
        <v>7.3296000000000001</v>
      </c>
      <c r="E40" s="1410">
        <v>6.4740000000000002</v>
      </c>
      <c r="F40" s="1410">
        <v>6.5229999999999997</v>
      </c>
      <c r="G40" s="1410">
        <v>6.78</v>
      </c>
      <c r="H40" s="1410">
        <v>7.0664632161846672</v>
      </c>
    </row>
    <row r="41" spans="2:14" ht="11.25" customHeight="1">
      <c r="B41" s="1782" t="s">
        <v>699</v>
      </c>
      <c r="C41" s="1782"/>
      <c r="D41" s="166"/>
      <c r="E41" s="166"/>
      <c r="F41" s="166"/>
      <c r="G41" s="166"/>
      <c r="H41" s="166"/>
    </row>
    <row r="42" spans="2:14" ht="11.25" customHeight="1">
      <c r="B42" s="335">
        <v>15</v>
      </c>
      <c r="C42" s="588" t="s">
        <v>700</v>
      </c>
      <c r="D42" s="504">
        <v>984933.57799999998</v>
      </c>
      <c r="E42" s="137">
        <v>773268.03995001758</v>
      </c>
      <c r="F42" s="137">
        <v>725378</v>
      </c>
      <c r="G42" s="137">
        <v>668459.36600000004</v>
      </c>
      <c r="H42" s="137">
        <v>590504.59325936809</v>
      </c>
    </row>
    <row r="43" spans="2:14" ht="11.25" customHeight="1">
      <c r="B43" s="335">
        <v>16</v>
      </c>
      <c r="C43" s="588" t="s">
        <v>701</v>
      </c>
      <c r="D43" s="504">
        <v>756107.99399999995</v>
      </c>
      <c r="E43" s="137">
        <v>514132.87094493478</v>
      </c>
      <c r="F43" s="137">
        <v>490730</v>
      </c>
      <c r="G43" s="137">
        <v>419439.29100000003</v>
      </c>
      <c r="H43" s="137">
        <v>398812.03752018284</v>
      </c>
    </row>
    <row r="44" spans="2:14" ht="11.25" customHeight="1">
      <c r="B44" s="335">
        <v>17</v>
      </c>
      <c r="C44" s="588" t="s">
        <v>702</v>
      </c>
      <c r="D44" s="1415">
        <v>130</v>
      </c>
      <c r="E44" s="1416">
        <v>150.40237332594845</v>
      </c>
      <c r="F44" s="1416">
        <v>147.81610770167799</v>
      </c>
      <c r="G44" s="1416">
        <v>159.369754</v>
      </c>
      <c r="H44" s="1416">
        <v>148.06589011985</v>
      </c>
    </row>
    <row r="45" spans="2:14" ht="11.25" customHeight="1">
      <c r="B45" s="1782" t="s">
        <v>283</v>
      </c>
      <c r="C45" s="1787"/>
      <c r="D45" s="166"/>
      <c r="E45" s="166"/>
      <c r="F45" s="166"/>
      <c r="G45" s="166"/>
      <c r="H45" s="166"/>
    </row>
    <row r="46" spans="2:14" ht="11.25" customHeight="1">
      <c r="B46" s="339">
        <v>18</v>
      </c>
      <c r="C46" s="586" t="s">
        <v>703</v>
      </c>
      <c r="D46" s="504">
        <v>1564433.4879999999</v>
      </c>
      <c r="E46" s="137">
        <v>1569686.3184270279</v>
      </c>
      <c r="F46" s="137">
        <v>1614043.0919999999</v>
      </c>
      <c r="G46" s="137">
        <v>1579380.6850000001</v>
      </c>
      <c r="H46" s="137">
        <v>1580708.997</v>
      </c>
    </row>
    <row r="47" spans="2:14" ht="11.25" customHeight="1">
      <c r="B47" s="339">
        <v>19</v>
      </c>
      <c r="C47" s="586" t="s">
        <v>704</v>
      </c>
      <c r="D47" s="504">
        <v>1402917.1459999999</v>
      </c>
      <c r="E47" s="137">
        <v>1388291.7504319495</v>
      </c>
      <c r="F47" s="137">
        <v>1412964.659</v>
      </c>
      <c r="G47" s="137">
        <v>1395198.7409999999</v>
      </c>
      <c r="H47" s="137">
        <v>1430524.32</v>
      </c>
    </row>
    <row r="48" spans="2:14" ht="11.25" customHeight="1">
      <c r="B48" s="1147">
        <v>20</v>
      </c>
      <c r="C48" s="1148" t="s">
        <v>705</v>
      </c>
      <c r="D48" s="1413">
        <v>111.51</v>
      </c>
      <c r="E48" s="1414">
        <v>113.07</v>
      </c>
      <c r="F48" s="1414">
        <v>114.23</v>
      </c>
      <c r="G48" s="1414">
        <v>113.2</v>
      </c>
      <c r="H48" s="1414">
        <v>110.5</v>
      </c>
    </row>
    <row r="49" spans="2:8">
      <c r="B49" s="153"/>
    </row>
    <row r="50" spans="2:8">
      <c r="B50" s="1768"/>
      <c r="C50" s="1790"/>
      <c r="D50" s="1790"/>
      <c r="E50" s="1790"/>
      <c r="F50" s="1790"/>
      <c r="G50" s="1790"/>
      <c r="H50" s="1790"/>
    </row>
  </sheetData>
  <mergeCells count="13">
    <mergeCell ref="B50:H50"/>
    <mergeCell ref="B28:C28"/>
    <mergeCell ref="C30:D30"/>
    <mergeCell ref="B38:C38"/>
    <mergeCell ref="B41:C41"/>
    <mergeCell ref="B45:C45"/>
    <mergeCell ref="B23:H23"/>
    <mergeCell ref="B3:H3"/>
    <mergeCell ref="B10:C12"/>
    <mergeCell ref="B13:C13"/>
    <mergeCell ref="B17:C17"/>
    <mergeCell ref="B8:H8"/>
    <mergeCell ref="B7:H7"/>
  </mergeCells>
  <hyperlinks>
    <hyperlink ref="B3" location="Contents!A1" display="Back to index page" xr:uid="{96870902-2B61-4057-A55A-C2A8CC752510}"/>
    <hyperlink ref="B3:H3" location="CONTENTS!A1" display="Back to contents page" xr:uid="{BDA73DB8-70A9-44F2-BD73-25BF9A061B10}"/>
  </hyperlinks>
  <pageMargins left="0.23622047244094491" right="0.23622047244094491" top="0.74803149606299213" bottom="0.74803149606299213"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1036-FCD8-4A6A-A8BB-B7D8E8BD0D8F}">
  <sheetPr codeName="Ark6"/>
  <dimension ref="B1:H12"/>
  <sheetViews>
    <sheetView showGridLines="0" showRowColHeaders="0" workbookViewId="0"/>
  </sheetViews>
  <sheetFormatPr baseColWidth="10" defaultColWidth="11.42578125" defaultRowHeight="11.25"/>
  <cols>
    <col min="1" max="1" width="2.7109375" style="3" customWidth="1"/>
    <col min="2" max="2" width="2.5703125" style="3" customWidth="1"/>
    <col min="3" max="3" width="56.85546875" style="3" customWidth="1"/>
    <col min="4" max="5" width="15.5703125" style="3" customWidth="1"/>
    <col min="6" max="16384" width="11.42578125" style="3"/>
  </cols>
  <sheetData>
    <row r="1" spans="2:8" ht="11.25" customHeight="1"/>
    <row r="2" spans="2:8" ht="5.25" customHeight="1"/>
    <row r="3" spans="2:8" ht="12.75" customHeight="1">
      <c r="B3" s="1758" t="s">
        <v>284</v>
      </c>
      <c r="C3" s="1758"/>
      <c r="D3" s="1758"/>
      <c r="E3" s="1758"/>
      <c r="F3" s="1758"/>
      <c r="G3" s="1758"/>
      <c r="H3" s="1758"/>
    </row>
    <row r="4" spans="2:8" ht="5.25" customHeight="1"/>
    <row r="5" spans="2:8" s="150" customFormat="1" ht="15.75">
      <c r="B5" s="21" t="s">
        <v>706</v>
      </c>
    </row>
    <row r="6" spans="2:8" ht="11.25" customHeight="1"/>
    <row r="7" spans="2:8" ht="33.75" customHeight="1">
      <c r="B7" s="1792" t="s">
        <v>707</v>
      </c>
      <c r="C7" s="1792"/>
      <c r="D7" s="1792"/>
      <c r="E7" s="1792"/>
    </row>
    <row r="8" spans="2:8" ht="11.25" customHeight="1">
      <c r="B8" s="479"/>
      <c r="C8" s="479"/>
      <c r="D8" s="479"/>
      <c r="E8" s="479"/>
    </row>
    <row r="9" spans="2:8" ht="11.25" customHeight="1">
      <c r="B9" s="509" t="s">
        <v>293</v>
      </c>
      <c r="C9" s="505"/>
      <c r="D9" s="514"/>
      <c r="E9" s="1793" t="s">
        <v>708</v>
      </c>
    </row>
    <row r="10" spans="2:8" ht="11.25" customHeight="1">
      <c r="B10" s="1791" t="s">
        <v>296</v>
      </c>
      <c r="C10" s="1791"/>
      <c r="D10" s="1149" t="s">
        <v>709</v>
      </c>
      <c r="E10" s="1794"/>
    </row>
    <row r="11" spans="2:8" ht="22.5" customHeight="1">
      <c r="B11" s="887">
        <v>1</v>
      </c>
      <c r="C11" s="888" t="s">
        <v>710</v>
      </c>
      <c r="D11" s="1150">
        <v>19459.962</v>
      </c>
      <c r="E11" s="1150">
        <v>48649.904999999999</v>
      </c>
    </row>
    <row r="12" spans="2:8" s="516" customFormat="1" ht="21.75" customHeight="1"/>
  </sheetData>
  <mergeCells count="4">
    <mergeCell ref="B10:C10"/>
    <mergeCell ref="B7:E7"/>
    <mergeCell ref="B3:H3"/>
    <mergeCell ref="E9:E10"/>
  </mergeCells>
  <hyperlinks>
    <hyperlink ref="B3" location="Contents!A1" display="Back to index page" xr:uid="{B8E79778-16A2-4CC5-A93F-5DD898EC23E1}"/>
    <hyperlink ref="B3:H3" location="CONTENTS!A1" display="Back to contents page" xr:uid="{F2C76773-D7F9-4766-AB12-01512A8E0C4F}"/>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3036-C21A-48CF-812B-CE954FA14FF5}">
  <sheetPr codeName="Ark7"/>
  <dimension ref="B1:H24"/>
  <sheetViews>
    <sheetView showGridLines="0" showRowColHeaders="0" workbookViewId="0"/>
  </sheetViews>
  <sheetFormatPr baseColWidth="10" defaultColWidth="11.42578125" defaultRowHeight="14.25"/>
  <cols>
    <col min="1" max="1" width="2.7109375" style="150" customWidth="1"/>
    <col min="2" max="2" width="2.5703125" style="150" customWidth="1"/>
    <col min="3" max="3" width="92.28515625" style="150" customWidth="1"/>
    <col min="4" max="4" width="14.140625" style="150" bestFit="1" customWidth="1"/>
    <col min="5" max="5" width="11.42578125" style="150"/>
    <col min="6" max="6" width="12.42578125" style="150" bestFit="1" customWidth="1"/>
    <col min="7" max="16384" width="11.42578125" style="150"/>
  </cols>
  <sheetData>
    <row r="1" spans="2:8" ht="11.25" customHeight="1"/>
    <row r="2" spans="2:8" ht="5.25" customHeight="1"/>
    <row r="3" spans="2:8" ht="12.75" customHeight="1">
      <c r="B3" s="1758" t="s">
        <v>284</v>
      </c>
      <c r="C3" s="1758"/>
      <c r="D3" s="1758"/>
      <c r="E3" s="1758"/>
      <c r="F3" s="1758"/>
      <c r="G3" s="1758"/>
      <c r="H3" s="1758"/>
    </row>
    <row r="4" spans="2:8" ht="5.25" customHeight="1"/>
    <row r="5" spans="2:8" ht="15.75">
      <c r="B5" s="21" t="s">
        <v>711</v>
      </c>
    </row>
    <row r="6" spans="2:8" s="3" customFormat="1" ht="11.25" customHeight="1"/>
    <row r="7" spans="2:8" s="3" customFormat="1" ht="44.85" customHeight="1">
      <c r="B7" s="1792" t="s">
        <v>712</v>
      </c>
      <c r="C7" s="1795"/>
      <c r="D7" s="1795"/>
    </row>
    <row r="8" spans="2:8" s="3" customFormat="1" ht="11.25"/>
    <row r="9" spans="2:8" s="3" customFormat="1" ht="11.25">
      <c r="D9" s="247" t="s">
        <v>537</v>
      </c>
    </row>
    <row r="10" spans="2:8" s="3" customFormat="1" ht="11.25">
      <c r="B10" s="1151" t="s">
        <v>296</v>
      </c>
      <c r="C10" s="1152"/>
      <c r="D10" s="1135">
        <v>2021</v>
      </c>
    </row>
    <row r="11" spans="2:8" s="3" customFormat="1" ht="11.25" customHeight="1">
      <c r="C11" s="3" t="s">
        <v>713</v>
      </c>
      <c r="D11" s="247">
        <v>168971</v>
      </c>
      <c r="E11" s="364"/>
    </row>
    <row r="12" spans="2:8" ht="11.25" customHeight="1">
      <c r="C12" s="3" t="s">
        <v>714</v>
      </c>
      <c r="D12" s="247">
        <v>19230</v>
      </c>
      <c r="E12" s="364"/>
    </row>
    <row r="13" spans="2:8" ht="11.25" customHeight="1">
      <c r="B13" s="736">
        <v>1</v>
      </c>
      <c r="C13" s="736" t="s">
        <v>715</v>
      </c>
      <c r="D13" s="695">
        <v>188201</v>
      </c>
    </row>
    <row r="14" spans="2:8" ht="11.25" customHeight="1">
      <c r="C14" s="3" t="s">
        <v>716</v>
      </c>
      <c r="D14" s="247">
        <v>246074</v>
      </c>
    </row>
    <row r="15" spans="2:8" ht="11.25" customHeight="1">
      <c r="C15" s="3" t="s">
        <v>717</v>
      </c>
      <c r="D15" s="247">
        <v>-31697</v>
      </c>
      <c r="E15" s="364"/>
    </row>
    <row r="16" spans="2:8" ht="11.25" customHeight="1">
      <c r="C16" s="3" t="s">
        <v>718</v>
      </c>
      <c r="D16" s="247">
        <v>36816</v>
      </c>
    </row>
    <row r="17" spans="2:7" ht="11.25" customHeight="1">
      <c r="B17" s="918"/>
      <c r="C17" s="736" t="s">
        <v>719</v>
      </c>
      <c r="D17" s="695">
        <v>251193</v>
      </c>
    </row>
    <row r="18" spans="2:7" ht="11.25" customHeight="1">
      <c r="C18" s="3" t="s">
        <v>720</v>
      </c>
      <c r="D18" s="1153">
        <v>62992</v>
      </c>
    </row>
    <row r="19" spans="2:7" ht="11.25" customHeight="1">
      <c r="B19" s="736">
        <v>2</v>
      </c>
      <c r="C19" s="736" t="s">
        <v>721</v>
      </c>
      <c r="D19" s="1142">
        <v>26.61</v>
      </c>
      <c r="E19" s="865"/>
    </row>
    <row r="20" spans="2:7">
      <c r="C20" s="3"/>
      <c r="D20" s="3"/>
      <c r="G20" s="397"/>
    </row>
    <row r="21" spans="2:7">
      <c r="C21" s="1796"/>
      <c r="D21" s="1796"/>
    </row>
    <row r="22" spans="2:7">
      <c r="C22" s="220"/>
      <c r="D22" s="220"/>
    </row>
    <row r="23" spans="2:7">
      <c r="D23" s="1086"/>
    </row>
    <row r="24" spans="2:7">
      <c r="D24" s="865"/>
    </row>
  </sheetData>
  <mergeCells count="3">
    <mergeCell ref="B7:D7"/>
    <mergeCell ref="C21:D21"/>
    <mergeCell ref="B3:H3"/>
  </mergeCells>
  <hyperlinks>
    <hyperlink ref="B3" location="Contents!A1" display="Back to index page" xr:uid="{685D9FD5-1805-43AE-A44D-3C234623A2BD}"/>
    <hyperlink ref="B3:H3" location="CONTENTS!A1" display="Back to contents page" xr:uid="{C7317761-C2EC-4241-AEC7-E12F7BE6C4C5}"/>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dimension ref="A1:M95"/>
  <sheetViews>
    <sheetView showGridLines="0" showRowColHeaders="0" zoomScaleNormal="100" workbookViewId="0"/>
  </sheetViews>
  <sheetFormatPr baseColWidth="10" defaultColWidth="13" defaultRowHeight="11.25"/>
  <cols>
    <col min="1" max="1" width="2.7109375" style="28" customWidth="1"/>
    <col min="2" max="2" width="43.140625" style="19" customWidth="1"/>
    <col min="3" max="4" width="14.28515625" style="19" customWidth="1"/>
    <col min="5" max="8" width="14.28515625" style="28" customWidth="1"/>
    <col min="9" max="9" width="10" style="28" customWidth="1"/>
    <col min="10" max="16384" width="13" style="28"/>
  </cols>
  <sheetData>
    <row r="1" spans="1:13" s="17" customFormat="1" ht="11.25" customHeight="1">
      <c r="A1" s="14"/>
      <c r="B1" s="14"/>
      <c r="C1" s="14"/>
      <c r="D1" s="15"/>
      <c r="E1" s="15"/>
      <c r="F1" s="16"/>
      <c r="G1" s="16"/>
      <c r="H1" s="16"/>
    </row>
    <row r="2" spans="1:13" s="17" customFormat="1" ht="5.25" customHeight="1">
      <c r="A2" s="14"/>
      <c r="B2" s="14"/>
      <c r="C2" s="14"/>
      <c r="D2" s="15"/>
      <c r="E2" s="15"/>
      <c r="F2" s="16"/>
      <c r="G2" s="16"/>
      <c r="H2" s="16"/>
    </row>
    <row r="3" spans="1:13" s="19" customFormat="1" ht="12.75" customHeight="1">
      <c r="A3" s="18"/>
      <c r="B3" s="1758" t="s">
        <v>284</v>
      </c>
      <c r="C3" s="1758"/>
      <c r="D3" s="1758"/>
      <c r="E3" s="1758"/>
      <c r="F3" s="1758"/>
      <c r="G3" s="1758"/>
      <c r="H3" s="1758"/>
    </row>
    <row r="4" spans="1:13" s="17" customFormat="1" ht="5.25" customHeight="1">
      <c r="A4" s="14"/>
      <c r="B4" s="14"/>
      <c r="C4" s="14"/>
      <c r="D4" s="15"/>
      <c r="E4" s="15"/>
      <c r="F4" s="16"/>
      <c r="G4" s="16"/>
      <c r="H4" s="16"/>
      <c r="J4" s="14"/>
      <c r="K4" s="14"/>
    </row>
    <row r="5" spans="1:13" s="9" customFormat="1" ht="15.75" customHeight="1">
      <c r="A5" s="20"/>
      <c r="B5" s="21" t="s">
        <v>722</v>
      </c>
    </row>
    <row r="6" spans="1:13" ht="11.25" customHeight="1">
      <c r="B6" s="28"/>
      <c r="C6" s="28"/>
      <c r="D6" s="28"/>
      <c r="J6" s="36"/>
      <c r="K6" s="36"/>
    </row>
    <row r="7" spans="1:13" s="24" customFormat="1" ht="12" customHeight="1">
      <c r="B7" s="298" t="s">
        <v>587</v>
      </c>
      <c r="C7" s="298"/>
      <c r="D7" s="298"/>
      <c r="E7" s="299"/>
      <c r="F7" s="299"/>
      <c r="G7" s="298"/>
      <c r="H7" s="299" t="s">
        <v>0</v>
      </c>
      <c r="J7" s="36"/>
      <c r="K7" s="36"/>
      <c r="M7" s="37"/>
    </row>
    <row r="8" spans="1:13" s="19" customFormat="1" ht="11.25" customHeight="1">
      <c r="B8" s="26"/>
      <c r="C8" s="300" t="s">
        <v>589</v>
      </c>
      <c r="D8" s="300" t="s">
        <v>590</v>
      </c>
      <c r="E8" s="300" t="s">
        <v>591</v>
      </c>
      <c r="F8" s="300" t="s">
        <v>592</v>
      </c>
      <c r="G8" s="300" t="s">
        <v>723</v>
      </c>
      <c r="H8" s="300" t="s">
        <v>723</v>
      </c>
    </row>
    <row r="9" spans="1:13" s="19" customFormat="1" ht="11.25" customHeight="1">
      <c r="A9" s="301" t="s">
        <v>540</v>
      </c>
      <c r="B9" s="26"/>
      <c r="C9" s="300" t="s">
        <v>594</v>
      </c>
      <c r="D9" s="300" t="s">
        <v>595</v>
      </c>
      <c r="E9" s="34" t="s">
        <v>596</v>
      </c>
      <c r="F9" s="300" t="s">
        <v>597</v>
      </c>
      <c r="G9" s="300" t="s">
        <v>598</v>
      </c>
      <c r="H9" s="300" t="s">
        <v>598</v>
      </c>
    </row>
    <row r="10" spans="1:13" s="19" customFormat="1" ht="11.25" customHeight="1">
      <c r="B10" s="26"/>
      <c r="C10" s="247" t="s">
        <v>537</v>
      </c>
      <c r="D10" s="247" t="s">
        <v>537</v>
      </c>
      <c r="E10" s="247" t="s">
        <v>537</v>
      </c>
      <c r="F10" s="247" t="s">
        <v>537</v>
      </c>
      <c r="G10" s="302" t="s">
        <v>617</v>
      </c>
      <c r="H10" s="302" t="s">
        <v>617</v>
      </c>
    </row>
    <row r="11" spans="1:13" s="19" customFormat="1" ht="11.25" customHeight="1">
      <c r="B11" s="1134" t="s">
        <v>296</v>
      </c>
      <c r="C11" s="1135">
        <v>2021</v>
      </c>
      <c r="D11" s="1135">
        <v>2021</v>
      </c>
      <c r="E11" s="1135">
        <v>2021</v>
      </c>
      <c r="F11" s="1135">
        <v>2021</v>
      </c>
      <c r="G11" s="1135">
        <v>2021</v>
      </c>
      <c r="H11" s="1135">
        <v>2020</v>
      </c>
      <c r="L11" s="47"/>
    </row>
    <row r="12" spans="1:13" s="19" customFormat="1" ht="11.25" customHeight="1">
      <c r="B12" s="26" t="s">
        <v>599</v>
      </c>
      <c r="C12" s="303"/>
      <c r="D12" s="303"/>
      <c r="E12" s="303"/>
      <c r="F12" s="303"/>
      <c r="G12" s="303"/>
      <c r="H12" s="303"/>
      <c r="I12" s="304"/>
      <c r="L12" s="47"/>
    </row>
    <row r="13" spans="1:13" s="4" customFormat="1" ht="11.25" customHeight="1">
      <c r="B13" s="305" t="s">
        <v>600</v>
      </c>
      <c r="C13" s="306">
        <v>1062509</v>
      </c>
      <c r="D13" s="306">
        <v>842790</v>
      </c>
      <c r="E13" s="1421">
        <v>44.773193796793983</v>
      </c>
      <c r="F13" s="306">
        <v>377344</v>
      </c>
      <c r="G13" s="306">
        <v>30188</v>
      </c>
      <c r="H13" s="306">
        <v>30405</v>
      </c>
      <c r="J13" s="19"/>
      <c r="K13" s="19"/>
      <c r="L13" s="1421"/>
    </row>
    <row r="14" spans="1:13" s="19" customFormat="1" ht="11.25" customHeight="1">
      <c r="B14" s="425" t="s">
        <v>724</v>
      </c>
      <c r="C14" s="426">
        <v>9803</v>
      </c>
      <c r="D14" s="426">
        <v>9396</v>
      </c>
      <c r="E14" s="1421">
        <v>37.015751383567476</v>
      </c>
      <c r="F14" s="426">
        <v>3478</v>
      </c>
      <c r="G14" s="426">
        <v>278</v>
      </c>
      <c r="H14" s="426">
        <v>516</v>
      </c>
      <c r="L14" s="1421"/>
    </row>
    <row r="15" spans="1:13" s="19" customFormat="1" ht="11.25" customHeight="1">
      <c r="B15" s="425" t="s">
        <v>725</v>
      </c>
      <c r="C15" s="426">
        <v>216048</v>
      </c>
      <c r="D15" s="426">
        <v>189157</v>
      </c>
      <c r="E15" s="1421">
        <v>46.634277346331359</v>
      </c>
      <c r="F15" s="426">
        <v>88212</v>
      </c>
      <c r="G15" s="426">
        <v>7057</v>
      </c>
      <c r="H15" s="426">
        <v>6931</v>
      </c>
      <c r="L15" s="1421"/>
    </row>
    <row r="16" spans="1:13" s="19" customFormat="1" ht="11.25" customHeight="1">
      <c r="B16" s="425" t="s">
        <v>726</v>
      </c>
      <c r="C16" s="426">
        <v>836658</v>
      </c>
      <c r="D16" s="426">
        <v>644237</v>
      </c>
      <c r="E16" s="1421">
        <v>44.339893548492249</v>
      </c>
      <c r="F16" s="426">
        <v>285654</v>
      </c>
      <c r="G16" s="426">
        <v>22852</v>
      </c>
      <c r="H16" s="426">
        <v>22958</v>
      </c>
      <c r="J16" s="307"/>
      <c r="L16" s="1421"/>
    </row>
    <row r="17" spans="2:12" s="4" customFormat="1" ht="11.25" customHeight="1">
      <c r="B17" s="305" t="s">
        <v>727</v>
      </c>
      <c r="C17" s="309">
        <v>990539</v>
      </c>
      <c r="D17" s="309">
        <v>973533</v>
      </c>
      <c r="E17" s="1421">
        <v>22.204588853177036</v>
      </c>
      <c r="F17" s="309">
        <v>216169</v>
      </c>
      <c r="G17" s="309">
        <v>17294</v>
      </c>
      <c r="H17" s="309">
        <v>16371</v>
      </c>
      <c r="J17" s="307"/>
      <c r="K17" s="19"/>
      <c r="L17" s="1421"/>
    </row>
    <row r="18" spans="2:12" s="176" customFormat="1" ht="11.25" customHeight="1">
      <c r="B18" s="425" t="s">
        <v>728</v>
      </c>
      <c r="C18" s="426">
        <v>899243</v>
      </c>
      <c r="D18" s="426">
        <v>899243</v>
      </c>
      <c r="E18" s="1421">
        <v>21.550126050466893</v>
      </c>
      <c r="F18" s="426">
        <v>193788</v>
      </c>
      <c r="G18" s="426">
        <v>15503</v>
      </c>
      <c r="H18" s="426">
        <v>14931</v>
      </c>
      <c r="J18" s="426"/>
      <c r="K18" s="19"/>
      <c r="L18" s="1421"/>
    </row>
    <row r="19" spans="2:12" s="176" customFormat="1" ht="11.25" customHeight="1">
      <c r="B19" s="425" t="s">
        <v>729</v>
      </c>
      <c r="C19" s="426">
        <v>91296</v>
      </c>
      <c r="D19" s="426">
        <v>74290</v>
      </c>
      <c r="E19" s="1421">
        <v>30.127877237851663</v>
      </c>
      <c r="F19" s="426">
        <v>22382</v>
      </c>
      <c r="G19" s="426">
        <v>1791</v>
      </c>
      <c r="H19" s="426">
        <v>1440</v>
      </c>
      <c r="J19" s="426"/>
      <c r="K19" s="19"/>
      <c r="L19" s="1421"/>
    </row>
    <row r="20" spans="2:12" s="19" customFormat="1" ht="11.25" customHeight="1">
      <c r="B20" s="609" t="s">
        <v>602</v>
      </c>
      <c r="C20" s="610">
        <v>2053048</v>
      </c>
      <c r="D20" s="610">
        <v>1816323</v>
      </c>
      <c r="E20" s="1422">
        <v>32.676621944444904</v>
      </c>
      <c r="F20" s="610">
        <v>593513</v>
      </c>
      <c r="G20" s="610">
        <v>47481</v>
      </c>
      <c r="H20" s="610">
        <v>46776</v>
      </c>
      <c r="L20" s="1421"/>
    </row>
    <row r="21" spans="2:12" s="19" customFormat="1" ht="11.25" customHeight="1">
      <c r="B21" s="26" t="s">
        <v>117</v>
      </c>
      <c r="C21" s="308"/>
      <c r="D21" s="308"/>
      <c r="E21" s="1423">
        <v>0</v>
      </c>
      <c r="F21" s="308"/>
      <c r="G21" s="308"/>
      <c r="H21" s="308"/>
      <c r="L21" s="1421"/>
    </row>
    <row r="22" spans="2:12" s="19" customFormat="1" ht="11.25" customHeight="1">
      <c r="B22" s="307" t="s">
        <v>730</v>
      </c>
      <c r="C22" s="310">
        <v>346499</v>
      </c>
      <c r="D22" s="310">
        <v>345786</v>
      </c>
      <c r="E22" s="1421">
        <v>0.17756647174842244</v>
      </c>
      <c r="F22" s="310">
        <v>614</v>
      </c>
      <c r="G22" s="310">
        <v>49</v>
      </c>
      <c r="H22" s="310">
        <v>19</v>
      </c>
      <c r="L22" s="1421"/>
    </row>
    <row r="23" spans="2:12" s="19" customFormat="1" ht="11.25" customHeight="1">
      <c r="B23" s="307" t="s">
        <v>731</v>
      </c>
      <c r="C23" s="310">
        <v>49442</v>
      </c>
      <c r="D23" s="310">
        <v>43389</v>
      </c>
      <c r="E23" s="1421">
        <v>2.6665744774021065</v>
      </c>
      <c r="F23" s="310">
        <v>1157</v>
      </c>
      <c r="G23" s="310">
        <v>93</v>
      </c>
      <c r="H23" s="310">
        <v>88</v>
      </c>
      <c r="L23" s="1421"/>
    </row>
    <row r="24" spans="2:12" s="19" customFormat="1" ht="11.25" customHeight="1">
      <c r="B24" s="307" t="s">
        <v>732</v>
      </c>
      <c r="C24" s="310">
        <v>52629</v>
      </c>
      <c r="D24" s="310">
        <v>51919</v>
      </c>
      <c r="E24" s="1421">
        <v>0.68760954563839838</v>
      </c>
      <c r="F24" s="310">
        <v>357</v>
      </c>
      <c r="G24" s="310">
        <v>29</v>
      </c>
      <c r="H24" s="310">
        <v>31</v>
      </c>
      <c r="L24" s="1421"/>
    </row>
    <row r="25" spans="2:12" s="19" customFormat="1" ht="11.25" customHeight="1">
      <c r="B25" s="307" t="s">
        <v>733</v>
      </c>
      <c r="C25" s="310">
        <v>29504</v>
      </c>
      <c r="D25" s="310">
        <v>30249</v>
      </c>
      <c r="E25" s="1421">
        <v>0</v>
      </c>
      <c r="F25" s="310"/>
      <c r="G25" s="310"/>
      <c r="H25" s="310" t="s">
        <v>540</v>
      </c>
      <c r="L25" s="1421"/>
    </row>
    <row r="26" spans="2:12" s="19" customFormat="1" ht="11.25" customHeight="1">
      <c r="B26" s="307" t="s">
        <v>734</v>
      </c>
      <c r="C26" s="310">
        <v>4706</v>
      </c>
      <c r="D26" s="310">
        <v>4706</v>
      </c>
      <c r="E26" s="1421">
        <v>0</v>
      </c>
      <c r="F26" s="310"/>
      <c r="G26" s="310"/>
      <c r="H26" s="310" t="s">
        <v>540</v>
      </c>
      <c r="L26" s="1421"/>
    </row>
    <row r="27" spans="2:12" s="19" customFormat="1" ht="11.25" customHeight="1">
      <c r="B27" s="307" t="s">
        <v>603</v>
      </c>
      <c r="C27" s="310">
        <v>94872</v>
      </c>
      <c r="D27" s="310">
        <v>68090</v>
      </c>
      <c r="E27" s="1421">
        <v>31.226318108385961</v>
      </c>
      <c r="F27" s="310">
        <v>21262</v>
      </c>
      <c r="G27" s="310">
        <v>1701</v>
      </c>
      <c r="H27" s="310">
        <v>1469</v>
      </c>
      <c r="L27" s="1421"/>
    </row>
    <row r="28" spans="2:12" s="19" customFormat="1" ht="11.25" customHeight="1">
      <c r="B28" s="307" t="s">
        <v>735</v>
      </c>
      <c r="C28" s="310">
        <v>180976</v>
      </c>
      <c r="D28" s="310">
        <v>159324</v>
      </c>
      <c r="E28" s="1421">
        <v>71.729306319198614</v>
      </c>
      <c r="F28" s="310">
        <v>114282</v>
      </c>
      <c r="G28" s="310">
        <v>9143</v>
      </c>
      <c r="H28" s="310">
        <v>8402</v>
      </c>
      <c r="L28" s="1421"/>
    </row>
    <row r="29" spans="2:12" s="19" customFormat="1" ht="11.25" customHeight="1">
      <c r="B29" s="307" t="s">
        <v>727</v>
      </c>
      <c r="C29" s="310">
        <v>156417</v>
      </c>
      <c r="D29" s="310">
        <v>59223</v>
      </c>
      <c r="E29" s="1421">
        <v>74.440673387028681</v>
      </c>
      <c r="F29" s="310">
        <v>44086</v>
      </c>
      <c r="G29" s="310">
        <v>3527</v>
      </c>
      <c r="H29" s="310">
        <v>3580</v>
      </c>
      <c r="I29" s="27"/>
      <c r="L29" s="1421"/>
    </row>
    <row r="30" spans="2:12" s="19" customFormat="1" ht="11.25" customHeight="1">
      <c r="B30" s="307" t="s">
        <v>736</v>
      </c>
      <c r="C30" s="310">
        <v>27593</v>
      </c>
      <c r="D30" s="310">
        <v>26242</v>
      </c>
      <c r="E30" s="1421">
        <v>56.512460940477091</v>
      </c>
      <c r="F30" s="310">
        <v>14830</v>
      </c>
      <c r="G30" s="310">
        <v>1186</v>
      </c>
      <c r="H30" s="310">
        <v>1366</v>
      </c>
      <c r="I30" s="27"/>
      <c r="L30" s="1421"/>
    </row>
    <row r="31" spans="2:12" s="19" customFormat="1" ht="11.25" customHeight="1">
      <c r="B31" s="307" t="s">
        <v>737</v>
      </c>
      <c r="C31" s="310">
        <v>3040</v>
      </c>
      <c r="D31" s="310">
        <v>2110</v>
      </c>
      <c r="E31" s="1421">
        <v>140.80568720379148</v>
      </c>
      <c r="F31" s="310">
        <v>2971</v>
      </c>
      <c r="G31" s="310">
        <v>238</v>
      </c>
      <c r="H31" s="310">
        <v>233</v>
      </c>
      <c r="L31" s="1421"/>
    </row>
    <row r="32" spans="2:12" s="19" customFormat="1" ht="11.25" customHeight="1">
      <c r="B32" s="307" t="s">
        <v>738</v>
      </c>
      <c r="C32" s="310">
        <v>664</v>
      </c>
      <c r="D32" s="310">
        <v>658</v>
      </c>
      <c r="E32" s="1421">
        <v>150</v>
      </c>
      <c r="F32" s="310">
        <v>987</v>
      </c>
      <c r="G32" s="310">
        <v>79</v>
      </c>
      <c r="H32" s="310">
        <v>641</v>
      </c>
      <c r="L32" s="1421"/>
    </row>
    <row r="33" spans="1:12" s="19" customFormat="1" ht="11.25" customHeight="1">
      <c r="B33" s="307" t="s">
        <v>739</v>
      </c>
      <c r="C33" s="310">
        <v>33475</v>
      </c>
      <c r="D33" s="310">
        <v>33475</v>
      </c>
      <c r="E33" s="1421">
        <v>9.9985063480209107</v>
      </c>
      <c r="F33" s="310">
        <v>3347</v>
      </c>
      <c r="G33" s="310">
        <v>268</v>
      </c>
      <c r="H33" s="310">
        <v>348</v>
      </c>
      <c r="L33" s="1421"/>
    </row>
    <row r="34" spans="1:12" s="19" customFormat="1" ht="11.25" customHeight="1">
      <c r="B34" s="307" t="s">
        <v>740</v>
      </c>
      <c r="C34" s="310">
        <v>958</v>
      </c>
      <c r="D34" s="310">
        <v>958</v>
      </c>
      <c r="E34" s="1421">
        <v>23.068893528183715</v>
      </c>
      <c r="F34" s="310">
        <v>221</v>
      </c>
      <c r="G34" s="310">
        <v>18</v>
      </c>
      <c r="H34" s="310">
        <v>41</v>
      </c>
      <c r="L34" s="1421"/>
    </row>
    <row r="35" spans="1:12" s="19" customFormat="1" ht="11.25" customHeight="1">
      <c r="B35" s="307" t="s">
        <v>741</v>
      </c>
      <c r="C35" s="310">
        <v>23946</v>
      </c>
      <c r="D35" s="310">
        <v>23945</v>
      </c>
      <c r="E35" s="1421">
        <v>221.90436416788475</v>
      </c>
      <c r="F35" s="310">
        <v>53135</v>
      </c>
      <c r="G35" s="310">
        <v>4251</v>
      </c>
      <c r="H35" s="310">
        <v>3908</v>
      </c>
      <c r="L35" s="1421"/>
    </row>
    <row r="36" spans="1:12" s="19" customFormat="1" ht="11.25" customHeight="1">
      <c r="B36" s="307" t="s">
        <v>506</v>
      </c>
      <c r="C36" s="310">
        <v>17225</v>
      </c>
      <c r="D36" s="310">
        <v>17224</v>
      </c>
      <c r="E36" s="1421">
        <v>52.554575011611703</v>
      </c>
      <c r="F36" s="310">
        <v>9052</v>
      </c>
      <c r="G36" s="310">
        <v>724</v>
      </c>
      <c r="H36" s="310">
        <v>1579</v>
      </c>
      <c r="L36" s="1421"/>
    </row>
    <row r="37" spans="1:12" s="19" customFormat="1" ht="11.25" customHeight="1">
      <c r="B37" s="611" t="s">
        <v>606</v>
      </c>
      <c r="C37" s="610">
        <v>1021946</v>
      </c>
      <c r="D37" s="610">
        <v>867298</v>
      </c>
      <c r="E37" s="1424">
        <v>30.704786590076303</v>
      </c>
      <c r="F37" s="610">
        <v>266302</v>
      </c>
      <c r="G37" s="610">
        <v>21304</v>
      </c>
      <c r="H37" s="610">
        <v>21706</v>
      </c>
      <c r="L37" s="1421"/>
    </row>
    <row r="38" spans="1:12" s="19" customFormat="1" ht="11.25" customHeight="1">
      <c r="B38" s="611" t="s">
        <v>607</v>
      </c>
      <c r="C38" s="610">
        <v>3074994</v>
      </c>
      <c r="D38" s="610">
        <v>2683621</v>
      </c>
      <c r="E38" s="1424">
        <v>32.039360252435053</v>
      </c>
      <c r="F38" s="610">
        <v>859815</v>
      </c>
      <c r="G38" s="610">
        <v>68785</v>
      </c>
      <c r="H38" s="610">
        <v>68483</v>
      </c>
      <c r="J38" s="304"/>
      <c r="L38" s="1421"/>
    </row>
    <row r="39" spans="1:12" s="19" customFormat="1" ht="11.25" customHeight="1">
      <c r="B39" s="26" t="s">
        <v>742</v>
      </c>
      <c r="C39" s="303"/>
      <c r="D39" s="303"/>
      <c r="E39" s="303"/>
      <c r="F39" s="303"/>
      <c r="G39" s="303"/>
      <c r="H39" s="303"/>
    </row>
    <row r="40" spans="1:12" s="19" customFormat="1" ht="11.25" customHeight="1">
      <c r="B40" s="307" t="s">
        <v>743</v>
      </c>
      <c r="C40" s="303"/>
      <c r="D40" s="303"/>
      <c r="E40" s="303"/>
      <c r="F40" s="308">
        <v>7767</v>
      </c>
      <c r="G40" s="308">
        <v>621</v>
      </c>
      <c r="H40" s="308">
        <v>748</v>
      </c>
    </row>
    <row r="41" spans="1:12" s="19" customFormat="1">
      <c r="B41" s="307" t="s">
        <v>744</v>
      </c>
      <c r="C41" s="303"/>
      <c r="D41" s="303"/>
      <c r="E41" s="303"/>
      <c r="F41" s="308">
        <v>661</v>
      </c>
      <c r="G41" s="308">
        <v>53</v>
      </c>
      <c r="H41" s="308">
        <v>52</v>
      </c>
    </row>
    <row r="42" spans="1:12" ht="11.25" customHeight="1">
      <c r="A42" s="19"/>
      <c r="B42" s="307" t="s">
        <v>745</v>
      </c>
      <c r="C42" s="303"/>
      <c r="D42" s="303"/>
      <c r="E42" s="303"/>
      <c r="F42" s="308">
        <v>31</v>
      </c>
      <c r="G42" s="308">
        <v>2</v>
      </c>
      <c r="H42" s="308">
        <v>4</v>
      </c>
    </row>
    <row r="43" spans="1:12" s="24" customFormat="1" ht="11.25" customHeight="1">
      <c r="A43" s="19"/>
      <c r="B43" s="307" t="s">
        <v>746</v>
      </c>
      <c r="C43" s="303"/>
      <c r="D43" s="303"/>
      <c r="E43" s="303"/>
      <c r="F43" s="1080">
        <v>4.3620000000000004E-3</v>
      </c>
      <c r="G43" s="1080">
        <v>3.4899999999999997E-4</v>
      </c>
      <c r="H43" s="1080">
        <v>7.8331999999999999E-2</v>
      </c>
    </row>
    <row r="44" spans="1:12" s="24" customFormat="1" ht="11.25" customHeight="1">
      <c r="A44" s="19"/>
      <c r="B44" s="307" t="s">
        <v>638</v>
      </c>
      <c r="C44" s="303"/>
      <c r="D44" s="303"/>
      <c r="E44" s="303"/>
      <c r="F44" s="308"/>
      <c r="G44" s="308"/>
      <c r="H44" s="308"/>
    </row>
    <row r="45" spans="1:12" s="19" customFormat="1">
      <c r="B45" s="611" t="s">
        <v>747</v>
      </c>
      <c r="C45" s="612"/>
      <c r="D45" s="612"/>
      <c r="E45" s="612"/>
      <c r="F45" s="610">
        <v>8459</v>
      </c>
      <c r="G45" s="610">
        <v>677</v>
      </c>
      <c r="H45" s="610">
        <v>803</v>
      </c>
    </row>
    <row r="46" spans="1:12" s="19" customFormat="1">
      <c r="B46" s="307" t="s">
        <v>748</v>
      </c>
      <c r="C46" s="303"/>
      <c r="D46" s="303"/>
      <c r="E46" s="303"/>
      <c r="F46" s="308">
        <v>6777</v>
      </c>
      <c r="G46" s="308">
        <v>542</v>
      </c>
      <c r="H46" s="308">
        <v>459</v>
      </c>
    </row>
    <row r="47" spans="1:12" s="19" customFormat="1" ht="12" customHeight="1">
      <c r="B47" s="611" t="s">
        <v>609</v>
      </c>
      <c r="C47" s="612"/>
      <c r="D47" s="612"/>
      <c r="E47" s="612"/>
      <c r="F47" s="610">
        <v>98381</v>
      </c>
      <c r="G47" s="610">
        <v>7870</v>
      </c>
      <c r="H47" s="610">
        <v>7627</v>
      </c>
    </row>
    <row r="48" spans="1:12" s="19" customFormat="1" ht="12" customHeight="1">
      <c r="B48" s="620" t="s">
        <v>610</v>
      </c>
      <c r="C48" s="611"/>
      <c r="D48" s="612"/>
      <c r="E48" s="612"/>
      <c r="F48" s="610">
        <v>973431</v>
      </c>
      <c r="G48" s="610">
        <v>77875</v>
      </c>
      <c r="H48" s="610">
        <v>77372</v>
      </c>
    </row>
    <row r="49" spans="1:13" s="19" customFormat="1" ht="11.25" customHeight="1">
      <c r="B49" s="177"/>
      <c r="C49" s="311"/>
      <c r="D49" s="311"/>
      <c r="E49" s="312"/>
      <c r="F49" s="312"/>
      <c r="G49" s="312"/>
      <c r="H49" s="312"/>
    </row>
    <row r="50" spans="1:13" s="19" customFormat="1" ht="11.25" customHeight="1">
      <c r="B50" s="177"/>
      <c r="C50" s="311"/>
      <c r="D50" s="311"/>
      <c r="E50" s="312"/>
      <c r="F50" s="312"/>
      <c r="G50" s="312"/>
      <c r="H50" s="312"/>
    </row>
    <row r="52" spans="1:13" s="9" customFormat="1" ht="15.75" customHeight="1">
      <c r="A52" s="20"/>
      <c r="B52" s="21" t="s">
        <v>749</v>
      </c>
    </row>
    <row r="53" spans="1:13" ht="11.25" customHeight="1">
      <c r="B53" s="28"/>
      <c r="C53" s="28"/>
      <c r="D53" s="28"/>
      <c r="J53" s="36"/>
      <c r="K53" s="36"/>
    </row>
    <row r="54" spans="1:13" s="24" customFormat="1" ht="12" customHeight="1">
      <c r="B54" s="298" t="s">
        <v>587</v>
      </c>
      <c r="C54" s="298"/>
      <c r="D54" s="298"/>
      <c r="E54" s="299"/>
      <c r="F54" s="299"/>
      <c r="G54" s="298"/>
      <c r="H54" s="299" t="s">
        <v>535</v>
      </c>
      <c r="J54" s="36"/>
      <c r="K54" s="36"/>
      <c r="M54" s="37"/>
    </row>
    <row r="55" spans="1:13" s="19" customFormat="1" ht="11.25" customHeight="1">
      <c r="B55" s="26"/>
      <c r="C55" s="300" t="s">
        <v>589</v>
      </c>
      <c r="D55" s="300" t="s">
        <v>590</v>
      </c>
      <c r="E55" s="300" t="s">
        <v>591</v>
      </c>
      <c r="F55" s="300" t="s">
        <v>592</v>
      </c>
      <c r="G55" s="300" t="s">
        <v>723</v>
      </c>
      <c r="H55" s="300" t="s">
        <v>723</v>
      </c>
    </row>
    <row r="56" spans="1:13" s="19" customFormat="1" ht="11.25" customHeight="1">
      <c r="A56" s="301" t="s">
        <v>540</v>
      </c>
      <c r="B56" s="26"/>
      <c r="C56" s="300" t="s">
        <v>594</v>
      </c>
      <c r="D56" s="300" t="s">
        <v>595</v>
      </c>
      <c r="E56" s="34" t="s">
        <v>596</v>
      </c>
      <c r="F56" s="300" t="s">
        <v>597</v>
      </c>
      <c r="G56" s="300" t="s">
        <v>598</v>
      </c>
      <c r="H56" s="300" t="s">
        <v>598</v>
      </c>
    </row>
    <row r="57" spans="1:13" s="19" customFormat="1" ht="11.25" customHeight="1">
      <c r="B57" s="26"/>
      <c r="C57" s="247" t="s">
        <v>537</v>
      </c>
      <c r="D57" s="247" t="s">
        <v>537</v>
      </c>
      <c r="E57" s="247" t="s">
        <v>537</v>
      </c>
      <c r="F57" s="247" t="s">
        <v>537</v>
      </c>
      <c r="G57" s="247" t="s">
        <v>537</v>
      </c>
      <c r="H57" s="247" t="s">
        <v>537</v>
      </c>
    </row>
    <row r="58" spans="1:13" s="19" customFormat="1" ht="11.25" customHeight="1">
      <c r="B58" s="1134" t="s">
        <v>296</v>
      </c>
      <c r="C58" s="1135">
        <v>2021</v>
      </c>
      <c r="D58" s="1135">
        <v>2021</v>
      </c>
      <c r="E58" s="1135">
        <v>2021</v>
      </c>
      <c r="F58" s="1135">
        <v>2021</v>
      </c>
      <c r="G58" s="1135">
        <v>2021</v>
      </c>
      <c r="H58" s="1135">
        <v>2020</v>
      </c>
      <c r="L58" s="47"/>
    </row>
    <row r="59" spans="1:13" s="19" customFormat="1" ht="11.25" customHeight="1">
      <c r="B59" s="26" t="s">
        <v>599</v>
      </c>
      <c r="C59" s="303"/>
      <c r="D59" s="303"/>
      <c r="E59" s="303"/>
      <c r="F59" s="303"/>
      <c r="G59" s="303"/>
      <c r="H59" s="303"/>
      <c r="I59" s="304"/>
    </row>
    <row r="60" spans="1:13" s="4" customFormat="1" ht="11.25" customHeight="1">
      <c r="B60" s="305" t="s">
        <v>600</v>
      </c>
      <c r="C60" s="306">
        <v>857017</v>
      </c>
      <c r="D60" s="306">
        <v>678215</v>
      </c>
      <c r="E60" s="1425">
        <v>44.611959334429351</v>
      </c>
      <c r="F60" s="306">
        <v>302565</v>
      </c>
      <c r="G60" s="306">
        <v>24205</v>
      </c>
      <c r="H60" s="306">
        <v>24433</v>
      </c>
      <c r="J60" s="19"/>
      <c r="K60" s="19"/>
    </row>
    <row r="61" spans="1:13" s="19" customFormat="1" ht="11.25" customHeight="1">
      <c r="B61" s="425" t="s">
        <v>724</v>
      </c>
      <c r="C61" s="426">
        <v>9673</v>
      </c>
      <c r="D61" s="426">
        <v>9267</v>
      </c>
      <c r="E61" s="1425">
        <v>36.635372828315525</v>
      </c>
      <c r="F61" s="426">
        <v>3395</v>
      </c>
      <c r="G61" s="426">
        <v>272</v>
      </c>
      <c r="H61" s="426">
        <v>474</v>
      </c>
    </row>
    <row r="62" spans="1:13" s="19" customFormat="1" ht="11.25" customHeight="1">
      <c r="B62" s="425" t="s">
        <v>725</v>
      </c>
      <c r="C62" s="426">
        <v>215967</v>
      </c>
      <c r="D62" s="426">
        <v>189075</v>
      </c>
      <c r="E62" s="1425">
        <v>46.629644321036622</v>
      </c>
      <c r="F62" s="426">
        <v>88165</v>
      </c>
      <c r="G62" s="426">
        <v>7053</v>
      </c>
      <c r="H62" s="426">
        <v>6927</v>
      </c>
    </row>
    <row r="63" spans="1:13" s="19" customFormat="1" ht="11.25" customHeight="1">
      <c r="B63" s="425" t="s">
        <v>726</v>
      </c>
      <c r="C63" s="426">
        <v>631377</v>
      </c>
      <c r="D63" s="426">
        <v>479873</v>
      </c>
      <c r="E63" s="1425">
        <v>43.97100899613023</v>
      </c>
      <c r="F63" s="426">
        <v>211005</v>
      </c>
      <c r="G63" s="426">
        <v>16880</v>
      </c>
      <c r="H63" s="426">
        <v>17033</v>
      </c>
    </row>
    <row r="64" spans="1:13" s="4" customFormat="1" ht="11.25" customHeight="1">
      <c r="B64" s="305" t="s">
        <v>727</v>
      </c>
      <c r="C64" s="309">
        <v>229966</v>
      </c>
      <c r="D64" s="309">
        <v>212959</v>
      </c>
      <c r="E64" s="1425">
        <v>25.866950915434426</v>
      </c>
      <c r="F64" s="309">
        <v>55086</v>
      </c>
      <c r="G64" s="309">
        <v>4407</v>
      </c>
      <c r="H64" s="309">
        <v>3940</v>
      </c>
      <c r="J64" s="426"/>
      <c r="K64" s="19"/>
    </row>
    <row r="65" spans="2:11" s="176" customFormat="1" ht="11.25" customHeight="1">
      <c r="B65" s="425" t="s">
        <v>728</v>
      </c>
      <c r="C65" s="426">
        <v>138669</v>
      </c>
      <c r="D65" s="426">
        <v>138669</v>
      </c>
      <c r="E65" s="1425">
        <v>23.58421853478427</v>
      </c>
      <c r="F65" s="426">
        <v>32704</v>
      </c>
      <c r="G65" s="426">
        <v>2616</v>
      </c>
      <c r="H65" s="426">
        <v>2500</v>
      </c>
      <c r="J65" s="426"/>
      <c r="K65" s="19"/>
    </row>
    <row r="66" spans="2:11" s="176" customFormat="1" ht="11.25" customHeight="1">
      <c r="B66" s="425" t="s">
        <v>729</v>
      </c>
      <c r="C66" s="426">
        <v>91296</v>
      </c>
      <c r="D66" s="426">
        <v>74290</v>
      </c>
      <c r="E66" s="1425">
        <v>30.127877237851663</v>
      </c>
      <c r="F66" s="426">
        <v>22382</v>
      </c>
      <c r="G66" s="426">
        <v>1791</v>
      </c>
      <c r="H66" s="426">
        <v>1440</v>
      </c>
      <c r="J66" s="19"/>
      <c r="K66" s="19"/>
    </row>
    <row r="67" spans="2:11" s="19" customFormat="1" ht="11.25" customHeight="1">
      <c r="B67" s="609" t="s">
        <v>602</v>
      </c>
      <c r="C67" s="610">
        <v>1086982</v>
      </c>
      <c r="D67" s="610">
        <v>891174</v>
      </c>
      <c r="E67" s="1426">
        <v>40.132566704145319</v>
      </c>
      <c r="F67" s="610">
        <v>357651</v>
      </c>
      <c r="G67" s="610">
        <v>28612</v>
      </c>
      <c r="H67" s="610">
        <v>28374</v>
      </c>
    </row>
    <row r="68" spans="2:11" s="19" customFormat="1" ht="11.25" customHeight="1">
      <c r="B68" s="26" t="s">
        <v>117</v>
      </c>
      <c r="C68" s="308"/>
      <c r="D68" s="308"/>
      <c r="E68" s="1427">
        <v>0</v>
      </c>
      <c r="F68" s="308"/>
      <c r="G68" s="308"/>
      <c r="H68" s="308"/>
    </row>
    <row r="69" spans="2:11" s="19" customFormat="1" ht="11.25" customHeight="1">
      <c r="B69" s="307" t="s">
        <v>730</v>
      </c>
      <c r="C69" s="310">
        <v>329923</v>
      </c>
      <c r="D69" s="310">
        <v>328870</v>
      </c>
      <c r="E69" s="1425">
        <v>0.18669991181925988</v>
      </c>
      <c r="F69" s="310">
        <v>614</v>
      </c>
      <c r="G69" s="310">
        <v>49</v>
      </c>
      <c r="H69" s="310">
        <v>6</v>
      </c>
    </row>
    <row r="70" spans="2:11" s="19" customFormat="1" ht="11.25" customHeight="1">
      <c r="B70" s="307" t="s">
        <v>731</v>
      </c>
      <c r="C70" s="310">
        <v>43227</v>
      </c>
      <c r="D70" s="310">
        <v>38355</v>
      </c>
      <c r="E70" s="1425">
        <v>1.1732499022291749</v>
      </c>
      <c r="F70" s="310">
        <v>450</v>
      </c>
      <c r="G70" s="310">
        <v>36</v>
      </c>
      <c r="H70" s="310">
        <v>40</v>
      </c>
    </row>
    <row r="71" spans="2:11" s="19" customFormat="1" ht="11.25" customHeight="1">
      <c r="B71" s="307" t="s">
        <v>732</v>
      </c>
      <c r="C71" s="310">
        <v>51462</v>
      </c>
      <c r="D71" s="310">
        <v>51236</v>
      </c>
      <c r="E71" s="1425">
        <v>3.1228042782418614E-2</v>
      </c>
      <c r="F71" s="310">
        <v>16</v>
      </c>
      <c r="G71" s="310">
        <v>1</v>
      </c>
      <c r="H71" s="310">
        <v>1</v>
      </c>
    </row>
    <row r="72" spans="2:11" s="19" customFormat="1" ht="11.25" customHeight="1">
      <c r="B72" s="307" t="s">
        <v>733</v>
      </c>
      <c r="C72" s="310">
        <v>29504</v>
      </c>
      <c r="D72" s="310">
        <v>29431</v>
      </c>
      <c r="E72" s="1425">
        <v>0</v>
      </c>
      <c r="F72" s="310"/>
      <c r="G72" s="310"/>
      <c r="H72" s="310"/>
    </row>
    <row r="73" spans="2:11" s="19" customFormat="1" ht="11.25" customHeight="1">
      <c r="B73" s="307" t="s">
        <v>734</v>
      </c>
      <c r="C73" s="310">
        <v>4696</v>
      </c>
      <c r="D73" s="310">
        <v>4696</v>
      </c>
      <c r="E73" s="1425">
        <v>0</v>
      </c>
      <c r="F73" s="310"/>
      <c r="G73" s="310"/>
      <c r="H73" s="310"/>
    </row>
    <row r="74" spans="2:11" s="19" customFormat="1" ht="11.25" customHeight="1">
      <c r="B74" s="307" t="s">
        <v>603</v>
      </c>
      <c r="C74" s="310">
        <v>569801</v>
      </c>
      <c r="D74" s="310">
        <v>488137</v>
      </c>
      <c r="E74" s="1425">
        <v>21.152258484810616</v>
      </c>
      <c r="F74" s="310">
        <v>103252</v>
      </c>
      <c r="G74" s="310">
        <v>8260</v>
      </c>
      <c r="H74" s="310">
        <v>7471</v>
      </c>
    </row>
    <row r="75" spans="2:11" s="19" customFormat="1" ht="11.25" customHeight="1">
      <c r="B75" s="307" t="s">
        <v>735</v>
      </c>
      <c r="C75" s="310">
        <v>132493</v>
      </c>
      <c r="D75" s="310">
        <v>114200</v>
      </c>
      <c r="E75" s="1425">
        <v>72.511383537653245</v>
      </c>
      <c r="F75" s="310">
        <v>82808</v>
      </c>
      <c r="G75" s="310">
        <v>6625</v>
      </c>
      <c r="H75" s="310">
        <v>5497</v>
      </c>
    </row>
    <row r="76" spans="2:11" s="19" customFormat="1" ht="11.25" customHeight="1">
      <c r="B76" s="307" t="s">
        <v>727</v>
      </c>
      <c r="C76" s="310">
        <v>150469</v>
      </c>
      <c r="D76" s="310">
        <v>55494</v>
      </c>
      <c r="E76" s="1425">
        <v>74.858543265938664</v>
      </c>
      <c r="F76" s="310">
        <v>41542</v>
      </c>
      <c r="G76" s="310">
        <v>3323</v>
      </c>
      <c r="H76" s="310">
        <v>3343</v>
      </c>
      <c r="I76" s="27"/>
    </row>
    <row r="77" spans="2:11" s="19" customFormat="1" ht="11.25" customHeight="1">
      <c r="B77" s="307" t="s">
        <v>736</v>
      </c>
      <c r="C77" s="310">
        <v>3271</v>
      </c>
      <c r="D77" s="310">
        <v>3071</v>
      </c>
      <c r="E77" s="1425">
        <v>39.791598827743407</v>
      </c>
      <c r="F77" s="310">
        <v>1222</v>
      </c>
      <c r="G77" s="310">
        <v>98</v>
      </c>
      <c r="H77" s="310">
        <v>80</v>
      </c>
      <c r="I77" s="27"/>
    </row>
    <row r="78" spans="2:11" s="19" customFormat="1" ht="11.25" customHeight="1">
      <c r="B78" s="307" t="s">
        <v>737</v>
      </c>
      <c r="C78" s="310">
        <v>1990</v>
      </c>
      <c r="D78" s="310">
        <v>1309</v>
      </c>
      <c r="E78" s="1425">
        <v>143.08632543926663</v>
      </c>
      <c r="F78" s="310">
        <v>1873</v>
      </c>
      <c r="G78" s="310">
        <v>150</v>
      </c>
      <c r="H78" s="310">
        <v>150</v>
      </c>
    </row>
    <row r="79" spans="2:11" s="19" customFormat="1" ht="11.25" customHeight="1">
      <c r="B79" s="307" t="s">
        <v>738</v>
      </c>
      <c r="C79" s="310">
        <v>459</v>
      </c>
      <c r="D79" s="310">
        <v>459</v>
      </c>
      <c r="E79" s="1425">
        <v>149.89106753812635</v>
      </c>
      <c r="F79" s="310">
        <v>688</v>
      </c>
      <c r="G79" s="310">
        <v>55</v>
      </c>
      <c r="H79" s="310">
        <v>609</v>
      </c>
    </row>
    <row r="80" spans="2:11" s="19" customFormat="1" ht="11.25" customHeight="1">
      <c r="B80" s="307" t="s">
        <v>739</v>
      </c>
      <c r="C80" s="310">
        <v>86478</v>
      </c>
      <c r="D80" s="310">
        <v>86478</v>
      </c>
      <c r="E80" s="1425">
        <v>10.000231272693632</v>
      </c>
      <c r="F80" s="310">
        <v>8648</v>
      </c>
      <c r="G80" s="310">
        <v>692</v>
      </c>
      <c r="H80" s="310">
        <v>812</v>
      </c>
    </row>
    <row r="81" spans="1:11" s="19" customFormat="1" ht="11.25" customHeight="1">
      <c r="B81" s="307" t="s">
        <v>740</v>
      </c>
      <c r="C81" s="310"/>
      <c r="D81" s="310"/>
      <c r="E81" s="1425">
        <v>0</v>
      </c>
      <c r="F81" s="310"/>
      <c r="G81" s="310"/>
      <c r="H81" s="310">
        <v>24</v>
      </c>
    </row>
    <row r="82" spans="1:11" s="19" customFormat="1" ht="11.25" customHeight="1">
      <c r="B82" s="307" t="s">
        <v>741</v>
      </c>
      <c r="C82" s="310">
        <v>132761</v>
      </c>
      <c r="D82" s="310">
        <v>132761</v>
      </c>
      <c r="E82" s="1425">
        <v>100</v>
      </c>
      <c r="F82" s="310">
        <v>132761</v>
      </c>
      <c r="G82" s="310">
        <v>10621</v>
      </c>
      <c r="H82" s="310">
        <v>8852</v>
      </c>
    </row>
    <row r="83" spans="1:11" s="19" customFormat="1" ht="11.25" customHeight="1">
      <c r="B83" s="307" t="s">
        <v>506</v>
      </c>
      <c r="C83" s="310">
        <v>11600</v>
      </c>
      <c r="D83" s="310">
        <v>11600</v>
      </c>
      <c r="E83" s="1425">
        <v>63.827586206896548</v>
      </c>
      <c r="F83" s="310">
        <v>7404</v>
      </c>
      <c r="G83" s="310">
        <v>592</v>
      </c>
      <c r="H83" s="310">
        <v>1500</v>
      </c>
    </row>
    <row r="84" spans="1:11" s="19" customFormat="1" ht="11.25" customHeight="1">
      <c r="B84" s="611" t="s">
        <v>606</v>
      </c>
      <c r="C84" s="610">
        <v>1548133</v>
      </c>
      <c r="D84" s="610">
        <v>1346095</v>
      </c>
      <c r="E84" s="1428">
        <v>28.324821056463321</v>
      </c>
      <c r="F84" s="610">
        <v>381279</v>
      </c>
      <c r="G84" s="610">
        <v>30502</v>
      </c>
      <c r="H84" s="610">
        <v>28384</v>
      </c>
    </row>
    <row r="85" spans="1:11" s="19" customFormat="1" ht="11.25" customHeight="1">
      <c r="B85" s="611" t="s">
        <v>607</v>
      </c>
      <c r="C85" s="610">
        <v>2635116</v>
      </c>
      <c r="D85" s="610">
        <v>2237269</v>
      </c>
      <c r="E85" s="1428">
        <v>33.02821430949966</v>
      </c>
      <c r="F85" s="610">
        <v>738930</v>
      </c>
      <c r="G85" s="610">
        <v>59114</v>
      </c>
      <c r="H85" s="610">
        <v>56758</v>
      </c>
    </row>
    <row r="86" spans="1:11" s="19" customFormat="1" ht="11.25" customHeight="1">
      <c r="B86" s="26" t="s">
        <v>742</v>
      </c>
      <c r="C86" s="303"/>
      <c r="D86" s="303"/>
      <c r="E86" s="303"/>
      <c r="F86" s="303"/>
      <c r="G86" s="303"/>
      <c r="H86" s="303"/>
    </row>
    <row r="87" spans="1:11" s="19" customFormat="1" ht="11.25" customHeight="1">
      <c r="B87" s="307" t="s">
        <v>743</v>
      </c>
      <c r="C87" s="303"/>
      <c r="D87" s="303"/>
      <c r="E87" s="303"/>
      <c r="F87" s="308">
        <v>7746</v>
      </c>
      <c r="G87" s="308">
        <v>620</v>
      </c>
      <c r="H87" s="308">
        <v>752</v>
      </c>
    </row>
    <row r="88" spans="1:11" s="19" customFormat="1">
      <c r="B88" s="307" t="s">
        <v>744</v>
      </c>
      <c r="C88" s="303"/>
      <c r="D88" s="303"/>
      <c r="E88" s="303"/>
      <c r="F88" s="1080">
        <v>661</v>
      </c>
      <c r="G88" s="1080">
        <v>53</v>
      </c>
      <c r="H88" s="1080">
        <v>52</v>
      </c>
    </row>
    <row r="89" spans="1:11" ht="11.25" customHeight="1">
      <c r="A89" s="19"/>
      <c r="B89" s="307" t="s">
        <v>745</v>
      </c>
      <c r="C89" s="303"/>
      <c r="D89" s="303"/>
      <c r="E89" s="303"/>
      <c r="F89" s="1080">
        <v>31</v>
      </c>
      <c r="G89" s="1080">
        <v>2</v>
      </c>
      <c r="H89" s="1080">
        <v>4</v>
      </c>
      <c r="J89" s="19"/>
      <c r="K89" s="19"/>
    </row>
    <row r="90" spans="1:11" s="24" customFormat="1" ht="11.25" customHeight="1">
      <c r="A90" s="19"/>
      <c r="B90" s="307" t="s">
        <v>746</v>
      </c>
      <c r="C90" s="303"/>
      <c r="D90" s="303"/>
      <c r="E90" s="303"/>
      <c r="F90" s="1080">
        <v>4.3620000000000004E-3</v>
      </c>
      <c r="G90" s="1080">
        <v>3.4899999999999997E-4</v>
      </c>
      <c r="H90" s="1080">
        <v>7.8331999999999999E-2</v>
      </c>
    </row>
    <row r="91" spans="1:11" s="24" customFormat="1" ht="11.25" customHeight="1">
      <c r="A91" s="19"/>
      <c r="B91" s="307" t="s">
        <v>638</v>
      </c>
      <c r="C91" s="303"/>
      <c r="D91" s="303"/>
      <c r="E91" s="303"/>
      <c r="F91" s="308"/>
      <c r="G91" s="308"/>
      <c r="H91" s="308"/>
    </row>
    <row r="92" spans="1:11" s="19" customFormat="1">
      <c r="B92" s="611" t="s">
        <v>747</v>
      </c>
      <c r="C92" s="612"/>
      <c r="D92" s="612"/>
      <c r="E92" s="612"/>
      <c r="F92" s="610">
        <v>8437</v>
      </c>
      <c r="G92" s="610">
        <v>675</v>
      </c>
      <c r="H92" s="610">
        <v>808</v>
      </c>
    </row>
    <row r="93" spans="1:11" s="19" customFormat="1">
      <c r="B93" s="307" t="s">
        <v>748</v>
      </c>
      <c r="C93" s="303"/>
      <c r="D93" s="303"/>
      <c r="E93" s="303"/>
      <c r="F93" s="308">
        <v>6328</v>
      </c>
      <c r="G93" s="308">
        <v>506</v>
      </c>
      <c r="H93" s="308">
        <v>417</v>
      </c>
    </row>
    <row r="94" spans="1:11" s="19" customFormat="1" ht="12" customHeight="1">
      <c r="B94" s="611" t="s">
        <v>609</v>
      </c>
      <c r="C94" s="612"/>
      <c r="D94" s="612"/>
      <c r="E94" s="612"/>
      <c r="F94" s="610">
        <v>80011</v>
      </c>
      <c r="G94" s="610">
        <v>6401</v>
      </c>
      <c r="H94" s="610">
        <v>6133</v>
      </c>
    </row>
    <row r="95" spans="1:11" s="19" customFormat="1" ht="12" customHeight="1">
      <c r="B95" s="620" t="s">
        <v>610</v>
      </c>
      <c r="C95" s="611"/>
      <c r="D95" s="612"/>
      <c r="E95" s="612"/>
      <c r="F95" s="610">
        <v>833707</v>
      </c>
      <c r="G95" s="610">
        <v>66697</v>
      </c>
      <c r="H95" s="610">
        <v>64116</v>
      </c>
    </row>
  </sheetData>
  <mergeCells count="1">
    <mergeCell ref="B3:H3"/>
  </mergeCells>
  <hyperlinks>
    <hyperlink ref="B3" location="Contents!A1" display="Back to index page" xr:uid="{82F9CC78-F669-46BA-BFD4-FF8782904D49}"/>
    <hyperlink ref="B3:H3" location="CONTENTS!A1" display="Back to contents page" xr:uid="{42D5B1D9-F2FF-4374-993D-10662F54D77F}"/>
  </hyperlinks>
  <pageMargins left="0.23622047244094491" right="0.23622047244094491" top="0.74803149606299213" bottom="0.74803149606299213" header="0.31496062992125984" footer="0.31496062992125984"/>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pageSetUpPr fitToPage="1"/>
  </sheetPr>
  <dimension ref="A1:V87"/>
  <sheetViews>
    <sheetView showGridLines="0" showRowColHeaders="0" zoomScaleNormal="100" workbookViewId="0"/>
  </sheetViews>
  <sheetFormatPr baseColWidth="10" defaultColWidth="13" defaultRowHeight="11.25"/>
  <cols>
    <col min="1" max="1" width="2.7109375" style="28" customWidth="1"/>
    <col min="2" max="2" width="29" style="19" customWidth="1"/>
    <col min="3" max="3" width="7.5703125" style="33" customWidth="1"/>
    <col min="4" max="4" width="10.85546875" style="28" customWidth="1"/>
    <col min="5" max="5" width="11.85546875" style="28" customWidth="1"/>
    <col min="6" max="6" width="10.85546875" style="28" customWidth="1"/>
    <col min="7" max="7" width="0.85546875" style="28" customWidth="1"/>
    <col min="8" max="8" width="11.85546875" style="28" customWidth="1"/>
    <col min="9" max="9" width="10.85546875" style="28" customWidth="1"/>
    <col min="10" max="10" width="11.85546875" style="28" customWidth="1"/>
    <col min="11" max="11" width="4.7109375" style="28" customWidth="1"/>
    <col min="12" max="12" width="13" style="28"/>
    <col min="13" max="13" width="15.28515625" style="28" customWidth="1"/>
    <col min="14" max="16" width="13" style="28"/>
    <col min="17" max="17" width="0.85546875" style="28" customWidth="1"/>
    <col min="18" max="18" width="13" style="28"/>
    <col min="19" max="19" width="14.140625" style="28" customWidth="1"/>
    <col min="20" max="16384" width="13" style="28"/>
  </cols>
  <sheetData>
    <row r="1" spans="1:20" s="17" customFormat="1" ht="11.25" customHeight="1">
      <c r="A1" s="14"/>
      <c r="B1" s="14"/>
      <c r="C1" s="14"/>
      <c r="D1" s="15"/>
      <c r="E1" s="15"/>
      <c r="F1" s="16"/>
      <c r="G1" s="16"/>
      <c r="H1" s="16"/>
    </row>
    <row r="2" spans="1:20" s="17" customFormat="1" ht="5.25" customHeight="1">
      <c r="A2" s="14"/>
      <c r="B2" s="14"/>
      <c r="C2" s="14"/>
      <c r="D2" s="15"/>
      <c r="E2" s="15"/>
      <c r="F2" s="16"/>
      <c r="G2" s="16"/>
      <c r="H2" s="16"/>
    </row>
    <row r="3" spans="1:20" s="19" customFormat="1" ht="12.75" customHeight="1">
      <c r="A3" s="18"/>
      <c r="B3" s="1758" t="s">
        <v>284</v>
      </c>
      <c r="C3" s="1758"/>
      <c r="D3" s="1758"/>
      <c r="E3" s="1758"/>
      <c r="F3" s="1758"/>
      <c r="G3" s="1758"/>
      <c r="H3" s="1758"/>
    </row>
    <row r="4" spans="1:20" s="17" customFormat="1" ht="5.25" customHeight="1">
      <c r="A4" s="14"/>
      <c r="B4" s="14"/>
      <c r="C4" s="14"/>
      <c r="D4" s="15"/>
      <c r="E4" s="15"/>
      <c r="F4" s="16"/>
      <c r="G4" s="16"/>
      <c r="H4" s="16"/>
      <c r="J4" s="14"/>
      <c r="K4" s="14"/>
    </row>
    <row r="5" spans="1:20" s="9" customFormat="1" ht="15.75" customHeight="1">
      <c r="A5" s="20"/>
      <c r="B5" s="21" t="s">
        <v>750</v>
      </c>
    </row>
    <row r="6" spans="1:20" s="24" customFormat="1" ht="11.25" customHeight="1">
      <c r="A6" s="28"/>
      <c r="B6" s="19"/>
      <c r="C6" s="19"/>
      <c r="D6" s="19"/>
      <c r="E6" s="19"/>
      <c r="F6" s="19"/>
      <c r="G6" s="19"/>
      <c r="H6" s="19"/>
      <c r="I6" s="19"/>
      <c r="J6" s="19"/>
      <c r="K6" s="19"/>
      <c r="L6" s="19"/>
      <c r="M6" s="28"/>
      <c r="N6" s="39"/>
    </row>
    <row r="7" spans="1:20">
      <c r="A7" s="24"/>
      <c r="B7" s="703" t="s">
        <v>751</v>
      </c>
      <c r="C7" s="703"/>
      <c r="D7" s="703"/>
      <c r="E7" s="299"/>
      <c r="F7" s="19"/>
      <c r="G7" s="19"/>
      <c r="H7" s="19"/>
      <c r="I7" s="19"/>
      <c r="J7" s="19"/>
      <c r="K7" s="19"/>
      <c r="L7" s="703" t="s">
        <v>752</v>
      </c>
      <c r="M7" s="703"/>
      <c r="N7" s="703"/>
      <c r="O7" s="299"/>
      <c r="P7" s="19"/>
      <c r="Q7" s="19"/>
      <c r="R7" s="19"/>
      <c r="S7" s="19"/>
      <c r="T7" s="19"/>
    </row>
    <row r="8" spans="1:20">
      <c r="A8" s="24"/>
      <c r="B8" s="703"/>
      <c r="C8" s="703"/>
      <c r="D8" s="703"/>
      <c r="E8" s="299"/>
      <c r="F8" s="19"/>
      <c r="G8" s="19"/>
      <c r="H8" s="19"/>
      <c r="I8" s="19"/>
      <c r="J8" s="19"/>
      <c r="K8" s="19"/>
      <c r="L8" s="703"/>
      <c r="M8" s="703"/>
      <c r="N8" s="703"/>
      <c r="O8" s="299"/>
      <c r="P8" s="19"/>
      <c r="Q8" s="19"/>
      <c r="R8" s="19"/>
      <c r="S8" s="19"/>
      <c r="T8" s="19"/>
    </row>
    <row r="9" spans="1:20" ht="15" customHeight="1">
      <c r="A9" s="24"/>
      <c r="B9" s="703"/>
      <c r="C9" s="703"/>
      <c r="D9" s="1154"/>
      <c r="E9" s="1155" t="s">
        <v>753</v>
      </c>
      <c r="F9" s="1156"/>
      <c r="G9" s="729"/>
      <c r="H9" s="1797" t="s">
        <v>754</v>
      </c>
      <c r="I9" s="1797"/>
      <c r="J9" s="1797"/>
      <c r="K9" s="19"/>
      <c r="L9" s="703"/>
      <c r="M9" s="703"/>
      <c r="N9" s="1154"/>
      <c r="O9" s="1155" t="s">
        <v>753</v>
      </c>
      <c r="P9" s="1156"/>
      <c r="Q9" s="729"/>
      <c r="R9" s="1797" t="s">
        <v>754</v>
      </c>
      <c r="S9" s="1797"/>
      <c r="T9" s="1797"/>
    </row>
    <row r="10" spans="1:20" s="19" customFormat="1" ht="11.25" customHeight="1">
      <c r="B10" s="26"/>
      <c r="C10" s="26"/>
      <c r="D10" s="26"/>
      <c r="E10" s="300" t="s">
        <v>592</v>
      </c>
      <c r="F10" s="300" t="s">
        <v>593</v>
      </c>
      <c r="G10" s="300"/>
      <c r="H10" s="26"/>
      <c r="I10" s="300" t="s">
        <v>592</v>
      </c>
      <c r="J10" s="300" t="s">
        <v>593</v>
      </c>
      <c r="L10" s="26"/>
      <c r="M10" s="26"/>
      <c r="N10" s="26"/>
      <c r="O10" s="300" t="s">
        <v>592</v>
      </c>
      <c r="P10" s="300" t="s">
        <v>593</v>
      </c>
      <c r="Q10" s="300"/>
      <c r="R10" s="26"/>
      <c r="S10" s="300" t="s">
        <v>592</v>
      </c>
      <c r="T10" s="300" t="s">
        <v>593</v>
      </c>
    </row>
    <row r="11" spans="1:20" s="19" customFormat="1" ht="11.25" customHeight="1">
      <c r="B11" s="730" t="s">
        <v>296</v>
      </c>
      <c r="C11" s="731"/>
      <c r="D11" s="300" t="s">
        <v>755</v>
      </c>
      <c r="E11" s="300" t="s">
        <v>597</v>
      </c>
      <c r="F11" s="300" t="s">
        <v>598</v>
      </c>
      <c r="G11" s="300"/>
      <c r="H11" s="300" t="s">
        <v>755</v>
      </c>
      <c r="I11" s="300" t="s">
        <v>597</v>
      </c>
      <c r="J11" s="300" t="s">
        <v>598</v>
      </c>
      <c r="L11" s="730" t="s">
        <v>296</v>
      </c>
      <c r="M11" s="731"/>
      <c r="N11" s="300" t="s">
        <v>755</v>
      </c>
      <c r="O11" s="300" t="s">
        <v>597</v>
      </c>
      <c r="P11" s="300" t="s">
        <v>598</v>
      </c>
      <c r="Q11" s="300"/>
      <c r="R11" s="300" t="s">
        <v>755</v>
      </c>
      <c r="S11" s="300" t="s">
        <v>597</v>
      </c>
      <c r="T11" s="300" t="s">
        <v>598</v>
      </c>
    </row>
    <row r="12" spans="1:20" s="19" customFormat="1" ht="11.25" customHeight="1">
      <c r="B12" s="919" t="s">
        <v>117</v>
      </c>
      <c r="C12" s="919"/>
      <c r="D12" s="920"/>
      <c r="E12" s="920"/>
      <c r="F12" s="920"/>
      <c r="G12" s="920"/>
      <c r="H12" s="920"/>
      <c r="I12" s="920"/>
      <c r="J12" s="920"/>
      <c r="L12" s="919" t="s">
        <v>117</v>
      </c>
      <c r="M12" s="919"/>
      <c r="N12" s="920"/>
      <c r="O12" s="920"/>
      <c r="P12" s="920"/>
      <c r="Q12" s="920"/>
      <c r="R12" s="920"/>
      <c r="S12" s="920"/>
      <c r="T12" s="920"/>
    </row>
    <row r="13" spans="1:20" s="19" customFormat="1" ht="11.25" customHeight="1">
      <c r="B13" s="312" t="s">
        <v>756</v>
      </c>
      <c r="C13" s="312"/>
      <c r="D13" s="239">
        <v>8033</v>
      </c>
      <c r="E13" s="732"/>
      <c r="F13" s="239"/>
      <c r="G13" s="733"/>
      <c r="H13" s="239">
        <v>1331.0814963299999</v>
      </c>
      <c r="I13" s="732">
        <v>0.57434047499999996</v>
      </c>
      <c r="J13" s="732">
        <v>4.5947237999999994E-2</v>
      </c>
      <c r="L13" s="312" t="s">
        <v>756</v>
      </c>
      <c r="M13" s="312"/>
      <c r="N13" s="239">
        <v>11710</v>
      </c>
      <c r="O13" s="732">
        <v>153</v>
      </c>
      <c r="P13" s="239">
        <v>12.24</v>
      </c>
      <c r="Q13" s="733"/>
      <c r="R13" s="239">
        <v>1268</v>
      </c>
      <c r="S13" s="732">
        <v>1</v>
      </c>
      <c r="T13" s="732"/>
    </row>
    <row r="14" spans="1:20" s="19" customFormat="1">
      <c r="B14" s="312" t="s">
        <v>603</v>
      </c>
      <c r="C14" s="312"/>
      <c r="D14" s="239">
        <v>2578</v>
      </c>
      <c r="E14" s="734">
        <v>502.39100000000002</v>
      </c>
      <c r="F14" s="239">
        <v>40.191279999999999</v>
      </c>
      <c r="G14" s="239"/>
      <c r="H14" s="239">
        <v>82.708134832829188</v>
      </c>
      <c r="I14" s="734">
        <v>82.712939315760494</v>
      </c>
      <c r="J14" s="734">
        <v>6.6170351452608394</v>
      </c>
      <c r="L14" s="312" t="s">
        <v>603</v>
      </c>
      <c r="M14" s="312"/>
      <c r="N14" s="239">
        <v>2111</v>
      </c>
      <c r="O14" s="734">
        <v>483</v>
      </c>
      <c r="P14" s="239">
        <v>38.64</v>
      </c>
      <c r="Q14" s="239"/>
      <c r="R14" s="239">
        <v>62</v>
      </c>
      <c r="S14" s="734">
        <v>62</v>
      </c>
      <c r="T14" s="734">
        <v>4.96</v>
      </c>
    </row>
    <row r="15" spans="1:20" s="19" customFormat="1">
      <c r="B15" s="312" t="s">
        <v>600</v>
      </c>
      <c r="C15" s="312"/>
      <c r="D15" s="239">
        <v>4445</v>
      </c>
      <c r="E15" s="734">
        <v>3985.0448760441</v>
      </c>
      <c r="F15" s="239">
        <v>318.80359008352798</v>
      </c>
      <c r="G15" s="239"/>
      <c r="H15" s="239">
        <v>42.806764259760001</v>
      </c>
      <c r="I15" s="734">
        <v>42.813146930429994</v>
      </c>
      <c r="J15" s="734">
        <v>3.4250517544343997</v>
      </c>
      <c r="L15" s="312" t="s">
        <v>600</v>
      </c>
      <c r="M15" s="312"/>
      <c r="N15" s="239">
        <v>14409</v>
      </c>
      <c r="O15" s="734">
        <v>10067</v>
      </c>
      <c r="P15" s="239">
        <v>805.36</v>
      </c>
      <c r="Q15" s="239"/>
      <c r="R15" s="239">
        <v>44</v>
      </c>
      <c r="S15" s="734">
        <v>44</v>
      </c>
      <c r="T15" s="734">
        <v>3.52</v>
      </c>
    </row>
    <row r="16" spans="1:20" s="19" customFormat="1">
      <c r="B16" s="312" t="s">
        <v>757</v>
      </c>
      <c r="C16" s="312"/>
      <c r="D16" s="239">
        <v>53</v>
      </c>
      <c r="E16" s="734">
        <v>38</v>
      </c>
      <c r="F16" s="239">
        <v>3.04</v>
      </c>
      <c r="G16" s="239"/>
      <c r="H16" s="239">
        <v>98.087364600000001</v>
      </c>
      <c r="I16" s="734">
        <v>98.087364600000001</v>
      </c>
      <c r="J16" s="734">
        <v>7.8469891680000003</v>
      </c>
      <c r="L16" s="312" t="s">
        <v>757</v>
      </c>
      <c r="M16" s="312"/>
      <c r="N16" s="239">
        <v>197</v>
      </c>
      <c r="O16" s="734">
        <v>56</v>
      </c>
      <c r="P16" s="239">
        <v>4.4800000000000004</v>
      </c>
      <c r="Q16" s="239"/>
      <c r="R16" s="239">
        <v>180</v>
      </c>
      <c r="S16" s="734">
        <v>180</v>
      </c>
      <c r="T16" s="734">
        <v>14.4</v>
      </c>
    </row>
    <row r="17" spans="1:20" s="19" customFormat="1">
      <c r="B17" s="312" t="s">
        <v>758</v>
      </c>
      <c r="C17" s="312"/>
      <c r="D17" s="239">
        <v>5346</v>
      </c>
      <c r="E17" s="734">
        <v>7372</v>
      </c>
      <c r="F17" s="239">
        <v>589.76</v>
      </c>
      <c r="G17" s="239"/>
      <c r="H17" s="239">
        <v>8056.2627355796394</v>
      </c>
      <c r="I17" s="734">
        <v>2819.69209929</v>
      </c>
      <c r="J17" s="734">
        <v>225.57536794320001</v>
      </c>
      <c r="L17" s="312" t="s">
        <v>758</v>
      </c>
      <c r="M17" s="312"/>
      <c r="N17" s="239">
        <v>7104</v>
      </c>
      <c r="O17" s="734">
        <v>9624</v>
      </c>
      <c r="P17" s="239">
        <v>769.92000000000007</v>
      </c>
      <c r="Q17" s="239"/>
      <c r="R17" s="239">
        <v>8539</v>
      </c>
      <c r="S17" s="734">
        <v>2989</v>
      </c>
      <c r="T17" s="734">
        <v>239.12</v>
      </c>
    </row>
    <row r="18" spans="1:20" s="19" customFormat="1">
      <c r="B18" s="312" t="s">
        <v>522</v>
      </c>
      <c r="C18" s="312"/>
      <c r="D18" s="239">
        <v>9</v>
      </c>
      <c r="E18" s="734">
        <v>8.9469999999999992</v>
      </c>
      <c r="F18" s="239">
        <v>0.71575999999999995</v>
      </c>
      <c r="G18" s="239"/>
      <c r="H18" s="239"/>
      <c r="I18" s="734"/>
      <c r="J18" s="734"/>
      <c r="L18" s="312" t="s">
        <v>522</v>
      </c>
      <c r="M18" s="312"/>
      <c r="N18" s="239">
        <v>18</v>
      </c>
      <c r="O18" s="734">
        <v>18</v>
      </c>
      <c r="P18" s="239">
        <v>1.44</v>
      </c>
      <c r="Q18" s="239"/>
      <c r="R18" s="239"/>
      <c r="S18" s="734"/>
      <c r="T18" s="734"/>
    </row>
    <row r="19" spans="1:20" s="19" customFormat="1">
      <c r="B19" s="312" t="s">
        <v>506</v>
      </c>
      <c r="C19" s="312"/>
      <c r="D19" s="239">
        <v>141.1657916801079</v>
      </c>
      <c r="E19" s="734">
        <v>101.99</v>
      </c>
      <c r="F19" s="239">
        <v>8.1592000000000002</v>
      </c>
      <c r="G19" s="239"/>
      <c r="H19" s="239">
        <v>90.953000000000003</v>
      </c>
      <c r="I19" s="734">
        <v>146.66990741392999</v>
      </c>
      <c r="J19" s="734">
        <v>11.7335925931144</v>
      </c>
      <c r="L19" s="312" t="s">
        <v>506</v>
      </c>
      <c r="M19" s="312"/>
      <c r="N19" s="239">
        <v>441</v>
      </c>
      <c r="O19" s="734">
        <v>376</v>
      </c>
      <c r="P19" s="239">
        <v>30.080000000000002</v>
      </c>
      <c r="Q19" s="239"/>
      <c r="R19" s="239"/>
      <c r="S19" s="734">
        <v>124</v>
      </c>
      <c r="T19" s="734">
        <v>10</v>
      </c>
    </row>
    <row r="20" spans="1:20" s="19" customFormat="1">
      <c r="B20" s="617" t="s">
        <v>606</v>
      </c>
      <c r="C20" s="617"/>
      <c r="D20" s="618">
        <v>20605.165791680109</v>
      </c>
      <c r="E20" s="618">
        <v>12008.372876044099</v>
      </c>
      <c r="F20" s="618">
        <v>960.66983008352793</v>
      </c>
      <c r="G20" s="618"/>
      <c r="H20" s="618">
        <v>9701.8994956022289</v>
      </c>
      <c r="I20" s="618">
        <v>3190.5497980251207</v>
      </c>
      <c r="J20" s="618">
        <v>255.24398384200967</v>
      </c>
      <c r="L20" s="617" t="s">
        <v>606</v>
      </c>
      <c r="M20" s="617"/>
      <c r="N20" s="618">
        <v>35990</v>
      </c>
      <c r="O20" s="618">
        <v>20777</v>
      </c>
      <c r="P20" s="618">
        <v>1662.16</v>
      </c>
      <c r="Q20" s="618"/>
      <c r="R20" s="618">
        <v>10185</v>
      </c>
      <c r="S20" s="619">
        <v>3400</v>
      </c>
      <c r="T20" s="619">
        <v>272</v>
      </c>
    </row>
    <row r="21" spans="1:20" s="19" customFormat="1">
      <c r="B21" s="312" t="s">
        <v>743</v>
      </c>
      <c r="C21" s="312"/>
      <c r="D21" s="40"/>
      <c r="E21" s="40"/>
      <c r="F21" s="40"/>
      <c r="G21" s="40"/>
      <c r="H21" s="40"/>
      <c r="I21" s="40"/>
      <c r="J21" s="40"/>
      <c r="L21" s="312" t="s">
        <v>743</v>
      </c>
      <c r="M21" s="312"/>
      <c r="N21" s="40"/>
      <c r="O21" s="40">
        <v>2.8130000000000002</v>
      </c>
      <c r="P21" s="40">
        <v>0.22504000000000002</v>
      </c>
      <c r="Q21" s="40"/>
      <c r="R21" s="40"/>
      <c r="S21" s="40"/>
      <c r="T21" s="40"/>
    </row>
    <row r="22" spans="1:20" s="19" customFormat="1">
      <c r="B22" s="312" t="s">
        <v>745</v>
      </c>
      <c r="C22" s="312"/>
      <c r="D22" s="40"/>
      <c r="E22" s="40"/>
      <c r="F22" s="40"/>
      <c r="G22" s="40"/>
      <c r="H22" s="40"/>
      <c r="I22" s="40"/>
      <c r="J22" s="40"/>
      <c r="K22" s="28"/>
      <c r="L22" s="312" t="s">
        <v>745</v>
      </c>
      <c r="M22" s="312"/>
      <c r="N22" s="40"/>
      <c r="O22" s="40"/>
      <c r="P22" s="40"/>
      <c r="Q22" s="40"/>
      <c r="R22" s="40"/>
      <c r="S22" s="40"/>
      <c r="T22" s="40"/>
    </row>
    <row r="23" spans="1:20" s="41" customFormat="1">
      <c r="A23" s="19"/>
      <c r="B23" s="620" t="s">
        <v>747</v>
      </c>
      <c r="C23" s="620"/>
      <c r="D23" s="621"/>
      <c r="E23" s="735"/>
      <c r="F23" s="735"/>
      <c r="G23" s="621"/>
      <c r="H23" s="621"/>
      <c r="I23" s="621"/>
      <c r="J23" s="621"/>
      <c r="L23" s="620" t="s">
        <v>747</v>
      </c>
      <c r="M23" s="620"/>
      <c r="N23" s="621"/>
      <c r="O23" s="621">
        <v>2.8130000000000002</v>
      </c>
      <c r="P23" s="621">
        <v>0.22504000000000002</v>
      </c>
      <c r="Q23" s="621"/>
      <c r="R23" s="621"/>
      <c r="S23" s="621"/>
      <c r="T23" s="621"/>
    </row>
    <row r="24" spans="1:20" s="19" customFormat="1">
      <c r="B24" s="312" t="s">
        <v>748</v>
      </c>
      <c r="C24" s="312"/>
      <c r="D24" s="40"/>
      <c r="E24" s="40"/>
      <c r="F24" s="40"/>
      <c r="G24" s="40"/>
      <c r="H24" s="40"/>
      <c r="I24" s="621">
        <v>63.783999999999999</v>
      </c>
      <c r="J24" s="40">
        <v>5.1029999999999998</v>
      </c>
      <c r="K24" s="28"/>
      <c r="L24" s="312" t="s">
        <v>748</v>
      </c>
      <c r="M24" s="312"/>
      <c r="N24" s="40"/>
      <c r="O24" s="40"/>
      <c r="P24" s="40"/>
      <c r="Q24" s="40"/>
      <c r="R24" s="40"/>
      <c r="S24" s="40">
        <v>56.381</v>
      </c>
      <c r="T24" s="40">
        <v>4.5104800000000003</v>
      </c>
    </row>
    <row r="25" spans="1:20" s="41" customFormat="1">
      <c r="A25" s="19"/>
      <c r="B25" s="736" t="s">
        <v>609</v>
      </c>
      <c r="C25" s="736"/>
      <c r="D25" s="621"/>
      <c r="E25" s="621">
        <v>808.02300000000002</v>
      </c>
      <c r="F25" s="621">
        <v>64.641840000000002</v>
      </c>
      <c r="G25" s="621"/>
      <c r="H25" s="621"/>
      <c r="I25" s="621">
        <v>406.45699999999999</v>
      </c>
      <c r="J25" s="622">
        <v>32.516559999999998</v>
      </c>
      <c r="K25" s="3"/>
      <c r="L25" s="620" t="s">
        <v>609</v>
      </c>
      <c r="M25" s="620"/>
      <c r="N25" s="621"/>
      <c r="O25" s="621">
        <v>911.66600000000005</v>
      </c>
      <c r="P25" s="621">
        <v>72.933279999999996</v>
      </c>
      <c r="Q25" s="621"/>
      <c r="R25" s="621"/>
      <c r="S25" s="621">
        <v>424.375</v>
      </c>
      <c r="T25" s="621">
        <v>33.950000000000003</v>
      </c>
    </row>
    <row r="26" spans="1:20" s="41" customFormat="1">
      <c r="A26" s="19"/>
      <c r="B26" s="620" t="s">
        <v>610</v>
      </c>
      <c r="C26" s="620"/>
      <c r="D26" s="621"/>
      <c r="E26" s="623">
        <v>12816.395876044098</v>
      </c>
      <c r="F26" s="623">
        <v>1025.311670083528</v>
      </c>
      <c r="G26" s="621"/>
      <c r="H26" s="623">
        <v>9701.8994956022289</v>
      </c>
      <c r="I26" s="623">
        <v>3660.7907980251207</v>
      </c>
      <c r="J26" s="623">
        <v>292.86354384200968</v>
      </c>
      <c r="L26" s="620" t="s">
        <v>610</v>
      </c>
      <c r="M26" s="620"/>
      <c r="N26" s="621"/>
      <c r="O26" s="621">
        <v>21691.478999999999</v>
      </c>
      <c r="P26" s="621">
        <v>1735.3183200000001</v>
      </c>
      <c r="Q26" s="621"/>
      <c r="R26" s="621"/>
      <c r="S26" s="621">
        <v>3880.7559999999999</v>
      </c>
      <c r="T26" s="621">
        <v>310.46047999999996</v>
      </c>
    </row>
    <row r="27" spans="1:20" s="9" customFormat="1" ht="11.25" customHeight="1">
      <c r="A27" s="19"/>
      <c r="D27" s="42"/>
      <c r="J27" s="921"/>
      <c r="N27" s="42"/>
      <c r="T27" s="921"/>
    </row>
    <row r="28" spans="1:20" s="19" customFormat="1" ht="11.25" customHeight="1">
      <c r="D28" s="43"/>
      <c r="E28" s="239"/>
      <c r="F28" s="28"/>
      <c r="G28" s="28"/>
      <c r="H28" s="28"/>
      <c r="I28" s="28"/>
      <c r="J28" s="28"/>
      <c r="K28" s="28"/>
      <c r="N28" s="43"/>
      <c r="O28" s="239"/>
      <c r="P28" s="28"/>
      <c r="Q28" s="28"/>
      <c r="R28" s="28"/>
      <c r="S28" s="28"/>
      <c r="T28" s="28"/>
    </row>
    <row r="29" spans="1:20" s="19" customFormat="1" ht="12" customHeight="1">
      <c r="F29" s="28"/>
      <c r="G29" s="28"/>
      <c r="H29" s="28"/>
      <c r="I29" s="28"/>
      <c r="J29" s="28"/>
      <c r="K29" s="28"/>
      <c r="P29" s="28"/>
      <c r="Q29" s="28"/>
      <c r="R29" s="28"/>
      <c r="S29" s="28"/>
      <c r="T29" s="28"/>
    </row>
    <row r="30" spans="1:20" s="19" customFormat="1" ht="12" customHeight="1">
      <c r="B30" s="703" t="s">
        <v>751</v>
      </c>
      <c r="C30" s="703"/>
      <c r="D30" s="703"/>
      <c r="E30" s="299"/>
      <c r="F30" s="28"/>
      <c r="G30" s="28"/>
      <c r="H30" s="28"/>
      <c r="I30" s="28"/>
      <c r="J30" s="28"/>
      <c r="K30" s="28"/>
      <c r="L30" s="703" t="s">
        <v>752</v>
      </c>
      <c r="M30" s="703"/>
      <c r="N30" s="703"/>
      <c r="O30" s="299"/>
      <c r="P30" s="28"/>
      <c r="Q30" s="28"/>
      <c r="R30" s="28"/>
      <c r="S30" s="28"/>
      <c r="T30" s="28"/>
    </row>
    <row r="31" spans="1:20">
      <c r="A31" s="19"/>
      <c r="B31" s="703"/>
      <c r="C31" s="703"/>
      <c r="D31" s="703"/>
      <c r="E31" s="299"/>
      <c r="L31" s="703"/>
      <c r="M31" s="703"/>
      <c r="N31" s="703"/>
      <c r="O31" s="299"/>
    </row>
    <row r="32" spans="1:20" s="24" customFormat="1" ht="15" customHeight="1">
      <c r="A32" s="19"/>
      <c r="B32" s="703"/>
      <c r="C32" s="703"/>
      <c r="D32" s="1798" t="s">
        <v>759</v>
      </c>
      <c r="E32" s="1797"/>
      <c r="F32" s="1797"/>
      <c r="G32" s="37"/>
      <c r="H32" s="1797" t="s">
        <v>760</v>
      </c>
      <c r="I32" s="1797"/>
      <c r="J32" s="1797"/>
      <c r="K32" s="4"/>
      <c r="L32" s="703"/>
      <c r="M32" s="703"/>
      <c r="N32" s="1798" t="s">
        <v>759</v>
      </c>
      <c r="O32" s="1797"/>
      <c r="P32" s="1797"/>
      <c r="Q32" s="37"/>
      <c r="R32" s="1797" t="s">
        <v>760</v>
      </c>
      <c r="S32" s="1797"/>
      <c r="T32" s="1797"/>
    </row>
    <row r="33" spans="1:22" s="19" customFormat="1" ht="11.25" customHeight="1">
      <c r="B33" s="26"/>
      <c r="C33" s="26"/>
      <c r="D33" s="26"/>
      <c r="E33" s="300" t="s">
        <v>592</v>
      </c>
      <c r="F33" s="300" t="s">
        <v>593</v>
      </c>
      <c r="G33" s="300"/>
      <c r="H33" s="26"/>
      <c r="I33" s="300" t="s">
        <v>592</v>
      </c>
      <c r="J33" s="300" t="s">
        <v>593</v>
      </c>
      <c r="K33" s="28"/>
      <c r="L33" s="26"/>
      <c r="M33" s="26"/>
      <c r="N33" s="26"/>
      <c r="O33" s="300" t="s">
        <v>592</v>
      </c>
      <c r="P33" s="300" t="s">
        <v>593</v>
      </c>
      <c r="Q33" s="300"/>
      <c r="R33" s="26"/>
      <c r="S33" s="300" t="s">
        <v>592</v>
      </c>
      <c r="T33" s="300" t="s">
        <v>593</v>
      </c>
    </row>
    <row r="34" spans="1:22" s="19" customFormat="1" ht="11.25" customHeight="1">
      <c r="B34" s="730" t="s">
        <v>296</v>
      </c>
      <c r="C34" s="300"/>
      <c r="D34" s="300" t="s">
        <v>755</v>
      </c>
      <c r="E34" s="300" t="s">
        <v>597</v>
      </c>
      <c r="F34" s="300" t="s">
        <v>598</v>
      </c>
      <c r="G34" s="300"/>
      <c r="H34" s="300" t="s">
        <v>755</v>
      </c>
      <c r="I34" s="300" t="s">
        <v>597</v>
      </c>
      <c r="J34" s="300" t="s">
        <v>598</v>
      </c>
      <c r="K34" s="28"/>
      <c r="L34" s="730" t="s">
        <v>296</v>
      </c>
      <c r="M34" s="300"/>
      <c r="N34" s="300" t="s">
        <v>755</v>
      </c>
      <c r="O34" s="300" t="s">
        <v>597</v>
      </c>
      <c r="P34" s="300" t="s">
        <v>598</v>
      </c>
      <c r="Q34" s="300"/>
      <c r="R34" s="300" t="s">
        <v>755</v>
      </c>
      <c r="S34" s="300" t="s">
        <v>597</v>
      </c>
      <c r="T34" s="300" t="s">
        <v>598</v>
      </c>
    </row>
    <row r="35" spans="1:22" s="19" customFormat="1" ht="11.25" customHeight="1">
      <c r="B35" s="919" t="s">
        <v>117</v>
      </c>
      <c r="C35" s="920"/>
      <c r="D35" s="920"/>
      <c r="E35" s="920"/>
      <c r="F35" s="920"/>
      <c r="G35" s="920"/>
      <c r="H35" s="920"/>
      <c r="I35" s="920"/>
      <c r="J35" s="920"/>
      <c r="K35" s="28"/>
      <c r="L35" s="919" t="s">
        <v>117</v>
      </c>
      <c r="M35" s="920"/>
      <c r="N35" s="920"/>
      <c r="O35" s="920"/>
      <c r="P35" s="920"/>
      <c r="Q35" s="920"/>
      <c r="R35" s="920"/>
      <c r="S35" s="920"/>
      <c r="T35" s="920"/>
    </row>
    <row r="36" spans="1:22" s="19" customFormat="1" ht="11.25" customHeight="1">
      <c r="B36" s="312" t="s">
        <v>756</v>
      </c>
      <c r="C36" s="239"/>
      <c r="D36" s="734">
        <v>7984.4812729620398</v>
      </c>
      <c r="E36" s="737"/>
      <c r="F36" s="737"/>
      <c r="G36" s="737"/>
      <c r="H36" s="734">
        <v>195.239</v>
      </c>
      <c r="I36" s="737"/>
      <c r="J36" s="737"/>
      <c r="K36" s="28"/>
      <c r="L36" s="312" t="s">
        <v>756</v>
      </c>
      <c r="M36" s="239"/>
      <c r="N36" s="734">
        <v>10795.531999999999</v>
      </c>
      <c r="O36" s="737"/>
      <c r="P36" s="737"/>
      <c r="Q36" s="737"/>
      <c r="R36" s="734">
        <v>54.820999999999998</v>
      </c>
      <c r="S36" s="737">
        <v>4.1429999999999998</v>
      </c>
      <c r="T36" s="737">
        <v>0.33144000000000001</v>
      </c>
    </row>
    <row r="37" spans="1:22" s="19" customFormat="1" ht="11.25" customHeight="1">
      <c r="B37" s="312" t="s">
        <v>603</v>
      </c>
      <c r="C37" s="239"/>
      <c r="D37" s="734">
        <v>838.29357413745299</v>
      </c>
      <c r="E37" s="866">
        <v>228.199369756995</v>
      </c>
      <c r="F37" s="737">
        <v>18.255949580559601</v>
      </c>
      <c r="G37" s="737"/>
      <c r="H37" s="734">
        <v>3795.998</v>
      </c>
      <c r="I37" s="737">
        <v>924.69600000000003</v>
      </c>
      <c r="J37" s="737">
        <v>73.975679999999997</v>
      </c>
      <c r="K37" s="28"/>
      <c r="L37" s="312" t="s">
        <v>603</v>
      </c>
      <c r="M37" s="239"/>
      <c r="N37" s="734">
        <v>566</v>
      </c>
      <c r="O37" s="737">
        <v>81.83</v>
      </c>
      <c r="P37" s="737">
        <v>6.5464000000000002</v>
      </c>
      <c r="Q37" s="737"/>
      <c r="R37" s="734">
        <v>4876.1750000000002</v>
      </c>
      <c r="S37" s="737">
        <v>1297.3230000000001</v>
      </c>
      <c r="T37" s="737">
        <v>103.78584000000001</v>
      </c>
    </row>
    <row r="38" spans="1:22" s="19" customFormat="1" ht="11.25" customHeight="1">
      <c r="B38" s="312" t="s">
        <v>600</v>
      </c>
      <c r="C38" s="239"/>
      <c r="D38" s="734">
        <v>6443.6426298546694</v>
      </c>
      <c r="E38" s="866">
        <v>5793.3829292012097</v>
      </c>
      <c r="F38" s="737">
        <v>463.47063433609679</v>
      </c>
      <c r="G38" s="737"/>
      <c r="H38" s="734">
        <v>2.4079999999999999</v>
      </c>
      <c r="I38" s="737">
        <v>2.4079999999999999</v>
      </c>
      <c r="J38" s="737">
        <v>0.19264000000000001</v>
      </c>
      <c r="K38" s="28"/>
      <c r="L38" s="312" t="s">
        <v>600</v>
      </c>
      <c r="M38" s="239"/>
      <c r="N38" s="734">
        <v>7215.5749999999998</v>
      </c>
      <c r="O38" s="737">
        <v>6530.3760000000002</v>
      </c>
      <c r="P38" s="737">
        <v>522.43007999999998</v>
      </c>
      <c r="Q38" s="737"/>
      <c r="R38" s="734">
        <v>189.375</v>
      </c>
      <c r="S38" s="737"/>
      <c r="T38" s="34"/>
    </row>
    <row r="39" spans="1:22" s="19" customFormat="1" ht="11.25" customHeight="1">
      <c r="B39" s="312" t="s">
        <v>757</v>
      </c>
      <c r="C39" s="239"/>
      <c r="D39" s="734">
        <v>3160.7853515689803</v>
      </c>
      <c r="E39" s="866">
        <v>2095.1092202147101</v>
      </c>
      <c r="F39" s="737">
        <v>167.60873761717681</v>
      </c>
      <c r="G39" s="737"/>
      <c r="H39" s="734"/>
      <c r="I39" s="737"/>
      <c r="J39" s="737"/>
      <c r="K39" s="28"/>
      <c r="L39" s="312" t="s">
        <v>757</v>
      </c>
      <c r="M39" s="239"/>
      <c r="N39" s="734">
        <v>3673</v>
      </c>
      <c r="O39" s="737">
        <v>2387.8969999999999</v>
      </c>
      <c r="P39" s="737">
        <v>191.03175999999999</v>
      </c>
      <c r="Q39" s="737"/>
      <c r="R39" s="734"/>
      <c r="S39" s="737"/>
      <c r="T39" s="737"/>
    </row>
    <row r="40" spans="1:22" s="19" customFormat="1" ht="11.25" customHeight="1">
      <c r="B40" s="312" t="s">
        <v>758</v>
      </c>
      <c r="C40" s="239"/>
      <c r="D40" s="734">
        <v>9175.2518761926804</v>
      </c>
      <c r="E40" s="866">
        <v>3204.5554640994301</v>
      </c>
      <c r="F40" s="737">
        <v>256.36443712795443</v>
      </c>
      <c r="G40" s="737"/>
      <c r="H40" s="734"/>
      <c r="I40" s="737"/>
      <c r="J40" s="737"/>
      <c r="L40" s="312" t="s">
        <v>758</v>
      </c>
      <c r="M40" s="239"/>
      <c r="N40" s="734">
        <v>9076</v>
      </c>
      <c r="O40" s="737">
        <v>3171.0720000000001</v>
      </c>
      <c r="P40" s="737">
        <v>253.68576000000002</v>
      </c>
      <c r="Q40" s="737"/>
      <c r="R40" s="734">
        <v>1.206</v>
      </c>
      <c r="S40" s="737"/>
      <c r="T40" s="737"/>
    </row>
    <row r="41" spans="1:22" s="19" customFormat="1" ht="11.25" customHeight="1">
      <c r="B41" s="26" t="s">
        <v>522</v>
      </c>
      <c r="C41" s="239"/>
      <c r="D41" s="734">
        <v>167.31206269406999</v>
      </c>
      <c r="E41" s="866">
        <v>243.93581432829001</v>
      </c>
      <c r="F41" s="737">
        <v>19.514865146263201</v>
      </c>
      <c r="G41" s="737"/>
      <c r="H41" s="734"/>
      <c r="I41" s="737"/>
      <c r="J41" s="737"/>
      <c r="L41" s="26" t="s">
        <v>522</v>
      </c>
      <c r="M41" s="239"/>
      <c r="N41" s="734">
        <v>205</v>
      </c>
      <c r="O41" s="737">
        <v>300.46899999999999</v>
      </c>
      <c r="P41" s="737">
        <v>24.037520000000001</v>
      </c>
      <c r="Q41" s="737"/>
      <c r="R41" s="734"/>
      <c r="S41" s="737"/>
      <c r="T41" s="737"/>
    </row>
    <row r="42" spans="1:22" s="19" customFormat="1" ht="11.25" customHeight="1">
      <c r="B42" s="26" t="s">
        <v>506</v>
      </c>
      <c r="C42" s="239"/>
      <c r="D42" s="866">
        <v>717.26383565814592</v>
      </c>
      <c r="E42" s="213">
        <v>496.55387368597496</v>
      </c>
      <c r="F42" s="213">
        <v>39.724309894877997</v>
      </c>
      <c r="G42" s="213"/>
      <c r="H42" s="213">
        <v>9.9320000000000004</v>
      </c>
      <c r="I42" s="213">
        <v>7.4264000000000001</v>
      </c>
      <c r="J42" s="737">
        <v>0.59411199999999997</v>
      </c>
      <c r="L42" s="26" t="s">
        <v>506</v>
      </c>
      <c r="M42" s="239"/>
      <c r="N42" s="213">
        <v>1007</v>
      </c>
      <c r="O42" s="213">
        <v>829</v>
      </c>
      <c r="P42" s="213">
        <v>66</v>
      </c>
      <c r="Q42" s="213"/>
      <c r="R42" s="213">
        <v>21</v>
      </c>
      <c r="S42" s="213">
        <v>7.6580000000000004</v>
      </c>
      <c r="T42" s="213">
        <v>0.61264000000000007</v>
      </c>
    </row>
    <row r="43" spans="1:22" s="41" customFormat="1" ht="11.25" customHeight="1">
      <c r="A43" s="19"/>
      <c r="B43" s="620" t="s">
        <v>606</v>
      </c>
      <c r="C43" s="620"/>
      <c r="D43" s="619">
        <v>28487.030603068037</v>
      </c>
      <c r="E43" s="619">
        <v>12061.73667128661</v>
      </c>
      <c r="F43" s="619">
        <v>964.93893370292881</v>
      </c>
      <c r="G43" s="619"/>
      <c r="H43" s="619">
        <v>3993.6460000000002</v>
      </c>
      <c r="I43" s="619">
        <v>927.10400000000004</v>
      </c>
      <c r="J43" s="619">
        <v>74.168320000000008</v>
      </c>
      <c r="L43" s="620" t="s">
        <v>606</v>
      </c>
      <c r="M43" s="620"/>
      <c r="N43" s="619">
        <v>32538.107</v>
      </c>
      <c r="O43" s="619">
        <v>13300.643999999998</v>
      </c>
      <c r="P43" s="619">
        <v>1063.7315199999998</v>
      </c>
      <c r="Q43" s="619"/>
      <c r="R43" s="619">
        <v>5142.5770000000002</v>
      </c>
      <c r="S43" s="619">
        <v>1309.546</v>
      </c>
      <c r="T43" s="619">
        <v>104.76368000000001</v>
      </c>
      <c r="V43" s="19"/>
    </row>
    <row r="44" spans="1:22" s="41" customFormat="1" ht="11.25" customHeight="1">
      <c r="A44" s="19"/>
      <c r="B44" s="312" t="s">
        <v>743</v>
      </c>
      <c r="D44" s="214"/>
      <c r="E44" s="214">
        <v>49.365000000000002</v>
      </c>
      <c r="F44" s="214">
        <v>3.9492000000000003</v>
      </c>
      <c r="G44" s="214"/>
      <c r="H44" s="214"/>
      <c r="I44" s="214"/>
      <c r="J44" s="214"/>
      <c r="L44" s="312" t="s">
        <v>743</v>
      </c>
      <c r="N44" s="214"/>
      <c r="O44" s="214">
        <v>38.299999999999997</v>
      </c>
      <c r="P44" s="214">
        <v>3.0640000000000001</v>
      </c>
      <c r="Q44" s="214"/>
      <c r="R44" s="214"/>
      <c r="S44" s="214"/>
      <c r="T44" s="214"/>
    </row>
    <row r="45" spans="1:22" s="41" customFormat="1">
      <c r="A45" s="19"/>
      <c r="B45" s="45" t="s">
        <v>745</v>
      </c>
      <c r="D45" s="214"/>
      <c r="E45" s="214"/>
      <c r="F45" s="214"/>
      <c r="G45" s="214"/>
      <c r="H45" s="214"/>
      <c r="I45" s="214"/>
      <c r="J45" s="214"/>
      <c r="L45" s="45" t="s">
        <v>745</v>
      </c>
      <c r="N45" s="214"/>
      <c r="O45" s="214"/>
      <c r="P45" s="214"/>
      <c r="Q45" s="214"/>
      <c r="R45" s="214"/>
      <c r="S45" s="214"/>
      <c r="T45" s="214"/>
    </row>
    <row r="46" spans="1:22" s="41" customFormat="1">
      <c r="A46" s="19"/>
      <c r="B46" s="620" t="s">
        <v>747</v>
      </c>
      <c r="C46" s="620"/>
      <c r="D46" s="623"/>
      <c r="E46" s="623">
        <v>49.365000000000002</v>
      </c>
      <c r="F46" s="623">
        <v>3.9492000000000003</v>
      </c>
      <c r="G46" s="623"/>
      <c r="H46" s="623"/>
      <c r="I46" s="623"/>
      <c r="J46" s="623"/>
      <c r="L46" s="620" t="s">
        <v>747</v>
      </c>
      <c r="M46" s="620"/>
      <c r="N46" s="623"/>
      <c r="O46" s="623">
        <v>38.299999999999997</v>
      </c>
      <c r="P46" s="623">
        <v>3.0640000000000001</v>
      </c>
      <c r="Q46" s="623"/>
      <c r="R46" s="623"/>
      <c r="S46" s="623"/>
      <c r="T46" s="623"/>
    </row>
    <row r="47" spans="1:22" s="41" customFormat="1">
      <c r="A47" s="19"/>
      <c r="B47" s="45" t="s">
        <v>748</v>
      </c>
      <c r="D47" s="214"/>
      <c r="E47" s="214">
        <v>18.731000000000002</v>
      </c>
      <c r="F47" s="214">
        <v>1.4984800000000003</v>
      </c>
      <c r="G47" s="214"/>
      <c r="H47" s="214"/>
      <c r="I47" s="214">
        <v>366.65</v>
      </c>
      <c r="J47" s="214">
        <v>29.332000000000001</v>
      </c>
      <c r="L47" s="45" t="s">
        <v>748</v>
      </c>
      <c r="N47" s="214"/>
      <c r="O47" s="214">
        <v>40.058</v>
      </c>
      <c r="P47" s="214">
        <v>3.2046399999999999</v>
      </c>
      <c r="Q47" s="214"/>
      <c r="R47" s="214"/>
      <c r="S47" s="214">
        <v>429.06599999999997</v>
      </c>
      <c r="T47" s="214">
        <v>34.325000000000003</v>
      </c>
    </row>
    <row r="48" spans="1:22" s="41" customFormat="1">
      <c r="A48" s="19"/>
      <c r="B48" s="736" t="s">
        <v>609</v>
      </c>
      <c r="C48" s="736"/>
      <c r="D48" s="624"/>
      <c r="E48" s="623">
        <v>1292.867</v>
      </c>
      <c r="F48" s="623">
        <v>103.42936</v>
      </c>
      <c r="G48" s="624"/>
      <c r="H48" s="624"/>
      <c r="I48" s="623">
        <v>129.46600000000001</v>
      </c>
      <c r="J48" s="623">
        <v>10.357280000000001</v>
      </c>
      <c r="L48" s="620" t="s">
        <v>609</v>
      </c>
      <c r="M48" s="620"/>
      <c r="N48" s="623"/>
      <c r="O48" s="623">
        <v>1405.2809999999999</v>
      </c>
      <c r="P48" s="623">
        <v>112.42247999999999</v>
      </c>
      <c r="Q48" s="623"/>
      <c r="R48" s="623"/>
      <c r="S48" s="623">
        <v>146.15700000000001</v>
      </c>
      <c r="T48" s="623">
        <v>11.69256</v>
      </c>
    </row>
    <row r="49" spans="1:20" s="41" customFormat="1">
      <c r="A49" s="19"/>
      <c r="B49" s="620" t="s">
        <v>610</v>
      </c>
      <c r="C49" s="620"/>
      <c r="D49" s="623"/>
      <c r="E49" s="623">
        <v>13422.699671286609</v>
      </c>
      <c r="F49" s="623">
        <v>1073.8159737029287</v>
      </c>
      <c r="G49" s="623"/>
      <c r="H49" s="623"/>
      <c r="I49" s="623">
        <v>1423.2199999999998</v>
      </c>
      <c r="J49" s="623">
        <v>113.85760000000002</v>
      </c>
      <c r="L49" s="620" t="s">
        <v>610</v>
      </c>
      <c r="M49" s="620"/>
      <c r="N49" s="623"/>
      <c r="O49" s="623">
        <v>14784.282999999999</v>
      </c>
      <c r="P49" s="623">
        <v>1182.4226399999998</v>
      </c>
      <c r="Q49" s="623"/>
      <c r="R49" s="623"/>
      <c r="S49" s="623">
        <v>1884.769</v>
      </c>
      <c r="T49" s="623">
        <v>150.78124000000003</v>
      </c>
    </row>
    <row r="50" spans="1:20" s="41" customFormat="1">
      <c r="A50" s="19"/>
      <c r="D50" s="153"/>
      <c r="E50" s="153"/>
      <c r="F50" s="153"/>
      <c r="G50" s="153"/>
      <c r="H50" s="153"/>
      <c r="I50" s="153"/>
      <c r="J50" s="153"/>
      <c r="N50" s="153"/>
      <c r="O50" s="153"/>
      <c r="P50" s="153"/>
      <c r="Q50" s="153"/>
      <c r="R50" s="153"/>
      <c r="S50" s="153"/>
      <c r="T50" s="153"/>
    </row>
    <row r="51" spans="1:20" s="9" customFormat="1" ht="27" customHeight="1">
      <c r="A51" s="19"/>
      <c r="B51" s="1768"/>
      <c r="C51" s="1768"/>
      <c r="D51" s="1768"/>
      <c r="E51" s="1768"/>
      <c r="F51" s="1768"/>
      <c r="G51" s="1768"/>
      <c r="H51" s="1768"/>
      <c r="I51" s="1768"/>
      <c r="J51" s="1768"/>
      <c r="L51" s="1768"/>
      <c r="M51" s="1768"/>
      <c r="N51" s="1768"/>
      <c r="O51" s="1768"/>
      <c r="P51" s="1768"/>
      <c r="Q51" s="1768"/>
      <c r="R51" s="1768"/>
      <c r="S51" s="1768"/>
      <c r="T51" s="1768"/>
    </row>
    <row r="52" spans="1:20">
      <c r="A52" s="19"/>
      <c r="C52" s="19"/>
      <c r="D52" s="19"/>
      <c r="E52" s="19"/>
      <c r="F52" s="19"/>
      <c r="G52" s="19"/>
      <c r="H52" s="19"/>
      <c r="I52" s="19"/>
      <c r="J52" s="19"/>
      <c r="L52" s="19"/>
    </row>
    <row r="53" spans="1:20">
      <c r="A53" s="19"/>
      <c r="C53" s="19"/>
      <c r="D53" s="47"/>
      <c r="E53" s="19"/>
      <c r="F53" s="19"/>
      <c r="G53" s="19"/>
      <c r="H53" s="19"/>
      <c r="J53" s="19"/>
      <c r="L53" s="33"/>
    </row>
    <row r="54" spans="1:20">
      <c r="A54" s="19"/>
      <c r="C54" s="19"/>
      <c r="D54" s="19"/>
      <c r="E54" s="19"/>
      <c r="F54" s="19"/>
      <c r="G54" s="19"/>
      <c r="H54" s="19"/>
      <c r="I54" s="19"/>
      <c r="J54" s="19"/>
      <c r="L54" s="33"/>
    </row>
    <row r="55" spans="1:20">
      <c r="A55" s="19"/>
      <c r="C55" s="19"/>
      <c r="D55" s="19"/>
      <c r="E55" s="19"/>
      <c r="F55" s="19"/>
      <c r="G55" s="19"/>
      <c r="H55" s="19"/>
      <c r="I55" s="19"/>
      <c r="J55" s="19"/>
    </row>
    <row r="56" spans="1:20">
      <c r="A56" s="19"/>
      <c r="C56" s="19"/>
      <c r="D56" s="19"/>
      <c r="E56" s="19"/>
      <c r="F56" s="19"/>
      <c r="G56" s="19"/>
      <c r="H56" s="19"/>
      <c r="I56" s="19"/>
      <c r="J56" s="19"/>
    </row>
    <row r="57" spans="1:20">
      <c r="A57" s="19"/>
      <c r="E57" s="44"/>
    </row>
    <row r="58" spans="1:20">
      <c r="A58" s="19"/>
    </row>
    <row r="59" spans="1:20">
      <c r="A59" s="19"/>
    </row>
    <row r="60" spans="1:20">
      <c r="A60" s="19"/>
    </row>
    <row r="61" spans="1:20">
      <c r="A61" s="19"/>
    </row>
    <row r="62" spans="1:20">
      <c r="A62" s="19"/>
    </row>
    <row r="69" spans="1:1">
      <c r="A69" s="30"/>
    </row>
    <row r="70" spans="1:1">
      <c r="A70" s="30"/>
    </row>
    <row r="71" spans="1:1">
      <c r="A71" s="31"/>
    </row>
    <row r="72" spans="1:1">
      <c r="A72" s="19"/>
    </row>
    <row r="73" spans="1:1" ht="11.25" customHeight="1">
      <c r="A73" s="19"/>
    </row>
    <row r="74" spans="1:1">
      <c r="A74" s="19"/>
    </row>
    <row r="75" spans="1:1">
      <c r="A75" s="19"/>
    </row>
    <row r="76" spans="1:1">
      <c r="A76" s="19"/>
    </row>
    <row r="77" spans="1:1">
      <c r="A77" s="19"/>
    </row>
    <row r="78" spans="1:1">
      <c r="A78" s="19"/>
    </row>
    <row r="79" spans="1:1">
      <c r="A79" s="19"/>
    </row>
    <row r="80" spans="1:1">
      <c r="A80" s="33"/>
    </row>
    <row r="81" spans="1:1">
      <c r="A81" s="33"/>
    </row>
    <row r="82" spans="1:1">
      <c r="A82" s="33"/>
    </row>
    <row r="83" spans="1:1">
      <c r="A83" s="33"/>
    </row>
    <row r="84" spans="1:1">
      <c r="A84" s="33"/>
    </row>
    <row r="85" spans="1:1">
      <c r="A85" s="33"/>
    </row>
    <row r="86" spans="1:1">
      <c r="A86" s="33"/>
    </row>
    <row r="87" spans="1:1">
      <c r="A87" s="33"/>
    </row>
  </sheetData>
  <sheetProtection formatCells="0" formatColumns="0" formatRows="0" insertColumns="0" insertRows="0" insertHyperlinks="0" deleteColumns="0" deleteRows="0" sort="0" autoFilter="0" pivotTables="0"/>
  <mergeCells count="9">
    <mergeCell ref="B51:J51"/>
    <mergeCell ref="L51:T51"/>
    <mergeCell ref="B3:H3"/>
    <mergeCell ref="H9:J9"/>
    <mergeCell ref="R9:T9"/>
    <mergeCell ref="D32:F32"/>
    <mergeCell ref="H32:J32"/>
    <mergeCell ref="N32:P32"/>
    <mergeCell ref="R32:T32"/>
  </mergeCells>
  <hyperlinks>
    <hyperlink ref="B3" location="Contents!A1" display="Back to index page" xr:uid="{9A60FDE1-1EE8-4885-8108-23795AE87DD5}"/>
    <hyperlink ref="B3:H3" location="CONTENTS!A1" display="Back to contents page" xr:uid="{E4E7EC9E-AEC4-4173-86E4-D042292BB00A}"/>
  </hyperlinks>
  <pageMargins left="0.23622047244094491" right="0.23622047244094491" top="0.74803149606299213" bottom="0.74803149606299213" header="0.31496062992125984" footer="0.31496062992125984"/>
  <pageSetup paperSize="9" scale="6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dimension ref="A1:O62"/>
  <sheetViews>
    <sheetView showGridLines="0" showRowColHeaders="0" zoomScaleNormal="100" workbookViewId="0"/>
  </sheetViews>
  <sheetFormatPr baseColWidth="10" defaultColWidth="11.42578125" defaultRowHeight="11.25"/>
  <cols>
    <col min="1" max="1" width="2.7109375" style="28" customWidth="1"/>
    <col min="2" max="2" width="56.7109375" style="41" customWidth="1"/>
    <col min="3" max="4" width="15" style="41" customWidth="1"/>
    <col min="5" max="5" width="2.140625" style="41" customWidth="1"/>
    <col min="6" max="10" width="15" style="41" customWidth="1"/>
    <col min="11" max="11" width="12.7109375" style="41" customWidth="1"/>
    <col min="12" max="12" width="14.42578125" style="41" customWidth="1"/>
    <col min="13" max="18" width="11.42578125" style="41"/>
    <col min="19" max="19" width="3.5703125" style="41" customWidth="1"/>
    <col min="20" max="16384" width="11.42578125" style="41"/>
  </cols>
  <sheetData>
    <row r="1" spans="1:12" s="17" customFormat="1" ht="11.25" customHeight="1">
      <c r="A1" s="14"/>
      <c r="B1" s="14"/>
      <c r="C1" s="14"/>
      <c r="D1" s="15"/>
      <c r="E1" s="15"/>
      <c r="F1" s="15"/>
      <c r="G1" s="15"/>
      <c r="H1" s="15"/>
      <c r="I1" s="15"/>
      <c r="J1" s="14"/>
    </row>
    <row r="2" spans="1:12" s="17" customFormat="1" ht="5.25" customHeight="1">
      <c r="A2" s="14"/>
      <c r="B2" s="14"/>
      <c r="C2" s="14"/>
      <c r="D2" s="15"/>
      <c r="E2" s="15"/>
      <c r="F2" s="15"/>
      <c r="G2" s="15"/>
      <c r="H2" s="15"/>
      <c r="I2" s="15"/>
      <c r="J2" s="14"/>
    </row>
    <row r="3" spans="1:12" s="19" customFormat="1" ht="12.75" customHeight="1">
      <c r="A3" s="18"/>
      <c r="B3" s="1799" t="s">
        <v>284</v>
      </c>
      <c r="C3" s="1799"/>
      <c r="D3" s="1799"/>
      <c r="E3" s="1799"/>
      <c r="F3" s="1799"/>
      <c r="G3" s="1799"/>
      <c r="H3" s="1799"/>
      <c r="I3" s="1799"/>
    </row>
    <row r="4" spans="1:12" s="17" customFormat="1" ht="5.25" customHeight="1">
      <c r="A4" s="14"/>
      <c r="B4" s="14"/>
      <c r="C4" s="14"/>
      <c r="D4" s="15"/>
      <c r="E4" s="15"/>
      <c r="F4" s="15"/>
      <c r="G4" s="15"/>
      <c r="H4" s="15"/>
      <c r="I4" s="15"/>
      <c r="J4" s="14"/>
      <c r="K4" s="14"/>
      <c r="L4" s="14"/>
    </row>
    <row r="5" spans="1:12" s="9" customFormat="1" ht="15.75">
      <c r="A5" s="20"/>
      <c r="B5" s="21" t="s">
        <v>761</v>
      </c>
    </row>
    <row r="6" spans="1:12" ht="11.25" customHeight="1"/>
    <row r="7" spans="1:12" s="208" customFormat="1" ht="56.25" customHeight="1">
      <c r="A7" s="246"/>
      <c r="B7" s="1802" t="s">
        <v>762</v>
      </c>
      <c r="C7" s="1803"/>
      <c r="D7" s="1803"/>
      <c r="E7" s="1803"/>
      <c r="F7" s="1803"/>
      <c r="G7" s="1803"/>
      <c r="H7" s="1803"/>
      <c r="I7" s="1803"/>
      <c r="J7" s="1803"/>
      <c r="K7" s="250"/>
    </row>
    <row r="8" spans="1:12" ht="22.5" customHeight="1">
      <c r="B8" s="1804" t="s">
        <v>763</v>
      </c>
      <c r="C8" s="1805"/>
      <c r="D8" s="1805"/>
      <c r="E8" s="1805"/>
      <c r="F8" s="1805"/>
      <c r="G8" s="1805"/>
      <c r="H8" s="1805"/>
      <c r="I8" s="1805"/>
      <c r="J8" s="1805"/>
      <c r="K8" s="3"/>
    </row>
    <row r="9" spans="1:12">
      <c r="A9" s="24"/>
      <c r="B9" s="103"/>
    </row>
    <row r="10" spans="1:12" ht="11.25" customHeight="1">
      <c r="A10" s="24"/>
      <c r="B10" s="509" t="s">
        <v>293</v>
      </c>
      <c r="C10" s="1801" t="s">
        <v>764</v>
      </c>
      <c r="D10" s="1801"/>
      <c r="E10" s="173"/>
      <c r="F10" s="1800" t="s">
        <v>765</v>
      </c>
      <c r="G10" s="1800"/>
      <c r="H10" s="1800"/>
      <c r="I10" s="1800"/>
      <c r="J10" s="1800"/>
    </row>
    <row r="11" spans="1:12" ht="11.25" customHeight="1">
      <c r="A11" s="24"/>
      <c r="B11" s="103"/>
      <c r="D11" s="153"/>
      <c r="E11" s="153"/>
      <c r="F11" s="153"/>
      <c r="G11" s="153"/>
      <c r="H11" s="153"/>
      <c r="I11" s="153"/>
      <c r="J11" s="922" t="s">
        <v>766</v>
      </c>
    </row>
    <row r="12" spans="1:12" ht="11.25" customHeight="1">
      <c r="A12" s="24"/>
      <c r="B12" s="116"/>
      <c r="E12" s="153"/>
      <c r="G12" s="153"/>
      <c r="H12" s="153"/>
      <c r="I12" s="153"/>
      <c r="J12" s="850" t="s">
        <v>767</v>
      </c>
    </row>
    <row r="13" spans="1:12" ht="11.25" customHeight="1">
      <c r="A13" s="24"/>
      <c r="C13" s="848" t="s">
        <v>768</v>
      </c>
      <c r="D13" s="153" t="s">
        <v>769</v>
      </c>
      <c r="E13" s="153"/>
      <c r="F13" s="52"/>
      <c r="H13" s="153"/>
      <c r="I13" s="153"/>
      <c r="J13" s="850" t="s">
        <v>770</v>
      </c>
    </row>
    <row r="14" spans="1:12" ht="11.25" customHeight="1">
      <c r="A14" s="24"/>
      <c r="B14" s="103"/>
      <c r="C14" s="848" t="s">
        <v>771</v>
      </c>
      <c r="D14" s="153" t="s">
        <v>772</v>
      </c>
      <c r="E14" s="153"/>
      <c r="F14" s="52"/>
      <c r="G14" s="52"/>
      <c r="H14" s="153" t="s">
        <v>773</v>
      </c>
      <c r="I14" s="153" t="s">
        <v>742</v>
      </c>
      <c r="J14" s="850" t="s">
        <v>774</v>
      </c>
    </row>
    <row r="15" spans="1:12" ht="11.25" customHeight="1">
      <c r="A15" s="24"/>
      <c r="B15" s="1128" t="s">
        <v>296</v>
      </c>
      <c r="C15" s="1129" t="s">
        <v>775</v>
      </c>
      <c r="D15" s="1130" t="s">
        <v>489</v>
      </c>
      <c r="E15" s="1130"/>
      <c r="F15" s="1130" t="s">
        <v>776</v>
      </c>
      <c r="G15" s="1130" t="s">
        <v>777</v>
      </c>
      <c r="H15" s="1130" t="s">
        <v>778</v>
      </c>
      <c r="I15" s="1130" t="s">
        <v>778</v>
      </c>
      <c r="J15" s="1157" t="s">
        <v>779</v>
      </c>
    </row>
    <row r="16" spans="1:12" ht="11.25" customHeight="1">
      <c r="A16" s="19"/>
      <c r="C16" s="574"/>
      <c r="D16" s="574"/>
      <c r="E16" s="297"/>
    </row>
    <row r="17" spans="1:15" ht="11.25" customHeight="1">
      <c r="A17" s="19"/>
      <c r="B17" s="574" t="s">
        <v>491</v>
      </c>
      <c r="C17" s="574"/>
      <c r="D17" s="574"/>
      <c r="E17" s="297"/>
    </row>
    <row r="18" spans="1:15" ht="11.25" customHeight="1">
      <c r="A18" s="19"/>
      <c r="B18" s="376" t="s">
        <v>492</v>
      </c>
      <c r="C18" s="136">
        <v>296727.01500000001</v>
      </c>
      <c r="D18" s="136">
        <v>301714.19300000003</v>
      </c>
      <c r="E18" s="137"/>
      <c r="F18" s="46">
        <v>279113.90400000004</v>
      </c>
      <c r="G18" s="46">
        <v>22600.289000000001</v>
      </c>
      <c r="H18" s="46"/>
      <c r="I18" s="46"/>
      <c r="J18" s="46"/>
      <c r="K18" s="155"/>
      <c r="L18" s="155"/>
    </row>
    <row r="19" spans="1:15" ht="11.25" customHeight="1">
      <c r="A19" s="19"/>
      <c r="B19" s="376" t="s">
        <v>493</v>
      </c>
      <c r="C19" s="136">
        <v>44959.224000000002</v>
      </c>
      <c r="D19" s="136">
        <v>44976.008999999998</v>
      </c>
      <c r="E19" s="137"/>
      <c r="F19" s="46">
        <v>16952.891</v>
      </c>
      <c r="G19" s="46">
        <v>28023.117999999999</v>
      </c>
      <c r="H19" s="46"/>
      <c r="I19" s="46"/>
      <c r="J19" s="46"/>
      <c r="K19" s="155"/>
      <c r="L19" s="155"/>
    </row>
    <row r="20" spans="1:15" ht="11.25" customHeight="1">
      <c r="A20" s="19"/>
      <c r="B20" s="376" t="s">
        <v>494</v>
      </c>
      <c r="C20" s="136">
        <v>1744922.3119999999</v>
      </c>
      <c r="D20" s="136">
        <v>1755233.48</v>
      </c>
      <c r="E20" s="137"/>
      <c r="F20" s="46">
        <v>1666056.7759999998</v>
      </c>
      <c r="G20" s="46">
        <v>82047.001999999993</v>
      </c>
      <c r="H20" s="46"/>
      <c r="I20" s="46"/>
      <c r="J20" s="46">
        <v>7129.7020000000002</v>
      </c>
      <c r="K20" s="155"/>
      <c r="L20" s="155"/>
      <c r="O20" s="155"/>
    </row>
    <row r="21" spans="1:15" ht="11.25" customHeight="1">
      <c r="A21" s="19"/>
      <c r="B21" s="376" t="s">
        <v>495</v>
      </c>
      <c r="C21" s="136">
        <v>425267.25599999999</v>
      </c>
      <c r="D21" s="136">
        <v>271265.99800000002</v>
      </c>
      <c r="E21" s="137"/>
      <c r="F21" s="46">
        <v>218398.22300000003</v>
      </c>
      <c r="G21" s="46"/>
      <c r="H21" s="46"/>
      <c r="I21" s="46">
        <v>52867.775000000001</v>
      </c>
      <c r="J21" s="46"/>
      <c r="K21" s="155"/>
      <c r="N21" s="155"/>
    </row>
    <row r="22" spans="1:15" ht="11.25" customHeight="1">
      <c r="A22" s="19"/>
      <c r="B22" s="376" t="s">
        <v>496</v>
      </c>
      <c r="C22" s="136">
        <v>35296.523999999998</v>
      </c>
      <c r="D22" s="136">
        <v>8929.5139999999992</v>
      </c>
      <c r="E22" s="137"/>
      <c r="F22" s="46">
        <v>4361.0509999999995</v>
      </c>
      <c r="G22" s="46"/>
      <c r="H22" s="46"/>
      <c r="I22" s="46">
        <v>4568.4629999999997</v>
      </c>
      <c r="J22" s="46"/>
      <c r="K22" s="155"/>
      <c r="N22" s="155"/>
    </row>
    <row r="23" spans="1:15" ht="11.25" customHeight="1">
      <c r="A23" s="19"/>
      <c r="B23" s="376" t="s">
        <v>497</v>
      </c>
      <c r="C23" s="136">
        <v>138747.40900000001</v>
      </c>
      <c r="D23" s="222"/>
      <c r="E23" s="137"/>
      <c r="F23" s="46"/>
      <c r="G23" s="46"/>
      <c r="H23" s="46"/>
      <c r="I23" s="46"/>
      <c r="J23" s="46"/>
    </row>
    <row r="24" spans="1:15" ht="11.25" customHeight="1">
      <c r="A24" s="19"/>
      <c r="B24" s="376" t="s">
        <v>498</v>
      </c>
      <c r="C24" s="136">
        <v>135399.57399999999</v>
      </c>
      <c r="D24" s="136">
        <v>135711.78200000001</v>
      </c>
      <c r="E24" s="137"/>
      <c r="F24" s="46"/>
      <c r="G24" s="46">
        <v>135711.78200000001</v>
      </c>
      <c r="H24" s="46"/>
      <c r="I24" s="46">
        <v>117700</v>
      </c>
      <c r="J24" s="46"/>
      <c r="L24" s="155"/>
      <c r="N24" s="155"/>
    </row>
    <row r="25" spans="1:15" ht="11.25" customHeight="1">
      <c r="A25" s="19"/>
      <c r="B25" s="376" t="s">
        <v>499</v>
      </c>
      <c r="C25" s="136">
        <v>17823.205999999998</v>
      </c>
      <c r="D25" s="136">
        <v>0.193</v>
      </c>
      <c r="E25" s="137"/>
      <c r="F25" s="53"/>
      <c r="I25" s="46"/>
      <c r="J25" s="46"/>
    </row>
    <row r="26" spans="1:15" ht="11.25" customHeight="1">
      <c r="A26" s="19"/>
      <c r="B26" s="376" t="s">
        <v>500</v>
      </c>
      <c r="C26" s="136">
        <v>19549.5</v>
      </c>
      <c r="D26" s="136">
        <v>6846.1769999999997</v>
      </c>
      <c r="E26" s="137"/>
      <c r="F26" s="53">
        <v>1603.8440000000001</v>
      </c>
      <c r="I26" s="46"/>
      <c r="J26" s="46">
        <v>5242.3329999999996</v>
      </c>
      <c r="O26" s="155"/>
    </row>
    <row r="27" spans="1:15" ht="11.25" customHeight="1">
      <c r="A27" s="19"/>
      <c r="B27" s="376" t="s">
        <v>501</v>
      </c>
      <c r="C27" s="481">
        <v>-1E-3</v>
      </c>
      <c r="D27" s="136">
        <v>19304.609</v>
      </c>
      <c r="E27" s="137"/>
      <c r="F27" s="53">
        <v>19304.609</v>
      </c>
      <c r="I27" s="46"/>
      <c r="J27" s="46"/>
      <c r="K27" s="155"/>
    </row>
    <row r="28" spans="1:15" ht="11.25" customHeight="1">
      <c r="A28" s="19"/>
      <c r="B28" s="376" t="s">
        <v>502</v>
      </c>
      <c r="C28" s="136">
        <v>5804.4579999999996</v>
      </c>
      <c r="D28" s="136">
        <v>6607.3010000000004</v>
      </c>
      <c r="E28" s="137"/>
      <c r="F28" s="53">
        <v>6607</v>
      </c>
      <c r="I28" s="46"/>
      <c r="J28" s="46">
        <v>6607.3010000000004</v>
      </c>
      <c r="O28" s="155"/>
    </row>
    <row r="29" spans="1:15" ht="11.25" customHeight="1">
      <c r="A29" s="19"/>
      <c r="B29" s="376" t="s">
        <v>503</v>
      </c>
      <c r="C29" s="136">
        <v>649.221</v>
      </c>
      <c r="D29" s="136">
        <v>666.54899999999998</v>
      </c>
      <c r="E29" s="137"/>
      <c r="F29" s="53">
        <v>666.54899999999998</v>
      </c>
      <c r="I29" s="46"/>
      <c r="J29" s="46">
        <v>439.21600000000001</v>
      </c>
      <c r="K29" s="155"/>
    </row>
    <row r="30" spans="1:15" ht="11.25" customHeight="1">
      <c r="A30" s="19"/>
      <c r="B30" s="376" t="s">
        <v>504</v>
      </c>
      <c r="C30" s="136">
        <v>21430.18</v>
      </c>
      <c r="D30" s="136">
        <v>16150.328</v>
      </c>
      <c r="E30" s="137"/>
      <c r="F30" s="53">
        <v>16150.328</v>
      </c>
      <c r="I30" s="46"/>
      <c r="J30" s="46"/>
      <c r="K30" s="155"/>
    </row>
    <row r="31" spans="1:15" ht="11.25" customHeight="1">
      <c r="A31" s="19"/>
      <c r="B31" s="376" t="s">
        <v>505</v>
      </c>
      <c r="C31" s="136">
        <v>2244.6689999999999</v>
      </c>
      <c r="D31" s="136">
        <v>2.0539999999999998</v>
      </c>
      <c r="E31" s="137"/>
      <c r="F31" s="53">
        <v>2.0539999999999998</v>
      </c>
      <c r="I31" s="46"/>
      <c r="J31" s="46"/>
    </row>
    <row r="32" spans="1:15" ht="11.25" customHeight="1">
      <c r="A32" s="19"/>
      <c r="B32" s="376" t="s">
        <v>506</v>
      </c>
      <c r="C32" s="1158">
        <v>30423.282999999999</v>
      </c>
      <c r="D32" s="1159">
        <v>12481.638000000001</v>
      </c>
      <c r="E32" s="1133"/>
      <c r="F32" s="53">
        <v>8427.5560000000005</v>
      </c>
      <c r="G32" s="53"/>
      <c r="I32" s="46">
        <v>4054.0819999999999</v>
      </c>
      <c r="J32" s="46"/>
      <c r="K32" s="155"/>
      <c r="N32" s="155"/>
    </row>
    <row r="33" spans="1:15" ht="11.25" customHeight="1">
      <c r="A33" s="19"/>
      <c r="B33" s="625" t="s">
        <v>507</v>
      </c>
      <c r="C33" s="626">
        <v>2919243.83</v>
      </c>
      <c r="D33" s="626">
        <v>2579889.8250000007</v>
      </c>
      <c r="E33" s="627"/>
      <c r="F33" s="628">
        <v>2237644.7850000006</v>
      </c>
      <c r="G33" s="628">
        <v>268382.19099999999</v>
      </c>
      <c r="H33" s="628"/>
      <c r="I33" s="629">
        <v>179190.32</v>
      </c>
      <c r="J33" s="629">
        <v>19418.552</v>
      </c>
      <c r="K33" s="155"/>
      <c r="L33" s="155"/>
      <c r="N33" s="155"/>
      <c r="O33" s="155"/>
    </row>
    <row r="34" spans="1:15" ht="11.25" customHeight="1">
      <c r="A34" s="19"/>
      <c r="B34" s="377"/>
      <c r="C34" s="378"/>
      <c r="D34" s="378"/>
      <c r="E34" s="379"/>
      <c r="F34" s="867"/>
      <c r="G34" s="867"/>
      <c r="H34" s="867"/>
      <c r="I34" s="868"/>
      <c r="J34" s="868">
        <v>12372.035</v>
      </c>
      <c r="K34" s="155"/>
      <c r="L34" s="155"/>
      <c r="N34" s="155"/>
      <c r="O34" s="155"/>
    </row>
    <row r="35" spans="1:15" ht="11.25" customHeight="1">
      <c r="A35" s="19"/>
      <c r="B35" s="574" t="s">
        <v>780</v>
      </c>
      <c r="C35" s="378"/>
      <c r="D35" s="378"/>
      <c r="E35" s="379"/>
      <c r="L35" s="155"/>
    </row>
    <row r="36" spans="1:15" ht="11.25" customHeight="1">
      <c r="A36" s="19"/>
      <c r="B36" s="588" t="s">
        <v>508</v>
      </c>
      <c r="C36" s="136">
        <v>149610.511</v>
      </c>
      <c r="D36" s="157">
        <v>169637.40299999999</v>
      </c>
      <c r="E36" s="137"/>
      <c r="F36" s="137"/>
      <c r="G36" s="137"/>
      <c r="H36" s="46"/>
      <c r="I36" s="46"/>
      <c r="J36" s="46">
        <v>169637.40299999999</v>
      </c>
      <c r="K36" s="46"/>
      <c r="L36" s="155"/>
      <c r="M36" s="46"/>
    </row>
    <row r="37" spans="1:15" ht="11.25" customHeight="1">
      <c r="A37" s="19"/>
      <c r="B37" s="588" t="s">
        <v>509</v>
      </c>
      <c r="C37" s="136">
        <v>1247718.6680000001</v>
      </c>
      <c r="D37" s="157">
        <v>1250654.1399999999</v>
      </c>
      <c r="E37" s="137"/>
      <c r="F37" s="137">
        <v>23024.758000000002</v>
      </c>
      <c r="G37" s="137"/>
      <c r="H37" s="46"/>
      <c r="I37" s="46"/>
      <c r="J37" s="46">
        <v>1227629.382</v>
      </c>
      <c r="L37" s="155"/>
    </row>
    <row r="38" spans="1:15" ht="11.25" customHeight="1">
      <c r="A38" s="19"/>
      <c r="B38" s="588" t="s">
        <v>498</v>
      </c>
      <c r="C38" s="136">
        <v>114348.269</v>
      </c>
      <c r="D38" s="157">
        <v>114854.774</v>
      </c>
      <c r="E38" s="137"/>
      <c r="F38" s="137"/>
      <c r="G38" s="137">
        <v>114854.774</v>
      </c>
      <c r="H38" s="46"/>
      <c r="I38" s="46">
        <v>111401</v>
      </c>
      <c r="J38" s="46"/>
      <c r="L38" s="155"/>
    </row>
    <row r="39" spans="1:15" ht="11.25" customHeight="1">
      <c r="A39" s="19"/>
      <c r="B39" s="588" t="s">
        <v>510</v>
      </c>
      <c r="C39" s="136">
        <v>702759.098</v>
      </c>
      <c r="D39" s="157">
        <v>706873.68700000003</v>
      </c>
      <c r="E39" s="137"/>
      <c r="F39" s="137"/>
      <c r="G39" s="137"/>
      <c r="H39" s="46"/>
      <c r="I39" s="46"/>
      <c r="J39" s="46">
        <v>706873.68700000003</v>
      </c>
      <c r="L39" s="155"/>
    </row>
    <row r="40" spans="1:15" ht="11.25" customHeight="1">
      <c r="A40" s="19"/>
      <c r="B40" s="588" t="s">
        <v>511</v>
      </c>
      <c r="C40" s="136">
        <v>138747.40900000001</v>
      </c>
      <c r="D40" s="157"/>
      <c r="E40" s="137"/>
      <c r="F40" s="137"/>
      <c r="G40" s="137"/>
      <c r="H40" s="46"/>
      <c r="I40" s="46"/>
      <c r="J40" s="46"/>
      <c r="L40" s="155"/>
    </row>
    <row r="41" spans="1:15" ht="11.25" customHeight="1">
      <c r="A41" s="19"/>
      <c r="B41" s="588" t="s">
        <v>512</v>
      </c>
      <c r="C41" s="136">
        <v>199379.48199999999</v>
      </c>
      <c r="D41" s="157"/>
      <c r="E41" s="137"/>
      <c r="F41" s="137"/>
      <c r="G41" s="137"/>
      <c r="H41" s="46"/>
      <c r="I41" s="46"/>
      <c r="J41" s="46"/>
      <c r="L41" s="155"/>
    </row>
    <row r="42" spans="1:15" ht="11.25" customHeight="1">
      <c r="A42" s="19"/>
      <c r="B42" s="588" t="s">
        <v>513</v>
      </c>
      <c r="C42" s="136">
        <v>3053.5839999999998</v>
      </c>
      <c r="D42" s="157">
        <v>900.62</v>
      </c>
      <c r="E42" s="137"/>
      <c r="F42" s="137"/>
      <c r="G42" s="137"/>
      <c r="H42" s="46"/>
      <c r="I42" s="46"/>
      <c r="J42" s="46">
        <v>900.62</v>
      </c>
      <c r="L42" s="155"/>
    </row>
    <row r="43" spans="1:15" ht="11.25" customHeight="1">
      <c r="A43" s="19"/>
      <c r="B43" s="588" t="s">
        <v>514</v>
      </c>
      <c r="C43" s="136">
        <v>1571.1669999999999</v>
      </c>
      <c r="D43" s="157">
        <v>688.74900000000002</v>
      </c>
      <c r="E43" s="137"/>
      <c r="F43" s="137"/>
      <c r="G43" s="137"/>
      <c r="H43" s="46"/>
      <c r="I43" s="46"/>
      <c r="J43" s="46">
        <v>688.74900000000002</v>
      </c>
      <c r="L43" s="155"/>
    </row>
    <row r="44" spans="1:15" ht="11.25" customHeight="1">
      <c r="A44" s="19"/>
      <c r="B44" s="535" t="s">
        <v>515</v>
      </c>
      <c r="C44" s="136">
        <v>39717.726999999999</v>
      </c>
      <c r="D44" s="157">
        <v>21614.808000000001</v>
      </c>
      <c r="E44" s="137"/>
      <c r="F44" s="137"/>
      <c r="G44" s="137"/>
      <c r="H44" s="46"/>
      <c r="I44" s="46"/>
      <c r="J44" s="46">
        <v>21614.808000000001</v>
      </c>
      <c r="L44" s="155"/>
    </row>
    <row r="45" spans="1:15" ht="11.25" customHeight="1">
      <c r="A45" s="19"/>
      <c r="B45" s="588" t="s">
        <v>516</v>
      </c>
      <c r="C45" s="136">
        <v>895.81100000000004</v>
      </c>
      <c r="D45" s="157"/>
      <c r="E45" s="137"/>
      <c r="F45" s="137"/>
      <c r="G45" s="137"/>
      <c r="H45" s="46"/>
      <c r="I45" s="46"/>
      <c r="J45" s="46"/>
      <c r="L45" s="155"/>
    </row>
    <row r="46" spans="1:15" ht="11.25" customHeight="1">
      <c r="A46" s="19"/>
      <c r="B46" s="588" t="s">
        <v>517</v>
      </c>
      <c r="C46" s="136">
        <v>1641.511</v>
      </c>
      <c r="D46" s="157">
        <v>1663.729</v>
      </c>
      <c r="E46" s="137"/>
      <c r="F46" s="137"/>
      <c r="G46" s="137"/>
      <c r="H46" s="46"/>
      <c r="I46" s="46"/>
      <c r="J46" s="46">
        <v>1663.729</v>
      </c>
      <c r="L46" s="155"/>
    </row>
    <row r="47" spans="1:15" ht="11.25" customHeight="1">
      <c r="A47" s="19"/>
      <c r="B47" s="588" t="s">
        <v>518</v>
      </c>
      <c r="C47" s="136">
        <v>5073.1840000000002</v>
      </c>
      <c r="D47" s="157">
        <v>4879.5810000000001</v>
      </c>
      <c r="E47" s="137"/>
      <c r="F47" s="137"/>
      <c r="G47" s="137"/>
      <c r="H47" s="46"/>
      <c r="I47" s="46"/>
      <c r="J47" s="46">
        <v>4879.5810000000001</v>
      </c>
      <c r="L47" s="155"/>
    </row>
    <row r="48" spans="1:15" ht="11.25" customHeight="1">
      <c r="A48" s="19"/>
      <c r="B48" s="588" t="s">
        <v>519</v>
      </c>
      <c r="C48" s="136">
        <v>37768.695</v>
      </c>
      <c r="D48" s="157">
        <v>37768.695</v>
      </c>
      <c r="E48" s="137"/>
      <c r="F48" s="137"/>
      <c r="G48" s="137"/>
      <c r="H48" s="46"/>
      <c r="I48" s="46"/>
      <c r="J48" s="46"/>
      <c r="L48" s="155"/>
    </row>
    <row r="49" spans="1:12" ht="11.25" customHeight="1">
      <c r="A49" s="19"/>
      <c r="B49" s="588" t="s">
        <v>520</v>
      </c>
      <c r="C49" s="136">
        <v>33047.129000000001</v>
      </c>
      <c r="D49" s="157">
        <v>33047.129000000001</v>
      </c>
      <c r="E49" s="137"/>
      <c r="F49" s="137"/>
      <c r="G49" s="137"/>
      <c r="H49" s="46"/>
      <c r="I49" s="46"/>
      <c r="J49" s="46">
        <v>33047.129000000001</v>
      </c>
      <c r="L49" s="155"/>
    </row>
    <row r="50" spans="1:12" ht="11.25" customHeight="1">
      <c r="A50" s="19"/>
      <c r="B50" s="630" t="s">
        <v>521</v>
      </c>
      <c r="C50" s="631">
        <v>2675332.2449999996</v>
      </c>
      <c r="D50" s="626">
        <v>2342583.3149999995</v>
      </c>
      <c r="E50" s="632"/>
      <c r="F50" s="1749">
        <v>23024.758000000002</v>
      </c>
      <c r="G50" s="1749">
        <v>114854.774</v>
      </c>
      <c r="H50" s="629"/>
      <c r="I50" s="629">
        <v>111401</v>
      </c>
      <c r="J50" s="629">
        <v>2166935.088</v>
      </c>
    </row>
    <row r="51" spans="1:12" ht="11.25" customHeight="1">
      <c r="A51" s="19"/>
    </row>
    <row r="52" spans="1:12">
      <c r="A52" s="19"/>
    </row>
    <row r="53" spans="1:12">
      <c r="A53" s="19"/>
    </row>
    <row r="54" spans="1:12">
      <c r="A54" s="19"/>
    </row>
    <row r="55" spans="1:12">
      <c r="A55" s="33"/>
    </row>
    <row r="56" spans="1:12">
      <c r="A56" s="33"/>
    </row>
    <row r="57" spans="1:12">
      <c r="A57" s="33"/>
    </row>
    <row r="58" spans="1:12">
      <c r="A58" s="33"/>
    </row>
    <row r="59" spans="1:12">
      <c r="A59" s="33"/>
    </row>
    <row r="60" spans="1:12">
      <c r="A60" s="33"/>
    </row>
    <row r="61" spans="1:12">
      <c r="A61" s="33"/>
    </row>
    <row r="62" spans="1:12">
      <c r="A62" s="33"/>
    </row>
  </sheetData>
  <mergeCells count="5">
    <mergeCell ref="B3:I3"/>
    <mergeCell ref="F10:J10"/>
    <mergeCell ref="C10:D10"/>
    <mergeCell ref="B7:J7"/>
    <mergeCell ref="B8:J8"/>
  </mergeCells>
  <hyperlinks>
    <hyperlink ref="B3" location="Contents!A1" display="Back to index page" xr:uid="{00000000-0004-0000-0700-000000000000}"/>
    <hyperlink ref="B3:I3" location="CONTENTS!A1" display="Back to contents page" xr:uid="{00000000-0004-0000-07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3"/>
  <dimension ref="B1:L64"/>
  <sheetViews>
    <sheetView showGridLines="0" showRowColHeaders="0" zoomScaleNormal="100" workbookViewId="0"/>
  </sheetViews>
  <sheetFormatPr baseColWidth="10" defaultColWidth="11.42578125" defaultRowHeight="11.25"/>
  <cols>
    <col min="1" max="1" width="2.7109375" style="41" customWidth="1"/>
    <col min="2" max="2" width="2.7109375" style="28" customWidth="1"/>
    <col min="3" max="3" width="72.42578125" style="41" customWidth="1"/>
    <col min="4" max="8" width="13.7109375" style="41" customWidth="1"/>
    <col min="9" max="9" width="78.5703125" style="41" customWidth="1"/>
    <col min="10" max="16384" width="11.42578125" style="41"/>
  </cols>
  <sheetData>
    <row r="1" spans="2:12" s="17" customFormat="1" ht="11.25" customHeight="1">
      <c r="B1" s="14"/>
      <c r="C1" s="14"/>
      <c r="D1" s="14"/>
      <c r="E1" s="15"/>
      <c r="F1" s="15"/>
      <c r="G1" s="16"/>
      <c r="H1" s="16"/>
      <c r="I1" s="16"/>
    </row>
    <row r="2" spans="2:12" s="17" customFormat="1" ht="5.25" customHeight="1">
      <c r="B2" s="14"/>
      <c r="C2" s="14"/>
      <c r="D2" s="14"/>
      <c r="E2" s="15"/>
      <c r="F2" s="15"/>
      <c r="G2" s="16"/>
      <c r="H2" s="16"/>
      <c r="I2" s="16"/>
    </row>
    <row r="3" spans="2:12" s="19" customFormat="1" ht="12.75" customHeight="1">
      <c r="B3" s="1807" t="s">
        <v>284</v>
      </c>
      <c r="C3" s="1808"/>
      <c r="D3" s="1808"/>
      <c r="E3" s="1808"/>
      <c r="F3" s="1808"/>
      <c r="G3" s="1808"/>
      <c r="H3" s="1808"/>
      <c r="I3" s="1808"/>
    </row>
    <row r="4" spans="2:12" s="17" customFormat="1" ht="5.25" customHeight="1">
      <c r="B4" s="14"/>
      <c r="C4" s="14"/>
      <c r="D4" s="14"/>
      <c r="E4" s="15"/>
      <c r="F4" s="15"/>
      <c r="G4" s="16"/>
      <c r="H4" s="16"/>
      <c r="I4" s="16"/>
      <c r="K4" s="14"/>
      <c r="L4" s="14"/>
    </row>
    <row r="5" spans="2:12" s="9" customFormat="1" ht="15.75">
      <c r="B5" s="21" t="s">
        <v>781</v>
      </c>
    </row>
    <row r="6" spans="2:12" ht="11.25" customHeight="1"/>
    <row r="7" spans="2:12" ht="22.5" customHeight="1">
      <c r="B7" s="1806" t="s">
        <v>782</v>
      </c>
      <c r="C7" s="1761"/>
      <c r="D7" s="1761"/>
      <c r="E7" s="1761"/>
      <c r="F7" s="1761"/>
      <c r="G7" s="1761"/>
      <c r="H7" s="1761"/>
    </row>
    <row r="8" spans="2:12" ht="11.45" customHeight="1">
      <c r="C8" s="1385"/>
      <c r="D8" s="1386"/>
      <c r="E8" s="1386"/>
      <c r="F8" s="1386"/>
      <c r="G8" s="1386"/>
      <c r="H8" s="1386"/>
    </row>
    <row r="9" spans="2:12">
      <c r="B9" s="1420" t="s">
        <v>293</v>
      </c>
      <c r="C9" s="1420"/>
      <c r="D9" s="1419" t="s">
        <v>305</v>
      </c>
      <c r="E9" s="1419" t="s">
        <v>308</v>
      </c>
      <c r="F9" s="1419" t="s">
        <v>310</v>
      </c>
      <c r="G9" s="1419" t="s">
        <v>313</v>
      </c>
      <c r="H9" s="1419" t="s">
        <v>319</v>
      </c>
    </row>
    <row r="10" spans="2:12" ht="11.25" customHeight="1">
      <c r="B10" s="24"/>
      <c r="D10" s="1160"/>
      <c r="E10" s="1800" t="s">
        <v>783</v>
      </c>
      <c r="F10" s="1800"/>
      <c r="G10" s="1800"/>
      <c r="H10" s="1800"/>
    </row>
    <row r="11" spans="2:12" ht="11.25" customHeight="1">
      <c r="B11" s="24"/>
      <c r="C11" s="509"/>
      <c r="E11" s="153" t="s">
        <v>784</v>
      </c>
      <c r="F11" s="153" t="s">
        <v>785</v>
      </c>
      <c r="G11" s="153" t="s">
        <v>786</v>
      </c>
      <c r="H11" s="153" t="s">
        <v>787</v>
      </c>
    </row>
    <row r="12" spans="2:12" ht="11.25" customHeight="1">
      <c r="B12" s="24"/>
      <c r="C12" s="1161" t="s">
        <v>296</v>
      </c>
      <c r="D12" s="153" t="s">
        <v>2041</v>
      </c>
      <c r="E12" s="153" t="s">
        <v>788</v>
      </c>
      <c r="F12" s="153" t="s">
        <v>778</v>
      </c>
      <c r="G12" s="153" t="s">
        <v>778</v>
      </c>
      <c r="H12" s="153" t="s">
        <v>788</v>
      </c>
    </row>
    <row r="13" spans="2:12" ht="12.75" customHeight="1">
      <c r="B13" s="19">
        <v>1</v>
      </c>
      <c r="C13" s="923" t="s">
        <v>1965</v>
      </c>
      <c r="D13" s="915">
        <v>2567517.2960000006</v>
      </c>
      <c r="E13" s="915">
        <v>2237644.7850000006</v>
      </c>
      <c r="F13" s="915"/>
      <c r="G13" s="915">
        <v>268382.19099999999</v>
      </c>
      <c r="H13" s="915">
        <v>179190.32</v>
      </c>
    </row>
    <row r="14" spans="2:12" ht="12.75" customHeight="1">
      <c r="B14" s="19">
        <v>2</v>
      </c>
      <c r="C14" s="1162" t="s">
        <v>1966</v>
      </c>
      <c r="D14" s="1153">
        <v>-137879.53200000001</v>
      </c>
      <c r="E14" s="1153">
        <v>-23024.758000000002</v>
      </c>
      <c r="F14" s="1153"/>
      <c r="G14" s="1153">
        <v>-114854.774</v>
      </c>
      <c r="H14" s="1281">
        <v>-111401</v>
      </c>
    </row>
    <row r="15" spans="2:12" s="3" customFormat="1" ht="12.75" customHeight="1">
      <c r="B15" s="2">
        <v>3</v>
      </c>
      <c r="C15" s="375" t="s">
        <v>1967</v>
      </c>
      <c r="D15" s="247">
        <v>2429637.7640000004</v>
      </c>
      <c r="E15" s="247">
        <v>2214620.0270000007</v>
      </c>
      <c r="F15" s="247"/>
      <c r="G15" s="247">
        <v>153527.41699999999</v>
      </c>
      <c r="H15" s="247">
        <f>H13+H14</f>
        <v>67789.320000000007</v>
      </c>
      <c r="I15" s="41"/>
    </row>
    <row r="16" spans="2:12" ht="12.75" customHeight="1">
      <c r="B16" s="19">
        <v>4</v>
      </c>
      <c r="C16" s="584" t="s">
        <v>1968</v>
      </c>
      <c r="D16" s="247">
        <v>778420.14899999998</v>
      </c>
      <c r="E16" s="247">
        <v>388334.74400000001</v>
      </c>
      <c r="F16" s="247"/>
      <c r="G16" s="247"/>
      <c r="H16" s="738"/>
    </row>
    <row r="17" spans="2:9" ht="12.75" customHeight="1">
      <c r="B17" s="19">
        <v>5</v>
      </c>
      <c r="C17" s="584" t="s">
        <v>1969</v>
      </c>
      <c r="D17" s="247">
        <v>2183.5880000000002</v>
      </c>
      <c r="E17" s="247">
        <v>2183.5880000000002</v>
      </c>
      <c r="F17" s="247"/>
      <c r="G17" s="247"/>
      <c r="H17" s="738"/>
    </row>
    <row r="18" spans="2:9" ht="12.75" customHeight="1">
      <c r="B18" s="19">
        <v>6</v>
      </c>
      <c r="C18" s="584" t="s">
        <v>1970</v>
      </c>
      <c r="D18" s="247">
        <v>-121467</v>
      </c>
      <c r="E18" s="247"/>
      <c r="F18" s="247"/>
      <c r="G18" s="247">
        <v>-121467</v>
      </c>
      <c r="H18" s="738"/>
    </row>
    <row r="19" spans="2:9" ht="12.75" customHeight="1">
      <c r="B19" s="19">
        <v>7</v>
      </c>
      <c r="C19" s="584" t="s">
        <v>789</v>
      </c>
      <c r="D19" s="247">
        <v>9149</v>
      </c>
      <c r="E19" s="247">
        <f>8663+486</f>
        <v>9149</v>
      </c>
      <c r="F19" s="481"/>
      <c r="G19" s="247"/>
      <c r="H19" s="738"/>
    </row>
    <row r="20" spans="2:9" s="3" customFormat="1" ht="12.75" customHeight="1">
      <c r="B20" s="2">
        <v>8</v>
      </c>
      <c r="C20" s="375" t="s">
        <v>1971</v>
      </c>
      <c r="D20" s="247">
        <v>0</v>
      </c>
      <c r="E20" s="455"/>
      <c r="F20" s="247"/>
      <c r="G20" s="247"/>
      <c r="H20" s="738"/>
    </row>
    <row r="21" spans="2:9" ht="12.75" customHeight="1">
      <c r="B21" s="19">
        <v>9</v>
      </c>
      <c r="C21" s="584" t="s">
        <v>790</v>
      </c>
      <c r="D21" s="247">
        <v>37273</v>
      </c>
      <c r="E21" s="247"/>
      <c r="F21" s="247"/>
      <c r="G21" s="247">
        <v>37273</v>
      </c>
      <c r="H21" s="738"/>
    </row>
    <row r="22" spans="2:9" s="79" customFormat="1" ht="12.75" customHeight="1">
      <c r="B22" s="4">
        <v>10</v>
      </c>
      <c r="C22" s="633" t="s">
        <v>1972</v>
      </c>
      <c r="D22" s="1389">
        <v>3135196.5010000006</v>
      </c>
      <c r="E22" s="1389">
        <v>2614287.3590000006</v>
      </c>
      <c r="F22" s="1389"/>
      <c r="G22" s="1389">
        <v>69333.416999999987</v>
      </c>
      <c r="H22" s="1389">
        <v>67789.320000000007</v>
      </c>
      <c r="I22" s="1390"/>
    </row>
    <row r="23" spans="2:9">
      <c r="B23" s="19"/>
      <c r="D23" s="1391"/>
      <c r="E23" s="1388"/>
      <c r="F23" s="1388"/>
      <c r="G23" s="1388"/>
      <c r="H23" s="1388"/>
      <c r="I23" s="1388"/>
    </row>
    <row r="24" spans="2:9">
      <c r="B24" s="19"/>
      <c r="C24" s="811" t="s">
        <v>2045</v>
      </c>
      <c r="D24" s="78"/>
      <c r="E24" s="1280"/>
      <c r="F24" s="46"/>
    </row>
    <row r="25" spans="2:9">
      <c r="B25" s="19"/>
      <c r="C25" s="78"/>
      <c r="D25" s="1392"/>
      <c r="G25" s="1280"/>
    </row>
    <row r="26" spans="2:9">
      <c r="B26" s="19"/>
      <c r="D26" s="1280"/>
      <c r="E26" s="1280"/>
    </row>
    <row r="27" spans="2:9">
      <c r="B27" s="19"/>
    </row>
    <row r="28" spans="2:9">
      <c r="B28" s="19"/>
    </row>
    <row r="29" spans="2:9">
      <c r="B29" s="19"/>
    </row>
    <row r="30" spans="2:9">
      <c r="B30" s="19"/>
    </row>
    <row r="31" spans="2:9">
      <c r="B31" s="19"/>
    </row>
    <row r="32" spans="2:9">
      <c r="B32" s="19"/>
    </row>
    <row r="33" spans="2:2">
      <c r="B33" s="19"/>
    </row>
    <row r="34" spans="2:2">
      <c r="B34" s="19"/>
    </row>
    <row r="35" spans="2:2">
      <c r="B35" s="19"/>
    </row>
    <row r="36" spans="2:2">
      <c r="B36" s="19"/>
    </row>
    <row r="37" spans="2:2">
      <c r="B37" s="19"/>
    </row>
    <row r="38" spans="2:2">
      <c r="B38" s="19"/>
    </row>
    <row r="39" spans="2:2">
      <c r="B39" s="19"/>
    </row>
    <row r="46" spans="2:2">
      <c r="B46" s="30"/>
    </row>
    <row r="47" spans="2:2">
      <c r="B47" s="30"/>
    </row>
    <row r="48" spans="2:2">
      <c r="B48" s="31"/>
    </row>
    <row r="49" spans="2:2">
      <c r="B49" s="19"/>
    </row>
    <row r="50" spans="2:2">
      <c r="B50" s="19"/>
    </row>
    <row r="51" spans="2:2">
      <c r="B51" s="19"/>
    </row>
    <row r="52" spans="2:2">
      <c r="B52" s="19"/>
    </row>
    <row r="53" spans="2:2">
      <c r="B53" s="19"/>
    </row>
    <row r="54" spans="2:2">
      <c r="B54" s="19"/>
    </row>
    <row r="55" spans="2:2">
      <c r="B55" s="19"/>
    </row>
    <row r="56" spans="2:2">
      <c r="B56" s="19"/>
    </row>
    <row r="57" spans="2:2">
      <c r="B57" s="33"/>
    </row>
    <row r="58" spans="2:2">
      <c r="B58" s="33"/>
    </row>
    <row r="59" spans="2:2">
      <c r="B59" s="33"/>
    </row>
    <row r="60" spans="2:2">
      <c r="B60" s="33"/>
    </row>
    <row r="61" spans="2:2">
      <c r="B61" s="33"/>
    </row>
    <row r="62" spans="2:2">
      <c r="B62" s="33"/>
    </row>
    <row r="63" spans="2:2">
      <c r="B63" s="33"/>
    </row>
    <row r="64" spans="2:2">
      <c r="B64" s="33"/>
    </row>
  </sheetData>
  <mergeCells count="3">
    <mergeCell ref="E10:H10"/>
    <mergeCell ref="B7:H7"/>
    <mergeCell ref="B3:I3"/>
  </mergeCells>
  <hyperlinks>
    <hyperlink ref="B3" location="Contents!A1" display="Back to index page" xr:uid="{00000000-0004-0000-0800-000000000000}"/>
  </hyperlinks>
  <pageMargins left="0.23622047244094491" right="0.23622047244094491" top="0.74803149606299213" bottom="0.74803149606299213" header="0.31496062992125984" footer="0.31496062992125984"/>
  <pageSetup paperSize="9" scale="62" orientation="landscape" r:id="rId1"/>
  <rowBreaks count="1" manualBreakCount="1">
    <brk id="24" min="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4"/>
  <dimension ref="A1:M90"/>
  <sheetViews>
    <sheetView showGridLines="0" showRowColHeaders="0" zoomScaleNormal="100" workbookViewId="0"/>
  </sheetViews>
  <sheetFormatPr baseColWidth="10" defaultColWidth="11.42578125" defaultRowHeight="11.25"/>
  <cols>
    <col min="1" max="1" width="2.7109375" style="28" customWidth="1"/>
    <col min="2" max="2" width="28.42578125" style="3" customWidth="1"/>
    <col min="3" max="3" width="13.42578125" style="3" customWidth="1"/>
    <col min="4" max="4" width="13.42578125" style="167" customWidth="1"/>
    <col min="5" max="5" width="15.7109375" style="167" customWidth="1"/>
    <col min="6" max="6" width="15.7109375" style="3" customWidth="1"/>
    <col min="7" max="8" width="15.7109375" style="167" customWidth="1"/>
    <col min="9" max="9" width="26" style="3" customWidth="1"/>
    <col min="10" max="10" width="11.42578125" style="41"/>
    <col min="11" max="11" width="13" style="41" bestFit="1" customWidth="1"/>
    <col min="12" max="16384" width="11.42578125" style="41"/>
  </cols>
  <sheetData>
    <row r="1" spans="1:11" s="17" customFormat="1" ht="11.25" customHeight="1">
      <c r="A1" s="14"/>
      <c r="B1" s="5"/>
      <c r="C1" s="5"/>
      <c r="D1" s="578"/>
      <c r="E1" s="578"/>
      <c r="F1" s="216"/>
      <c r="G1" s="575"/>
      <c r="H1" s="575"/>
      <c r="I1" s="217"/>
    </row>
    <row r="2" spans="1:11" s="17" customFormat="1" ht="5.25" customHeight="1">
      <c r="A2" s="14"/>
      <c r="B2" s="5"/>
      <c r="C2" s="5"/>
      <c r="D2" s="578"/>
      <c r="E2" s="578"/>
      <c r="F2" s="216"/>
      <c r="G2" s="575"/>
      <c r="H2" s="575"/>
      <c r="I2" s="217"/>
    </row>
    <row r="3" spans="1:11" s="19" customFormat="1" ht="12.75" customHeight="1">
      <c r="A3" s="18"/>
      <c r="B3" s="1809" t="s">
        <v>284</v>
      </c>
      <c r="C3" s="1809"/>
      <c r="D3" s="1809"/>
      <c r="E3" s="1809"/>
      <c r="F3" s="1809"/>
      <c r="G3" s="1809"/>
      <c r="H3" s="1809"/>
      <c r="I3" s="2"/>
    </row>
    <row r="4" spans="1:11" s="17" customFormat="1" ht="5.25" customHeight="1">
      <c r="A4" s="14"/>
      <c r="B4" s="5"/>
      <c r="C4" s="5"/>
      <c r="D4" s="578"/>
      <c r="E4" s="578"/>
      <c r="F4" s="216"/>
      <c r="G4" s="575"/>
      <c r="H4" s="575"/>
      <c r="I4" s="217"/>
      <c r="J4" s="14"/>
      <c r="K4" s="14"/>
    </row>
    <row r="5" spans="1:11" s="9" customFormat="1" ht="15.75">
      <c r="A5" s="20"/>
      <c r="B5" s="218" t="s">
        <v>792</v>
      </c>
      <c r="C5"/>
      <c r="D5" s="576"/>
      <c r="E5" s="576"/>
      <c r="F5"/>
      <c r="G5" s="576"/>
      <c r="H5" s="576"/>
      <c r="I5"/>
    </row>
    <row r="6" spans="1:11" ht="11.25" customHeight="1">
      <c r="J6" s="9"/>
    </row>
    <row r="7" spans="1:11" ht="11.25" customHeight="1">
      <c r="D7" s="1810" t="s">
        <v>793</v>
      </c>
      <c r="E7" s="1811"/>
      <c r="F7" s="1811"/>
      <c r="G7" s="1811"/>
      <c r="H7" s="576"/>
      <c r="J7" s="9"/>
    </row>
    <row r="8" spans="1:11" ht="11.25" customHeight="1">
      <c r="C8" s="219" t="s">
        <v>794</v>
      </c>
      <c r="D8" s="168"/>
      <c r="E8" s="168"/>
      <c r="G8" s="168" t="s">
        <v>795</v>
      </c>
      <c r="J8" s="3"/>
      <c r="K8" s="9"/>
    </row>
    <row r="9" spans="1:11" ht="11.25" customHeight="1">
      <c r="C9" s="219" t="s">
        <v>796</v>
      </c>
      <c r="D9" s="340" t="s">
        <v>797</v>
      </c>
      <c r="E9" s="168" t="s">
        <v>798</v>
      </c>
      <c r="F9" s="340"/>
      <c r="G9" s="168" t="s">
        <v>799</v>
      </c>
      <c r="H9" s="340"/>
      <c r="J9" s="3"/>
      <c r="K9" s="9"/>
    </row>
    <row r="10" spans="1:11" ht="11.25" customHeight="1">
      <c r="B10" s="1163" t="s">
        <v>800</v>
      </c>
      <c r="C10" s="1164" t="s">
        <v>489</v>
      </c>
      <c r="D10" s="1165" t="s">
        <v>489</v>
      </c>
      <c r="E10" s="1166" t="s">
        <v>489</v>
      </c>
      <c r="F10" s="1165" t="s">
        <v>801</v>
      </c>
      <c r="G10" s="1166" t="s">
        <v>802</v>
      </c>
      <c r="H10" s="1165" t="s">
        <v>803</v>
      </c>
      <c r="I10" s="1167" t="s">
        <v>804</v>
      </c>
      <c r="J10" s="3"/>
      <c r="K10" s="9"/>
    </row>
    <row r="11" spans="1:11" ht="11.25" customHeight="1">
      <c r="A11" s="19"/>
      <c r="B11" s="535" t="s">
        <v>805</v>
      </c>
      <c r="C11" s="535" t="s">
        <v>806</v>
      </c>
      <c r="D11" s="161" t="s">
        <v>807</v>
      </c>
      <c r="E11" s="161"/>
      <c r="F11" s="161"/>
      <c r="G11" s="161"/>
      <c r="H11" s="161"/>
      <c r="I11" s="535" t="s">
        <v>808</v>
      </c>
      <c r="J11" s="3"/>
      <c r="K11" s="9"/>
    </row>
    <row r="12" spans="1:11" ht="11.25" customHeight="1">
      <c r="A12" s="19"/>
      <c r="B12" s="535" t="s">
        <v>809</v>
      </c>
      <c r="C12" s="535" t="s">
        <v>806</v>
      </c>
      <c r="D12" s="161" t="s">
        <v>807</v>
      </c>
      <c r="E12" s="161"/>
      <c r="F12" s="161"/>
      <c r="G12" s="161"/>
      <c r="H12" s="161"/>
      <c r="I12" s="535" t="s">
        <v>810</v>
      </c>
      <c r="J12" s="3"/>
      <c r="K12" s="9"/>
    </row>
    <row r="13" spans="1:11" ht="11.25" customHeight="1">
      <c r="A13" s="19"/>
      <c r="B13" s="535" t="s">
        <v>811</v>
      </c>
      <c r="C13" s="535" t="s">
        <v>806</v>
      </c>
      <c r="D13" s="161" t="s">
        <v>807</v>
      </c>
      <c r="E13" s="161"/>
      <c r="F13" s="161"/>
      <c r="G13" s="161"/>
      <c r="H13" s="161"/>
      <c r="I13" s="535" t="s">
        <v>810</v>
      </c>
      <c r="J13" s="3"/>
      <c r="K13" s="9"/>
    </row>
    <row r="14" spans="1:11" ht="11.25" customHeight="1">
      <c r="A14" s="19"/>
      <c r="B14" s="535" t="s">
        <v>812</v>
      </c>
      <c r="C14" s="535" t="s">
        <v>806</v>
      </c>
      <c r="D14" s="161" t="s">
        <v>807</v>
      </c>
      <c r="E14" s="161"/>
      <c r="F14" s="161"/>
      <c r="G14" s="161"/>
      <c r="H14" s="161"/>
      <c r="I14" s="535" t="s">
        <v>813</v>
      </c>
      <c r="J14" s="3"/>
      <c r="K14" s="9"/>
    </row>
    <row r="15" spans="1:11" ht="11.25" customHeight="1">
      <c r="A15" s="19"/>
      <c r="B15" s="535" t="s">
        <v>814</v>
      </c>
      <c r="C15" s="535" t="s">
        <v>806</v>
      </c>
      <c r="D15" s="161" t="s">
        <v>807</v>
      </c>
      <c r="E15" s="161"/>
      <c r="F15" s="161"/>
      <c r="G15" s="161"/>
      <c r="H15" s="161"/>
      <c r="I15" s="535" t="s">
        <v>813</v>
      </c>
      <c r="J15" s="3"/>
      <c r="K15" s="9"/>
    </row>
    <row r="16" spans="1:11" ht="11.25" customHeight="1">
      <c r="A16" s="19"/>
      <c r="B16" s="535" t="s">
        <v>588</v>
      </c>
      <c r="C16" s="535" t="s">
        <v>806</v>
      </c>
      <c r="D16" s="161" t="s">
        <v>807</v>
      </c>
      <c r="E16" s="161"/>
      <c r="F16" s="161"/>
      <c r="G16" s="161"/>
      <c r="H16" s="161"/>
      <c r="I16" s="535" t="s">
        <v>815</v>
      </c>
      <c r="J16" s="3"/>
      <c r="K16" s="9"/>
    </row>
    <row r="17" spans="1:11" ht="11.25" customHeight="1">
      <c r="A17" s="19"/>
      <c r="B17" s="535" t="s">
        <v>816</v>
      </c>
      <c r="C17" s="535" t="s">
        <v>806</v>
      </c>
      <c r="D17" s="161" t="s">
        <v>807</v>
      </c>
      <c r="E17" s="161"/>
      <c r="F17" s="161"/>
      <c r="G17" s="161"/>
      <c r="H17" s="161"/>
      <c r="I17" s="535" t="s">
        <v>810</v>
      </c>
      <c r="J17" s="3"/>
      <c r="K17" s="9"/>
    </row>
    <row r="18" spans="1:11" ht="11.25" customHeight="1">
      <c r="A18" s="19"/>
      <c r="B18" s="535" t="s">
        <v>817</v>
      </c>
      <c r="C18" s="535" t="s">
        <v>806</v>
      </c>
      <c r="D18" s="161" t="s">
        <v>807</v>
      </c>
      <c r="E18" s="161"/>
      <c r="F18" s="161"/>
      <c r="G18" s="161"/>
      <c r="H18" s="161"/>
      <c r="I18" s="535" t="s">
        <v>818</v>
      </c>
      <c r="J18" s="3"/>
      <c r="K18" s="9"/>
    </row>
    <row r="19" spans="1:11" ht="11.25" customHeight="1">
      <c r="A19" s="19"/>
      <c r="B19" s="535" t="s">
        <v>819</v>
      </c>
      <c r="C19" s="535" t="s">
        <v>806</v>
      </c>
      <c r="D19" s="161" t="s">
        <v>807</v>
      </c>
      <c r="E19" s="161"/>
      <c r="F19" s="161"/>
      <c r="G19" s="161"/>
      <c r="H19" s="161"/>
      <c r="I19" s="535" t="s">
        <v>820</v>
      </c>
      <c r="J19" s="3"/>
      <c r="K19" s="9"/>
    </row>
    <row r="20" spans="1:11" ht="11.25" customHeight="1">
      <c r="A20" s="19"/>
      <c r="B20" s="535" t="s">
        <v>821</v>
      </c>
      <c r="C20" s="535" t="s">
        <v>806</v>
      </c>
      <c r="D20" s="161" t="s">
        <v>807</v>
      </c>
      <c r="E20" s="161"/>
      <c r="F20" s="161"/>
      <c r="G20" s="161"/>
      <c r="H20" s="161"/>
      <c r="I20" s="535" t="s">
        <v>822</v>
      </c>
      <c r="J20" s="3"/>
      <c r="K20" s="9"/>
    </row>
    <row r="21" spans="1:11" ht="11.25" customHeight="1">
      <c r="A21" s="19"/>
      <c r="B21" s="535" t="s">
        <v>823</v>
      </c>
      <c r="C21" s="535" t="s">
        <v>806</v>
      </c>
      <c r="D21" s="161" t="s">
        <v>807</v>
      </c>
      <c r="E21" s="161"/>
      <c r="F21" s="161"/>
      <c r="G21" s="161"/>
      <c r="H21" s="161"/>
      <c r="I21" s="535" t="s">
        <v>822</v>
      </c>
      <c r="J21" s="3"/>
      <c r="K21" s="9"/>
    </row>
    <row r="22" spans="1:11" ht="11.25" customHeight="1">
      <c r="A22" s="19"/>
      <c r="B22" s="535" t="s">
        <v>824</v>
      </c>
      <c r="C22" s="535" t="s">
        <v>806</v>
      </c>
      <c r="D22" s="161" t="s">
        <v>807</v>
      </c>
      <c r="E22" s="161"/>
      <c r="F22" s="161"/>
      <c r="G22" s="161"/>
      <c r="H22" s="161"/>
      <c r="I22" s="535" t="s">
        <v>822</v>
      </c>
      <c r="J22" s="3"/>
      <c r="K22" s="9"/>
    </row>
    <row r="23" spans="1:11" ht="11.25" customHeight="1">
      <c r="A23" s="19"/>
      <c r="B23" s="535" t="s">
        <v>825</v>
      </c>
      <c r="C23" s="535" t="s">
        <v>806</v>
      </c>
      <c r="D23" s="161"/>
      <c r="E23" s="161"/>
      <c r="F23" s="161"/>
      <c r="G23" s="161"/>
      <c r="H23" s="161" t="s">
        <v>807</v>
      </c>
      <c r="I23" s="535" t="s">
        <v>826</v>
      </c>
      <c r="J23" s="3"/>
      <c r="K23" s="9"/>
    </row>
    <row r="24" spans="1:11" ht="11.25" customHeight="1">
      <c r="A24" s="19"/>
      <c r="B24" s="535" t="s">
        <v>827</v>
      </c>
      <c r="C24" s="535" t="s">
        <v>806</v>
      </c>
      <c r="D24" s="161" t="s">
        <v>807</v>
      </c>
      <c r="E24" s="161"/>
      <c r="F24" s="161"/>
      <c r="G24" s="161"/>
      <c r="H24" s="161"/>
      <c r="I24" s="535" t="s">
        <v>813</v>
      </c>
      <c r="J24" s="3"/>
      <c r="K24" s="9"/>
    </row>
    <row r="25" spans="1:11" ht="11.25" customHeight="1">
      <c r="A25" s="19"/>
      <c r="B25" s="535" t="s">
        <v>828</v>
      </c>
      <c r="C25" s="535" t="s">
        <v>806</v>
      </c>
      <c r="D25" s="161" t="s">
        <v>807</v>
      </c>
      <c r="E25" s="161"/>
      <c r="F25" s="161"/>
      <c r="G25" s="161"/>
      <c r="H25" s="161"/>
      <c r="I25" s="535" t="s">
        <v>822</v>
      </c>
      <c r="J25" s="3"/>
      <c r="K25" s="9"/>
    </row>
    <row r="26" spans="1:11" ht="11.25" customHeight="1">
      <c r="A26" s="19"/>
      <c r="B26" s="535" t="s">
        <v>829</v>
      </c>
      <c r="C26" s="535" t="s">
        <v>806</v>
      </c>
      <c r="D26" s="161" t="s">
        <v>807</v>
      </c>
      <c r="E26" s="161"/>
      <c r="F26" s="161"/>
      <c r="G26" s="161"/>
      <c r="H26" s="161"/>
      <c r="I26" s="535" t="s">
        <v>818</v>
      </c>
      <c r="J26" s="3"/>
      <c r="K26" s="9"/>
    </row>
    <row r="27" spans="1:11" ht="11.25" customHeight="1">
      <c r="A27" s="19"/>
      <c r="B27" s="3" t="s">
        <v>830</v>
      </c>
      <c r="C27" s="3" t="s">
        <v>806</v>
      </c>
      <c r="D27" s="167" t="s">
        <v>807</v>
      </c>
      <c r="F27" s="167"/>
      <c r="I27" s="535" t="s">
        <v>810</v>
      </c>
      <c r="J27" s="3"/>
      <c r="K27" s="9"/>
    </row>
    <row r="28" spans="1:11" ht="11.25" customHeight="1">
      <c r="A28" s="19"/>
      <c r="B28" s="3" t="s">
        <v>831</v>
      </c>
      <c r="C28" s="3" t="s">
        <v>806</v>
      </c>
      <c r="D28" s="167" t="s">
        <v>807</v>
      </c>
      <c r="F28" s="167"/>
      <c r="I28" s="535" t="s">
        <v>810</v>
      </c>
      <c r="J28" s="3"/>
      <c r="K28" s="9"/>
    </row>
    <row r="29" spans="1:11" ht="11.25" customHeight="1">
      <c r="A29" s="19"/>
      <c r="B29" s="3" t="s">
        <v>832</v>
      </c>
      <c r="C29" s="3" t="s">
        <v>806</v>
      </c>
      <c r="D29" s="167" t="s">
        <v>807</v>
      </c>
      <c r="F29" s="167"/>
      <c r="I29" s="219" t="s">
        <v>833</v>
      </c>
      <c r="J29" s="3"/>
      <c r="K29" s="9"/>
    </row>
    <row r="30" spans="1:11" ht="11.25" customHeight="1">
      <c r="A30" s="19"/>
      <c r="B30" s="3" t="s">
        <v>834</v>
      </c>
      <c r="C30" s="3" t="s">
        <v>806</v>
      </c>
      <c r="D30" s="167" t="s">
        <v>807</v>
      </c>
      <c r="F30" s="167"/>
      <c r="I30" s="219" t="s">
        <v>835</v>
      </c>
      <c r="J30" s="3"/>
      <c r="K30" s="9"/>
    </row>
    <row r="31" spans="1:11" ht="11.25" customHeight="1">
      <c r="A31" s="19"/>
      <c r="B31" s="535" t="s">
        <v>836</v>
      </c>
      <c r="C31" s="535" t="s">
        <v>801</v>
      </c>
      <c r="D31" s="161"/>
      <c r="E31" s="161"/>
      <c r="F31" s="161"/>
      <c r="G31" s="161"/>
      <c r="H31" s="161" t="s">
        <v>807</v>
      </c>
      <c r="I31" s="535" t="s">
        <v>837</v>
      </c>
      <c r="J31" s="3"/>
      <c r="K31" s="9"/>
    </row>
    <row r="32" spans="1:11" ht="11.25" customHeight="1">
      <c r="A32" s="19"/>
      <c r="B32" s="3" t="s">
        <v>838</v>
      </c>
      <c r="C32" s="3" t="s">
        <v>801</v>
      </c>
      <c r="E32" s="167" t="s">
        <v>807</v>
      </c>
      <c r="F32" s="167"/>
      <c r="I32" s="219" t="s">
        <v>839</v>
      </c>
      <c r="J32" s="3"/>
      <c r="K32" s="9"/>
    </row>
    <row r="33" spans="1:13" ht="11.25" customHeight="1">
      <c r="A33" s="19"/>
      <c r="B33" s="3" t="s">
        <v>840</v>
      </c>
      <c r="C33" s="3" t="s">
        <v>806</v>
      </c>
      <c r="D33" s="167" t="s">
        <v>807</v>
      </c>
      <c r="F33" s="167"/>
      <c r="I33" s="535" t="s">
        <v>810</v>
      </c>
      <c r="J33" s="3"/>
      <c r="K33" s="9"/>
    </row>
    <row r="34" spans="1:13" ht="11.25" customHeight="1">
      <c r="A34" s="19"/>
      <c r="B34" s="3" t="s">
        <v>841</v>
      </c>
      <c r="C34" s="3" t="s">
        <v>801</v>
      </c>
      <c r="E34" s="167" t="s">
        <v>807</v>
      </c>
      <c r="F34" s="167"/>
      <c r="I34" s="535" t="s">
        <v>842</v>
      </c>
      <c r="J34" s="3"/>
      <c r="K34" s="9"/>
    </row>
    <row r="35" spans="1:13" ht="11.25" customHeight="1">
      <c r="A35" s="19"/>
      <c r="B35" s="3" t="s">
        <v>843</v>
      </c>
      <c r="C35" s="3" t="s">
        <v>801</v>
      </c>
      <c r="E35" s="167" t="s">
        <v>807</v>
      </c>
      <c r="F35" s="167"/>
      <c r="I35" s="219" t="s">
        <v>820</v>
      </c>
      <c r="J35" s="3"/>
      <c r="K35" s="9"/>
      <c r="L35" s="46"/>
      <c r="M35" s="46"/>
    </row>
    <row r="36" spans="1:13" ht="11.25" customHeight="1">
      <c r="A36" s="19"/>
      <c r="B36" s="3" t="s">
        <v>844</v>
      </c>
      <c r="C36" s="3" t="s">
        <v>806</v>
      </c>
      <c r="D36" s="167" t="s">
        <v>807</v>
      </c>
      <c r="F36" s="167"/>
      <c r="I36" s="219" t="s">
        <v>820</v>
      </c>
      <c r="J36" s="3"/>
      <c r="K36" s="9"/>
      <c r="L36" s="46"/>
      <c r="M36" s="46"/>
    </row>
    <row r="37" spans="1:13" ht="11.25" customHeight="1">
      <c r="A37" s="19"/>
      <c r="B37" s="535" t="s">
        <v>845</v>
      </c>
      <c r="C37" s="535" t="s">
        <v>806</v>
      </c>
      <c r="D37" s="161"/>
      <c r="E37" s="161"/>
      <c r="F37" s="161"/>
      <c r="G37" s="161" t="s">
        <v>807</v>
      </c>
      <c r="H37" s="161"/>
      <c r="I37" s="535" t="s">
        <v>846</v>
      </c>
      <c r="J37" s="3"/>
      <c r="K37" s="9"/>
      <c r="L37" s="46"/>
      <c r="M37" s="46"/>
    </row>
    <row r="38" spans="1:13" ht="11.25" customHeight="1">
      <c r="A38" s="19"/>
      <c r="B38" s="3" t="s">
        <v>847</v>
      </c>
      <c r="C38" s="3" t="s">
        <v>806</v>
      </c>
      <c r="F38" s="167"/>
      <c r="G38" s="167" t="s">
        <v>807</v>
      </c>
      <c r="I38" s="535" t="s">
        <v>846</v>
      </c>
      <c r="J38" s="3"/>
      <c r="K38" s="9"/>
      <c r="L38" s="46"/>
      <c r="M38" s="46"/>
    </row>
    <row r="39" spans="1:13" ht="11.25" customHeight="1">
      <c r="A39" s="19"/>
      <c r="B39" s="3" t="s">
        <v>848</v>
      </c>
      <c r="C39" s="3" t="s">
        <v>801</v>
      </c>
      <c r="F39" s="167"/>
      <c r="G39" s="167" t="s">
        <v>807</v>
      </c>
      <c r="I39" s="535" t="s">
        <v>846</v>
      </c>
      <c r="J39" s="3"/>
      <c r="K39" s="9"/>
      <c r="L39" s="46"/>
      <c r="M39" s="46"/>
    </row>
    <row r="40" spans="1:13" ht="11.25" customHeight="1">
      <c r="A40" s="19"/>
      <c r="B40" s="3" t="s">
        <v>849</v>
      </c>
      <c r="C40" s="3" t="s">
        <v>806</v>
      </c>
      <c r="F40" s="167"/>
      <c r="G40" s="167" t="s">
        <v>807</v>
      </c>
      <c r="I40" s="535" t="s">
        <v>846</v>
      </c>
      <c r="J40" s="3"/>
      <c r="K40" s="9"/>
      <c r="L40" s="46"/>
      <c r="M40" s="46"/>
    </row>
    <row r="41" spans="1:13" ht="11.25" customHeight="1">
      <c r="A41" s="19"/>
      <c r="B41" s="3" t="s">
        <v>850</v>
      </c>
      <c r="C41" s="3" t="s">
        <v>806</v>
      </c>
      <c r="F41" s="167"/>
      <c r="G41" s="167" t="s">
        <v>807</v>
      </c>
      <c r="I41" s="535" t="s">
        <v>846</v>
      </c>
      <c r="J41" s="3"/>
      <c r="K41" s="9"/>
      <c r="L41" s="46"/>
      <c r="M41" s="46"/>
    </row>
    <row r="42" spans="1:13" ht="11.25" customHeight="1">
      <c r="A42" s="19"/>
      <c r="B42" s="3" t="s">
        <v>851</v>
      </c>
      <c r="C42" s="3" t="s">
        <v>806</v>
      </c>
      <c r="F42" s="167"/>
      <c r="G42" s="167" t="s">
        <v>807</v>
      </c>
      <c r="I42" s="535" t="s">
        <v>846</v>
      </c>
      <c r="J42" s="3"/>
      <c r="K42" s="9"/>
      <c r="L42" s="46"/>
      <c r="M42" s="46"/>
    </row>
    <row r="43" spans="1:13" ht="11.25" customHeight="1">
      <c r="A43" s="19"/>
      <c r="B43" s="3" t="s">
        <v>852</v>
      </c>
      <c r="C43" s="3" t="s">
        <v>806</v>
      </c>
      <c r="F43" s="167"/>
      <c r="G43" s="167" t="s">
        <v>807</v>
      </c>
      <c r="I43" s="535" t="s">
        <v>846</v>
      </c>
      <c r="J43" s="3"/>
      <c r="K43" s="9"/>
      <c r="L43" s="46"/>
      <c r="M43" s="46"/>
    </row>
    <row r="44" spans="1:13" ht="11.25" customHeight="1">
      <c r="A44" s="19"/>
      <c r="B44" s="3" t="s">
        <v>853</v>
      </c>
      <c r="C44" s="3" t="s">
        <v>806</v>
      </c>
      <c r="F44" s="167"/>
      <c r="G44" s="167" t="s">
        <v>807</v>
      </c>
      <c r="I44" s="535" t="s">
        <v>846</v>
      </c>
      <c r="J44" s="3"/>
      <c r="K44" s="9"/>
    </row>
    <row r="45" spans="1:13" ht="11.25" customHeight="1">
      <c r="A45" s="19"/>
      <c r="B45" s="3" t="s">
        <v>854</v>
      </c>
      <c r="C45" s="3" t="s">
        <v>801</v>
      </c>
      <c r="F45" s="167"/>
      <c r="G45" s="167" t="s">
        <v>807</v>
      </c>
      <c r="I45" s="535" t="s">
        <v>846</v>
      </c>
      <c r="J45" s="3"/>
      <c r="K45" s="9"/>
    </row>
    <row r="46" spans="1:13" ht="11.25" customHeight="1">
      <c r="A46" s="19"/>
      <c r="B46" s="3" t="s">
        <v>855</v>
      </c>
      <c r="C46" s="3" t="s">
        <v>806</v>
      </c>
      <c r="F46" s="167"/>
      <c r="G46" s="167" t="s">
        <v>807</v>
      </c>
      <c r="I46" s="535" t="s">
        <v>846</v>
      </c>
      <c r="J46" s="3"/>
      <c r="K46" s="9"/>
    </row>
    <row r="47" spans="1:13" ht="11.25" customHeight="1">
      <c r="A47" s="19"/>
      <c r="B47" s="3" t="s">
        <v>856</v>
      </c>
      <c r="C47" s="3" t="s">
        <v>806</v>
      </c>
      <c r="F47" s="167"/>
      <c r="G47" s="167" t="s">
        <v>807</v>
      </c>
      <c r="I47" s="535" t="s">
        <v>846</v>
      </c>
      <c r="J47" s="3"/>
      <c r="K47" s="9"/>
      <c r="L47" s="46"/>
      <c r="M47" s="46"/>
    </row>
    <row r="48" spans="1:13" ht="11.25" customHeight="1">
      <c r="A48" s="19"/>
      <c r="B48" s="3" t="s">
        <v>857</v>
      </c>
      <c r="C48" s="3" t="s">
        <v>801</v>
      </c>
      <c r="E48" s="167" t="s">
        <v>807</v>
      </c>
      <c r="F48" s="167"/>
      <c r="I48" s="535" t="s">
        <v>858</v>
      </c>
      <c r="J48" s="3"/>
      <c r="K48" s="9"/>
      <c r="L48" s="46"/>
      <c r="M48" s="46"/>
    </row>
    <row r="49" spans="1:13" ht="11.25" customHeight="1">
      <c r="A49" s="19"/>
      <c r="B49" s="3" t="s">
        <v>859</v>
      </c>
      <c r="C49" s="3" t="s">
        <v>806</v>
      </c>
      <c r="F49" s="167"/>
      <c r="G49" s="167" t="s">
        <v>807</v>
      </c>
      <c r="I49" s="535" t="s">
        <v>846</v>
      </c>
      <c r="J49" s="3"/>
      <c r="K49" s="9"/>
      <c r="L49" s="839"/>
      <c r="M49" s="839"/>
    </row>
    <row r="50" spans="1:13" ht="11.25" customHeight="1">
      <c r="A50" s="19"/>
      <c r="B50" s="3" t="s">
        <v>860</v>
      </c>
      <c r="C50" s="3" t="s">
        <v>806</v>
      </c>
      <c r="F50" s="167"/>
      <c r="G50" s="167" t="s">
        <v>807</v>
      </c>
      <c r="I50" s="535" t="s">
        <v>846</v>
      </c>
      <c r="J50" s="3"/>
      <c r="K50" s="9"/>
      <c r="L50" s="46"/>
      <c r="M50" s="46"/>
    </row>
    <row r="51" spans="1:13" ht="11.25" customHeight="1">
      <c r="A51" s="19"/>
      <c r="B51" s="1152" t="s">
        <v>861</v>
      </c>
      <c r="C51" s="1152" t="s">
        <v>806</v>
      </c>
      <c r="D51" s="1168"/>
      <c r="E51" s="1168"/>
      <c r="F51" s="1168"/>
      <c r="G51" s="1168" t="s">
        <v>807</v>
      </c>
      <c r="H51" s="1168"/>
      <c r="I51" s="1169" t="s">
        <v>846</v>
      </c>
      <c r="J51" s="3"/>
      <c r="K51" s="9"/>
      <c r="L51" s="46"/>
      <c r="M51" s="46"/>
    </row>
    <row r="52" spans="1:13" ht="6" customHeight="1">
      <c r="A52" s="19"/>
      <c r="J52" s="46"/>
    </row>
    <row r="53" spans="1:13" ht="22.5" customHeight="1">
      <c r="A53" s="19"/>
      <c r="B53" s="1812" t="s">
        <v>862</v>
      </c>
      <c r="C53" s="1812"/>
      <c r="D53" s="1812"/>
      <c r="E53" s="1812"/>
      <c r="F53" s="1812"/>
      <c r="G53" s="1812"/>
      <c r="H53" s="1812"/>
      <c r="J53" s="46"/>
    </row>
    <row r="54" spans="1:13" ht="11.45" customHeight="1">
      <c r="A54" s="19"/>
      <c r="B54" s="507" t="s">
        <v>863</v>
      </c>
      <c r="C54" s="508"/>
      <c r="D54" s="577"/>
      <c r="E54" s="577"/>
      <c r="F54" s="508"/>
      <c r="G54" s="577"/>
      <c r="H54" s="577"/>
    </row>
    <row r="55" spans="1:13">
      <c r="A55" s="19"/>
    </row>
    <row r="56" spans="1:13">
      <c r="A56" s="19"/>
    </row>
    <row r="57" spans="1:13">
      <c r="A57" s="19"/>
    </row>
    <row r="58" spans="1:13">
      <c r="A58" s="19"/>
    </row>
    <row r="59" spans="1:13">
      <c r="A59" s="19"/>
    </row>
    <row r="60" spans="1:13">
      <c r="A60" s="19"/>
    </row>
    <row r="61" spans="1:13">
      <c r="A61" s="19"/>
    </row>
    <row r="62" spans="1:13">
      <c r="A62" s="19"/>
    </row>
    <row r="63" spans="1:13">
      <c r="A63" s="19"/>
    </row>
    <row r="64" spans="1:13">
      <c r="A64" s="19"/>
    </row>
    <row r="65" spans="1:1">
      <c r="A65" s="19"/>
    </row>
    <row r="72" spans="1:1">
      <c r="A72" s="30"/>
    </row>
    <row r="73" spans="1:1">
      <c r="A73" s="30"/>
    </row>
    <row r="74" spans="1:1">
      <c r="A74" s="31"/>
    </row>
    <row r="75" spans="1:1">
      <c r="A75" s="19"/>
    </row>
    <row r="76" spans="1:1">
      <c r="A76" s="19"/>
    </row>
    <row r="77" spans="1:1">
      <c r="A77" s="19"/>
    </row>
    <row r="78" spans="1:1">
      <c r="A78" s="19"/>
    </row>
    <row r="79" spans="1:1">
      <c r="A79" s="19"/>
    </row>
    <row r="80" spans="1:1">
      <c r="A80" s="19"/>
    </row>
    <row r="81" spans="1:1">
      <c r="A81" s="19"/>
    </row>
    <row r="82" spans="1:1">
      <c r="A82" s="19"/>
    </row>
    <row r="83" spans="1:1">
      <c r="A83" s="33"/>
    </row>
    <row r="84" spans="1:1">
      <c r="A84" s="33"/>
    </row>
    <row r="85" spans="1:1">
      <c r="A85" s="33"/>
    </row>
    <row r="86" spans="1:1">
      <c r="A86" s="33"/>
    </row>
    <row r="87" spans="1:1">
      <c r="A87" s="33"/>
    </row>
    <row r="88" spans="1:1">
      <c r="A88" s="33"/>
    </row>
    <row r="89" spans="1:1">
      <c r="A89" s="33"/>
    </row>
    <row r="90" spans="1:1">
      <c r="A90" s="33"/>
    </row>
  </sheetData>
  <sortState xmlns:xlrd2="http://schemas.microsoft.com/office/spreadsheetml/2017/richdata2" ref="B10:H52">
    <sortCondition ref="F10:F52"/>
  </sortState>
  <mergeCells count="3">
    <mergeCell ref="B3:H3"/>
    <mergeCell ref="D7:G7"/>
    <mergeCell ref="B53:H53"/>
  </mergeCells>
  <hyperlinks>
    <hyperlink ref="B3" location="Contents!A1" display="Back to index page" xr:uid="{00000000-0004-0000-0900-000000000000}"/>
    <hyperlink ref="B3:H3" location="CONTENTS!A1" display="Back to contents page" xr:uid="{00000000-0004-0000-0900-000001000000}"/>
  </hyperlinks>
  <pageMargins left="0.23622047244094491" right="0.23622047244094491" top="0.74803149606299213" bottom="0.74803149606299213" header="0.31496062992125984" footer="0.31496062992125984"/>
  <pageSetup paperSize="9" scale="54" orientation="landscape" r:id="rId1"/>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DCC1-E8F9-4427-ABD5-7DB9F949C842}">
  <sheetPr codeName="Ark52"/>
  <dimension ref="B1:T39"/>
  <sheetViews>
    <sheetView showGridLines="0" showRowColHeaders="0" workbookViewId="0"/>
  </sheetViews>
  <sheetFormatPr baseColWidth="10" defaultColWidth="11.42578125" defaultRowHeight="14.25"/>
  <cols>
    <col min="1" max="2" width="2.5703125" style="150" customWidth="1"/>
    <col min="3" max="3" width="22.140625" style="150" customWidth="1"/>
    <col min="4" max="8" width="11.42578125" style="150"/>
    <col min="9" max="9" width="1.85546875" style="150" customWidth="1"/>
    <col min="10" max="11" width="11.42578125" style="150"/>
    <col min="12" max="12" width="1.7109375" style="150" customWidth="1"/>
    <col min="13" max="14" width="11.42578125" style="150"/>
    <col min="15" max="15" width="1.7109375" style="150" customWidth="1"/>
    <col min="16" max="16384" width="11.42578125" style="150"/>
  </cols>
  <sheetData>
    <row r="1" spans="2:18" ht="11.25" customHeight="1"/>
    <row r="2" spans="2:18" ht="5.25" customHeight="1"/>
    <row r="3" spans="2:18" ht="12.75" customHeight="1">
      <c r="B3" s="1758" t="s">
        <v>284</v>
      </c>
      <c r="C3" s="1758"/>
      <c r="D3" s="1758"/>
      <c r="E3" s="1758"/>
      <c r="F3" s="1758"/>
      <c r="G3" s="1758"/>
      <c r="H3" s="1758"/>
      <c r="I3" s="583"/>
      <c r="J3" s="583"/>
    </row>
    <row r="4" spans="2:18" ht="5.25" customHeight="1"/>
    <row r="5" spans="2:18" s="536" customFormat="1" ht="15.75" customHeight="1">
      <c r="B5" s="21" t="s">
        <v>864</v>
      </c>
      <c r="D5" s="149"/>
      <c r="E5" s="21"/>
    </row>
    <row r="6" spans="2:18" ht="11.25" customHeight="1"/>
    <row r="7" spans="2:18" ht="22.5" customHeight="1">
      <c r="B7" s="1792" t="s">
        <v>865</v>
      </c>
      <c r="C7" s="1792"/>
      <c r="D7" s="1792"/>
      <c r="E7" s="1792"/>
      <c r="F7" s="1792"/>
      <c r="G7" s="1792"/>
      <c r="H7" s="1792"/>
      <c r="I7" s="1792"/>
      <c r="J7" s="1792"/>
      <c r="K7" s="1792"/>
      <c r="L7" s="1792"/>
      <c r="M7" s="1792"/>
      <c r="N7" s="1792"/>
      <c r="O7" s="1792"/>
      <c r="P7" s="1792"/>
      <c r="Q7" s="1792"/>
      <c r="R7" s="1792"/>
    </row>
    <row r="8" spans="2:18" ht="11.25" customHeight="1"/>
    <row r="9" spans="2:18" ht="11.25" customHeight="1">
      <c r="B9" s="1813" t="s">
        <v>866</v>
      </c>
      <c r="C9" s="1814"/>
      <c r="D9" s="648" t="s">
        <v>305</v>
      </c>
      <c r="E9" s="648" t="s">
        <v>308</v>
      </c>
      <c r="F9" s="648" t="s">
        <v>310</v>
      </c>
      <c r="G9" s="648" t="s">
        <v>313</v>
      </c>
      <c r="H9" s="648" t="s">
        <v>319</v>
      </c>
      <c r="I9" s="648"/>
      <c r="J9" s="648" t="s">
        <v>867</v>
      </c>
      <c r="K9" s="648" t="s">
        <v>868</v>
      </c>
      <c r="L9" s="648"/>
      <c r="M9" s="648" t="s">
        <v>869</v>
      </c>
      <c r="N9" s="648" t="s">
        <v>870</v>
      </c>
      <c r="O9" s="648"/>
      <c r="P9" s="648" t="s">
        <v>328</v>
      </c>
      <c r="Q9" s="648" t="s">
        <v>331</v>
      </c>
      <c r="R9" s="648" t="s">
        <v>339</v>
      </c>
    </row>
    <row r="10" spans="2:18" ht="11.25" customHeight="1">
      <c r="I10" s="144"/>
      <c r="J10" s="1815" t="s">
        <v>871</v>
      </c>
      <c r="K10" s="1815"/>
      <c r="L10" s="144"/>
      <c r="O10" s="144"/>
      <c r="P10" s="1816" t="s">
        <v>872</v>
      </c>
      <c r="Q10" s="1817"/>
      <c r="R10" s="1817"/>
    </row>
    <row r="11" spans="2:18" ht="11.25" customHeight="1">
      <c r="D11" s="144"/>
      <c r="E11" s="144"/>
      <c r="F11" s="144"/>
      <c r="G11" s="144"/>
      <c r="H11" s="144"/>
      <c r="I11" s="144"/>
      <c r="J11" s="924" t="s">
        <v>873</v>
      </c>
      <c r="K11" s="925" t="s">
        <v>874</v>
      </c>
      <c r="L11" s="144"/>
      <c r="M11" s="784" t="s">
        <v>875</v>
      </c>
      <c r="N11" s="785"/>
      <c r="O11" s="144"/>
      <c r="P11" s="926" t="s">
        <v>876</v>
      </c>
      <c r="Q11" s="394" t="s">
        <v>877</v>
      </c>
      <c r="R11" s="394" t="s">
        <v>877</v>
      </c>
    </row>
    <row r="12" spans="2:18" ht="11.25" customHeight="1">
      <c r="B12" s="524" t="s">
        <v>296</v>
      </c>
      <c r="E12" s="1816" t="s">
        <v>878</v>
      </c>
      <c r="F12" s="1817"/>
      <c r="G12" s="1817"/>
      <c r="H12" s="1817"/>
      <c r="I12" s="144"/>
      <c r="J12" s="851" t="s">
        <v>879</v>
      </c>
      <c r="K12" s="394" t="s">
        <v>880</v>
      </c>
      <c r="L12" s="144"/>
      <c r="M12" s="784" t="s">
        <v>881</v>
      </c>
      <c r="N12" s="784" t="s">
        <v>882</v>
      </c>
      <c r="O12" s="144"/>
      <c r="P12" s="784" t="s">
        <v>883</v>
      </c>
      <c r="Q12" s="394" t="s">
        <v>884</v>
      </c>
      <c r="R12" s="394" t="s">
        <v>885</v>
      </c>
    </row>
    <row r="13" spans="2:18" ht="11.25" customHeight="1">
      <c r="B13" s="1170"/>
      <c r="C13" s="1163" t="s">
        <v>886</v>
      </c>
      <c r="D13" s="1171" t="s">
        <v>522</v>
      </c>
      <c r="E13" s="1171" t="s">
        <v>887</v>
      </c>
      <c r="F13" s="1171" t="s">
        <v>888</v>
      </c>
      <c r="G13" s="1171" t="s">
        <v>889</v>
      </c>
      <c r="H13" s="1171" t="s">
        <v>890</v>
      </c>
      <c r="I13" s="1172"/>
      <c r="J13" s="1173" t="s">
        <v>891</v>
      </c>
      <c r="K13" s="1171" t="s">
        <v>891</v>
      </c>
      <c r="L13" s="1172"/>
      <c r="M13" s="1174" t="s">
        <v>892</v>
      </c>
      <c r="N13" s="1174" t="s">
        <v>893</v>
      </c>
      <c r="O13" s="1175"/>
      <c r="P13" s="1174" t="s">
        <v>892</v>
      </c>
      <c r="Q13" s="1171" t="s">
        <v>894</v>
      </c>
      <c r="R13" s="1171" t="s">
        <v>894</v>
      </c>
    </row>
    <row r="14" spans="2:18" ht="11.25" customHeight="1">
      <c r="B14" s="480">
        <v>1</v>
      </c>
      <c r="C14" s="479" t="s">
        <v>895</v>
      </c>
      <c r="D14" s="522"/>
      <c r="E14" s="522">
        <v>12256.8364943</v>
      </c>
      <c r="F14" s="522">
        <v>60</v>
      </c>
      <c r="G14" s="522">
        <v>53777.4804</v>
      </c>
      <c r="H14" s="522"/>
      <c r="I14" s="522"/>
      <c r="J14" s="522"/>
      <c r="K14" s="522"/>
      <c r="L14" s="522"/>
      <c r="M14" s="522">
        <v>66094.316894300006</v>
      </c>
      <c r="N14" s="532"/>
      <c r="O14" s="522"/>
      <c r="P14" s="522">
        <v>66094.316894300006</v>
      </c>
      <c r="Q14" s="522">
        <v>50571</v>
      </c>
      <c r="R14" s="522">
        <v>15523.3168943</v>
      </c>
    </row>
    <row r="15" spans="2:18" ht="11.25" customHeight="1">
      <c r="B15" s="480">
        <v>3</v>
      </c>
      <c r="C15" s="479" t="s">
        <v>896</v>
      </c>
      <c r="D15" s="522">
        <v>17691.175013700002</v>
      </c>
      <c r="E15" s="522">
        <v>33429.448988700002</v>
      </c>
      <c r="F15" s="522">
        <v>321.65052059999999</v>
      </c>
      <c r="G15" s="522">
        <v>46756.167600000001</v>
      </c>
      <c r="H15" s="522">
        <v>58</v>
      </c>
      <c r="I15" s="522"/>
      <c r="J15" s="522"/>
      <c r="K15" s="522"/>
      <c r="L15" s="522"/>
      <c r="M15" s="522">
        <v>98256.442123000001</v>
      </c>
      <c r="N15" s="532"/>
      <c r="O15" s="522"/>
      <c r="P15" s="522">
        <v>98256.442123000001</v>
      </c>
      <c r="Q15" s="522">
        <v>69092</v>
      </c>
      <c r="R15" s="522">
        <v>29164.442123000001</v>
      </c>
    </row>
    <row r="16" spans="2:18" ht="11.25" customHeight="1">
      <c r="B16" s="480">
        <v>4</v>
      </c>
      <c r="C16" s="479" t="s">
        <v>897</v>
      </c>
      <c r="D16" s="522"/>
      <c r="E16" s="522">
        <v>331400</v>
      </c>
      <c r="F16" s="522"/>
      <c r="G16" s="522">
        <v>62403</v>
      </c>
      <c r="H16" s="522"/>
      <c r="I16" s="522"/>
      <c r="J16" s="522"/>
      <c r="K16" s="522"/>
      <c r="L16" s="522"/>
      <c r="M16" s="522">
        <v>393803</v>
      </c>
      <c r="N16" s="532"/>
      <c r="O16" s="522"/>
      <c r="P16" s="522">
        <v>393803</v>
      </c>
      <c r="Q16" s="522">
        <v>164704</v>
      </c>
      <c r="R16" s="522">
        <v>229099</v>
      </c>
    </row>
    <row r="17" spans="2:20" ht="11.25" customHeight="1">
      <c r="B17" s="480">
        <v>5</v>
      </c>
      <c r="C17" s="479" t="s">
        <v>898</v>
      </c>
      <c r="D17" s="522"/>
      <c r="E17" s="522"/>
      <c r="F17" s="522"/>
      <c r="G17" s="522"/>
      <c r="H17" s="522"/>
      <c r="I17" s="522"/>
      <c r="J17" s="523"/>
      <c r="K17" s="523"/>
      <c r="L17" s="523"/>
      <c r="M17" s="522"/>
      <c r="N17" s="532"/>
      <c r="O17" s="522"/>
      <c r="P17" s="522"/>
      <c r="Q17" s="522"/>
      <c r="R17" s="522"/>
    </row>
    <row r="18" spans="2:20" ht="11.25" customHeight="1">
      <c r="B18" s="480">
        <v>6</v>
      </c>
      <c r="C18" s="479" t="s">
        <v>899</v>
      </c>
      <c r="D18" s="522"/>
      <c r="E18" s="522">
        <v>107998.944</v>
      </c>
      <c r="F18" s="522"/>
      <c r="G18" s="522"/>
      <c r="H18" s="522"/>
      <c r="I18" s="522"/>
      <c r="J18" s="523"/>
      <c r="K18" s="523"/>
      <c r="L18" s="523"/>
      <c r="M18" s="522">
        <v>107998.944</v>
      </c>
      <c r="N18" s="532">
        <v>-53998</v>
      </c>
      <c r="O18" s="522"/>
      <c r="P18" s="522">
        <v>54000.944000000003</v>
      </c>
      <c r="Q18" s="522">
        <v>3</v>
      </c>
      <c r="R18" s="522">
        <v>53997.944000000003</v>
      </c>
    </row>
    <row r="19" spans="2:20" ht="11.25" customHeight="1">
      <c r="B19" s="480">
        <v>7</v>
      </c>
      <c r="C19" s="479" t="s">
        <v>609</v>
      </c>
      <c r="D19" s="522">
        <v>1335</v>
      </c>
      <c r="E19" s="522">
        <v>1759.3485482999999</v>
      </c>
      <c r="F19" s="522">
        <v>24.7000548</v>
      </c>
      <c r="G19" s="522">
        <v>10100</v>
      </c>
      <c r="H19" s="522">
        <v>4</v>
      </c>
      <c r="I19" s="522"/>
      <c r="J19" s="522"/>
      <c r="K19" s="522"/>
      <c r="L19" s="522"/>
      <c r="M19" s="522"/>
      <c r="N19" s="533"/>
      <c r="O19" s="522"/>
      <c r="P19" s="522">
        <v>13223.0486031</v>
      </c>
      <c r="Q19" s="522">
        <v>9358</v>
      </c>
      <c r="R19" s="522">
        <v>3865.0486031</v>
      </c>
    </row>
    <row r="20" spans="2:20" ht="11.25" customHeight="1">
      <c r="B20" s="480">
        <v>10</v>
      </c>
      <c r="C20" s="479" t="s">
        <v>900</v>
      </c>
      <c r="D20" s="522"/>
      <c r="E20" s="522"/>
      <c r="F20" s="522"/>
      <c r="G20" s="522"/>
      <c r="H20" s="522"/>
      <c r="I20" s="522"/>
      <c r="J20" s="523"/>
      <c r="K20" s="523"/>
      <c r="L20" s="523"/>
      <c r="M20" s="522"/>
      <c r="N20" s="533"/>
      <c r="O20" s="522"/>
      <c r="P20" s="522"/>
      <c r="Q20" s="522"/>
      <c r="R20" s="522"/>
    </row>
    <row r="21" spans="2:20" ht="22.5" customHeight="1">
      <c r="B21" s="161">
        <v>11</v>
      </c>
      <c r="C21" s="479" t="s">
        <v>901</v>
      </c>
      <c r="D21" s="522"/>
      <c r="E21" s="522"/>
      <c r="F21" s="522"/>
      <c r="G21" s="522"/>
      <c r="H21" s="522"/>
      <c r="I21" s="522"/>
      <c r="J21" s="523"/>
      <c r="K21" s="523"/>
      <c r="L21" s="523"/>
      <c r="M21" s="522">
        <v>376297</v>
      </c>
      <c r="N21" s="533"/>
      <c r="O21" s="522"/>
      <c r="P21" s="532">
        <v>376297</v>
      </c>
      <c r="Q21" s="522"/>
      <c r="R21" s="522">
        <v>376297</v>
      </c>
      <c r="T21" s="1320"/>
    </row>
    <row r="22" spans="2:20" s="151" customFormat="1" ht="22.5" customHeight="1">
      <c r="B22" s="1090">
        <v>12</v>
      </c>
      <c r="C22" s="889" t="s">
        <v>902</v>
      </c>
      <c r="D22" s="1091">
        <f>SUM(D14:D21)</f>
        <v>19026.175013700002</v>
      </c>
      <c r="E22" s="1091">
        <f t="shared" ref="E22:R22" si="0">SUM(E14:E21)</f>
        <v>486844.57803129999</v>
      </c>
      <c r="F22" s="1091">
        <f t="shared" si="0"/>
        <v>406.35057539999997</v>
      </c>
      <c r="G22" s="1091">
        <f t="shared" si="0"/>
        <v>173036.64799999999</v>
      </c>
      <c r="H22" s="1091">
        <f t="shared" si="0"/>
        <v>62</v>
      </c>
      <c r="I22" s="1091"/>
      <c r="J22" s="1091"/>
      <c r="K22" s="1091"/>
      <c r="L22" s="1091"/>
      <c r="M22" s="1091">
        <f t="shared" si="0"/>
        <v>1042449.7030173</v>
      </c>
      <c r="N22" s="1092">
        <f t="shared" si="0"/>
        <v>-53998</v>
      </c>
      <c r="O22" s="1091"/>
      <c r="P22" s="1091">
        <f>SUM(P14:P21)</f>
        <v>1001674.7516204</v>
      </c>
      <c r="Q22" s="1091">
        <f>SUM(Q14:Q21)</f>
        <v>293728</v>
      </c>
      <c r="R22" s="1091">
        <f t="shared" si="0"/>
        <v>707946.7516204</v>
      </c>
      <c r="T22" s="1320"/>
    </row>
    <row r="23" spans="2:20" ht="11.25" customHeight="1">
      <c r="C23" s="890"/>
      <c r="D23" s="927"/>
      <c r="E23" s="927"/>
      <c r="F23" s="927"/>
      <c r="G23" s="927"/>
      <c r="H23" s="927"/>
      <c r="I23" s="927"/>
      <c r="J23" s="927"/>
      <c r="K23" s="927"/>
      <c r="L23" s="927"/>
      <c r="M23" s="927"/>
      <c r="N23" s="927"/>
      <c r="O23" s="927"/>
      <c r="P23" s="927"/>
      <c r="Q23" s="927"/>
      <c r="R23" s="927"/>
    </row>
    <row r="24" spans="2:20" ht="11.25" customHeight="1">
      <c r="D24" s="537"/>
      <c r="E24" s="537"/>
      <c r="F24" s="537"/>
      <c r="G24" s="537"/>
      <c r="H24" s="537"/>
      <c r="I24" s="537"/>
      <c r="J24" s="537"/>
      <c r="K24" s="537"/>
      <c r="L24" s="537"/>
      <c r="M24" s="537"/>
      <c r="N24" s="537"/>
      <c r="O24" s="537"/>
      <c r="P24" s="537"/>
      <c r="Q24" s="537"/>
      <c r="R24" s="537"/>
    </row>
    <row r="25" spans="2:20" ht="11.25" customHeight="1">
      <c r="B25" s="1813" t="s">
        <v>903</v>
      </c>
      <c r="C25" s="1814"/>
      <c r="D25" s="648" t="s">
        <v>305</v>
      </c>
      <c r="E25" s="648" t="s">
        <v>308</v>
      </c>
      <c r="F25" s="648" t="s">
        <v>310</v>
      </c>
      <c r="G25" s="648" t="s">
        <v>313</v>
      </c>
      <c r="H25" s="648" t="s">
        <v>319</v>
      </c>
      <c r="I25" s="648"/>
      <c r="J25" s="648" t="s">
        <v>867</v>
      </c>
      <c r="K25" s="648" t="s">
        <v>868</v>
      </c>
      <c r="L25" s="648"/>
      <c r="M25" s="648" t="s">
        <v>869</v>
      </c>
      <c r="N25" s="648" t="s">
        <v>870</v>
      </c>
      <c r="O25" s="648"/>
      <c r="P25" s="648" t="s">
        <v>328</v>
      </c>
      <c r="Q25" s="648" t="s">
        <v>331</v>
      </c>
      <c r="R25" s="648" t="s">
        <v>339</v>
      </c>
    </row>
    <row r="26" spans="2:20" ht="11.25" customHeight="1">
      <c r="I26" s="144"/>
      <c r="J26" s="1815" t="s">
        <v>871</v>
      </c>
      <c r="K26" s="1815"/>
      <c r="L26" s="144"/>
      <c r="O26" s="144"/>
      <c r="P26" s="1816" t="s">
        <v>872</v>
      </c>
      <c r="Q26" s="1817"/>
      <c r="R26" s="1817"/>
    </row>
    <row r="27" spans="2:20" ht="11.25" customHeight="1">
      <c r="D27" s="144"/>
      <c r="E27" s="144"/>
      <c r="F27" s="144"/>
      <c r="G27" s="144"/>
      <c r="H27" s="144"/>
      <c r="I27" s="144"/>
      <c r="J27" s="924" t="s">
        <v>873</v>
      </c>
      <c r="K27" s="925" t="s">
        <v>874</v>
      </c>
      <c r="L27" s="144"/>
      <c r="M27" s="784" t="s">
        <v>875</v>
      </c>
      <c r="N27" s="785"/>
      <c r="O27" s="144"/>
      <c r="P27" s="926" t="s">
        <v>876</v>
      </c>
      <c r="Q27" s="394" t="s">
        <v>877</v>
      </c>
      <c r="R27" s="394" t="s">
        <v>877</v>
      </c>
    </row>
    <row r="28" spans="2:20" ht="11.25" customHeight="1">
      <c r="B28" s="524" t="s">
        <v>296</v>
      </c>
      <c r="E28" s="1816" t="s">
        <v>878</v>
      </c>
      <c r="F28" s="1817"/>
      <c r="G28" s="1817"/>
      <c r="H28" s="1817"/>
      <c r="I28" s="144"/>
      <c r="J28" s="851" t="s">
        <v>879</v>
      </c>
      <c r="K28" s="394" t="s">
        <v>880</v>
      </c>
      <c r="L28" s="144"/>
      <c r="M28" s="784" t="s">
        <v>881</v>
      </c>
      <c r="N28" s="784" t="s">
        <v>882</v>
      </c>
      <c r="O28" s="144"/>
      <c r="P28" s="784" t="s">
        <v>883</v>
      </c>
      <c r="Q28" s="394" t="s">
        <v>884</v>
      </c>
      <c r="R28" s="394" t="s">
        <v>885</v>
      </c>
    </row>
    <row r="29" spans="2:20" ht="11.25" customHeight="1">
      <c r="B29" s="1170"/>
      <c r="C29" s="1163" t="s">
        <v>886</v>
      </c>
      <c r="D29" s="1171" t="s">
        <v>522</v>
      </c>
      <c r="E29" s="1171" t="s">
        <v>887</v>
      </c>
      <c r="F29" s="1171" t="s">
        <v>888</v>
      </c>
      <c r="G29" s="1171" t="s">
        <v>889</v>
      </c>
      <c r="H29" s="1171" t="s">
        <v>890</v>
      </c>
      <c r="I29" s="1172"/>
      <c r="J29" s="1173" t="s">
        <v>891</v>
      </c>
      <c r="K29" s="1171" t="s">
        <v>891</v>
      </c>
      <c r="L29" s="1172"/>
      <c r="M29" s="1174" t="s">
        <v>892</v>
      </c>
      <c r="N29" s="1174" t="s">
        <v>893</v>
      </c>
      <c r="O29" s="1175"/>
      <c r="P29" s="1174" t="s">
        <v>892</v>
      </c>
      <c r="Q29" s="1171" t="s">
        <v>894</v>
      </c>
      <c r="R29" s="1171" t="s">
        <v>894</v>
      </c>
    </row>
    <row r="30" spans="2:20" ht="11.25" customHeight="1">
      <c r="B30" s="480">
        <v>1</v>
      </c>
      <c r="C30" s="479" t="s">
        <v>895</v>
      </c>
      <c r="D30" s="522"/>
      <c r="E30" s="522">
        <v>18309.452538000001</v>
      </c>
      <c r="F30" s="522">
        <v>77</v>
      </c>
      <c r="G30" s="522">
        <v>70826</v>
      </c>
      <c r="H30" s="522"/>
      <c r="I30" s="522"/>
      <c r="J30" s="522"/>
      <c r="K30" s="522"/>
      <c r="L30" s="522"/>
      <c r="M30" s="522">
        <v>89212.452537999998</v>
      </c>
      <c r="N30" s="532"/>
      <c r="O30" s="522"/>
      <c r="P30" s="522">
        <v>89212.452537999998</v>
      </c>
      <c r="Q30" s="522">
        <v>75351.199999999997</v>
      </c>
      <c r="R30" s="522">
        <v>13861.252538000001</v>
      </c>
    </row>
    <row r="31" spans="2:20" ht="11.25" customHeight="1">
      <c r="B31" s="480">
        <v>3</v>
      </c>
      <c r="C31" s="479" t="s">
        <v>896</v>
      </c>
      <c r="D31" s="522">
        <v>28755.592197800001</v>
      </c>
      <c r="E31" s="522">
        <v>30219.9807129</v>
      </c>
      <c r="F31" s="522">
        <v>1685.5459335999999</v>
      </c>
      <c r="G31" s="522">
        <v>52722.6</v>
      </c>
      <c r="H31" s="522">
        <v>61</v>
      </c>
      <c r="I31" s="522"/>
      <c r="J31" s="522"/>
      <c r="K31" s="522"/>
      <c r="L31" s="522"/>
      <c r="M31" s="522">
        <v>113444.71884430001</v>
      </c>
      <c r="N31" s="532"/>
      <c r="O31" s="522"/>
      <c r="P31" s="522">
        <v>113444.71884430001</v>
      </c>
      <c r="Q31" s="522">
        <v>84876.6</v>
      </c>
      <c r="R31" s="522">
        <v>28568.118844299999</v>
      </c>
    </row>
    <row r="32" spans="2:20" ht="11.25" customHeight="1">
      <c r="B32" s="480">
        <v>4</v>
      </c>
      <c r="C32" s="479" t="s">
        <v>897</v>
      </c>
      <c r="D32" s="522">
        <v>6035</v>
      </c>
      <c r="E32" s="522">
        <v>386967.897</v>
      </c>
      <c r="F32" s="522"/>
      <c r="G32" s="522">
        <v>65240</v>
      </c>
      <c r="H32" s="522"/>
      <c r="I32" s="522"/>
      <c r="J32" s="522"/>
      <c r="K32" s="522"/>
      <c r="L32" s="522"/>
      <c r="M32" s="522">
        <v>458242.897</v>
      </c>
      <c r="N32" s="532"/>
      <c r="O32" s="522"/>
      <c r="P32" s="522">
        <v>458242.897</v>
      </c>
      <c r="Q32" s="522">
        <v>168517</v>
      </c>
      <c r="R32" s="522">
        <v>289725.897</v>
      </c>
    </row>
    <row r="33" spans="2:18" ht="11.25" customHeight="1">
      <c r="B33" s="480">
        <v>5</v>
      </c>
      <c r="C33" s="479" t="s">
        <v>898</v>
      </c>
      <c r="D33" s="522"/>
      <c r="E33" s="522"/>
      <c r="F33" s="522"/>
      <c r="G33" s="522"/>
      <c r="H33" s="522"/>
      <c r="I33" s="522"/>
      <c r="J33" s="523"/>
      <c r="K33" s="523"/>
      <c r="L33" s="523"/>
      <c r="M33" s="522"/>
      <c r="N33" s="533"/>
      <c r="O33" s="523"/>
      <c r="P33" s="522"/>
      <c r="Q33" s="522"/>
      <c r="R33" s="522"/>
    </row>
    <row r="34" spans="2:18" ht="11.25" customHeight="1">
      <c r="B34" s="480">
        <v>6</v>
      </c>
      <c r="C34" s="479" t="s">
        <v>899</v>
      </c>
      <c r="D34" s="522"/>
      <c r="E34" s="522">
        <v>120270.705</v>
      </c>
      <c r="F34" s="522"/>
      <c r="G34" s="522"/>
      <c r="H34" s="522"/>
      <c r="I34" s="522"/>
      <c r="J34" s="523"/>
      <c r="K34" s="523"/>
      <c r="L34" s="523"/>
      <c r="M34" s="522">
        <v>120270.705</v>
      </c>
      <c r="N34" s="532">
        <v>-60133.351999999999</v>
      </c>
      <c r="O34" s="522"/>
      <c r="P34" s="522">
        <v>60137.353000000003</v>
      </c>
      <c r="Q34" s="522">
        <v>4</v>
      </c>
      <c r="R34" s="522">
        <v>60133.353000000003</v>
      </c>
    </row>
    <row r="35" spans="2:18" ht="11.25" customHeight="1">
      <c r="B35" s="480">
        <v>7</v>
      </c>
      <c r="C35" s="479" t="s">
        <v>609</v>
      </c>
      <c r="D35" s="522">
        <v>2269</v>
      </c>
      <c r="E35" s="522">
        <v>5409.7446152000002</v>
      </c>
      <c r="F35" s="522">
        <v>135.4361538</v>
      </c>
      <c r="G35" s="522">
        <v>9749</v>
      </c>
      <c r="H35" s="522">
        <v>5</v>
      </c>
      <c r="I35" s="522"/>
      <c r="J35" s="522"/>
      <c r="K35" s="522"/>
      <c r="L35" s="522"/>
      <c r="M35" s="522">
        <v>17568.180768999999</v>
      </c>
      <c r="N35" s="533"/>
      <c r="O35" s="523"/>
      <c r="P35" s="522">
        <v>17568.180768999999</v>
      </c>
      <c r="Q35" s="522">
        <v>13526</v>
      </c>
      <c r="R35" s="522">
        <v>4042.1807690000001</v>
      </c>
    </row>
    <row r="36" spans="2:18" ht="11.25" customHeight="1">
      <c r="B36" s="480">
        <v>10</v>
      </c>
      <c r="C36" s="479" t="s">
        <v>900</v>
      </c>
      <c r="D36" s="522"/>
      <c r="E36" s="522">
        <v>34989</v>
      </c>
      <c r="F36" s="522"/>
      <c r="G36" s="522"/>
      <c r="H36" s="522"/>
      <c r="I36" s="522"/>
      <c r="J36" s="523"/>
      <c r="K36" s="523"/>
      <c r="L36" s="523"/>
      <c r="M36" s="522">
        <v>34989</v>
      </c>
      <c r="N36" s="533"/>
      <c r="O36" s="523"/>
      <c r="P36" s="522">
        <v>34989</v>
      </c>
      <c r="Q36" s="522">
        <v>34989</v>
      </c>
      <c r="R36" s="522"/>
    </row>
    <row r="37" spans="2:18" ht="22.5" customHeight="1">
      <c r="B37" s="161">
        <v>11</v>
      </c>
      <c r="C37" s="479" t="s">
        <v>901</v>
      </c>
      <c r="D37" s="522"/>
      <c r="E37" s="522"/>
      <c r="F37" s="522"/>
      <c r="G37" s="522"/>
      <c r="H37" s="522"/>
      <c r="I37" s="522"/>
      <c r="J37" s="523"/>
      <c r="K37" s="523"/>
      <c r="L37" s="523"/>
      <c r="M37" s="522">
        <v>81648</v>
      </c>
      <c r="N37" s="533"/>
      <c r="O37" s="523"/>
      <c r="P37" s="522">
        <v>81648</v>
      </c>
      <c r="Q37" s="522"/>
      <c r="R37" s="522">
        <v>81648</v>
      </c>
    </row>
    <row r="38" spans="2:18" s="151" customFormat="1" ht="22.5" customHeight="1">
      <c r="B38" s="1093">
        <v>12</v>
      </c>
      <c r="C38" s="1705" t="s">
        <v>904</v>
      </c>
      <c r="D38" s="1094">
        <v>37059.592197799997</v>
      </c>
      <c r="E38" s="1094">
        <v>596166.77986610006</v>
      </c>
      <c r="F38" s="1094">
        <v>1897.9820874</v>
      </c>
      <c r="G38" s="1094">
        <v>198537.60000000001</v>
      </c>
      <c r="H38" s="1094">
        <v>66</v>
      </c>
      <c r="I38" s="1094"/>
      <c r="J38" s="1094"/>
      <c r="K38" s="1094"/>
      <c r="L38" s="1094"/>
      <c r="M38" s="1094">
        <v>915375.9541512999</v>
      </c>
      <c r="N38" s="1092">
        <v>-60133.351999999999</v>
      </c>
      <c r="O38" s="1094"/>
      <c r="P38" s="1094">
        <v>855242.60215129994</v>
      </c>
      <c r="Q38" s="1094">
        <v>377263.8</v>
      </c>
      <c r="R38" s="1094">
        <v>477978.80215130001</v>
      </c>
    </row>
    <row r="39" spans="2:18" ht="11.25" customHeight="1">
      <c r="B39" s="890"/>
      <c r="C39" s="891"/>
    </row>
  </sheetData>
  <mergeCells count="10">
    <mergeCell ref="B3:H3"/>
    <mergeCell ref="J10:K10"/>
    <mergeCell ref="B9:C9"/>
    <mergeCell ref="P10:R10"/>
    <mergeCell ref="B7:R7"/>
    <mergeCell ref="B25:C25"/>
    <mergeCell ref="J26:K26"/>
    <mergeCell ref="P26:R26"/>
    <mergeCell ref="E28:H28"/>
    <mergeCell ref="E12:H12"/>
  </mergeCells>
  <hyperlinks>
    <hyperlink ref="B3" location="Contents!A1" display="Back to index page" xr:uid="{B2FB7E04-4C49-43AF-822C-9F82ADA7A644}"/>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dimension ref="A1:Q52"/>
  <sheetViews>
    <sheetView showGridLines="0" showRowColHeaders="0" zoomScaleNormal="100" workbookViewId="0"/>
  </sheetViews>
  <sheetFormatPr baseColWidth="10" defaultColWidth="9.140625" defaultRowHeight="15"/>
  <cols>
    <col min="1" max="1" width="2.5703125" customWidth="1"/>
    <col min="2" max="2" width="3.7109375" customWidth="1"/>
    <col min="3" max="3" width="27.140625" customWidth="1"/>
    <col min="4" max="5" width="16.42578125" customWidth="1"/>
    <col min="6" max="7" width="12.140625" customWidth="1"/>
    <col min="8" max="8" width="1.28515625" customWidth="1"/>
    <col min="9" max="9" width="13.5703125" customWidth="1"/>
    <col min="10" max="10" width="14.5703125" customWidth="1"/>
    <col min="11" max="11" width="16.42578125" customWidth="1"/>
    <col min="12" max="12" width="15.5703125" customWidth="1"/>
  </cols>
  <sheetData>
    <row r="1" spans="1:12" s="17" customFormat="1" ht="11.25" customHeight="1">
      <c r="A1" s="14"/>
      <c r="B1" s="14"/>
      <c r="C1" s="14"/>
      <c r="D1" s="15"/>
      <c r="E1" s="15"/>
      <c r="F1" s="16"/>
      <c r="G1" s="16"/>
      <c r="H1" s="16"/>
      <c r="I1" s="16"/>
    </row>
    <row r="2" spans="1:12" s="17" customFormat="1" ht="5.25" customHeight="1">
      <c r="A2" s="14"/>
      <c r="B2" s="14"/>
      <c r="C2" s="14"/>
      <c r="D2" s="15"/>
      <c r="E2" s="15"/>
      <c r="F2" s="16"/>
      <c r="G2" s="16"/>
      <c r="H2" s="16"/>
      <c r="I2" s="16"/>
    </row>
    <row r="3" spans="1:12" s="19" customFormat="1" ht="12.75" customHeight="1">
      <c r="A3" s="18"/>
      <c r="B3" s="1758" t="s">
        <v>284</v>
      </c>
      <c r="C3" s="1758"/>
      <c r="D3" s="1758"/>
      <c r="E3" s="1758"/>
      <c r="F3" s="1758"/>
      <c r="G3" s="1758"/>
      <c r="H3" s="1758"/>
      <c r="I3" s="1758"/>
    </row>
    <row r="4" spans="1:12" s="17" customFormat="1" ht="5.25" customHeight="1">
      <c r="A4" s="14"/>
      <c r="B4" s="14"/>
      <c r="C4" s="14"/>
      <c r="D4" s="15"/>
      <c r="E4" s="15"/>
      <c r="F4" s="16"/>
      <c r="G4" s="16"/>
      <c r="H4" s="16"/>
      <c r="I4" s="16"/>
      <c r="K4" s="14"/>
      <c r="L4" s="14"/>
    </row>
    <row r="5" spans="1:12" s="9" customFormat="1" ht="15.75" customHeight="1">
      <c r="A5" s="20"/>
      <c r="B5" s="21" t="s">
        <v>905</v>
      </c>
      <c r="C5" s="21"/>
    </row>
    <row r="6" spans="1:12" s="9" customFormat="1" ht="11.25" customHeight="1">
      <c r="A6" s="20"/>
      <c r="B6" s="21"/>
    </row>
    <row r="7" spans="1:12" ht="67.5" customHeight="1">
      <c r="B7" s="1819" t="s">
        <v>906</v>
      </c>
      <c r="C7" s="1819"/>
      <c r="D7" s="1819"/>
      <c r="E7" s="1819"/>
      <c r="F7" s="1819"/>
      <c r="G7" s="1819"/>
      <c r="H7" s="1819"/>
      <c r="I7" s="1819"/>
      <c r="J7" s="1819"/>
      <c r="K7" s="1819"/>
      <c r="L7" s="1819"/>
    </row>
    <row r="8" spans="1:12" ht="12" customHeight="1">
      <c r="B8" s="1820"/>
      <c r="C8" s="1820"/>
      <c r="D8" s="1820"/>
      <c r="E8" s="1820"/>
      <c r="F8" s="1820"/>
      <c r="G8" s="1820"/>
      <c r="H8" s="1820"/>
      <c r="I8" s="1820"/>
      <c r="J8" s="1820"/>
      <c r="K8" s="1820"/>
      <c r="L8" s="1820"/>
    </row>
    <row r="9" spans="1:12" ht="11.25" customHeight="1">
      <c r="A9" s="3"/>
      <c r="B9" s="640" t="s">
        <v>293</v>
      </c>
      <c r="C9" s="637"/>
      <c r="D9" s="641" t="s">
        <v>305</v>
      </c>
      <c r="E9" s="641" t="s">
        <v>308</v>
      </c>
      <c r="F9" s="641" t="s">
        <v>310</v>
      </c>
      <c r="G9" s="641" t="s">
        <v>313</v>
      </c>
      <c r="H9" s="641"/>
      <c r="I9" s="641" t="s">
        <v>319</v>
      </c>
      <c r="J9" s="641" t="s">
        <v>328</v>
      </c>
      <c r="K9" s="641" t="s">
        <v>331</v>
      </c>
      <c r="L9" s="641" t="s">
        <v>339</v>
      </c>
    </row>
    <row r="10" spans="1:12" ht="11.25" customHeight="1">
      <c r="A10" s="3"/>
      <c r="B10" s="594"/>
      <c r="C10" s="594"/>
      <c r="D10" s="928"/>
      <c r="E10" s="928"/>
      <c r="F10" s="928"/>
      <c r="G10" s="928"/>
      <c r="H10" s="928"/>
      <c r="I10" s="928"/>
      <c r="J10" s="928"/>
      <c r="K10" s="1821" t="s">
        <v>907</v>
      </c>
      <c r="L10" s="1821"/>
    </row>
    <row r="11" spans="1:12" ht="11.25" customHeight="1">
      <c r="A11" s="3"/>
      <c r="B11" s="594"/>
      <c r="C11" s="594"/>
      <c r="K11" s="1810" t="s">
        <v>908</v>
      </c>
      <c r="L11" s="1810"/>
    </row>
    <row r="12" spans="1:12" ht="11.25" customHeight="1">
      <c r="A12" s="3"/>
      <c r="B12" s="594"/>
      <c r="C12" s="594"/>
      <c r="E12" s="480"/>
      <c r="F12" s="480"/>
      <c r="G12" s="480"/>
      <c r="H12" s="480"/>
      <c r="K12" s="158"/>
      <c r="L12" s="852" t="s">
        <v>909</v>
      </c>
    </row>
    <row r="13" spans="1:12" ht="11.25" customHeight="1">
      <c r="A13" s="3"/>
      <c r="B13" s="594"/>
      <c r="C13" s="594"/>
      <c r="E13" s="480"/>
      <c r="F13" s="480"/>
      <c r="G13" s="480"/>
      <c r="H13" s="480"/>
      <c r="I13" s="1822" t="s">
        <v>910</v>
      </c>
      <c r="J13" s="1822"/>
      <c r="K13" s="158"/>
      <c r="L13" s="852" t="s">
        <v>911</v>
      </c>
    </row>
    <row r="14" spans="1:12" ht="11.25" customHeight="1">
      <c r="A14" s="3"/>
      <c r="B14" s="594"/>
      <c r="C14" s="594"/>
      <c r="E14" s="480"/>
      <c r="F14" s="480"/>
      <c r="G14" s="480"/>
      <c r="H14" s="480"/>
      <c r="I14" s="1822" t="s">
        <v>912</v>
      </c>
      <c r="J14" s="1822"/>
      <c r="K14" s="158"/>
      <c r="L14" s="852" t="s">
        <v>913</v>
      </c>
    </row>
    <row r="15" spans="1:12" ht="11.25" customHeight="1">
      <c r="A15" s="3"/>
      <c r="B15" s="594"/>
      <c r="C15" s="594"/>
      <c r="D15" s="1776" t="s">
        <v>914</v>
      </c>
      <c r="E15" s="1776"/>
      <c r="F15" s="1776"/>
      <c r="G15" s="1776"/>
      <c r="H15" s="480"/>
      <c r="I15" s="1823" t="s">
        <v>915</v>
      </c>
      <c r="J15" s="1823"/>
      <c r="K15" s="158"/>
      <c r="L15" s="852" t="s">
        <v>916</v>
      </c>
    </row>
    <row r="16" spans="1:12" ht="11.25" customHeight="1">
      <c r="A16" s="3"/>
      <c r="B16" s="594"/>
      <c r="C16" s="594"/>
      <c r="E16" s="1824" t="s">
        <v>917</v>
      </c>
      <c r="F16" s="1824"/>
      <c r="G16" s="1824"/>
      <c r="H16" s="480"/>
      <c r="I16" s="852" t="s">
        <v>918</v>
      </c>
      <c r="J16" s="852" t="s">
        <v>919</v>
      </c>
      <c r="K16" s="158"/>
      <c r="L16" s="852" t="s">
        <v>920</v>
      </c>
    </row>
    <row r="17" spans="1:17" ht="11.25" customHeight="1">
      <c r="A17" s="3"/>
      <c r="B17" s="594"/>
      <c r="C17" s="594"/>
      <c r="E17" s="929"/>
      <c r="F17" s="930" t="s">
        <v>921</v>
      </c>
      <c r="G17" s="930" t="s">
        <v>921</v>
      </c>
      <c r="H17" s="480"/>
      <c r="I17" s="852" t="s">
        <v>922</v>
      </c>
      <c r="J17" s="852" t="s">
        <v>922</v>
      </c>
      <c r="K17" s="158"/>
      <c r="L17" s="852" t="s">
        <v>923</v>
      </c>
    </row>
    <row r="18" spans="1:17" ht="11.25" customHeight="1">
      <c r="A18" s="3"/>
      <c r="B18" s="1818" t="s">
        <v>296</v>
      </c>
      <c r="C18" s="1781"/>
      <c r="D18" s="1176" t="s">
        <v>924</v>
      </c>
      <c r="E18" s="1177"/>
      <c r="F18" s="1178" t="s">
        <v>925</v>
      </c>
      <c r="G18" s="1178" t="s">
        <v>926</v>
      </c>
      <c r="H18" s="1176"/>
      <c r="I18" s="1178" t="s">
        <v>927</v>
      </c>
      <c r="J18" s="1178" t="s">
        <v>927</v>
      </c>
      <c r="K18" s="1176"/>
      <c r="L18" s="1178" t="s">
        <v>928</v>
      </c>
    </row>
    <row r="19" spans="1:17" ht="22.5" customHeight="1">
      <c r="A19" s="3"/>
      <c r="B19" s="740" t="s">
        <v>929</v>
      </c>
      <c r="C19" s="479" t="s">
        <v>930</v>
      </c>
      <c r="D19" s="852"/>
      <c r="E19" s="480"/>
      <c r="F19" s="393"/>
      <c r="G19" s="393"/>
      <c r="H19" s="852"/>
      <c r="I19" s="393"/>
      <c r="J19" s="393"/>
      <c r="K19" s="852"/>
      <c r="L19" s="393"/>
    </row>
    <row r="20" spans="1:17" ht="11.25" customHeight="1">
      <c r="A20" s="3"/>
      <c r="B20" s="740" t="s">
        <v>931</v>
      </c>
      <c r="C20" s="594" t="s">
        <v>932</v>
      </c>
      <c r="D20" s="115">
        <v>28847.320689332802</v>
      </c>
      <c r="E20" s="115">
        <v>17916.063695331501</v>
      </c>
      <c r="F20" s="115">
        <v>332.60242712234503</v>
      </c>
      <c r="G20" s="115">
        <v>332.60242712234503</v>
      </c>
      <c r="H20" s="343"/>
      <c r="I20" s="115">
        <v>-276.76219014658801</v>
      </c>
      <c r="J20" s="115">
        <v>-5340.8743202608603</v>
      </c>
      <c r="K20" s="115">
        <v>20908.8057597728</v>
      </c>
      <c r="L20" s="115">
        <v>7200.8980191214196</v>
      </c>
      <c r="N20" s="782"/>
      <c r="O20" s="782"/>
      <c r="P20" s="782"/>
      <c r="Q20" s="782"/>
    </row>
    <row r="21" spans="1:17" ht="11.25" customHeight="1">
      <c r="A21" s="3"/>
      <c r="B21" s="741" t="s">
        <v>933</v>
      </c>
      <c r="C21" s="597" t="s">
        <v>934</v>
      </c>
      <c r="D21" s="115"/>
      <c r="E21" s="115"/>
      <c r="F21" s="115"/>
      <c r="G21" s="115"/>
      <c r="H21" s="342"/>
      <c r="I21" s="115"/>
      <c r="J21" s="115"/>
      <c r="K21" s="115"/>
      <c r="L21" s="115"/>
    </row>
    <row r="22" spans="1:17" ht="11.25" customHeight="1">
      <c r="A22" s="3"/>
      <c r="B22" s="740" t="s">
        <v>935</v>
      </c>
      <c r="C22" s="597" t="s">
        <v>936</v>
      </c>
      <c r="D22" s="115"/>
      <c r="E22" s="115"/>
      <c r="F22" s="115"/>
      <c r="G22" s="115"/>
      <c r="H22" s="342"/>
      <c r="I22" s="115"/>
      <c r="J22" s="115"/>
      <c r="K22" s="115"/>
      <c r="L22" s="115"/>
    </row>
    <row r="23" spans="1:17" ht="11.25" customHeight="1">
      <c r="A23" s="3"/>
      <c r="B23" s="741" t="s">
        <v>937</v>
      </c>
      <c r="C23" s="597" t="s">
        <v>938</v>
      </c>
      <c r="D23" s="115"/>
      <c r="E23" s="115"/>
      <c r="F23" s="115"/>
      <c r="G23" s="115"/>
      <c r="H23" s="342"/>
      <c r="I23" s="115"/>
      <c r="J23" s="115"/>
      <c r="K23" s="115"/>
      <c r="L23" s="115"/>
    </row>
    <row r="24" spans="1:17" ht="11.25" customHeight="1">
      <c r="A24" s="3"/>
      <c r="B24" s="740" t="s">
        <v>939</v>
      </c>
      <c r="C24" s="597" t="s">
        <v>940</v>
      </c>
      <c r="D24" s="115">
        <v>38.719447089755</v>
      </c>
      <c r="E24" s="115">
        <v>16.1677332163</v>
      </c>
      <c r="F24" s="115">
        <v>13.1120432163</v>
      </c>
      <c r="G24" s="115">
        <v>13.1120432163</v>
      </c>
      <c r="H24" s="342"/>
      <c r="I24" s="115"/>
      <c r="J24" s="115">
        <v>-10.868249802689999</v>
      </c>
      <c r="K24" s="115">
        <v>9.0251678527100001</v>
      </c>
      <c r="L24" s="115">
        <v>4.3651616098949999</v>
      </c>
    </row>
    <row r="25" spans="1:17" ht="11.25" customHeight="1">
      <c r="A25" s="3"/>
      <c r="B25" s="741" t="s">
        <v>941</v>
      </c>
      <c r="C25" s="597" t="s">
        <v>942</v>
      </c>
      <c r="D25" s="115">
        <v>26649.7648244089</v>
      </c>
      <c r="E25" s="115">
        <v>17659.238589626202</v>
      </c>
      <c r="F25" s="115">
        <v>197.411401417105</v>
      </c>
      <c r="G25" s="115">
        <v>197.411401417105</v>
      </c>
      <c r="H25" s="342"/>
      <c r="I25" s="115">
        <v>-271.18321481504296</v>
      </c>
      <c r="J25" s="115">
        <v>-5293.4722014735707</v>
      </c>
      <c r="K25" s="115">
        <v>18793.499904291599</v>
      </c>
      <c r="L25" s="115">
        <v>7024.8618574819602</v>
      </c>
    </row>
    <row r="26" spans="1:17" ht="11.25" customHeight="1">
      <c r="A26" s="3"/>
      <c r="B26" s="740" t="s">
        <v>943</v>
      </c>
      <c r="C26" s="597" t="s">
        <v>944</v>
      </c>
      <c r="D26" s="115">
        <v>2158.8364178341303</v>
      </c>
      <c r="E26" s="115">
        <v>240.65737248893998</v>
      </c>
      <c r="F26" s="115">
        <v>122.07898248894</v>
      </c>
      <c r="G26" s="115">
        <v>122.07898248894</v>
      </c>
      <c r="H26" s="342"/>
      <c r="I26" s="115">
        <v>-5.5389844846049998</v>
      </c>
      <c r="J26" s="115">
        <v>-36.533868984595003</v>
      </c>
      <c r="K26" s="115">
        <v>2106.2806876285404</v>
      </c>
      <c r="L26" s="115">
        <v>171.67100002955999</v>
      </c>
    </row>
    <row r="27" spans="1:17" ht="11.25" customHeight="1">
      <c r="A27" s="3"/>
      <c r="B27" s="741" t="s">
        <v>945</v>
      </c>
      <c r="C27" s="594" t="s">
        <v>946</v>
      </c>
      <c r="D27" s="115"/>
      <c r="E27" s="115"/>
      <c r="F27" s="115"/>
      <c r="G27" s="115"/>
      <c r="H27" s="342"/>
      <c r="I27" s="115"/>
      <c r="J27" s="115"/>
      <c r="K27" s="115"/>
      <c r="L27" s="115"/>
    </row>
    <row r="28" spans="1:17" ht="11.25" customHeight="1">
      <c r="A28" s="3"/>
      <c r="B28" s="1179" t="s">
        <v>947</v>
      </c>
      <c r="C28" s="1180" t="s">
        <v>948</v>
      </c>
      <c r="D28" s="115">
        <v>1614.0689894756702</v>
      </c>
      <c r="E28" s="115">
        <v>267.10258641409001</v>
      </c>
      <c r="F28" s="115">
        <v>5.3683654140899995</v>
      </c>
      <c r="G28" s="115">
        <v>5.3683654140899995</v>
      </c>
      <c r="H28" s="343"/>
      <c r="I28" s="115">
        <v>-44.974453863517006</v>
      </c>
      <c r="J28" s="115"/>
      <c r="K28" s="115">
        <v>1073.07897560026</v>
      </c>
      <c r="L28" s="115">
        <v>219.36261600265598</v>
      </c>
    </row>
    <row r="29" spans="1:17" ht="11.25" customHeight="1">
      <c r="A29" s="3"/>
      <c r="B29" s="1181">
        <v>100</v>
      </c>
      <c r="C29" s="642" t="s">
        <v>656</v>
      </c>
      <c r="D29" s="639">
        <v>30461.389678808471</v>
      </c>
      <c r="E29" s="639">
        <v>18183.166281745591</v>
      </c>
      <c r="F29" s="639">
        <v>337.97079253643506</v>
      </c>
      <c r="G29" s="639">
        <v>337.97079253643506</v>
      </c>
      <c r="H29" s="639"/>
      <c r="I29" s="639">
        <v>-321.73664401010501</v>
      </c>
      <c r="J29" s="639">
        <v>-5340.96757500067</v>
      </c>
      <c r="K29" s="639">
        <v>21981.88473537306</v>
      </c>
      <c r="L29" s="639">
        <v>7420.2606351240756</v>
      </c>
    </row>
    <row r="30" spans="1:17" ht="11.25" customHeight="1">
      <c r="A30" s="3"/>
      <c r="B30" s="344"/>
      <c r="C30" s="595"/>
      <c r="D30" s="345"/>
      <c r="E30" s="345"/>
      <c r="F30" s="345"/>
      <c r="G30" s="346"/>
      <c r="H30" s="346"/>
      <c r="I30" s="346"/>
      <c r="J30" s="346"/>
      <c r="K30" s="346"/>
      <c r="L30" s="346"/>
    </row>
    <row r="31" spans="1:17" ht="11.25" customHeight="1">
      <c r="A31" s="3"/>
      <c r="B31" s="344"/>
      <c r="C31" s="595"/>
      <c r="D31" s="345"/>
      <c r="E31" s="345"/>
      <c r="F31" s="345"/>
      <c r="G31" s="346"/>
      <c r="H31" s="346"/>
      <c r="I31" s="346"/>
      <c r="J31" s="346"/>
      <c r="K31" s="346"/>
      <c r="L31" s="346"/>
    </row>
    <row r="32" spans="1:17" ht="11.25" customHeight="1">
      <c r="A32" s="3"/>
      <c r="B32" s="344"/>
      <c r="C32" s="595"/>
      <c r="D32" s="345"/>
      <c r="E32" s="345"/>
      <c r="F32" s="345"/>
      <c r="G32" s="346"/>
      <c r="H32" s="346"/>
      <c r="I32" s="346"/>
      <c r="J32" s="346"/>
      <c r="K32" s="346"/>
      <c r="L32" s="346"/>
    </row>
    <row r="33" spans="1:12" ht="11.25" customHeight="1">
      <c r="A33" s="3"/>
      <c r="B33" s="640" t="s">
        <v>949</v>
      </c>
      <c r="C33" s="637"/>
      <c r="D33" s="641" t="s">
        <v>305</v>
      </c>
      <c r="E33" s="641" t="s">
        <v>308</v>
      </c>
      <c r="F33" s="641" t="s">
        <v>310</v>
      </c>
      <c r="G33" s="641" t="s">
        <v>313</v>
      </c>
      <c r="H33" s="641"/>
      <c r="I33" s="641" t="s">
        <v>319</v>
      </c>
      <c r="J33" s="641" t="s">
        <v>328</v>
      </c>
      <c r="K33" s="641" t="s">
        <v>331</v>
      </c>
      <c r="L33" s="641" t="s">
        <v>339</v>
      </c>
    </row>
    <row r="34" spans="1:12" ht="11.25" customHeight="1">
      <c r="A34" s="3"/>
      <c r="B34" s="594"/>
      <c r="C34" s="594"/>
      <c r="D34" s="928"/>
      <c r="E34" s="928"/>
      <c r="F34" s="928"/>
      <c r="G34" s="928"/>
      <c r="H34" s="928"/>
      <c r="I34" s="928"/>
      <c r="J34" s="928"/>
      <c r="K34" s="1821" t="s">
        <v>907</v>
      </c>
      <c r="L34" s="1821"/>
    </row>
    <row r="35" spans="1:12" ht="11.25" customHeight="1">
      <c r="A35" s="3"/>
      <c r="B35" s="594"/>
      <c r="C35" s="594"/>
      <c r="K35" s="1810" t="s">
        <v>908</v>
      </c>
      <c r="L35" s="1810"/>
    </row>
    <row r="36" spans="1:12" ht="11.25" customHeight="1">
      <c r="A36" s="3"/>
      <c r="B36" s="594"/>
      <c r="C36" s="594"/>
      <c r="E36" s="480"/>
      <c r="F36" s="480"/>
      <c r="G36" s="480"/>
      <c r="H36" s="480"/>
      <c r="K36" s="158"/>
      <c r="L36" s="852" t="s">
        <v>909</v>
      </c>
    </row>
    <row r="37" spans="1:12" ht="11.25" customHeight="1">
      <c r="A37" s="3"/>
      <c r="B37" s="594"/>
      <c r="C37" s="594"/>
      <c r="E37" s="480"/>
      <c r="F37" s="480"/>
      <c r="G37" s="480"/>
      <c r="H37" s="480"/>
      <c r="I37" s="1822" t="s">
        <v>910</v>
      </c>
      <c r="J37" s="1822"/>
      <c r="K37" s="158"/>
      <c r="L37" s="852" t="s">
        <v>911</v>
      </c>
    </row>
    <row r="38" spans="1:12" ht="11.25" customHeight="1">
      <c r="A38" s="3"/>
      <c r="B38" s="594"/>
      <c r="C38" s="594"/>
      <c r="E38" s="480"/>
      <c r="F38" s="480"/>
      <c r="G38" s="480"/>
      <c r="H38" s="480"/>
      <c r="I38" s="1822" t="s">
        <v>912</v>
      </c>
      <c r="J38" s="1822"/>
      <c r="K38" s="158"/>
      <c r="L38" s="852" t="s">
        <v>913</v>
      </c>
    </row>
    <row r="39" spans="1:12" ht="11.25" customHeight="1">
      <c r="A39" s="3"/>
      <c r="B39" s="594"/>
      <c r="C39" s="594"/>
      <c r="D39" s="1776" t="s">
        <v>914</v>
      </c>
      <c r="E39" s="1776"/>
      <c r="F39" s="1776"/>
      <c r="G39" s="1776"/>
      <c r="H39" s="480"/>
      <c r="I39" s="1823" t="s">
        <v>915</v>
      </c>
      <c r="J39" s="1823"/>
      <c r="K39" s="158"/>
      <c r="L39" s="852" t="s">
        <v>916</v>
      </c>
    </row>
    <row r="40" spans="1:12" ht="11.25" customHeight="1">
      <c r="A40" s="3"/>
      <c r="B40" s="594"/>
      <c r="C40" s="594"/>
      <c r="E40" s="1824" t="s">
        <v>917</v>
      </c>
      <c r="F40" s="1824"/>
      <c r="G40" s="1824"/>
      <c r="H40" s="480"/>
      <c r="I40" s="852" t="s">
        <v>918</v>
      </c>
      <c r="J40" s="852" t="s">
        <v>919</v>
      </c>
      <c r="K40" s="158"/>
      <c r="L40" s="852" t="s">
        <v>920</v>
      </c>
    </row>
    <row r="41" spans="1:12" ht="11.25" customHeight="1">
      <c r="A41" s="3"/>
      <c r="B41" s="594"/>
      <c r="C41" s="594"/>
      <c r="E41" s="929"/>
      <c r="F41" s="930" t="s">
        <v>921</v>
      </c>
      <c r="G41" s="930" t="s">
        <v>921</v>
      </c>
      <c r="H41" s="480"/>
      <c r="I41" s="852" t="s">
        <v>922</v>
      </c>
      <c r="J41" s="852" t="s">
        <v>922</v>
      </c>
      <c r="K41" s="158"/>
      <c r="L41" s="852" t="s">
        <v>923</v>
      </c>
    </row>
    <row r="42" spans="1:12" ht="11.25" customHeight="1">
      <c r="A42" s="3"/>
      <c r="B42" s="1818" t="s">
        <v>296</v>
      </c>
      <c r="C42" s="1781"/>
      <c r="D42" s="1176" t="s">
        <v>924</v>
      </c>
      <c r="E42" s="1177"/>
      <c r="F42" s="1178" t="s">
        <v>925</v>
      </c>
      <c r="G42" s="1178" t="s">
        <v>926</v>
      </c>
      <c r="H42" s="1176"/>
      <c r="I42" s="1178" t="s">
        <v>927</v>
      </c>
      <c r="J42" s="1178" t="s">
        <v>927</v>
      </c>
      <c r="K42" s="1176"/>
      <c r="L42" s="1178" t="s">
        <v>928</v>
      </c>
    </row>
    <row r="43" spans="1:12" ht="11.25" customHeight="1">
      <c r="A43" s="3"/>
      <c r="B43" s="740" t="s">
        <v>931</v>
      </c>
      <c r="C43" s="594" t="s">
        <v>932</v>
      </c>
      <c r="D43" s="115">
        <v>27655.530724272699</v>
      </c>
      <c r="E43" s="115">
        <v>19265.279352130099</v>
      </c>
      <c r="F43" s="115">
        <v>478.63261877356399</v>
      </c>
      <c r="G43" s="115">
        <v>478.63261877356399</v>
      </c>
      <c r="H43" s="343"/>
      <c r="I43" s="115">
        <v>-280.78680604787399</v>
      </c>
      <c r="J43" s="115">
        <v>-6929.43954270018</v>
      </c>
      <c r="K43" s="115">
        <v>20481.062808797698</v>
      </c>
      <c r="L43" s="115">
        <v>7256.0736121373993</v>
      </c>
    </row>
    <row r="44" spans="1:12" ht="11.25" customHeight="1">
      <c r="A44" s="3"/>
      <c r="B44" s="741" t="s">
        <v>933</v>
      </c>
      <c r="C44" s="597" t="s">
        <v>934</v>
      </c>
      <c r="D44" s="115"/>
      <c r="E44" s="115"/>
      <c r="F44" s="115"/>
      <c r="G44" s="115"/>
      <c r="H44" s="342"/>
      <c r="I44" s="115"/>
      <c r="J44" s="115"/>
      <c r="K44" s="115"/>
      <c r="L44" s="115"/>
    </row>
    <row r="45" spans="1:12" ht="11.25" customHeight="1">
      <c r="A45" s="3"/>
      <c r="B45" s="740" t="s">
        <v>935</v>
      </c>
      <c r="C45" s="597" t="s">
        <v>936</v>
      </c>
      <c r="D45" s="115"/>
      <c r="E45" s="115"/>
      <c r="F45" s="115"/>
      <c r="G45" s="115"/>
      <c r="H45" s="342"/>
      <c r="I45" s="115"/>
      <c r="J45" s="115"/>
      <c r="K45" s="115"/>
      <c r="L45" s="115"/>
    </row>
    <row r="46" spans="1:12" ht="11.25" customHeight="1">
      <c r="A46" s="3"/>
      <c r="B46" s="741" t="s">
        <v>937</v>
      </c>
      <c r="C46" s="597" t="s">
        <v>938</v>
      </c>
      <c r="D46" s="115"/>
      <c r="E46" s="115"/>
      <c r="F46" s="115"/>
      <c r="G46" s="115"/>
      <c r="H46" s="342"/>
      <c r="I46" s="115"/>
      <c r="J46" s="115"/>
      <c r="K46" s="115"/>
      <c r="L46" s="115"/>
    </row>
    <row r="47" spans="1:12" ht="11.25" customHeight="1">
      <c r="A47" s="3"/>
      <c r="B47" s="740" t="s">
        <v>939</v>
      </c>
      <c r="C47" s="597" t="s">
        <v>940</v>
      </c>
      <c r="D47" s="115">
        <v>40.551378389707999</v>
      </c>
      <c r="E47" s="115">
        <v>12.798267341201999</v>
      </c>
      <c r="F47" s="115">
        <v>12.798267341201999</v>
      </c>
      <c r="G47" s="115">
        <v>12.798267341201999</v>
      </c>
      <c r="H47" s="342"/>
      <c r="I47" s="115"/>
      <c r="J47" s="115">
        <v>-6.9018429495960003</v>
      </c>
      <c r="K47" s="115">
        <v>10.620876039858</v>
      </c>
      <c r="L47" s="115">
        <v>5.3073912970260002</v>
      </c>
    </row>
    <row r="48" spans="1:12" ht="11.25" customHeight="1">
      <c r="A48" s="3"/>
      <c r="B48" s="741" t="s">
        <v>941</v>
      </c>
      <c r="C48" s="597" t="s">
        <v>942</v>
      </c>
      <c r="D48" s="115">
        <v>27081.748369012901</v>
      </c>
      <c r="E48" s="115">
        <v>19035.925672212998</v>
      </c>
      <c r="F48" s="115">
        <v>281.180998856418</v>
      </c>
      <c r="G48" s="115">
        <v>281.180998856418</v>
      </c>
      <c r="H48" s="342"/>
      <c r="I48" s="115">
        <v>-274.74961342598601</v>
      </c>
      <c r="J48" s="115">
        <v>-6870.6328240769808</v>
      </c>
      <c r="K48" s="115">
        <v>20039.574692222901</v>
      </c>
      <c r="L48" s="115">
        <v>7126.9480640731299</v>
      </c>
    </row>
    <row r="49" spans="1:12" ht="11.25" customHeight="1">
      <c r="A49" s="3"/>
      <c r="B49" s="740" t="s">
        <v>943</v>
      </c>
      <c r="C49" s="597" t="s">
        <v>944</v>
      </c>
      <c r="D49" s="115">
        <v>533.23097687016798</v>
      </c>
      <c r="E49" s="115">
        <v>216.55541257594402</v>
      </c>
      <c r="F49" s="115">
        <v>184.65335257594401</v>
      </c>
      <c r="G49" s="115">
        <v>184.65335257594401</v>
      </c>
      <c r="H49" s="342"/>
      <c r="I49" s="115">
        <v>-5.9082701236139998</v>
      </c>
      <c r="J49" s="115">
        <v>-51.904875673604003</v>
      </c>
      <c r="K49" s="115">
        <v>430.86724053502599</v>
      </c>
      <c r="L49" s="115">
        <v>123.81815676724401</v>
      </c>
    </row>
    <row r="50" spans="1:12" ht="11.25" customHeight="1">
      <c r="A50" s="3"/>
      <c r="B50" s="741" t="s">
        <v>945</v>
      </c>
      <c r="C50" s="594" t="s">
        <v>946</v>
      </c>
      <c r="D50" s="115"/>
      <c r="E50" s="115"/>
      <c r="F50" s="115"/>
      <c r="G50" s="115"/>
      <c r="H50" s="342"/>
      <c r="I50" s="115"/>
      <c r="J50" s="115"/>
      <c r="K50" s="115"/>
      <c r="L50" s="115"/>
    </row>
    <row r="51" spans="1:12" ht="11.25" customHeight="1">
      <c r="A51" s="3"/>
      <c r="B51" s="1179" t="s">
        <v>947</v>
      </c>
      <c r="C51" s="1180" t="s">
        <v>948</v>
      </c>
      <c r="D51" s="115">
        <v>2542.2846167345297</v>
      </c>
      <c r="E51" s="115">
        <v>270.43878190460202</v>
      </c>
      <c r="F51" s="115">
        <v>2.3703504185339996</v>
      </c>
      <c r="G51" s="115">
        <v>2.3703504185339996</v>
      </c>
      <c r="H51" s="343"/>
      <c r="I51" s="115">
        <v>-43.180706521498003</v>
      </c>
      <c r="J51" s="115">
        <v>-6.5322803374180003</v>
      </c>
      <c r="K51" s="115">
        <v>948.91822761614799</v>
      </c>
      <c r="L51" s="115">
        <v>70.776146477268</v>
      </c>
    </row>
    <row r="52" spans="1:12" ht="11.25" customHeight="1">
      <c r="A52" s="3"/>
      <c r="B52" s="1181">
        <v>100</v>
      </c>
      <c r="C52" s="642" t="s">
        <v>656</v>
      </c>
      <c r="D52" s="639">
        <v>30197.81534100723</v>
      </c>
      <c r="E52" s="639">
        <v>19535.718134034702</v>
      </c>
      <c r="F52" s="639">
        <v>481.00296919209796</v>
      </c>
      <c r="G52" s="639">
        <v>481.00296919209796</v>
      </c>
      <c r="H52" s="639"/>
      <c r="I52" s="639">
        <v>-323.96751256937199</v>
      </c>
      <c r="J52" s="639">
        <v>-6935.9718230375984</v>
      </c>
      <c r="K52" s="639">
        <v>21429.981036413847</v>
      </c>
      <c r="L52" s="639">
        <v>7326.8497586146677</v>
      </c>
    </row>
  </sheetData>
  <mergeCells count="19">
    <mergeCell ref="B42:C42"/>
    <mergeCell ref="E40:G40"/>
    <mergeCell ref="K34:L34"/>
    <mergeCell ref="K35:L35"/>
    <mergeCell ref="I37:J37"/>
    <mergeCell ref="I38:J38"/>
    <mergeCell ref="D39:G39"/>
    <mergeCell ref="I39:J39"/>
    <mergeCell ref="B18:C18"/>
    <mergeCell ref="B3:I3"/>
    <mergeCell ref="B7:L7"/>
    <mergeCell ref="B8:L8"/>
    <mergeCell ref="K10:L10"/>
    <mergeCell ref="K11:L11"/>
    <mergeCell ref="I13:J13"/>
    <mergeCell ref="I14:J14"/>
    <mergeCell ref="D15:G15"/>
    <mergeCell ref="I15:J15"/>
    <mergeCell ref="E16:G16"/>
  </mergeCells>
  <phoneticPr fontId="289"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40" zoomScaleNormal="140" workbookViewId="0"/>
  </sheetViews>
  <sheetFormatPr baseColWidth="10" defaultColWidth="12.5703125" defaultRowHeight="11.25"/>
  <cols>
    <col min="1" max="1" width="2.5703125" style="2" customWidth="1"/>
    <col min="2" max="2" width="51.42578125" style="2" customWidth="1"/>
    <col min="3" max="3" width="19.85546875" style="2" customWidth="1"/>
    <col min="4" max="16384" width="12.5703125" style="2"/>
  </cols>
  <sheetData>
    <row r="1" spans="1:13" s="6" customFormat="1">
      <c r="A1" s="3"/>
    </row>
    <row r="2" spans="1:13" s="6" customFormat="1" ht="26.25">
      <c r="B2" s="1118" t="s">
        <v>3</v>
      </c>
      <c r="C2" s="1119"/>
      <c r="D2" s="1119"/>
      <c r="E2" s="1119"/>
    </row>
    <row r="3" spans="1:13">
      <c r="B3" s="905"/>
      <c r="C3" s="905"/>
      <c r="D3" s="905"/>
      <c r="E3" s="905"/>
    </row>
    <row r="4" spans="1:13" ht="12.75">
      <c r="B4" s="7" t="s">
        <v>4</v>
      </c>
    </row>
    <row r="5" spans="1:13" ht="12.95" customHeight="1">
      <c r="B5" s="2" t="s">
        <v>5</v>
      </c>
    </row>
    <row r="7" spans="1:13" ht="12.75">
      <c r="B7" s="7" t="s">
        <v>6</v>
      </c>
      <c r="M7" s="3"/>
    </row>
    <row r="8" spans="1:13" ht="12.95" customHeight="1">
      <c r="B8" s="169" t="s">
        <v>7</v>
      </c>
      <c r="C8" s="170" t="s">
        <v>8</v>
      </c>
      <c r="D8" s="836" t="s">
        <v>9</v>
      </c>
    </row>
    <row r="9" spans="1:13" ht="12.95" customHeight="1">
      <c r="B9" s="169" t="s">
        <v>10</v>
      </c>
      <c r="C9" s="172" t="s">
        <v>11</v>
      </c>
      <c r="D9" s="171" t="s">
        <v>12</v>
      </c>
    </row>
    <row r="10" spans="1:13" s="8" customFormat="1" ht="12.95" customHeight="1">
      <c r="A10" s="1"/>
      <c r="B10" s="169" t="s">
        <v>13</v>
      </c>
      <c r="C10" s="169" t="s">
        <v>14</v>
      </c>
      <c r="D10" s="171" t="s">
        <v>15</v>
      </c>
      <c r="E10" s="132"/>
    </row>
    <row r="12" spans="1:13" ht="12.75">
      <c r="B12" s="7" t="s">
        <v>16</v>
      </c>
    </row>
    <row r="13" spans="1:13" ht="12.95" customHeight="1">
      <c r="B13" s="2" t="s">
        <v>17</v>
      </c>
    </row>
    <row r="14" spans="1:13" ht="12.95" customHeight="1">
      <c r="B14" s="2" t="s">
        <v>18</v>
      </c>
    </row>
    <row r="16" spans="1:13" ht="12.75">
      <c r="B16" s="7" t="s">
        <v>19</v>
      </c>
    </row>
    <row r="17" spans="2:2" ht="12.95" customHeight="1">
      <c r="B17" s="2" t="s">
        <v>20</v>
      </c>
    </row>
    <row r="18" spans="2:2" ht="12.95" customHeight="1">
      <c r="B18" s="2" t="s">
        <v>21</v>
      </c>
    </row>
    <row r="20" spans="2:2" ht="12.75">
      <c r="B20" s="7" t="s">
        <v>22</v>
      </c>
    </row>
    <row r="21" spans="2:2" ht="12.95" customHeight="1">
      <c r="B21" s="2" t="s">
        <v>23</v>
      </c>
    </row>
    <row r="23" spans="2:2" ht="12.75">
      <c r="B23" s="7" t="s">
        <v>24</v>
      </c>
    </row>
    <row r="24" spans="2:2" ht="12.95" customHeight="1">
      <c r="B24" s="2" t="s">
        <v>25</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ED99-FE18-4B56-96D5-32165044D175}">
  <sheetPr codeName="Ark23"/>
  <dimension ref="A1:Q76"/>
  <sheetViews>
    <sheetView showGridLines="0" showRowColHeaders="0" workbookViewId="0"/>
  </sheetViews>
  <sheetFormatPr baseColWidth="10" defaultColWidth="9.140625" defaultRowHeight="15"/>
  <cols>
    <col min="1" max="1" width="2.7109375" customWidth="1"/>
    <col min="2" max="2" width="4.140625" customWidth="1"/>
    <col min="3" max="3" width="24.85546875" customWidth="1"/>
    <col min="4" max="6" width="13.5703125" customWidth="1"/>
    <col min="7" max="7" width="1.7109375" customWidth="1"/>
    <col min="8" max="16" width="13.5703125" customWidth="1"/>
  </cols>
  <sheetData>
    <row r="1" spans="1:17" s="17" customFormat="1" ht="11.25" customHeight="1">
      <c r="A1" s="14"/>
      <c r="B1" s="14"/>
      <c r="C1" s="14"/>
      <c r="D1" s="15"/>
      <c r="E1" s="15"/>
      <c r="F1" s="16"/>
      <c r="G1" s="16"/>
      <c r="H1" s="16"/>
      <c r="I1" s="16"/>
      <c r="J1" s="16"/>
    </row>
    <row r="2" spans="1:17" s="17" customFormat="1" ht="5.25" customHeight="1">
      <c r="A2" s="14"/>
      <c r="B2" s="14"/>
      <c r="C2" s="14"/>
      <c r="D2" s="15"/>
      <c r="E2" s="15"/>
      <c r="F2" s="16"/>
      <c r="G2" s="16"/>
      <c r="H2" s="16"/>
      <c r="I2" s="16"/>
      <c r="J2" s="16"/>
    </row>
    <row r="3" spans="1:17" s="19" customFormat="1" ht="12.75" customHeight="1">
      <c r="A3" s="18"/>
      <c r="B3" s="1758" t="s">
        <v>284</v>
      </c>
      <c r="C3" s="1758"/>
      <c r="D3" s="1758"/>
      <c r="E3" s="1758"/>
      <c r="F3" s="1758"/>
      <c r="G3" s="1758"/>
      <c r="H3" s="1758"/>
      <c r="I3" s="1758"/>
      <c r="J3" s="1758"/>
    </row>
    <row r="4" spans="1:17" s="17" customFormat="1" ht="5.25" customHeight="1">
      <c r="A4" s="14"/>
      <c r="B4" s="14"/>
      <c r="C4" s="14"/>
      <c r="D4" s="15"/>
      <c r="E4" s="15"/>
      <c r="F4" s="16"/>
      <c r="G4" s="16"/>
      <c r="H4" s="16"/>
      <c r="I4" s="16"/>
      <c r="J4" s="16"/>
      <c r="L4" s="14"/>
      <c r="M4" s="14"/>
    </row>
    <row r="5" spans="1:17" s="9" customFormat="1" ht="15.75">
      <c r="A5" s="20"/>
      <c r="B5" s="21" t="s">
        <v>950</v>
      </c>
    </row>
    <row r="6" spans="1:17" s="9" customFormat="1" ht="11.25" customHeight="1">
      <c r="A6" s="20"/>
      <c r="B6" s="21"/>
    </row>
    <row r="7" spans="1:17" ht="45" customHeight="1">
      <c r="B7" s="1778" t="s">
        <v>2050</v>
      </c>
      <c r="C7" s="1836"/>
      <c r="D7" s="1836"/>
      <c r="E7" s="1836"/>
      <c r="F7" s="1836"/>
      <c r="G7" s="1836"/>
      <c r="H7" s="1836"/>
      <c r="I7" s="1836"/>
      <c r="J7" s="1836"/>
      <c r="K7" s="1836"/>
      <c r="L7" s="1836"/>
      <c r="M7" s="1836"/>
      <c r="N7" s="1836"/>
      <c r="O7" s="1836"/>
      <c r="P7" s="1836"/>
      <c r="Q7" s="535"/>
    </row>
    <row r="8" spans="1:17" ht="12" customHeight="1">
      <c r="B8" s="1820"/>
      <c r="C8" s="1820"/>
      <c r="D8" s="1820"/>
      <c r="E8" s="1820"/>
      <c r="F8" s="1820"/>
      <c r="G8" s="1820"/>
      <c r="H8" s="1820"/>
      <c r="I8" s="1820"/>
      <c r="J8" s="1820"/>
      <c r="K8" s="1820"/>
      <c r="L8" s="1820"/>
      <c r="M8" s="1820"/>
      <c r="N8" s="1820"/>
      <c r="O8" s="1820"/>
      <c r="P8" s="1820"/>
      <c r="Q8" s="1820"/>
    </row>
    <row r="9" spans="1:17" s="3" customFormat="1" ht="11.25" customHeight="1">
      <c r="B9" s="1827" t="s">
        <v>293</v>
      </c>
      <c r="C9" s="1828"/>
      <c r="D9" s="641" t="s">
        <v>305</v>
      </c>
      <c r="E9" s="641" t="s">
        <v>308</v>
      </c>
      <c r="F9" s="641" t="s">
        <v>310</v>
      </c>
      <c r="G9" s="641"/>
      <c r="H9" s="641" t="s">
        <v>313</v>
      </c>
      <c r="I9" s="641" t="s">
        <v>319</v>
      </c>
      <c r="J9" s="641" t="s">
        <v>328</v>
      </c>
      <c r="K9" s="641" t="s">
        <v>331</v>
      </c>
      <c r="L9" s="641" t="s">
        <v>339</v>
      </c>
      <c r="M9" s="641" t="s">
        <v>348</v>
      </c>
      <c r="N9" s="641" t="s">
        <v>388</v>
      </c>
      <c r="O9" s="572" t="s">
        <v>416</v>
      </c>
      <c r="P9" s="573" t="s">
        <v>951</v>
      </c>
      <c r="Q9" s="480"/>
    </row>
    <row r="10" spans="1:17" s="3" customFormat="1" ht="11.25" customHeight="1">
      <c r="B10" s="594"/>
      <c r="C10" s="594"/>
      <c r="D10" s="931"/>
      <c r="E10" s="931"/>
      <c r="F10" s="931"/>
      <c r="G10" s="931"/>
      <c r="H10" s="1829" t="s">
        <v>952</v>
      </c>
      <c r="I10" s="1830"/>
      <c r="J10" s="1830"/>
      <c r="K10" s="1830"/>
      <c r="L10" s="1830"/>
      <c r="M10" s="1830"/>
      <c r="N10" s="1830"/>
      <c r="O10" s="1830"/>
      <c r="P10" s="1830"/>
      <c r="Q10" s="334"/>
    </row>
    <row r="11" spans="1:17" s="3" customFormat="1" ht="11.25" customHeight="1">
      <c r="B11" s="594"/>
      <c r="C11" s="594"/>
      <c r="D11" s="1776" t="s">
        <v>953</v>
      </c>
      <c r="E11" s="1776"/>
      <c r="F11" s="1776"/>
      <c r="G11" s="480"/>
      <c r="I11" s="1831" t="s">
        <v>954</v>
      </c>
      <c r="J11" s="1830"/>
      <c r="K11" s="1830"/>
      <c r="L11" s="1830"/>
      <c r="M11" s="1830"/>
      <c r="N11" s="1830"/>
      <c r="O11" s="1830"/>
      <c r="P11" s="1830"/>
      <c r="Q11" s="594"/>
    </row>
    <row r="12" spans="1:17" s="3" customFormat="1" ht="11.25" customHeight="1">
      <c r="B12" s="1832"/>
      <c r="C12" s="1832"/>
      <c r="D12" s="1833"/>
      <c r="E12" s="932" t="s">
        <v>955</v>
      </c>
      <c r="F12" s="932" t="s">
        <v>956</v>
      </c>
      <c r="G12" s="513"/>
      <c r="H12" s="1834"/>
      <c r="I12" s="340" t="s">
        <v>957</v>
      </c>
      <c r="J12" s="340" t="s">
        <v>956</v>
      </c>
      <c r="K12" s="513" t="s">
        <v>956</v>
      </c>
      <c r="L12" s="513" t="s">
        <v>956</v>
      </c>
      <c r="M12" s="513" t="s">
        <v>956</v>
      </c>
      <c r="N12" s="513" t="s">
        <v>956</v>
      </c>
      <c r="Q12" s="1825"/>
    </row>
    <row r="13" spans="1:17" s="3" customFormat="1" ht="11.25" customHeight="1">
      <c r="B13" s="1832"/>
      <c r="C13" s="1832"/>
      <c r="D13" s="1834"/>
      <c r="E13" s="340" t="s">
        <v>958</v>
      </c>
      <c r="F13" s="340" t="s">
        <v>959</v>
      </c>
      <c r="G13" s="513"/>
      <c r="H13" s="1834"/>
      <c r="I13" s="340" t="s">
        <v>960</v>
      </c>
      <c r="J13" s="340" t="s">
        <v>961</v>
      </c>
      <c r="K13" s="513" t="s">
        <v>962</v>
      </c>
      <c r="L13" s="513" t="s">
        <v>963</v>
      </c>
      <c r="M13" s="513" t="s">
        <v>964</v>
      </c>
      <c r="N13" s="513" t="s">
        <v>965</v>
      </c>
      <c r="O13" s="513" t="s">
        <v>956</v>
      </c>
      <c r="P13" s="340" t="s">
        <v>921</v>
      </c>
      <c r="Q13" s="1825"/>
    </row>
    <row r="14" spans="1:17" s="3" customFormat="1" ht="11.25" customHeight="1">
      <c r="B14" s="1826" t="s">
        <v>296</v>
      </c>
      <c r="C14" s="1781"/>
      <c r="D14" s="1182"/>
      <c r="E14" s="1165" t="s">
        <v>966</v>
      </c>
      <c r="F14" s="1165" t="s">
        <v>967</v>
      </c>
      <c r="G14" s="1182"/>
      <c r="H14" s="1835"/>
      <c r="I14" s="1165" t="s">
        <v>968</v>
      </c>
      <c r="J14" s="1165" t="s">
        <v>969</v>
      </c>
      <c r="K14" s="1182" t="s">
        <v>970</v>
      </c>
      <c r="L14" s="1182" t="s">
        <v>971</v>
      </c>
      <c r="M14" s="1182" t="s">
        <v>972</v>
      </c>
      <c r="N14" s="1182" t="s">
        <v>973</v>
      </c>
      <c r="O14" s="1165" t="s">
        <v>974</v>
      </c>
      <c r="P14" s="1165" t="s">
        <v>925</v>
      </c>
      <c r="Q14" s="1825"/>
    </row>
    <row r="15" spans="1:17" s="41" customFormat="1" ht="22.5" customHeight="1">
      <c r="B15" s="1055" t="s">
        <v>929</v>
      </c>
      <c r="C15" s="591" t="s">
        <v>975</v>
      </c>
      <c r="D15" s="1056">
        <v>289701.740865</v>
      </c>
      <c r="E15" s="1056">
        <v>289701.740865</v>
      </c>
      <c r="F15" s="1056"/>
      <c r="G15" s="158"/>
      <c r="H15" s="158"/>
      <c r="I15" s="848"/>
      <c r="J15" s="848"/>
      <c r="K15" s="158"/>
      <c r="L15" s="158"/>
      <c r="M15" s="158"/>
      <c r="N15" s="158"/>
      <c r="O15" s="848"/>
      <c r="P15" s="848"/>
      <c r="Q15" s="173"/>
    </row>
    <row r="16" spans="1:17" s="41" customFormat="1" ht="11.25" customHeight="1">
      <c r="B16" s="173" t="s">
        <v>931</v>
      </c>
      <c r="C16" s="1708" t="s">
        <v>932</v>
      </c>
      <c r="D16" s="1709">
        <v>1790044.4765890001</v>
      </c>
      <c r="E16" s="1709">
        <v>1788322.8593220001</v>
      </c>
      <c r="F16" s="1709">
        <v>1721.617266</v>
      </c>
      <c r="G16" s="1709"/>
      <c r="H16" s="1709">
        <v>31466.921719999998</v>
      </c>
      <c r="I16" s="1709">
        <v>25984.287270000001</v>
      </c>
      <c r="J16" s="1709">
        <v>1204.6012450000001</v>
      </c>
      <c r="K16" s="1709">
        <v>856.05793900000003</v>
      </c>
      <c r="L16" s="1709">
        <v>1020.638787</v>
      </c>
      <c r="M16" s="1709">
        <v>1782.4993360000001</v>
      </c>
      <c r="N16" s="1709">
        <v>396.38042500000006</v>
      </c>
      <c r="O16" s="1709">
        <v>222.456718</v>
      </c>
      <c r="P16" s="1709">
        <v>31466.921719999998</v>
      </c>
      <c r="Q16" s="875"/>
    </row>
    <row r="17" spans="2:17" s="3" customFormat="1" ht="11.25" customHeight="1">
      <c r="B17" s="341" t="s">
        <v>933</v>
      </c>
      <c r="C17" s="597" t="s">
        <v>934</v>
      </c>
      <c r="D17" s="1057">
        <v>22600.289239999998</v>
      </c>
      <c r="E17" s="1057">
        <v>22600.289239999998</v>
      </c>
      <c r="F17" s="1057"/>
      <c r="G17" s="1057"/>
      <c r="H17" s="1057"/>
      <c r="I17" s="1057"/>
      <c r="J17" s="1057"/>
      <c r="K17" s="1057"/>
      <c r="L17" s="1057"/>
      <c r="M17" s="1057"/>
      <c r="N17" s="1057"/>
      <c r="O17" s="1057"/>
      <c r="P17" s="1057"/>
      <c r="Q17" s="296"/>
    </row>
    <row r="18" spans="2:17" s="3" customFormat="1" ht="11.25" customHeight="1">
      <c r="B18" s="341" t="s">
        <v>935</v>
      </c>
      <c r="C18" s="597" t="s">
        <v>936</v>
      </c>
      <c r="D18" s="1057">
        <v>10343.763774999999</v>
      </c>
      <c r="E18" s="1057">
        <v>10343.567833999999</v>
      </c>
      <c r="F18" s="1057"/>
      <c r="G18" s="1057"/>
      <c r="H18" s="1057"/>
      <c r="I18" s="1057"/>
      <c r="J18" s="1057"/>
      <c r="K18" s="1057"/>
      <c r="L18" s="1057"/>
      <c r="M18" s="1057"/>
      <c r="N18" s="1057"/>
      <c r="O18" s="1057"/>
      <c r="P18" s="1057"/>
      <c r="Q18" s="296"/>
    </row>
    <row r="19" spans="2:17" s="3" customFormat="1" ht="11.25" customHeight="1">
      <c r="B19" s="341" t="s">
        <v>937</v>
      </c>
      <c r="C19" s="597" t="s">
        <v>938</v>
      </c>
      <c r="D19" s="1057">
        <v>32888.873058999998</v>
      </c>
      <c r="E19" s="1057">
        <v>32888.873058999998</v>
      </c>
      <c r="F19" s="1057"/>
      <c r="G19" s="1057"/>
      <c r="H19" s="1057"/>
      <c r="I19" s="1057"/>
      <c r="J19" s="1057"/>
      <c r="K19" s="1057"/>
      <c r="L19" s="1057"/>
      <c r="M19" s="1057"/>
      <c r="N19" s="1057"/>
      <c r="O19" s="1057"/>
      <c r="P19" s="1057"/>
      <c r="Q19" s="296"/>
    </row>
    <row r="20" spans="2:17" s="3" customFormat="1" ht="11.25" customHeight="1">
      <c r="B20" s="341" t="s">
        <v>939</v>
      </c>
      <c r="C20" s="597" t="s">
        <v>940</v>
      </c>
      <c r="D20" s="1057">
        <v>57884.849983</v>
      </c>
      <c r="E20" s="1057">
        <v>57882.744148999998</v>
      </c>
      <c r="F20" s="1057">
        <v>2.1058340000000002</v>
      </c>
      <c r="G20" s="1057"/>
      <c r="H20" s="1057">
        <v>553.63798499999996</v>
      </c>
      <c r="I20" s="1057">
        <v>538.82531900000004</v>
      </c>
      <c r="J20" s="1057">
        <v>0.89639000000000002</v>
      </c>
      <c r="K20" s="1057">
        <v>1.256613</v>
      </c>
      <c r="L20" s="1057">
        <v>11.743333</v>
      </c>
      <c r="M20" s="1057">
        <v>0.60202999999999995</v>
      </c>
      <c r="N20" s="1057"/>
      <c r="O20" s="1057"/>
      <c r="P20" s="1057">
        <v>553.63798499999996</v>
      </c>
      <c r="Q20" s="296"/>
    </row>
    <row r="21" spans="2:17" s="3" customFormat="1" ht="11.25" customHeight="1">
      <c r="B21" s="341" t="s">
        <v>941</v>
      </c>
      <c r="C21" s="597" t="s">
        <v>942</v>
      </c>
      <c r="D21" s="1057">
        <v>718317.95256000001</v>
      </c>
      <c r="E21" s="1057">
        <v>718007.92533999996</v>
      </c>
      <c r="F21" s="1057">
        <v>310.02722</v>
      </c>
      <c r="G21" s="1057"/>
      <c r="H21" s="1057">
        <v>26612.648767999999</v>
      </c>
      <c r="I21" s="1057">
        <v>22901.151276000001</v>
      </c>
      <c r="J21" s="1057">
        <v>804.60114599999997</v>
      </c>
      <c r="K21" s="1057">
        <v>462.98774700000001</v>
      </c>
      <c r="L21" s="1057">
        <v>668.34023999999999</v>
      </c>
      <c r="M21" s="1057">
        <v>1351.2284870000001</v>
      </c>
      <c r="N21" s="1057">
        <v>307.80378999999999</v>
      </c>
      <c r="O21" s="1057">
        <v>116.53608</v>
      </c>
      <c r="P21" s="1057">
        <v>26612.648767999999</v>
      </c>
      <c r="Q21" s="296"/>
    </row>
    <row r="22" spans="2:17" s="3" customFormat="1" ht="11.25" customHeight="1">
      <c r="B22" s="1095" t="s">
        <v>943</v>
      </c>
      <c r="C22" s="1096" t="s">
        <v>976</v>
      </c>
      <c r="D22" s="1097">
        <v>217313.96518899998</v>
      </c>
      <c r="E22" s="1097">
        <v>217079.653299</v>
      </c>
      <c r="F22" s="1097">
        <v>234.31188899999998</v>
      </c>
      <c r="G22" s="1097"/>
      <c r="H22" s="1097">
        <v>4787.9186739999996</v>
      </c>
      <c r="I22" s="1097">
        <v>3527.5208160000002</v>
      </c>
      <c r="J22" s="1097">
        <v>177.476293</v>
      </c>
      <c r="K22" s="1097">
        <v>366.80818799999997</v>
      </c>
      <c r="L22" s="1097">
        <v>249.71348599999999</v>
      </c>
      <c r="M22" s="1097">
        <v>338.82068400000003</v>
      </c>
      <c r="N22" s="1097">
        <v>40.278587000000002</v>
      </c>
      <c r="O22" s="1097">
        <v>87.300619999999995</v>
      </c>
      <c r="P22" s="1097">
        <v>4787.9186739999996</v>
      </c>
      <c r="Q22" s="296"/>
    </row>
    <row r="23" spans="2:17" s="3" customFormat="1" ht="11.25" customHeight="1">
      <c r="B23" s="341" t="s">
        <v>945</v>
      </c>
      <c r="C23" s="597" t="s">
        <v>944</v>
      </c>
      <c r="D23" s="348">
        <v>948008.74797100003</v>
      </c>
      <c r="E23" s="348">
        <v>946599.45970100001</v>
      </c>
      <c r="F23" s="348">
        <v>1409.28827</v>
      </c>
      <c r="G23" s="348"/>
      <c r="H23" s="348">
        <v>4300.4216290000004</v>
      </c>
      <c r="I23" s="348">
        <v>2544.3076150000002</v>
      </c>
      <c r="J23" s="348">
        <v>399.09270800000002</v>
      </c>
      <c r="K23" s="348">
        <v>391.61430000000001</v>
      </c>
      <c r="L23" s="348">
        <v>340.55521399999998</v>
      </c>
      <c r="M23" s="348">
        <v>430.66881899999993</v>
      </c>
      <c r="N23" s="348">
        <v>88.262333999999996</v>
      </c>
      <c r="O23" s="348">
        <v>105.920638</v>
      </c>
      <c r="P23" s="348">
        <v>4300.4216290000004</v>
      </c>
      <c r="Q23" s="296"/>
    </row>
    <row r="24" spans="2:17" s="3" customFormat="1" ht="11.25" customHeight="1">
      <c r="B24" s="480" t="s">
        <v>947</v>
      </c>
      <c r="C24" s="1664" t="s">
        <v>977</v>
      </c>
      <c r="D24" s="1710">
        <v>218398.525834</v>
      </c>
      <c r="E24" s="1710">
        <v>217725.50537999999</v>
      </c>
      <c r="F24" s="1710">
        <v>673.02045399999997</v>
      </c>
      <c r="G24" s="348"/>
      <c r="H24" s="348"/>
      <c r="I24" s="348"/>
      <c r="J24" s="348"/>
      <c r="K24" s="348"/>
      <c r="L24" s="348"/>
      <c r="M24" s="348"/>
      <c r="N24" s="348"/>
      <c r="O24" s="348"/>
      <c r="P24" s="348"/>
      <c r="Q24" s="296"/>
    </row>
    <row r="25" spans="2:17" s="3" customFormat="1" ht="11.25" customHeight="1">
      <c r="B25" s="341" t="s">
        <v>978</v>
      </c>
      <c r="C25" s="597" t="s">
        <v>934</v>
      </c>
      <c r="D25" s="348">
        <v>31320.549479999998</v>
      </c>
      <c r="E25" s="348">
        <v>31320.549479999998</v>
      </c>
      <c r="F25" s="348"/>
      <c r="G25" s="1057"/>
      <c r="H25" s="348"/>
      <c r="I25" s="348"/>
      <c r="J25" s="348"/>
      <c r="K25" s="348"/>
      <c r="L25" s="348"/>
      <c r="M25" s="348"/>
      <c r="N25" s="348"/>
      <c r="O25" s="348"/>
      <c r="P25" s="348"/>
      <c r="Q25" s="296"/>
    </row>
    <row r="26" spans="2:17" s="3" customFormat="1" ht="11.25" customHeight="1">
      <c r="B26" s="341" t="s">
        <v>979</v>
      </c>
      <c r="C26" s="597" t="s">
        <v>936</v>
      </c>
      <c r="D26" s="348">
        <v>65896.117853000003</v>
      </c>
      <c r="E26" s="348">
        <v>65388.275267999998</v>
      </c>
      <c r="F26" s="348">
        <v>507.84258599999998</v>
      </c>
      <c r="G26" s="1057"/>
      <c r="H26" s="348"/>
      <c r="I26" s="348"/>
      <c r="J26" s="348"/>
      <c r="K26" s="348"/>
      <c r="L26" s="348"/>
      <c r="M26" s="348"/>
      <c r="N26" s="348"/>
      <c r="O26" s="348"/>
      <c r="P26" s="348"/>
      <c r="Q26" s="296"/>
    </row>
    <row r="27" spans="2:17" s="3" customFormat="1" ht="11.25" customHeight="1">
      <c r="B27" s="341" t="s">
        <v>980</v>
      </c>
      <c r="C27" s="597" t="s">
        <v>938</v>
      </c>
      <c r="D27" s="348">
        <v>117120.50051100001</v>
      </c>
      <c r="E27" s="348">
        <v>117045.975085</v>
      </c>
      <c r="F27" s="348">
        <v>74.525425999999996</v>
      </c>
      <c r="G27" s="1057"/>
      <c r="H27" s="348"/>
      <c r="I27" s="348"/>
      <c r="J27" s="348"/>
      <c r="K27" s="348"/>
      <c r="L27" s="348"/>
      <c r="M27" s="348"/>
      <c r="N27" s="348"/>
      <c r="O27" s="348"/>
      <c r="P27" s="348"/>
      <c r="Q27" s="296"/>
    </row>
    <row r="28" spans="2:17" s="3" customFormat="1" ht="11.25" customHeight="1">
      <c r="B28" s="341" t="s">
        <v>981</v>
      </c>
      <c r="C28" s="597" t="s">
        <v>940</v>
      </c>
      <c r="D28" s="348">
        <v>13.652068</v>
      </c>
      <c r="E28" s="348">
        <v>13.652068</v>
      </c>
      <c r="F28" s="348"/>
      <c r="G28" s="1057"/>
      <c r="H28" s="348"/>
      <c r="I28" s="348"/>
      <c r="J28" s="348"/>
      <c r="K28" s="348"/>
      <c r="L28" s="348"/>
      <c r="M28" s="348"/>
      <c r="N28" s="348"/>
      <c r="O28" s="348"/>
      <c r="P28" s="348"/>
      <c r="Q28" s="296"/>
    </row>
    <row r="29" spans="2:17" s="3" customFormat="1" ht="11.25" customHeight="1">
      <c r="B29" s="341" t="s">
        <v>982</v>
      </c>
      <c r="C29" s="597" t="s">
        <v>942</v>
      </c>
      <c r="D29" s="348">
        <v>4047.7059220000001</v>
      </c>
      <c r="E29" s="348">
        <v>3957.05348</v>
      </c>
      <c r="F29" s="348">
        <v>90.652441999999994</v>
      </c>
      <c r="G29" s="1057"/>
      <c r="H29" s="348"/>
      <c r="I29" s="348"/>
      <c r="J29" s="348"/>
      <c r="K29" s="348"/>
      <c r="L29" s="348"/>
      <c r="M29" s="348"/>
      <c r="N29" s="348"/>
      <c r="O29" s="348"/>
      <c r="P29" s="348"/>
      <c r="Q29" s="296"/>
    </row>
    <row r="30" spans="2:17" s="3" customFormat="1" ht="11.25" customHeight="1">
      <c r="B30" s="480" t="s">
        <v>983</v>
      </c>
      <c r="C30" s="1664" t="s">
        <v>984</v>
      </c>
      <c r="D30" s="1711">
        <v>768130.37599299999</v>
      </c>
      <c r="E30" s="1712"/>
      <c r="F30" s="1712"/>
      <c r="G30" s="1712"/>
      <c r="H30" s="1711">
        <v>5356.2890369999996</v>
      </c>
      <c r="I30" s="1712"/>
      <c r="J30" s="1712"/>
      <c r="K30" s="1712"/>
      <c r="L30" s="1712"/>
      <c r="M30" s="1712"/>
      <c r="N30" s="1712"/>
      <c r="O30" s="1712"/>
      <c r="P30" s="1711">
        <v>5356.2890369999996</v>
      </c>
      <c r="Q30" s="296"/>
    </row>
    <row r="31" spans="2:17" s="3" customFormat="1" ht="11.25" customHeight="1">
      <c r="B31" s="341" t="s">
        <v>985</v>
      </c>
      <c r="C31" s="597" t="s">
        <v>934</v>
      </c>
      <c r="D31" s="1057">
        <v>1.1225799999999999</v>
      </c>
      <c r="E31" s="1713"/>
      <c r="F31" s="1713"/>
      <c r="G31" s="1713"/>
      <c r="H31" s="1057"/>
      <c r="I31" s="1713"/>
      <c r="J31" s="1713"/>
      <c r="K31" s="1713"/>
      <c r="L31" s="1713"/>
      <c r="M31" s="1713"/>
      <c r="N31" s="1713"/>
      <c r="O31" s="1713"/>
      <c r="P31" s="1057"/>
      <c r="Q31" s="296"/>
    </row>
    <row r="32" spans="2:17" s="3" customFormat="1" ht="11.25" customHeight="1">
      <c r="B32" s="341" t="s">
        <v>986</v>
      </c>
      <c r="C32" s="597" t="s">
        <v>936</v>
      </c>
      <c r="D32" s="1057">
        <v>10403.73071</v>
      </c>
      <c r="E32" s="1713"/>
      <c r="F32" s="1713"/>
      <c r="G32" s="1713"/>
      <c r="H32" s="1057"/>
      <c r="I32" s="1713"/>
      <c r="J32" s="1713"/>
      <c r="K32" s="1713"/>
      <c r="L32" s="1713"/>
      <c r="M32" s="1713"/>
      <c r="N32" s="1713"/>
      <c r="O32" s="1713"/>
      <c r="P32" s="1057"/>
      <c r="Q32" s="296"/>
    </row>
    <row r="33" spans="2:17" s="3" customFormat="1" ht="11.25" customHeight="1">
      <c r="B33" s="341" t="s">
        <v>987</v>
      </c>
      <c r="C33" s="597" t="s">
        <v>938</v>
      </c>
      <c r="D33" s="1057">
        <v>38046.502634999997</v>
      </c>
      <c r="E33" s="1713"/>
      <c r="F33" s="1713"/>
      <c r="G33" s="1713"/>
      <c r="H33" s="1057"/>
      <c r="I33" s="1713"/>
      <c r="J33" s="1713"/>
      <c r="K33" s="1713"/>
      <c r="L33" s="1713"/>
      <c r="M33" s="1713"/>
      <c r="N33" s="1713"/>
      <c r="O33" s="1713"/>
      <c r="P33" s="1057"/>
      <c r="Q33" s="296"/>
    </row>
    <row r="34" spans="2:17" s="3" customFormat="1" ht="11.25" customHeight="1">
      <c r="B34" s="341" t="s">
        <v>988</v>
      </c>
      <c r="C34" s="597" t="s">
        <v>940</v>
      </c>
      <c r="D34" s="1057">
        <v>10679.748326999999</v>
      </c>
      <c r="E34" s="1713"/>
      <c r="F34" s="1713"/>
      <c r="G34" s="1713"/>
      <c r="H34" s="1057"/>
      <c r="I34" s="1713"/>
      <c r="J34" s="1713"/>
      <c r="K34" s="1713"/>
      <c r="L34" s="1713"/>
      <c r="M34" s="1713"/>
      <c r="N34" s="1713"/>
      <c r="O34" s="1713"/>
      <c r="P34" s="1057"/>
      <c r="Q34" s="296"/>
    </row>
    <row r="35" spans="2:17" s="3" customFormat="1" ht="11.25" customHeight="1">
      <c r="B35" s="341" t="s">
        <v>989</v>
      </c>
      <c r="C35" s="597" t="s">
        <v>942</v>
      </c>
      <c r="D35" s="1057">
        <v>438829.62236199999</v>
      </c>
      <c r="E35" s="1713"/>
      <c r="F35" s="1713"/>
      <c r="G35" s="1713"/>
      <c r="H35" s="1057">
        <v>5077.3478240000004</v>
      </c>
      <c r="I35" s="1713"/>
      <c r="J35" s="1713"/>
      <c r="K35" s="1713"/>
      <c r="L35" s="1713"/>
      <c r="M35" s="1713"/>
      <c r="N35" s="1713"/>
      <c r="O35" s="1713"/>
      <c r="P35" s="1057">
        <v>5077.3478240000004</v>
      </c>
      <c r="Q35" s="296"/>
    </row>
    <row r="36" spans="2:17" s="3" customFormat="1" ht="11.25" customHeight="1">
      <c r="B36" s="341" t="s">
        <v>990</v>
      </c>
      <c r="C36" s="597" t="s">
        <v>944</v>
      </c>
      <c r="D36" s="1057">
        <v>270169.64937900001</v>
      </c>
      <c r="E36" s="1713"/>
      <c r="F36" s="1713"/>
      <c r="G36" s="1713"/>
      <c r="H36" s="1057">
        <v>278.941213</v>
      </c>
      <c r="I36" s="1713"/>
      <c r="J36" s="1713"/>
      <c r="K36" s="1713"/>
      <c r="L36" s="1713"/>
      <c r="M36" s="1713"/>
      <c r="N36" s="1713"/>
      <c r="O36" s="1713"/>
      <c r="P36" s="1057">
        <v>278.941213</v>
      </c>
      <c r="Q36" s="296"/>
    </row>
    <row r="37" spans="2:17" s="3" customFormat="1" ht="11.25" customHeight="1">
      <c r="B37" s="643">
        <v>220</v>
      </c>
      <c r="C37" s="642" t="s">
        <v>656</v>
      </c>
      <c r="D37" s="644">
        <f>+D30+D24+D16+D15</f>
        <v>3066275.119281</v>
      </c>
      <c r="E37" s="644">
        <f>+E30+E24+E16+E15</f>
        <v>2295750.1055669999</v>
      </c>
      <c r="F37" s="644">
        <f>+F30+F24+F16+F15</f>
        <v>2394.6377199999997</v>
      </c>
      <c r="G37" s="644"/>
      <c r="H37" s="644">
        <f t="shared" ref="H37:P37" si="0">+H30+H24+H16+H15</f>
        <v>36823.210757000001</v>
      </c>
      <c r="I37" s="644">
        <f t="shared" si="0"/>
        <v>25984.287270000001</v>
      </c>
      <c r="J37" s="644">
        <f t="shared" si="0"/>
        <v>1204.6012450000001</v>
      </c>
      <c r="K37" s="644">
        <f t="shared" si="0"/>
        <v>856.05793900000003</v>
      </c>
      <c r="L37" s="644">
        <f t="shared" si="0"/>
        <v>1020.638787</v>
      </c>
      <c r="M37" s="644">
        <f t="shared" si="0"/>
        <v>1782.4993360000001</v>
      </c>
      <c r="N37" s="644">
        <f t="shared" si="0"/>
        <v>396.38042500000006</v>
      </c>
      <c r="O37" s="644">
        <f t="shared" si="0"/>
        <v>222.456718</v>
      </c>
      <c r="P37" s="644">
        <f t="shared" si="0"/>
        <v>36823.210757000001</v>
      </c>
      <c r="Q37" s="296"/>
    </row>
    <row r="38" spans="2:17" s="3" customFormat="1" ht="12" customHeight="1">
      <c r="B38" s="344"/>
      <c r="C38" s="595"/>
      <c r="D38" s="1057"/>
      <c r="E38" s="1057"/>
      <c r="F38" s="1057"/>
      <c r="G38" s="1057"/>
      <c r="H38" s="1057"/>
      <c r="I38" s="1057"/>
      <c r="J38" s="1057"/>
      <c r="K38" s="1057"/>
      <c r="L38" s="1057"/>
      <c r="M38" s="1057"/>
      <c r="N38" s="1057"/>
      <c r="O38" s="1057"/>
      <c r="P38" s="1057"/>
      <c r="Q38" s="296"/>
    </row>
    <row r="39" spans="2:17" s="3" customFormat="1" ht="12" customHeight="1">
      <c r="B39" s="344"/>
      <c r="C39" s="595"/>
      <c r="D39" s="348"/>
      <c r="E39" s="348"/>
      <c r="F39" s="348"/>
      <c r="G39" s="348"/>
      <c r="H39" s="348"/>
      <c r="I39" s="348"/>
      <c r="J39" s="348"/>
      <c r="K39" s="348"/>
      <c r="L39" s="348"/>
      <c r="M39" s="348"/>
      <c r="N39" s="348"/>
      <c r="O39" s="348"/>
      <c r="P39" s="348"/>
      <c r="Q39" s="296"/>
    </row>
    <row r="40" spans="2:17" s="3" customFormat="1" ht="12" customHeight="1"/>
    <row r="41" spans="2:17" s="3" customFormat="1" ht="11.25" customHeight="1">
      <c r="B41" s="1827" t="s">
        <v>791</v>
      </c>
      <c r="C41" s="1828"/>
      <c r="D41" s="641" t="s">
        <v>305</v>
      </c>
      <c r="E41" s="641" t="s">
        <v>308</v>
      </c>
      <c r="F41" s="641" t="s">
        <v>310</v>
      </c>
      <c r="G41" s="641"/>
      <c r="H41" s="641" t="s">
        <v>313</v>
      </c>
      <c r="I41" s="641" t="s">
        <v>319</v>
      </c>
      <c r="J41" s="641" t="s">
        <v>328</v>
      </c>
      <c r="K41" s="641" t="s">
        <v>331</v>
      </c>
      <c r="L41" s="641" t="s">
        <v>339</v>
      </c>
      <c r="M41" s="641" t="s">
        <v>348</v>
      </c>
      <c r="N41" s="641" t="s">
        <v>388</v>
      </c>
      <c r="O41" s="572" t="s">
        <v>416</v>
      </c>
      <c r="P41" s="573" t="s">
        <v>951</v>
      </c>
      <c r="Q41" s="480"/>
    </row>
    <row r="42" spans="2:17" s="3" customFormat="1" ht="11.25" customHeight="1">
      <c r="B42" s="594"/>
      <c r="C42" s="594"/>
      <c r="D42" s="931"/>
      <c r="E42" s="931"/>
      <c r="F42" s="931"/>
      <c r="G42" s="931"/>
      <c r="H42" s="1829" t="s">
        <v>952</v>
      </c>
      <c r="I42" s="1830"/>
      <c r="J42" s="1830"/>
      <c r="K42" s="1830"/>
      <c r="L42" s="1830"/>
      <c r="M42" s="1830"/>
      <c r="N42" s="1830"/>
      <c r="O42" s="1830"/>
      <c r="P42" s="1830"/>
      <c r="Q42" s="334"/>
    </row>
    <row r="43" spans="2:17" s="3" customFormat="1" ht="11.25" customHeight="1">
      <c r="B43" s="594"/>
      <c r="C43" s="594"/>
      <c r="D43" s="1776" t="s">
        <v>953</v>
      </c>
      <c r="E43" s="1776"/>
      <c r="F43" s="1776"/>
      <c r="G43" s="480"/>
      <c r="I43" s="1831" t="s">
        <v>954</v>
      </c>
      <c r="J43" s="1830"/>
      <c r="K43" s="1830"/>
      <c r="L43" s="1830"/>
      <c r="M43" s="1830"/>
      <c r="N43" s="1830"/>
      <c r="O43" s="1830"/>
      <c r="P43" s="1830"/>
      <c r="Q43" s="594"/>
    </row>
    <row r="44" spans="2:17" s="3" customFormat="1" ht="11.25" customHeight="1">
      <c r="B44" s="1832"/>
      <c r="C44" s="1832"/>
      <c r="D44" s="1833"/>
      <c r="E44" s="932" t="s">
        <v>955</v>
      </c>
      <c r="F44" s="932" t="s">
        <v>956</v>
      </c>
      <c r="G44" s="513"/>
      <c r="H44" s="1834"/>
      <c r="I44" s="340" t="s">
        <v>957</v>
      </c>
      <c r="J44" s="340" t="s">
        <v>956</v>
      </c>
      <c r="K44" s="513" t="s">
        <v>956</v>
      </c>
      <c r="L44" s="513" t="s">
        <v>956</v>
      </c>
      <c r="M44" s="513" t="s">
        <v>956</v>
      </c>
      <c r="N44" s="513" t="s">
        <v>956</v>
      </c>
      <c r="Q44" s="1825"/>
    </row>
    <row r="45" spans="2:17" s="3" customFormat="1" ht="11.25" customHeight="1">
      <c r="B45" s="1832"/>
      <c r="C45" s="1832"/>
      <c r="D45" s="1834"/>
      <c r="E45" s="340" t="s">
        <v>958</v>
      </c>
      <c r="F45" s="340" t="s">
        <v>959</v>
      </c>
      <c r="G45" s="513"/>
      <c r="H45" s="1834"/>
      <c r="I45" s="340" t="s">
        <v>960</v>
      </c>
      <c r="J45" s="340" t="s">
        <v>961</v>
      </c>
      <c r="K45" s="513" t="s">
        <v>962</v>
      </c>
      <c r="L45" s="513" t="s">
        <v>963</v>
      </c>
      <c r="M45" s="513" t="s">
        <v>964</v>
      </c>
      <c r="N45" s="513" t="s">
        <v>965</v>
      </c>
      <c r="O45" s="513" t="s">
        <v>956</v>
      </c>
      <c r="P45" s="340" t="s">
        <v>921</v>
      </c>
      <c r="Q45" s="1825"/>
    </row>
    <row r="46" spans="2:17" s="3" customFormat="1" ht="11.25" customHeight="1">
      <c r="B46" s="1826" t="s">
        <v>296</v>
      </c>
      <c r="C46" s="1781"/>
      <c r="D46" s="1182"/>
      <c r="E46" s="1165" t="s">
        <v>966</v>
      </c>
      <c r="F46" s="1165" t="s">
        <v>967</v>
      </c>
      <c r="G46" s="1182"/>
      <c r="H46" s="1835"/>
      <c r="I46" s="1165" t="s">
        <v>968</v>
      </c>
      <c r="J46" s="1165" t="s">
        <v>969</v>
      </c>
      <c r="K46" s="1182" t="s">
        <v>970</v>
      </c>
      <c r="L46" s="1182" t="s">
        <v>971</v>
      </c>
      <c r="M46" s="1182" t="s">
        <v>972</v>
      </c>
      <c r="N46" s="1182" t="s">
        <v>973</v>
      </c>
      <c r="O46" s="1165" t="s">
        <v>974</v>
      </c>
      <c r="P46" s="1165" t="s">
        <v>925</v>
      </c>
      <c r="Q46" s="1825"/>
    </row>
    <row r="47" spans="2:17" s="3" customFormat="1" ht="11.25" customHeight="1">
      <c r="B47" s="480" t="s">
        <v>931</v>
      </c>
      <c r="C47" s="1664" t="s">
        <v>932</v>
      </c>
      <c r="D47" s="1710">
        <v>1789112</v>
      </c>
      <c r="E47" s="1710">
        <v>1787191</v>
      </c>
      <c r="F47" s="1710">
        <v>1921</v>
      </c>
      <c r="G47" s="1710"/>
      <c r="H47" s="1710">
        <v>33902</v>
      </c>
      <c r="I47" s="1710">
        <v>22813</v>
      </c>
      <c r="J47" s="1710">
        <v>2506</v>
      </c>
      <c r="K47" s="1710">
        <v>3420</v>
      </c>
      <c r="L47" s="1710">
        <v>2314</v>
      </c>
      <c r="M47" s="1710">
        <v>2172</v>
      </c>
      <c r="N47" s="1710">
        <v>442</v>
      </c>
      <c r="O47" s="1710">
        <v>236</v>
      </c>
      <c r="P47" s="1710">
        <v>33902</v>
      </c>
      <c r="Q47" s="296"/>
    </row>
    <row r="48" spans="2:17" s="3" customFormat="1" ht="11.25" customHeight="1">
      <c r="B48" s="341" t="s">
        <v>933</v>
      </c>
      <c r="C48" s="597" t="s">
        <v>934</v>
      </c>
      <c r="D48" s="348">
        <v>10880</v>
      </c>
      <c r="E48" s="348">
        <v>10880</v>
      </c>
      <c r="F48" s="348"/>
      <c r="G48" s="348"/>
      <c r="H48" s="348"/>
      <c r="I48" s="348"/>
      <c r="J48" s="348"/>
      <c r="K48" s="348"/>
      <c r="L48" s="348"/>
      <c r="M48" s="348"/>
      <c r="N48" s="348"/>
      <c r="O48" s="348"/>
      <c r="P48" s="348"/>
      <c r="Q48" s="296"/>
    </row>
    <row r="49" spans="2:17" s="3" customFormat="1" ht="11.25" customHeight="1">
      <c r="B49" s="341" t="s">
        <v>935</v>
      </c>
      <c r="C49" s="597" t="s">
        <v>936</v>
      </c>
      <c r="D49" s="348">
        <v>11180</v>
      </c>
      <c r="E49" s="348">
        <v>11180</v>
      </c>
      <c r="F49" s="348"/>
      <c r="G49" s="348"/>
      <c r="H49" s="348"/>
      <c r="I49" s="348"/>
      <c r="J49" s="348"/>
      <c r="K49" s="348"/>
      <c r="L49" s="348"/>
      <c r="M49" s="348"/>
      <c r="N49" s="348"/>
      <c r="O49" s="348"/>
      <c r="P49" s="348"/>
      <c r="Q49" s="296"/>
    </row>
    <row r="50" spans="2:17" s="3" customFormat="1" ht="11.25" customHeight="1">
      <c r="B50" s="341" t="s">
        <v>937</v>
      </c>
      <c r="C50" s="597" t="s">
        <v>938</v>
      </c>
      <c r="D50" s="348">
        <v>70952</v>
      </c>
      <c r="E50" s="348">
        <v>70952</v>
      </c>
      <c r="F50" s="348"/>
      <c r="G50" s="348"/>
      <c r="H50" s="348"/>
      <c r="I50" s="348"/>
      <c r="J50" s="348"/>
      <c r="K50" s="348"/>
      <c r="L50" s="348"/>
      <c r="M50" s="348"/>
      <c r="N50" s="348"/>
      <c r="O50" s="348"/>
      <c r="P50" s="348"/>
      <c r="Q50" s="296"/>
    </row>
    <row r="51" spans="2:17" s="3" customFormat="1" ht="11.25" customHeight="1">
      <c r="B51" s="341" t="s">
        <v>939</v>
      </c>
      <c r="C51" s="597" t="s">
        <v>940</v>
      </c>
      <c r="D51" s="348">
        <v>70706</v>
      </c>
      <c r="E51" s="348">
        <v>70706</v>
      </c>
      <c r="F51" s="348"/>
      <c r="G51" s="348"/>
      <c r="H51" s="348">
        <v>68</v>
      </c>
      <c r="I51" s="348">
        <v>2</v>
      </c>
      <c r="J51" s="348">
        <v>1</v>
      </c>
      <c r="K51" s="348">
        <v>63</v>
      </c>
      <c r="L51" s="348">
        <v>2</v>
      </c>
      <c r="M51" s="348"/>
      <c r="N51" s="348"/>
      <c r="O51" s="348"/>
      <c r="P51" s="348">
        <v>68</v>
      </c>
      <c r="Q51" s="296"/>
    </row>
    <row r="52" spans="2:17" s="3" customFormat="1" ht="11.25" customHeight="1">
      <c r="B52" s="341" t="s">
        <v>941</v>
      </c>
      <c r="C52" s="597" t="s">
        <v>942</v>
      </c>
      <c r="D52" s="348">
        <v>706198</v>
      </c>
      <c r="E52" s="348">
        <v>705785</v>
      </c>
      <c r="F52" s="348">
        <v>413</v>
      </c>
      <c r="G52" s="348"/>
      <c r="H52" s="348">
        <v>30312</v>
      </c>
      <c r="I52" s="348">
        <v>21876</v>
      </c>
      <c r="J52" s="348">
        <v>1943</v>
      </c>
      <c r="K52" s="348">
        <v>2683</v>
      </c>
      <c r="L52" s="348">
        <v>1660</v>
      </c>
      <c r="M52" s="348">
        <v>1715</v>
      </c>
      <c r="N52" s="348">
        <v>304</v>
      </c>
      <c r="O52" s="348">
        <v>132</v>
      </c>
      <c r="P52" s="348">
        <v>30312</v>
      </c>
      <c r="Q52" s="296"/>
    </row>
    <row r="53" spans="2:17" s="508" customFormat="1" ht="11.25" customHeight="1">
      <c r="B53" s="1095" t="s">
        <v>943</v>
      </c>
      <c r="C53" s="1096" t="s">
        <v>976</v>
      </c>
      <c r="D53" s="1098">
        <v>216327</v>
      </c>
      <c r="E53" s="1098">
        <v>215994</v>
      </c>
      <c r="F53" s="1098">
        <v>333</v>
      </c>
      <c r="G53" s="1098"/>
      <c r="H53" s="1098">
        <v>4086</v>
      </c>
      <c r="I53" s="1098">
        <v>1951</v>
      </c>
      <c r="J53" s="1098">
        <v>215</v>
      </c>
      <c r="K53" s="1098">
        <v>274</v>
      </c>
      <c r="L53" s="1098">
        <v>583</v>
      </c>
      <c r="M53" s="1098">
        <v>969</v>
      </c>
      <c r="N53" s="1098">
        <v>41</v>
      </c>
      <c r="O53" s="1098">
        <v>52</v>
      </c>
      <c r="P53" s="1098">
        <v>4086</v>
      </c>
      <c r="Q53" s="1099"/>
    </row>
    <row r="54" spans="2:17" s="3" customFormat="1" ht="11.25" customHeight="1">
      <c r="B54" s="341" t="s">
        <v>945</v>
      </c>
      <c r="C54" s="597" t="s">
        <v>944</v>
      </c>
      <c r="D54" s="348">
        <v>919196</v>
      </c>
      <c r="E54" s="348">
        <v>917688</v>
      </c>
      <c r="F54" s="348">
        <v>1508</v>
      </c>
      <c r="G54" s="348"/>
      <c r="H54" s="348">
        <v>3522</v>
      </c>
      <c r="I54" s="348">
        <v>935</v>
      </c>
      <c r="J54" s="348">
        <v>562</v>
      </c>
      <c r="K54" s="348">
        <v>674</v>
      </c>
      <c r="L54" s="348">
        <v>652</v>
      </c>
      <c r="M54" s="348">
        <v>457</v>
      </c>
      <c r="N54" s="348">
        <v>137</v>
      </c>
      <c r="O54" s="348">
        <v>105</v>
      </c>
      <c r="P54" s="348">
        <v>3522</v>
      </c>
      <c r="Q54" s="296"/>
    </row>
    <row r="55" spans="2:17" s="3" customFormat="1" ht="11.25" customHeight="1">
      <c r="B55" s="480" t="s">
        <v>947</v>
      </c>
      <c r="C55" s="1664" t="s">
        <v>977</v>
      </c>
      <c r="D55" s="1710">
        <v>194493</v>
      </c>
      <c r="E55" s="1710">
        <v>194493</v>
      </c>
      <c r="F55" s="348"/>
      <c r="G55" s="348"/>
      <c r="H55" s="348"/>
      <c r="I55" s="348"/>
      <c r="J55" s="348"/>
      <c r="K55" s="348"/>
      <c r="L55" s="348"/>
      <c r="M55" s="348"/>
      <c r="N55" s="348"/>
      <c r="O55" s="348"/>
      <c r="P55" s="348"/>
      <c r="Q55" s="296"/>
    </row>
    <row r="56" spans="2:17" s="3" customFormat="1" ht="11.25" customHeight="1">
      <c r="B56" s="341" t="s">
        <v>978</v>
      </c>
      <c r="C56" s="597" t="s">
        <v>934</v>
      </c>
      <c r="D56" s="348">
        <v>12815</v>
      </c>
      <c r="E56" s="348">
        <v>12815</v>
      </c>
      <c r="F56" s="348"/>
      <c r="G56" s="348"/>
      <c r="H56" s="348"/>
      <c r="I56" s="348"/>
      <c r="J56" s="348"/>
      <c r="K56" s="348"/>
      <c r="L56" s="348"/>
      <c r="M56" s="348"/>
      <c r="N56" s="348"/>
      <c r="O56" s="348"/>
      <c r="P56" s="348"/>
      <c r="Q56" s="296"/>
    </row>
    <row r="57" spans="2:17" s="3" customFormat="1" ht="11.25" customHeight="1">
      <c r="B57" s="341" t="s">
        <v>979</v>
      </c>
      <c r="C57" s="597" t="s">
        <v>936</v>
      </c>
      <c r="D57" s="348">
        <v>55112</v>
      </c>
      <c r="E57" s="348">
        <v>55112</v>
      </c>
      <c r="F57" s="348"/>
      <c r="G57" s="348"/>
      <c r="H57" s="348"/>
      <c r="I57" s="348"/>
      <c r="J57" s="348"/>
      <c r="K57" s="348"/>
      <c r="L57" s="348"/>
      <c r="M57" s="348"/>
      <c r="N57" s="348"/>
      <c r="O57" s="348"/>
      <c r="P57" s="348"/>
      <c r="Q57" s="296"/>
    </row>
    <row r="58" spans="2:17" s="3" customFormat="1" ht="11.25" customHeight="1">
      <c r="B58" s="341" t="s">
        <v>980</v>
      </c>
      <c r="C58" s="597" t="s">
        <v>938</v>
      </c>
      <c r="D58" s="348">
        <v>115138</v>
      </c>
      <c r="E58" s="348">
        <v>115138</v>
      </c>
      <c r="F58" s="348"/>
      <c r="G58" s="348"/>
      <c r="H58" s="348"/>
      <c r="I58" s="348"/>
      <c r="J58" s="348"/>
      <c r="K58" s="348"/>
      <c r="L58" s="348"/>
      <c r="M58" s="348"/>
      <c r="N58" s="348"/>
      <c r="O58" s="348"/>
      <c r="P58" s="348"/>
      <c r="Q58" s="296"/>
    </row>
    <row r="59" spans="2:17" s="3" customFormat="1" ht="11.25" customHeight="1">
      <c r="B59" s="341" t="s">
        <v>981</v>
      </c>
      <c r="C59" s="597" t="s">
        <v>940</v>
      </c>
      <c r="D59" s="348">
        <v>1210</v>
      </c>
      <c r="E59" s="348">
        <v>1210</v>
      </c>
      <c r="F59" s="348"/>
      <c r="G59" s="348"/>
      <c r="H59" s="348"/>
      <c r="I59" s="348"/>
      <c r="J59" s="348"/>
      <c r="K59" s="348"/>
      <c r="L59" s="348"/>
      <c r="M59" s="348"/>
      <c r="N59" s="348"/>
      <c r="O59" s="348"/>
      <c r="P59" s="348"/>
      <c r="Q59" s="296"/>
    </row>
    <row r="60" spans="2:17" s="3" customFormat="1" ht="11.25" customHeight="1">
      <c r="B60" s="341" t="s">
        <v>982</v>
      </c>
      <c r="C60" s="597" t="s">
        <v>942</v>
      </c>
      <c r="D60" s="348">
        <v>10218</v>
      </c>
      <c r="E60" s="348">
        <v>10218</v>
      </c>
      <c r="F60" s="348"/>
      <c r="G60" s="348"/>
      <c r="H60" s="348"/>
      <c r="I60" s="348"/>
      <c r="J60" s="348"/>
      <c r="K60" s="348"/>
      <c r="L60" s="348"/>
      <c r="M60" s="348"/>
      <c r="N60" s="348"/>
      <c r="O60" s="348"/>
      <c r="P60" s="348"/>
      <c r="Q60" s="296"/>
    </row>
    <row r="61" spans="2:17" s="3" customFormat="1" ht="11.25" customHeight="1">
      <c r="B61" s="480" t="s">
        <v>983</v>
      </c>
      <c r="C61" s="1664" t="s">
        <v>984</v>
      </c>
      <c r="D61" s="1710">
        <v>723455</v>
      </c>
      <c r="E61" s="1715"/>
      <c r="F61" s="1715"/>
      <c r="G61" s="1715"/>
      <c r="H61" s="1710">
        <v>6079</v>
      </c>
      <c r="I61" s="1715"/>
      <c r="J61" s="1715"/>
      <c r="K61" s="1715"/>
      <c r="L61" s="1715"/>
      <c r="M61" s="1715"/>
      <c r="N61" s="1715"/>
      <c r="O61" s="1715"/>
      <c r="P61" s="1710">
        <v>6079</v>
      </c>
      <c r="Q61" s="296"/>
    </row>
    <row r="62" spans="2:17" s="3" customFormat="1" ht="11.25" customHeight="1">
      <c r="B62" s="341" t="s">
        <v>985</v>
      </c>
      <c r="C62" s="597" t="s">
        <v>934</v>
      </c>
      <c r="D62" s="348">
        <v>9</v>
      </c>
      <c r="E62" s="1714"/>
      <c r="F62" s="1714"/>
      <c r="G62" s="1714"/>
      <c r="H62" s="348"/>
      <c r="I62" s="1714"/>
      <c r="J62" s="1714"/>
      <c r="K62" s="1714"/>
      <c r="L62" s="1714"/>
      <c r="M62" s="1714"/>
      <c r="N62" s="1714"/>
      <c r="O62" s="1714"/>
      <c r="P62" s="348"/>
      <c r="Q62" s="296"/>
    </row>
    <row r="63" spans="2:17" s="3" customFormat="1" ht="11.25" customHeight="1">
      <c r="B63" s="341" t="s">
        <v>986</v>
      </c>
      <c r="C63" s="597" t="s">
        <v>936</v>
      </c>
      <c r="D63" s="348">
        <v>10177</v>
      </c>
      <c r="E63" s="1714"/>
      <c r="F63" s="1714"/>
      <c r="G63" s="1714"/>
      <c r="H63" s="348"/>
      <c r="I63" s="1714"/>
      <c r="J63" s="1714"/>
      <c r="K63" s="1714"/>
      <c r="L63" s="1714"/>
      <c r="M63" s="1714"/>
      <c r="N63" s="1714"/>
      <c r="O63" s="1714"/>
      <c r="P63" s="348"/>
      <c r="Q63" s="296"/>
    </row>
    <row r="64" spans="2:17" s="3" customFormat="1" ht="11.25" customHeight="1">
      <c r="B64" s="341" t="s">
        <v>987</v>
      </c>
      <c r="C64" s="597" t="s">
        <v>938</v>
      </c>
      <c r="D64" s="348">
        <v>34680</v>
      </c>
      <c r="E64" s="1714"/>
      <c r="F64" s="1714"/>
      <c r="G64" s="1714"/>
      <c r="H64" s="348"/>
      <c r="I64" s="1714"/>
      <c r="J64" s="1714"/>
      <c r="K64" s="1714"/>
      <c r="L64" s="1714"/>
      <c r="M64" s="1714"/>
      <c r="N64" s="1714"/>
      <c r="O64" s="1714"/>
      <c r="P64" s="348"/>
      <c r="Q64" s="296"/>
    </row>
    <row r="65" spans="2:17" s="3" customFormat="1" ht="11.25" customHeight="1">
      <c r="B65" s="341" t="s">
        <v>988</v>
      </c>
      <c r="C65" s="597" t="s">
        <v>940</v>
      </c>
      <c r="D65" s="348">
        <v>12794</v>
      </c>
      <c r="E65" s="1714"/>
      <c r="F65" s="1714"/>
      <c r="G65" s="1714"/>
      <c r="H65" s="348">
        <v>1</v>
      </c>
      <c r="I65" s="1714"/>
      <c r="J65" s="1714"/>
      <c r="K65" s="1714"/>
      <c r="L65" s="1714"/>
      <c r="M65" s="1714"/>
      <c r="N65" s="1714"/>
      <c r="O65" s="1714"/>
      <c r="P65" s="348">
        <v>1</v>
      </c>
      <c r="Q65" s="296"/>
    </row>
    <row r="66" spans="2:17" s="3" customFormat="1" ht="11.25" customHeight="1">
      <c r="B66" s="341" t="s">
        <v>989</v>
      </c>
      <c r="C66" s="597" t="s">
        <v>942</v>
      </c>
      <c r="D66" s="348">
        <v>390905</v>
      </c>
      <c r="E66" s="1714"/>
      <c r="F66" s="1714"/>
      <c r="G66" s="1714"/>
      <c r="H66" s="348">
        <v>5777</v>
      </c>
      <c r="I66" s="1714"/>
      <c r="J66" s="1714"/>
      <c r="K66" s="1714"/>
      <c r="L66" s="1714"/>
      <c r="M66" s="1714"/>
      <c r="N66" s="1714"/>
      <c r="O66" s="1714"/>
      <c r="P66" s="348">
        <v>5777</v>
      </c>
      <c r="Q66" s="296"/>
    </row>
    <row r="67" spans="2:17" s="3" customFormat="1" ht="11.25" customHeight="1">
      <c r="B67" s="341" t="s">
        <v>990</v>
      </c>
      <c r="C67" s="597" t="s">
        <v>944</v>
      </c>
      <c r="D67" s="348">
        <v>274889</v>
      </c>
      <c r="E67" s="1714"/>
      <c r="F67" s="1714"/>
      <c r="G67" s="1714"/>
      <c r="H67" s="348">
        <v>301</v>
      </c>
      <c r="I67" s="1714"/>
      <c r="J67" s="1714"/>
      <c r="K67" s="1714"/>
      <c r="L67" s="1714"/>
      <c r="M67" s="1714"/>
      <c r="N67" s="1714"/>
      <c r="O67" s="1714"/>
      <c r="P67" s="348">
        <v>301</v>
      </c>
      <c r="Q67" s="296"/>
    </row>
    <row r="68" spans="2:17" s="3" customFormat="1" ht="11.25" customHeight="1">
      <c r="B68" s="643">
        <v>220</v>
      </c>
      <c r="C68" s="642" t="s">
        <v>656</v>
      </c>
      <c r="D68" s="644">
        <v>2707059</v>
      </c>
      <c r="E68" s="644">
        <v>1981684</v>
      </c>
      <c r="F68" s="644">
        <v>1921</v>
      </c>
      <c r="G68" s="644"/>
      <c r="H68" s="644">
        <v>39981</v>
      </c>
      <c r="I68" s="644">
        <v>22813</v>
      </c>
      <c r="J68" s="644">
        <v>2506</v>
      </c>
      <c r="K68" s="644">
        <v>3420</v>
      </c>
      <c r="L68" s="644">
        <v>2314</v>
      </c>
      <c r="M68" s="644">
        <v>2172</v>
      </c>
      <c r="N68" s="644">
        <v>442</v>
      </c>
      <c r="O68" s="644">
        <v>236</v>
      </c>
      <c r="P68" s="644">
        <v>39981</v>
      </c>
      <c r="Q68" s="296"/>
    </row>
    <row r="76" spans="2:17">
      <c r="F76" t="s">
        <v>540</v>
      </c>
    </row>
  </sheetData>
  <mergeCells count="23">
    <mergeCell ref="B3:J3"/>
    <mergeCell ref="B8:Q8"/>
    <mergeCell ref="H10:P10"/>
    <mergeCell ref="B9:C9"/>
    <mergeCell ref="Q12:Q14"/>
    <mergeCell ref="B14:C14"/>
    <mergeCell ref="B7:P7"/>
    <mergeCell ref="B12:B13"/>
    <mergeCell ref="C12:C13"/>
    <mergeCell ref="D12:D13"/>
    <mergeCell ref="H12:H14"/>
    <mergeCell ref="D11:F11"/>
    <mergeCell ref="I11:P11"/>
    <mergeCell ref="Q44:Q46"/>
    <mergeCell ref="B46:C46"/>
    <mergeCell ref="B41:C41"/>
    <mergeCell ref="H42:P42"/>
    <mergeCell ref="D43:F43"/>
    <mergeCell ref="I43:P43"/>
    <mergeCell ref="B44:B45"/>
    <mergeCell ref="C44:C45"/>
    <mergeCell ref="D44:D45"/>
    <mergeCell ref="H44:H46"/>
  </mergeCells>
  <hyperlinks>
    <hyperlink ref="B3" location="Contents!A1" display="Back to index page" xr:uid="{49F3C691-82E4-4A77-9FC1-BFE93BCBAE11}"/>
    <hyperlink ref="B3:J3" location="CONTENTS!A1" display="Back to contents page" xr:uid="{93C5D399-9595-482E-8499-74BD939AC2C3}"/>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6"/>
  <sheetViews>
    <sheetView showGridLines="0" showRowColHeaders="0" workbookViewId="0"/>
  </sheetViews>
  <sheetFormatPr baseColWidth="10" defaultColWidth="11.42578125" defaultRowHeight="15"/>
  <cols>
    <col min="1" max="1" width="2.5703125" customWidth="1"/>
    <col min="2" max="2" width="3.7109375" customWidth="1"/>
    <col min="3" max="3" width="33.140625" customWidth="1"/>
    <col min="4" max="10" width="14.28515625" customWidth="1"/>
    <col min="14" max="14" width="11.42578125" customWidth="1"/>
  </cols>
  <sheetData>
    <row r="1" spans="1:17" ht="11.25" customHeight="1"/>
    <row r="2" spans="1:17" ht="5.25" customHeight="1"/>
    <row r="3" spans="1:17" ht="12.75" customHeight="1">
      <c r="B3" s="1758" t="s">
        <v>284</v>
      </c>
      <c r="C3" s="1758"/>
      <c r="D3" s="1758"/>
      <c r="E3" s="1758"/>
      <c r="F3" s="1758"/>
      <c r="G3" s="1758"/>
      <c r="H3" s="1758"/>
    </row>
    <row r="4" spans="1:17" ht="5.25" customHeight="1"/>
    <row r="5" spans="1:17" s="9" customFormat="1" ht="15.75" customHeight="1">
      <c r="A5" s="20"/>
      <c r="B5" s="21" t="s">
        <v>991</v>
      </c>
    </row>
    <row r="6" spans="1:17" ht="11.25" customHeight="1"/>
    <row r="7" spans="1:17" ht="57" customHeight="1">
      <c r="B7" s="1838" t="s">
        <v>992</v>
      </c>
      <c r="C7" s="1839"/>
      <c r="D7" s="1839"/>
      <c r="E7" s="1839"/>
      <c r="F7" s="1839"/>
      <c r="G7" s="1839"/>
      <c r="H7" s="1839"/>
      <c r="I7" s="1839"/>
      <c r="J7" s="1839"/>
      <c r="K7" s="594"/>
      <c r="L7" s="594"/>
      <c r="M7" s="594"/>
      <c r="N7" s="594"/>
      <c r="O7" s="594"/>
      <c r="P7" s="594"/>
      <c r="Q7" s="594"/>
    </row>
    <row r="9" spans="1:17" ht="11.25" customHeight="1">
      <c r="B9" s="541" t="s">
        <v>293</v>
      </c>
      <c r="C9" s="646"/>
      <c r="D9" s="647" t="s">
        <v>305</v>
      </c>
      <c r="E9" s="647" t="s">
        <v>308</v>
      </c>
      <c r="F9" s="647" t="s">
        <v>310</v>
      </c>
      <c r="G9" s="648" t="s">
        <v>313</v>
      </c>
      <c r="H9" s="647" t="s">
        <v>319</v>
      </c>
      <c r="I9" s="647" t="s">
        <v>328</v>
      </c>
      <c r="J9" s="647" t="s">
        <v>331</v>
      </c>
    </row>
    <row r="10" spans="1:17" ht="11.25" customHeight="1">
      <c r="B10" s="220"/>
      <c r="C10" s="2"/>
      <c r="D10" s="933"/>
      <c r="E10" s="933"/>
      <c r="F10" s="933"/>
      <c r="G10" s="934"/>
      <c r="H10" s="933"/>
      <c r="I10" s="362" t="s">
        <v>993</v>
      </c>
      <c r="J10" s="362" t="s">
        <v>994</v>
      </c>
    </row>
    <row r="11" spans="1:17" ht="11.25" customHeight="1">
      <c r="B11" s="220"/>
      <c r="C11" s="2"/>
      <c r="D11" s="363"/>
      <c r="E11" s="363"/>
      <c r="F11" s="363"/>
      <c r="G11" s="144"/>
      <c r="H11" s="363"/>
      <c r="I11" s="362" t="s">
        <v>995</v>
      </c>
      <c r="J11" s="362" t="s">
        <v>996</v>
      </c>
    </row>
    <row r="12" spans="1:17" ht="11.25" customHeight="1">
      <c r="B12" s="2"/>
      <c r="C12" s="257"/>
      <c r="D12" s="1840" t="s">
        <v>997</v>
      </c>
      <c r="E12" s="1840"/>
      <c r="F12" s="1840"/>
      <c r="G12" s="1840"/>
      <c r="H12" s="361"/>
      <c r="I12" s="362" t="s">
        <v>998</v>
      </c>
      <c r="J12" s="362" t="s">
        <v>999</v>
      </c>
    </row>
    <row r="13" spans="1:17" ht="11.25" customHeight="1">
      <c r="B13" s="2"/>
      <c r="C13" s="2"/>
      <c r="D13" s="1841"/>
      <c r="E13" s="1841" t="s">
        <v>1000</v>
      </c>
      <c r="F13" s="1841"/>
      <c r="G13" s="935" t="s">
        <v>1001</v>
      </c>
      <c r="H13" s="361"/>
      <c r="I13" s="362" t="s">
        <v>1002</v>
      </c>
      <c r="J13" s="362" t="s">
        <v>1003</v>
      </c>
    </row>
    <row r="14" spans="1:17" ht="11.25" customHeight="1">
      <c r="B14" s="2"/>
      <c r="C14" s="2"/>
      <c r="D14" s="1841"/>
      <c r="E14" s="936"/>
      <c r="F14" s="937" t="s">
        <v>1001</v>
      </c>
      <c r="G14" s="362" t="s">
        <v>1004</v>
      </c>
      <c r="H14" s="362" t="s">
        <v>994</v>
      </c>
      <c r="I14" s="362" t="s">
        <v>1005</v>
      </c>
      <c r="J14" s="362" t="s">
        <v>1006</v>
      </c>
    </row>
    <row r="15" spans="1:17" ht="11.25" customHeight="1">
      <c r="B15" s="1837" t="s">
        <v>296</v>
      </c>
      <c r="C15" s="1781"/>
      <c r="D15" s="1841"/>
      <c r="E15" s="1183"/>
      <c r="F15" s="340" t="s">
        <v>1007</v>
      </c>
      <c r="G15" s="1184" t="s">
        <v>1008</v>
      </c>
      <c r="H15" s="1184" t="s">
        <v>1008</v>
      </c>
      <c r="I15" s="362" t="s">
        <v>1009</v>
      </c>
      <c r="J15" s="362" t="s">
        <v>927</v>
      </c>
    </row>
    <row r="16" spans="1:17" s="468" customFormat="1" ht="11.45" customHeight="1">
      <c r="B16" s="938">
        <v>10</v>
      </c>
      <c r="C16" s="939" t="s">
        <v>1010</v>
      </c>
      <c r="D16" s="1716">
        <v>2329804.2101081298</v>
      </c>
      <c r="E16" s="1716">
        <v>31466.921720261998</v>
      </c>
      <c r="F16" s="1716">
        <v>31466.921720261998</v>
      </c>
      <c r="G16" s="1716">
        <v>2174053.7434074502</v>
      </c>
      <c r="H16" s="1717">
        <v>-10180.308115142199</v>
      </c>
      <c r="I16" s="940"/>
      <c r="J16" s="940"/>
      <c r="N16" s="469"/>
    </row>
    <row r="17" spans="2:10" s="468" customFormat="1" ht="11.45" customHeight="1">
      <c r="B17" s="482">
        <v>20</v>
      </c>
      <c r="C17" s="1100" t="s">
        <v>1011</v>
      </c>
      <c r="D17" s="484">
        <v>1434129.3327643799</v>
      </c>
      <c r="E17" s="484">
        <v>17172.505216477497</v>
      </c>
      <c r="F17" s="484">
        <v>17172.505216477497</v>
      </c>
      <c r="G17" s="485">
        <v>1362361.2869013802</v>
      </c>
      <c r="H17" s="485">
        <v>-5032.4761275082601</v>
      </c>
      <c r="I17" s="483"/>
      <c r="J17" s="483"/>
    </row>
    <row r="18" spans="2:10" s="468" customFormat="1" ht="11.45" customHeight="1">
      <c r="B18" s="482">
        <v>30</v>
      </c>
      <c r="C18" s="1100" t="s">
        <v>1012</v>
      </c>
      <c r="D18" s="484">
        <v>277159.36611873802</v>
      </c>
      <c r="E18" s="484">
        <v>1.48493894397</v>
      </c>
      <c r="F18" s="484">
        <v>1.48493894397</v>
      </c>
      <c r="G18" s="484">
        <v>267436.03994873801</v>
      </c>
      <c r="H18" s="485">
        <v>-7.9434581579019996</v>
      </c>
      <c r="I18" s="483"/>
      <c r="J18" s="483"/>
    </row>
    <row r="19" spans="2:10" s="468" customFormat="1" ht="11.45" customHeight="1">
      <c r="B19" s="482">
        <v>40</v>
      </c>
      <c r="C19" s="1100" t="s">
        <v>1013</v>
      </c>
      <c r="D19" s="484">
        <v>172478.52458539998</v>
      </c>
      <c r="E19" s="484">
        <v>1072.7366446716001</v>
      </c>
      <c r="F19" s="484">
        <v>1072.7366446716001</v>
      </c>
      <c r="G19" s="484">
        <v>140208.460692113</v>
      </c>
      <c r="H19" s="485">
        <v>-243.85882293030201</v>
      </c>
      <c r="I19" s="483"/>
      <c r="J19" s="483"/>
    </row>
    <row r="20" spans="2:10" s="468" customFormat="1" ht="11.45" customHeight="1">
      <c r="B20" s="482">
        <v>50</v>
      </c>
      <c r="C20" s="1100" t="s">
        <v>1014</v>
      </c>
      <c r="D20" s="484">
        <v>45318.344820712402</v>
      </c>
      <c r="E20" s="484">
        <v>126.77488879581</v>
      </c>
      <c r="F20" s="484">
        <v>126.77488879581</v>
      </c>
      <c r="G20" s="484">
        <v>42546.137734865893</v>
      </c>
      <c r="H20" s="485">
        <v>-69.505814923815009</v>
      </c>
      <c r="I20" s="483"/>
      <c r="J20" s="483"/>
    </row>
    <row r="21" spans="2:10" s="468" customFormat="1" ht="11.45" customHeight="1">
      <c r="B21" s="482">
        <v>60</v>
      </c>
      <c r="C21" s="1100" t="s">
        <v>1015</v>
      </c>
      <c r="D21" s="484">
        <v>52129.995849783802</v>
      </c>
      <c r="E21" s="484">
        <v>1407.0028878262799</v>
      </c>
      <c r="F21" s="484">
        <v>1407.0028878262799</v>
      </c>
      <c r="G21" s="484">
        <v>51757.863519783801</v>
      </c>
      <c r="H21" s="485">
        <v>-386.99816129348301</v>
      </c>
      <c r="I21" s="483"/>
      <c r="J21" s="483"/>
    </row>
    <row r="22" spans="2:10" s="468" customFormat="1" ht="11.45" customHeight="1">
      <c r="B22" s="482">
        <v>70</v>
      </c>
      <c r="C22" s="1100" t="s">
        <v>734</v>
      </c>
      <c r="D22" s="484">
        <v>34023.591999999997</v>
      </c>
      <c r="E22" s="484"/>
      <c r="F22" s="484"/>
      <c r="G22" s="484">
        <v>0</v>
      </c>
      <c r="H22" s="485"/>
      <c r="I22" s="483"/>
      <c r="J22" s="483"/>
    </row>
    <row r="23" spans="2:10" s="468" customFormat="1" ht="11.45" customHeight="1">
      <c r="B23" s="482">
        <v>80</v>
      </c>
      <c r="C23" s="1100" t="s">
        <v>1016</v>
      </c>
      <c r="D23" s="484">
        <v>314565.05396911566</v>
      </c>
      <c r="E23" s="484">
        <v>11686.417143546842</v>
      </c>
      <c r="F23" s="484">
        <v>11686.417143546842</v>
      </c>
      <c r="G23" s="484">
        <v>309743.95461056929</v>
      </c>
      <c r="H23" s="485">
        <v>-4439.5257303284379</v>
      </c>
      <c r="I23" s="483"/>
      <c r="J23" s="483"/>
    </row>
    <row r="24" spans="2:10" s="468" customFormat="1" ht="11.45" customHeight="1">
      <c r="B24" s="494">
        <v>90</v>
      </c>
      <c r="C24" s="486" t="s">
        <v>1017</v>
      </c>
      <c r="D24" s="1718">
        <v>773481.20130057901</v>
      </c>
      <c r="E24" s="1718">
        <v>5356.2890365094399</v>
      </c>
      <c r="F24" s="1718">
        <v>5356.2890365094399</v>
      </c>
      <c r="G24" s="1719"/>
      <c r="H24" s="1718"/>
      <c r="I24" s="1720">
        <v>-1221.42267460378</v>
      </c>
      <c r="J24" s="483"/>
    </row>
    <row r="25" spans="2:10" s="468" customFormat="1" ht="11.45" customHeight="1">
      <c r="B25" s="487">
        <v>100</v>
      </c>
      <c r="C25" s="1100" t="s">
        <v>1011</v>
      </c>
      <c r="D25" s="484">
        <v>511373.95759138296</v>
      </c>
      <c r="E25" s="484">
        <v>1597.4245638852001</v>
      </c>
      <c r="F25" s="484">
        <v>1597.4245638852001</v>
      </c>
      <c r="G25" s="488"/>
      <c r="H25" s="483"/>
      <c r="I25" s="485">
        <v>-490.02983763895998</v>
      </c>
      <c r="J25" s="483"/>
    </row>
    <row r="26" spans="2:10" s="468" customFormat="1" ht="11.45" customHeight="1">
      <c r="B26" s="482">
        <v>110</v>
      </c>
      <c r="C26" s="1100" t="s">
        <v>1013</v>
      </c>
      <c r="D26" s="484">
        <v>74073.190615719504</v>
      </c>
      <c r="E26" s="484">
        <v>52.099986974619995</v>
      </c>
      <c r="F26" s="484">
        <v>52.099986974619995</v>
      </c>
      <c r="G26" s="488"/>
      <c r="H26" s="483"/>
      <c r="I26" s="485">
        <v>-67.768230774271998</v>
      </c>
      <c r="J26" s="483"/>
    </row>
    <row r="27" spans="2:10" s="468" customFormat="1" ht="11.45" customHeight="1">
      <c r="B27" s="482">
        <v>120</v>
      </c>
      <c r="C27" s="1100" t="s">
        <v>1015</v>
      </c>
      <c r="D27" s="484">
        <v>62054.6058954412</v>
      </c>
      <c r="E27" s="484">
        <v>0.5855499999999999</v>
      </c>
      <c r="F27" s="484">
        <v>0.5855499999999999</v>
      </c>
      <c r="G27" s="488"/>
      <c r="H27" s="483"/>
      <c r="I27" s="485">
        <v>-21.614926162983998</v>
      </c>
      <c r="J27" s="483"/>
    </row>
    <row r="28" spans="2:10" s="468" customFormat="1" ht="11.45" customHeight="1">
      <c r="B28" s="482">
        <v>120</v>
      </c>
      <c r="C28" s="1100" t="s">
        <v>1014</v>
      </c>
      <c r="D28" s="484">
        <v>31011.540332837398</v>
      </c>
      <c r="E28" s="484">
        <v>95.855204658879998</v>
      </c>
      <c r="F28" s="484">
        <v>95.855204658879998</v>
      </c>
      <c r="G28" s="488"/>
      <c r="H28" s="483"/>
      <c r="I28" s="485">
        <v>-20.843745074523</v>
      </c>
      <c r="J28" s="483"/>
    </row>
    <row r="29" spans="2:10" s="468" customFormat="1" ht="11.45" customHeight="1">
      <c r="B29" s="482">
        <v>130</v>
      </c>
      <c r="C29" s="1100" t="s">
        <v>1018</v>
      </c>
      <c r="D29" s="484">
        <v>12215.8116428413</v>
      </c>
      <c r="E29" s="484">
        <v>2.9353956213550001</v>
      </c>
      <c r="F29" s="484">
        <v>2.9353956213550001</v>
      </c>
      <c r="G29" s="488"/>
      <c r="H29" s="483"/>
      <c r="I29" s="485">
        <v>-15.634020721026999</v>
      </c>
      <c r="J29" s="483"/>
    </row>
    <row r="30" spans="2:10" s="468" customFormat="1" ht="11.45" customHeight="1">
      <c r="B30" s="482">
        <v>140</v>
      </c>
      <c r="C30" s="1100" t="s">
        <v>1016</v>
      </c>
      <c r="D30" s="484">
        <v>82752.095222356642</v>
      </c>
      <c r="E30" s="484">
        <v>3607.388335369385</v>
      </c>
      <c r="F30" s="484">
        <v>3607.388335369385</v>
      </c>
      <c r="G30" s="488"/>
      <c r="H30" s="483"/>
      <c r="I30" s="1185">
        <v>-605.53191423201395</v>
      </c>
      <c r="J30" s="483"/>
    </row>
    <row r="31" spans="2:10" s="468" customFormat="1" ht="11.45" customHeight="1">
      <c r="B31" s="490">
        <v>150</v>
      </c>
      <c r="C31" s="491" t="s">
        <v>656</v>
      </c>
      <c r="D31" s="492">
        <v>3103285.4114087089</v>
      </c>
      <c r="E31" s="492">
        <v>36823.210756771441</v>
      </c>
      <c r="F31" s="492">
        <v>36823.210756771441</v>
      </c>
      <c r="G31" s="492">
        <v>2174053.7434074502</v>
      </c>
      <c r="H31" s="493">
        <v>-10180.308115142199</v>
      </c>
      <c r="I31" s="1186">
        <v>-1221.42267460378</v>
      </c>
      <c r="J31" s="492"/>
    </row>
    <row r="32" spans="2:10">
      <c r="B32" s="3"/>
      <c r="C32" s="3"/>
      <c r="D32" s="455"/>
      <c r="E32" s="3"/>
      <c r="F32" s="3"/>
      <c r="G32" s="3"/>
      <c r="H32" s="3"/>
      <c r="I32" s="3"/>
      <c r="J32" s="3"/>
    </row>
    <row r="33" spans="2:14">
      <c r="B33" s="3"/>
      <c r="C33" s="3"/>
      <c r="D33" s="3"/>
      <c r="E33" s="3"/>
      <c r="F33" s="3"/>
      <c r="G33" s="3"/>
      <c r="H33" s="3"/>
      <c r="I33" s="3"/>
      <c r="J33" s="3"/>
    </row>
    <row r="34" spans="2:14" ht="11.25" customHeight="1">
      <c r="B34" s="541" t="s">
        <v>949</v>
      </c>
      <c r="C34" s="646"/>
      <c r="D34" s="647" t="s">
        <v>305</v>
      </c>
      <c r="E34" s="647" t="s">
        <v>308</v>
      </c>
      <c r="F34" s="647" t="s">
        <v>310</v>
      </c>
      <c r="G34" s="648" t="s">
        <v>313</v>
      </c>
      <c r="H34" s="647" t="s">
        <v>319</v>
      </c>
      <c r="I34" s="647" t="s">
        <v>328</v>
      </c>
      <c r="J34" s="647" t="s">
        <v>331</v>
      </c>
    </row>
    <row r="35" spans="2:14" ht="11.25" customHeight="1">
      <c r="B35" s="220"/>
      <c r="C35" s="2"/>
      <c r="D35" s="933"/>
      <c r="E35" s="933"/>
      <c r="F35" s="933"/>
      <c r="G35" s="934"/>
      <c r="H35" s="933"/>
      <c r="I35" s="362" t="s">
        <v>993</v>
      </c>
      <c r="J35" s="362" t="s">
        <v>994</v>
      </c>
    </row>
    <row r="36" spans="2:14" ht="11.25" customHeight="1">
      <c r="B36" s="220"/>
      <c r="C36" s="2"/>
      <c r="D36" s="363"/>
      <c r="E36" s="363"/>
      <c r="F36" s="363"/>
      <c r="G36" s="144"/>
      <c r="H36" s="363"/>
      <c r="I36" s="362" t="s">
        <v>995</v>
      </c>
      <c r="J36" s="362" t="s">
        <v>996</v>
      </c>
    </row>
    <row r="37" spans="2:14" ht="11.25" customHeight="1">
      <c r="B37" s="2"/>
      <c r="C37" s="257"/>
      <c r="D37" s="1840" t="s">
        <v>997</v>
      </c>
      <c r="E37" s="1840"/>
      <c r="F37" s="1840"/>
      <c r="G37" s="1840"/>
      <c r="H37" s="361"/>
      <c r="I37" s="362" t="s">
        <v>998</v>
      </c>
      <c r="J37" s="362" t="s">
        <v>999</v>
      </c>
    </row>
    <row r="38" spans="2:14" ht="11.25" customHeight="1">
      <c r="B38" s="2"/>
      <c r="C38" s="2"/>
      <c r="D38" s="1841"/>
      <c r="E38" s="1841" t="s">
        <v>1000</v>
      </c>
      <c r="F38" s="1841"/>
      <c r="G38" s="935" t="s">
        <v>1001</v>
      </c>
      <c r="H38" s="361"/>
      <c r="I38" s="362" t="s">
        <v>1002</v>
      </c>
      <c r="J38" s="362" t="s">
        <v>1003</v>
      </c>
    </row>
    <row r="39" spans="2:14" ht="11.25" customHeight="1">
      <c r="B39" s="2"/>
      <c r="C39" s="2"/>
      <c r="D39" s="1841"/>
      <c r="E39" s="936"/>
      <c r="F39" s="937" t="s">
        <v>1001</v>
      </c>
      <c r="G39" s="362" t="s">
        <v>1004</v>
      </c>
      <c r="H39" s="362" t="s">
        <v>994</v>
      </c>
      <c r="I39" s="362" t="s">
        <v>1005</v>
      </c>
      <c r="J39" s="362" t="s">
        <v>1006</v>
      </c>
    </row>
    <row r="40" spans="2:14" ht="11.25" customHeight="1">
      <c r="B40" s="1837" t="s">
        <v>296</v>
      </c>
      <c r="C40" s="1781"/>
      <c r="D40" s="1841"/>
      <c r="E40" s="1183"/>
      <c r="F40" s="340" t="s">
        <v>1007</v>
      </c>
      <c r="G40" s="1184" t="s">
        <v>1008</v>
      </c>
      <c r="H40" s="1184" t="s">
        <v>1008</v>
      </c>
      <c r="I40" s="362" t="s">
        <v>1009</v>
      </c>
      <c r="J40" s="362" t="s">
        <v>927</v>
      </c>
    </row>
    <row r="41" spans="2:14" s="468" customFormat="1" ht="11.45" customHeight="1">
      <c r="B41" s="938">
        <v>10</v>
      </c>
      <c r="C41" s="939" t="s">
        <v>1010</v>
      </c>
      <c r="D41" s="1716">
        <v>2522419.6479740399</v>
      </c>
      <c r="E41" s="1716">
        <v>33724.673239722601</v>
      </c>
      <c r="F41" s="1716">
        <v>33724.6732393602</v>
      </c>
      <c r="G41" s="1716">
        <v>2379432.9790366902</v>
      </c>
      <c r="H41" s="1717">
        <v>-12395.0409222212</v>
      </c>
      <c r="I41" s="940"/>
      <c r="J41" s="940"/>
      <c r="N41" s="469"/>
    </row>
    <row r="42" spans="2:14" s="468" customFormat="1" ht="11.45" customHeight="1">
      <c r="B42" s="482">
        <v>20</v>
      </c>
      <c r="C42" s="1100" t="s">
        <v>1011</v>
      </c>
      <c r="D42" s="484">
        <v>1450968.7896311299</v>
      </c>
      <c r="E42" s="484">
        <v>20443.766030809398</v>
      </c>
      <c r="F42" s="484">
        <v>20443.766030809398</v>
      </c>
      <c r="G42" s="485">
        <v>1374210.94279201</v>
      </c>
      <c r="H42" s="485">
        <v>-7574.8557158471003</v>
      </c>
      <c r="I42" s="483"/>
      <c r="J42" s="483"/>
    </row>
    <row r="43" spans="2:14" s="468" customFormat="1" ht="11.45" customHeight="1">
      <c r="B43" s="482">
        <v>30</v>
      </c>
      <c r="C43" s="1100" t="s">
        <v>1012</v>
      </c>
      <c r="D43" s="484">
        <v>383851.64936350298</v>
      </c>
      <c r="E43" s="484">
        <v>113.527954106834</v>
      </c>
      <c r="F43" s="484">
        <v>113.527954106834</v>
      </c>
      <c r="G43" s="484">
        <v>371660.04743350297</v>
      </c>
      <c r="H43" s="485">
        <v>-10.602943311988</v>
      </c>
      <c r="I43" s="483"/>
      <c r="J43" s="483"/>
    </row>
    <row r="44" spans="2:14" s="468" customFormat="1" ht="11.45" customHeight="1">
      <c r="B44" s="482">
        <v>40</v>
      </c>
      <c r="C44" s="1100" t="s">
        <v>1013</v>
      </c>
      <c r="D44" s="484">
        <v>156073.46346816502</v>
      </c>
      <c r="E44" s="484">
        <v>948.28228665003996</v>
      </c>
      <c r="F44" s="484">
        <v>948.28228665003996</v>
      </c>
      <c r="G44" s="484">
        <v>134803.30197816499</v>
      </c>
      <c r="H44" s="485">
        <v>-270.72187432974602</v>
      </c>
      <c r="I44" s="483"/>
      <c r="J44" s="483"/>
    </row>
    <row r="45" spans="2:14" s="468" customFormat="1" ht="11.45" customHeight="1">
      <c r="B45" s="482">
        <v>50</v>
      </c>
      <c r="C45" s="1100" t="s">
        <v>1014</v>
      </c>
      <c r="D45" s="484">
        <v>124358.81529165999</v>
      </c>
      <c r="E45" s="484">
        <v>129.02397799386799</v>
      </c>
      <c r="F45" s="484">
        <v>129.02397799386799</v>
      </c>
      <c r="G45" s="484">
        <v>122073.962506834</v>
      </c>
      <c r="H45" s="485">
        <v>-95.744434887536002</v>
      </c>
      <c r="I45" s="483"/>
      <c r="J45" s="483"/>
    </row>
    <row r="46" spans="2:14" s="468" customFormat="1" ht="11.45" customHeight="1">
      <c r="B46" s="482">
        <v>60</v>
      </c>
      <c r="C46" s="1100" t="s">
        <v>1015</v>
      </c>
      <c r="D46" s="484">
        <v>66582.782654862094</v>
      </c>
      <c r="E46" s="484">
        <v>1096.0874529089299</v>
      </c>
      <c r="F46" s="484">
        <v>1096.0874529089299</v>
      </c>
      <c r="G46" s="484">
        <v>66206.935764862093</v>
      </c>
      <c r="H46" s="485">
        <v>-376.736059732694</v>
      </c>
      <c r="I46" s="483"/>
      <c r="J46" s="483"/>
    </row>
    <row r="47" spans="2:14" s="468" customFormat="1" ht="11.45" customHeight="1">
      <c r="B47" s="482">
        <v>70</v>
      </c>
      <c r="C47" s="1100" t="s">
        <v>734</v>
      </c>
      <c r="D47" s="484">
        <v>36460.315999999999</v>
      </c>
      <c r="E47" s="484"/>
      <c r="F47" s="484"/>
      <c r="G47" s="484">
        <v>6354.1684352801531</v>
      </c>
      <c r="H47" s="485"/>
      <c r="I47" s="483"/>
      <c r="J47" s="483"/>
    </row>
    <row r="48" spans="2:14" s="468" customFormat="1" ht="11.45" customHeight="1">
      <c r="B48" s="482">
        <v>80</v>
      </c>
      <c r="C48" s="1100" t="s">
        <v>1016</v>
      </c>
      <c r="D48" s="484">
        <v>304123.83156471985</v>
      </c>
      <c r="E48" s="484">
        <v>10993.985537253531</v>
      </c>
      <c r="F48" s="484">
        <v>10993.98553689113</v>
      </c>
      <c r="G48" s="484">
        <v>304123.62012603594</v>
      </c>
      <c r="H48" s="485">
        <v>-4066.3798941121349</v>
      </c>
      <c r="I48" s="483"/>
      <c r="J48" s="483"/>
    </row>
    <row r="49" spans="2:10" s="468" customFormat="1" ht="11.45" customHeight="1">
      <c r="B49" s="494">
        <v>90</v>
      </c>
      <c r="C49" s="486" t="s">
        <v>1017</v>
      </c>
      <c r="D49" s="1718">
        <v>762442.80562460003</v>
      </c>
      <c r="E49" s="1718">
        <v>4811.6992833079303</v>
      </c>
      <c r="F49" s="1719">
        <v>4811.6992833079303</v>
      </c>
      <c r="G49" s="1719"/>
      <c r="H49" s="1718"/>
      <c r="I49" s="1720">
        <v>-1129.3624566528499</v>
      </c>
      <c r="J49" s="483"/>
    </row>
    <row r="50" spans="2:10" s="468" customFormat="1" ht="11.45" customHeight="1">
      <c r="B50" s="487">
        <v>100</v>
      </c>
      <c r="C50" s="1100" t="s">
        <v>1011</v>
      </c>
      <c r="D50" s="484">
        <v>527042.51029715303</v>
      </c>
      <c r="E50" s="484">
        <v>1610.91628371041</v>
      </c>
      <c r="F50" s="484">
        <v>1610.91628371041</v>
      </c>
      <c r="G50" s="488"/>
      <c r="H50" s="483"/>
      <c r="I50" s="485">
        <v>-597.99150782063202</v>
      </c>
      <c r="J50" s="483"/>
    </row>
    <row r="51" spans="2:10" s="468" customFormat="1" ht="11.45" customHeight="1">
      <c r="B51" s="482">
        <v>110</v>
      </c>
      <c r="C51" s="1100" t="s">
        <v>1013</v>
      </c>
      <c r="D51" s="484">
        <v>69396.17920885449</v>
      </c>
      <c r="E51" s="484">
        <v>51.954067331824</v>
      </c>
      <c r="F51" s="484">
        <v>51.954067331824</v>
      </c>
      <c r="G51" s="488"/>
      <c r="H51" s="483"/>
      <c r="I51" s="485">
        <v>-50.690363270226001</v>
      </c>
      <c r="J51" s="483"/>
    </row>
    <row r="52" spans="2:10" s="468" customFormat="1" ht="11.45" customHeight="1">
      <c r="B52" s="482">
        <v>120</v>
      </c>
      <c r="C52" s="1100" t="s">
        <v>1015</v>
      </c>
      <c r="D52" s="484">
        <v>49463.208931247194</v>
      </c>
      <c r="E52" s="484">
        <v>1.8159268</v>
      </c>
      <c r="F52" s="484">
        <v>1.8159268</v>
      </c>
      <c r="G52" s="488"/>
      <c r="H52" s="483"/>
      <c r="I52" s="485">
        <v>-40.562642292509999</v>
      </c>
      <c r="J52" s="483"/>
    </row>
    <row r="53" spans="2:10" s="468" customFormat="1" ht="11.45" customHeight="1">
      <c r="B53" s="482">
        <v>120</v>
      </c>
      <c r="C53" s="1100" t="s">
        <v>1014</v>
      </c>
      <c r="D53" s="484">
        <v>31203.622223205297</v>
      </c>
      <c r="E53" s="484">
        <v>67.224384430239994</v>
      </c>
      <c r="F53" s="484">
        <v>67.224384430239994</v>
      </c>
      <c r="G53" s="488"/>
      <c r="H53" s="483"/>
      <c r="I53" s="485">
        <v>-17.621600964820001</v>
      </c>
      <c r="J53" s="483"/>
    </row>
    <row r="54" spans="2:10" s="468" customFormat="1" ht="11.45" customHeight="1">
      <c r="B54" s="482">
        <v>130</v>
      </c>
      <c r="C54" s="1100" t="s">
        <v>1018</v>
      </c>
      <c r="D54" s="484">
        <v>10348.0706282459</v>
      </c>
      <c r="E54" s="484">
        <v>3.1639779435300004</v>
      </c>
      <c r="F54" s="484">
        <v>3.1639779435300004</v>
      </c>
      <c r="G54" s="488"/>
      <c r="H54" s="483"/>
      <c r="I54" s="485">
        <v>-17.118178502797999</v>
      </c>
      <c r="J54" s="483"/>
    </row>
    <row r="55" spans="2:10" s="468" customFormat="1" ht="11.45" customHeight="1">
      <c r="B55" s="482">
        <v>140</v>
      </c>
      <c r="C55" s="1100" t="s">
        <v>1016</v>
      </c>
      <c r="D55" s="484">
        <v>74989.21433589411</v>
      </c>
      <c r="E55" s="484">
        <v>3076.6246430919264</v>
      </c>
      <c r="F55" s="484">
        <v>3076.6246430919264</v>
      </c>
      <c r="G55" s="488"/>
      <c r="H55" s="483"/>
      <c r="I55" s="1185">
        <v>-405.37816380186399</v>
      </c>
      <c r="J55" s="483"/>
    </row>
    <row r="56" spans="2:10" s="468" customFormat="1" ht="11.45" customHeight="1">
      <c r="B56" s="490">
        <v>150</v>
      </c>
      <c r="C56" s="491" t="s">
        <v>656</v>
      </c>
      <c r="D56" s="492">
        <v>3284862.4535986399</v>
      </c>
      <c r="E56" s="492">
        <v>38537</v>
      </c>
      <c r="F56" s="492">
        <v>38537</v>
      </c>
      <c r="G56" s="492">
        <v>2379432.9790366902</v>
      </c>
      <c r="H56" s="493">
        <v>-12395.0409222212</v>
      </c>
      <c r="I56" s="1186">
        <v>-1129.3624566528499</v>
      </c>
      <c r="J56" s="492"/>
    </row>
  </sheetData>
  <mergeCells count="10">
    <mergeCell ref="B3:H3"/>
    <mergeCell ref="B15:C15"/>
    <mergeCell ref="B7:J7"/>
    <mergeCell ref="D37:G37"/>
    <mergeCell ref="D38:D40"/>
    <mergeCell ref="E38:F38"/>
    <mergeCell ref="B40:C40"/>
    <mergeCell ref="D12:G12"/>
    <mergeCell ref="D13:D15"/>
    <mergeCell ref="E13:F13"/>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59"/>
  <sheetViews>
    <sheetView showGridLines="0" showRowColHeaders="0" workbookViewId="0"/>
  </sheetViews>
  <sheetFormatPr baseColWidth="10" defaultColWidth="11.42578125" defaultRowHeight="11.25"/>
  <cols>
    <col min="1" max="1" width="2.7109375" style="170" customWidth="1"/>
    <col min="2" max="2" width="3.7109375" style="170" customWidth="1"/>
    <col min="3" max="3" width="44.42578125" style="170" customWidth="1"/>
    <col min="4" max="9" width="22.7109375" style="170" customWidth="1"/>
    <col min="10" max="16384" width="11.42578125" style="170"/>
  </cols>
  <sheetData>
    <row r="1" spans="1:18" ht="11.25" customHeight="1"/>
    <row r="2" spans="1:18" ht="5.25" customHeight="1"/>
    <row r="3" spans="1:18" ht="12.75" customHeight="1">
      <c r="B3" s="1758" t="s">
        <v>284</v>
      </c>
      <c r="C3" s="1758"/>
      <c r="D3" s="1758"/>
      <c r="E3" s="1758"/>
      <c r="F3" s="1758"/>
      <c r="G3" s="1758"/>
      <c r="H3" s="1758"/>
    </row>
    <row r="4" spans="1:18" ht="5.25" customHeight="1"/>
    <row r="5" spans="1:18" s="383" customFormat="1" ht="15.75">
      <c r="A5" s="381"/>
      <c r="B5" s="382" t="s">
        <v>1019</v>
      </c>
    </row>
    <row r="6" spans="1:18" s="383" customFormat="1" ht="15.75">
      <c r="A6" s="381"/>
      <c r="B6" s="382"/>
    </row>
    <row r="7" spans="1:18" s="383" customFormat="1" ht="48" customHeight="1">
      <c r="A7" s="381"/>
      <c r="B7" s="1845" t="s">
        <v>2051</v>
      </c>
      <c r="C7" s="1845"/>
      <c r="D7" s="1845"/>
      <c r="E7" s="1845"/>
      <c r="F7" s="1845"/>
      <c r="G7" s="1845"/>
      <c r="H7" s="1845"/>
      <c r="I7" s="1845"/>
      <c r="J7" s="347"/>
      <c r="K7" s="347"/>
      <c r="L7" s="347"/>
      <c r="M7" s="347"/>
      <c r="N7" s="347"/>
      <c r="O7" s="347"/>
      <c r="P7" s="347"/>
      <c r="Q7" s="347"/>
      <c r="R7" s="347"/>
    </row>
    <row r="8" spans="1:18" s="383" customFormat="1" ht="11.25" customHeight="1">
      <c r="A8" s="381"/>
      <c r="B8" s="596"/>
      <c r="C8" s="596"/>
      <c r="D8" s="596"/>
      <c r="E8" s="596"/>
      <c r="F8" s="596"/>
      <c r="G8" s="596"/>
      <c r="H8" s="596"/>
      <c r="I8" s="596"/>
      <c r="J8" s="347"/>
      <c r="K8" s="347"/>
      <c r="L8" s="347"/>
      <c r="M8" s="347"/>
      <c r="N8" s="347"/>
      <c r="O8" s="347"/>
      <c r="P8" s="347"/>
      <c r="Q8" s="347"/>
      <c r="R8" s="347"/>
    </row>
    <row r="9" spans="1:18" ht="11.25" customHeight="1"/>
    <row r="10" spans="1:18" ht="11.25" customHeight="1">
      <c r="B10" s="1842" t="s">
        <v>293</v>
      </c>
      <c r="C10" s="1843"/>
      <c r="D10" s="649" t="s">
        <v>305</v>
      </c>
      <c r="E10" s="649" t="s">
        <v>308</v>
      </c>
      <c r="F10" s="649" t="s">
        <v>310</v>
      </c>
      <c r="G10" s="650" t="s">
        <v>313</v>
      </c>
      <c r="H10" s="649" t="s">
        <v>319</v>
      </c>
      <c r="I10" s="649" t="s">
        <v>328</v>
      </c>
    </row>
    <row r="11" spans="1:18">
      <c r="B11" s="384"/>
      <c r="C11" s="384"/>
      <c r="D11" s="1844" t="s">
        <v>1020</v>
      </c>
      <c r="E11" s="1844"/>
      <c r="F11" s="1844"/>
      <c r="G11" s="1844"/>
      <c r="I11" s="941" t="s">
        <v>1021</v>
      </c>
    </row>
    <row r="12" spans="1:18">
      <c r="B12" s="384"/>
      <c r="C12" s="384"/>
      <c r="D12" s="1844"/>
      <c r="E12" s="1844" t="s">
        <v>1022</v>
      </c>
      <c r="F12" s="1844"/>
      <c r="G12" s="942" t="s">
        <v>1023</v>
      </c>
      <c r="H12" s="942" t="s">
        <v>1024</v>
      </c>
      <c r="I12" s="399" t="s">
        <v>1025</v>
      </c>
    </row>
    <row r="13" spans="1:18">
      <c r="B13" s="515" t="s">
        <v>296</v>
      </c>
      <c r="C13" s="384"/>
      <c r="D13" s="1844"/>
      <c r="E13" s="943"/>
      <c r="F13" s="398" t="s">
        <v>1026</v>
      </c>
      <c r="G13" s="398" t="s">
        <v>1027</v>
      </c>
      <c r="H13" s="398" t="s">
        <v>1008</v>
      </c>
      <c r="I13" s="399" t="s">
        <v>1028</v>
      </c>
    </row>
    <row r="14" spans="1:18" ht="11.25" customHeight="1">
      <c r="B14" s="944" t="s">
        <v>931</v>
      </c>
      <c r="C14" s="945" t="s">
        <v>1029</v>
      </c>
      <c r="D14" s="946">
        <v>39129.720495000001</v>
      </c>
      <c r="E14" s="946">
        <v>132.16171199999999</v>
      </c>
      <c r="F14" s="946">
        <v>132.16171199999999</v>
      </c>
      <c r="G14" s="946">
        <v>39129.720495000001</v>
      </c>
      <c r="H14" s="947">
        <v>-77.375737000000001</v>
      </c>
      <c r="I14" s="946"/>
    </row>
    <row r="15" spans="1:18" ht="11.25" customHeight="1">
      <c r="B15" s="385" t="s">
        <v>933</v>
      </c>
      <c r="C15" s="386" t="s">
        <v>1030</v>
      </c>
      <c r="D15" s="439">
        <v>31532.020165000002</v>
      </c>
      <c r="E15" s="439">
        <v>7602.642726</v>
      </c>
      <c r="F15" s="439">
        <v>7602.642726</v>
      </c>
      <c r="G15" s="439">
        <v>31532.020165000002</v>
      </c>
      <c r="H15" s="440">
        <v>-2614.4840020000001</v>
      </c>
      <c r="I15" s="387"/>
    </row>
    <row r="16" spans="1:18" ht="11.25" customHeight="1">
      <c r="B16" s="385" t="s">
        <v>935</v>
      </c>
      <c r="C16" s="386" t="s">
        <v>1031</v>
      </c>
      <c r="D16" s="439">
        <v>60614.736482</v>
      </c>
      <c r="E16" s="439">
        <v>431.855255</v>
      </c>
      <c r="F16" s="439">
        <v>431.855255</v>
      </c>
      <c r="G16" s="439">
        <v>60614.736482</v>
      </c>
      <c r="H16" s="440">
        <v>-165.102262</v>
      </c>
      <c r="I16" s="387"/>
    </row>
    <row r="17" spans="2:9" ht="11.25" customHeight="1">
      <c r="B17" s="385" t="s">
        <v>937</v>
      </c>
      <c r="C17" s="386" t="s">
        <v>1032</v>
      </c>
      <c r="D17" s="439">
        <v>41778.326069000002</v>
      </c>
      <c r="E17" s="439">
        <v>1693.9586300000001</v>
      </c>
      <c r="F17" s="439">
        <v>1693.9586300000001</v>
      </c>
      <c r="G17" s="439">
        <v>41763.550068999997</v>
      </c>
      <c r="H17" s="440">
        <v>-536.53938300000004</v>
      </c>
      <c r="I17" s="387"/>
    </row>
    <row r="18" spans="2:9" ht="11.25" customHeight="1">
      <c r="B18" s="385" t="s">
        <v>939</v>
      </c>
      <c r="C18" s="386" t="s">
        <v>1033</v>
      </c>
      <c r="D18" s="439">
        <v>2106.9902870000001</v>
      </c>
      <c r="E18" s="439">
        <v>181.274112</v>
      </c>
      <c r="F18" s="439">
        <v>181.274112</v>
      </c>
      <c r="G18" s="439">
        <v>1933.4294869999997</v>
      </c>
      <c r="H18" s="440">
        <v>-166.17357999999999</v>
      </c>
      <c r="I18" s="387"/>
    </row>
    <row r="19" spans="2:9" ht="11.25" customHeight="1">
      <c r="B19" s="385" t="s">
        <v>941</v>
      </c>
      <c r="C19" s="386" t="s">
        <v>1034</v>
      </c>
      <c r="D19" s="439">
        <v>78759.899839999998</v>
      </c>
      <c r="E19" s="439">
        <v>784.34261100000003</v>
      </c>
      <c r="F19" s="439">
        <v>784.34261100000003</v>
      </c>
      <c r="G19" s="439">
        <v>78721.921220000004</v>
      </c>
      <c r="H19" s="440">
        <v>-365.94382400000001</v>
      </c>
      <c r="I19" s="387"/>
    </row>
    <row r="20" spans="2:9" ht="11.25" customHeight="1">
      <c r="B20" s="385" t="s">
        <v>943</v>
      </c>
      <c r="C20" s="386" t="s">
        <v>1035</v>
      </c>
      <c r="D20" s="439">
        <v>41949.199345000001</v>
      </c>
      <c r="E20" s="439">
        <v>1902.7410739999998</v>
      </c>
      <c r="F20" s="439">
        <v>1902.7410739999998</v>
      </c>
      <c r="G20" s="439">
        <v>41946.603645000003</v>
      </c>
      <c r="H20" s="440">
        <v>-384.94825900000001</v>
      </c>
      <c r="I20" s="387"/>
    </row>
    <row r="21" spans="2:9" ht="11.25" customHeight="1">
      <c r="B21" s="385" t="s">
        <v>945</v>
      </c>
      <c r="C21" s="386" t="s">
        <v>1036</v>
      </c>
      <c r="D21" s="439">
        <v>83089.014737999998</v>
      </c>
      <c r="E21" s="439">
        <v>10311.093346</v>
      </c>
      <c r="F21" s="439">
        <v>10311.093346</v>
      </c>
      <c r="G21" s="439">
        <v>83059.211217999997</v>
      </c>
      <c r="H21" s="440">
        <v>-3228.1209840000001</v>
      </c>
      <c r="I21" s="387"/>
    </row>
    <row r="22" spans="2:9" ht="11.25" customHeight="1">
      <c r="B22" s="385" t="s">
        <v>947</v>
      </c>
      <c r="C22" s="386" t="s">
        <v>1037</v>
      </c>
      <c r="D22" s="439">
        <v>11338.897535</v>
      </c>
      <c r="E22" s="439">
        <v>377.09918900000002</v>
      </c>
      <c r="F22" s="439">
        <v>377.09918900000002</v>
      </c>
      <c r="G22" s="439">
        <v>11338.897535</v>
      </c>
      <c r="H22" s="440">
        <v>-157.64571900000001</v>
      </c>
      <c r="I22" s="387"/>
    </row>
    <row r="23" spans="2:9" ht="11.25" customHeight="1">
      <c r="B23" s="385" t="s">
        <v>978</v>
      </c>
      <c r="C23" s="386" t="s">
        <v>1038</v>
      </c>
      <c r="D23" s="439">
        <v>23144.411308999999</v>
      </c>
      <c r="E23" s="439">
        <v>61.40188599999999</v>
      </c>
      <c r="F23" s="439">
        <v>61.40188599999999</v>
      </c>
      <c r="G23" s="439">
        <v>23144.411308999999</v>
      </c>
      <c r="H23" s="440">
        <v>-31.788097999999998</v>
      </c>
      <c r="I23" s="387"/>
    </row>
    <row r="24" spans="2:9" ht="11.25" customHeight="1">
      <c r="B24" s="385" t="s">
        <v>979</v>
      </c>
      <c r="C24" s="386" t="s">
        <v>1039</v>
      </c>
      <c r="D24" s="439">
        <v>207228.59196699999</v>
      </c>
      <c r="E24" s="439">
        <v>1303.4370489999999</v>
      </c>
      <c r="F24" s="439">
        <v>1303.4370489999999</v>
      </c>
      <c r="G24" s="439">
        <v>207145.33674699999</v>
      </c>
      <c r="H24" s="440">
        <v>-417.16340000000002</v>
      </c>
      <c r="I24" s="387"/>
    </row>
    <row r="25" spans="2:9" ht="11.25" customHeight="1">
      <c r="B25" s="385" t="s">
        <v>980</v>
      </c>
      <c r="C25" s="388" t="s">
        <v>1040</v>
      </c>
      <c r="D25" s="439">
        <v>36.636519999999997</v>
      </c>
      <c r="E25" s="439"/>
      <c r="F25" s="439"/>
      <c r="G25" s="439"/>
      <c r="H25" s="440"/>
      <c r="I25" s="387"/>
    </row>
    <row r="26" spans="2:9" ht="11.25" customHeight="1">
      <c r="B26" s="385" t="s">
        <v>981</v>
      </c>
      <c r="C26" s="386" t="s">
        <v>1041</v>
      </c>
      <c r="D26" s="439">
        <v>58389.369568999995</v>
      </c>
      <c r="E26" s="439">
        <v>954.62681999999984</v>
      </c>
      <c r="F26" s="439">
        <v>954.62681999999984</v>
      </c>
      <c r="G26" s="439">
        <v>58387.626909000006</v>
      </c>
      <c r="H26" s="440">
        <v>-805.50759100000005</v>
      </c>
      <c r="I26" s="387"/>
    </row>
    <row r="27" spans="2:9" ht="11.25" customHeight="1">
      <c r="B27" s="385" t="s">
        <v>982</v>
      </c>
      <c r="C27" s="386" t="s">
        <v>1042</v>
      </c>
      <c r="D27" s="439">
        <v>45929.100480000001</v>
      </c>
      <c r="E27" s="439">
        <v>455.74859500000002</v>
      </c>
      <c r="F27" s="439">
        <v>455.74859500000002</v>
      </c>
      <c r="G27" s="439">
        <v>45929.100480000001</v>
      </c>
      <c r="H27" s="440">
        <v>-423.64812699999999</v>
      </c>
      <c r="I27" s="387"/>
    </row>
    <row r="28" spans="2:9" ht="11.25" customHeight="1">
      <c r="B28" s="385" t="s">
        <v>983</v>
      </c>
      <c r="C28" s="386" t="s">
        <v>1043</v>
      </c>
      <c r="D28" s="439">
        <v>32.333818000000001</v>
      </c>
      <c r="E28" s="439"/>
      <c r="F28" s="439"/>
      <c r="G28" s="439">
        <v>32.333818000000001</v>
      </c>
      <c r="H28" s="440">
        <v>-0.102602</v>
      </c>
      <c r="I28" s="387"/>
    </row>
    <row r="29" spans="2:9" ht="11.25" customHeight="1">
      <c r="B29" s="385" t="s">
        <v>985</v>
      </c>
      <c r="C29" s="386" t="s">
        <v>1044</v>
      </c>
      <c r="D29" s="439">
        <v>2305.0555800000002</v>
      </c>
      <c r="E29" s="439">
        <v>280.601677</v>
      </c>
      <c r="F29" s="439">
        <v>280.601677</v>
      </c>
      <c r="G29" s="439">
        <v>2305.0555800000002</v>
      </c>
      <c r="H29" s="440">
        <v>-19.088815</v>
      </c>
      <c r="I29" s="387"/>
    </row>
    <row r="30" spans="2:9" ht="11.25" customHeight="1">
      <c r="B30" s="385" t="s">
        <v>986</v>
      </c>
      <c r="C30" s="386" t="s">
        <v>1045</v>
      </c>
      <c r="D30" s="439">
        <v>11822.15742</v>
      </c>
      <c r="E30" s="439">
        <v>8.3949990000000003</v>
      </c>
      <c r="F30" s="439">
        <v>8.3949990000000003</v>
      </c>
      <c r="G30" s="439">
        <v>11819.362010000001</v>
      </c>
      <c r="H30" s="440">
        <v>-14.256541000000002</v>
      </c>
      <c r="I30" s="387"/>
    </row>
    <row r="31" spans="2:9" ht="11.25" customHeight="1">
      <c r="B31" s="385" t="s">
        <v>987</v>
      </c>
      <c r="C31" s="386" t="s">
        <v>1046</v>
      </c>
      <c r="D31" s="439">
        <v>3340.442759</v>
      </c>
      <c r="E31" s="439">
        <v>57.034692000000007</v>
      </c>
      <c r="F31" s="439">
        <v>57.034692000000007</v>
      </c>
      <c r="G31" s="439">
        <v>3339.8688590000002</v>
      </c>
      <c r="H31" s="440">
        <v>-22.524809000000001</v>
      </c>
      <c r="I31" s="387"/>
    </row>
    <row r="32" spans="2:9" ht="11.25" customHeight="1">
      <c r="B32" s="1187" t="s">
        <v>988</v>
      </c>
      <c r="C32" s="1188" t="s">
        <v>1047</v>
      </c>
      <c r="D32" s="1189">
        <v>2403.6969490000001</v>
      </c>
      <c r="E32" s="1189">
        <v>74.234396000000004</v>
      </c>
      <c r="F32" s="1189">
        <v>74.234396000000004</v>
      </c>
      <c r="G32" s="1189">
        <v>2394.2255690000002</v>
      </c>
      <c r="H32" s="115">
        <v>-18.737677000000001</v>
      </c>
      <c r="I32" s="1189"/>
    </row>
    <row r="33" spans="2:9" ht="11.25" customHeight="1">
      <c r="B33" s="651" t="s">
        <v>989</v>
      </c>
      <c r="C33" s="652" t="s">
        <v>656</v>
      </c>
      <c r="D33" s="639">
        <v>744930.60132799996</v>
      </c>
      <c r="E33" s="639">
        <v>26612.648767999999</v>
      </c>
      <c r="F33" s="639">
        <v>26612.648767999999</v>
      </c>
      <c r="G33" s="639">
        <v>744574.04811800004</v>
      </c>
      <c r="H33" s="639">
        <v>-9449.1514090000001</v>
      </c>
      <c r="I33" s="653"/>
    </row>
    <row r="36" spans="2:9" ht="11.25" customHeight="1">
      <c r="B36" s="1842" t="s">
        <v>949</v>
      </c>
      <c r="C36" s="1843"/>
      <c r="D36" s="649" t="s">
        <v>305</v>
      </c>
      <c r="E36" s="649" t="s">
        <v>308</v>
      </c>
      <c r="F36" s="649" t="s">
        <v>310</v>
      </c>
      <c r="G36" s="650" t="s">
        <v>313</v>
      </c>
      <c r="H36" s="649" t="s">
        <v>319</v>
      </c>
      <c r="I36" s="649" t="s">
        <v>328</v>
      </c>
    </row>
    <row r="37" spans="2:9">
      <c r="B37" s="384"/>
      <c r="C37" s="384"/>
      <c r="D37" s="1844" t="s">
        <v>1020</v>
      </c>
      <c r="E37" s="1844"/>
      <c r="F37" s="1844"/>
      <c r="G37" s="1844"/>
      <c r="I37" s="941" t="s">
        <v>1021</v>
      </c>
    </row>
    <row r="38" spans="2:9">
      <c r="B38" s="384"/>
      <c r="C38" s="384"/>
      <c r="D38" s="1844"/>
      <c r="E38" s="1844" t="s">
        <v>1022</v>
      </c>
      <c r="F38" s="1844"/>
      <c r="G38" s="942" t="s">
        <v>1023</v>
      </c>
      <c r="H38" s="942" t="s">
        <v>1024</v>
      </c>
      <c r="I38" s="399" t="s">
        <v>1025</v>
      </c>
    </row>
    <row r="39" spans="2:9">
      <c r="B39" s="515" t="s">
        <v>296</v>
      </c>
      <c r="C39" s="384"/>
      <c r="D39" s="1844"/>
      <c r="E39" s="943"/>
      <c r="F39" s="398" t="s">
        <v>1026</v>
      </c>
      <c r="G39" s="398" t="s">
        <v>1027</v>
      </c>
      <c r="H39" s="398" t="s">
        <v>1008</v>
      </c>
      <c r="I39" s="399" t="s">
        <v>1028</v>
      </c>
    </row>
    <row r="40" spans="2:9" ht="11.25" customHeight="1">
      <c r="B40" s="944" t="s">
        <v>931</v>
      </c>
      <c r="C40" s="945" t="s">
        <v>1029</v>
      </c>
      <c r="D40" s="946">
        <v>35040.077591000001</v>
      </c>
      <c r="E40" s="946">
        <v>213.95681799999997</v>
      </c>
      <c r="F40" s="946">
        <v>213.95681799999997</v>
      </c>
      <c r="G40" s="946">
        <v>35040.077591000001</v>
      </c>
      <c r="H40" s="947">
        <v>-120.87137199999999</v>
      </c>
      <c r="I40" s="946"/>
    </row>
    <row r="41" spans="2:9" ht="11.25" customHeight="1">
      <c r="B41" s="385" t="s">
        <v>933</v>
      </c>
      <c r="C41" s="386" t="s">
        <v>1030</v>
      </c>
      <c r="D41" s="439">
        <v>29619.538547</v>
      </c>
      <c r="E41" s="439">
        <v>7565.0346559999998</v>
      </c>
      <c r="F41" s="439">
        <v>7565.0346559999998</v>
      </c>
      <c r="G41" s="439">
        <v>29619.538547</v>
      </c>
      <c r="H41" s="440">
        <v>-2554.6459129999998</v>
      </c>
      <c r="I41" s="387"/>
    </row>
    <row r="42" spans="2:9" ht="11.25" customHeight="1">
      <c r="B42" s="385" t="s">
        <v>935</v>
      </c>
      <c r="C42" s="386" t="s">
        <v>1031</v>
      </c>
      <c r="D42" s="439">
        <v>56983.847714999989</v>
      </c>
      <c r="E42" s="439">
        <v>450.90175900000003</v>
      </c>
      <c r="F42" s="439">
        <v>450.90175900000003</v>
      </c>
      <c r="G42" s="439">
        <v>56968.618115000005</v>
      </c>
      <c r="H42" s="440">
        <v>-362.91750300000001</v>
      </c>
      <c r="I42" s="387"/>
    </row>
    <row r="43" spans="2:9" ht="11.25" customHeight="1">
      <c r="B43" s="385" t="s">
        <v>937</v>
      </c>
      <c r="C43" s="386" t="s">
        <v>1032</v>
      </c>
      <c r="D43" s="439">
        <v>37447.630476999999</v>
      </c>
      <c r="E43" s="439">
        <v>509.78499900000003</v>
      </c>
      <c r="F43" s="439">
        <v>509.78499900000003</v>
      </c>
      <c r="G43" s="439">
        <v>37430.718477000002</v>
      </c>
      <c r="H43" s="440">
        <v>-276.12771500000002</v>
      </c>
      <c r="I43" s="387"/>
    </row>
    <row r="44" spans="2:9" ht="11.25" customHeight="1">
      <c r="B44" s="385" t="s">
        <v>939</v>
      </c>
      <c r="C44" s="386" t="s">
        <v>1033</v>
      </c>
      <c r="D44" s="439">
        <v>1933.9766789999996</v>
      </c>
      <c r="E44" s="439">
        <v>170.15241900000001</v>
      </c>
      <c r="F44" s="439">
        <v>170.15241900000001</v>
      </c>
      <c r="G44" s="439">
        <v>1748.4558790000001</v>
      </c>
      <c r="H44" s="440">
        <v>-170.47814399999999</v>
      </c>
      <c r="I44" s="387"/>
    </row>
    <row r="45" spans="2:9" ht="11.25" customHeight="1">
      <c r="B45" s="385" t="s">
        <v>941</v>
      </c>
      <c r="C45" s="386" t="s">
        <v>1034</v>
      </c>
      <c r="D45" s="439">
        <v>81026.615856999997</v>
      </c>
      <c r="E45" s="439">
        <v>669.154402</v>
      </c>
      <c r="F45" s="439">
        <v>669.154402</v>
      </c>
      <c r="G45" s="439">
        <v>80992.496696999995</v>
      </c>
      <c r="H45" s="440">
        <v>-376.04495300000002</v>
      </c>
      <c r="I45" s="387"/>
    </row>
    <row r="46" spans="2:9" ht="11.25" customHeight="1">
      <c r="B46" s="385" t="s">
        <v>943</v>
      </c>
      <c r="C46" s="386" t="s">
        <v>1035</v>
      </c>
      <c r="D46" s="439">
        <v>42384.312166000003</v>
      </c>
      <c r="E46" s="439">
        <v>1795.2174319999997</v>
      </c>
      <c r="F46" s="439">
        <v>1795.2174319999997</v>
      </c>
      <c r="G46" s="439">
        <v>42380.944056</v>
      </c>
      <c r="H46" s="440">
        <v>-426.43647099999998</v>
      </c>
      <c r="I46" s="387"/>
    </row>
    <row r="47" spans="2:9" ht="11.25" customHeight="1">
      <c r="B47" s="385" t="s">
        <v>945</v>
      </c>
      <c r="C47" s="386" t="s">
        <v>1036</v>
      </c>
      <c r="D47" s="439">
        <v>86331.560664000004</v>
      </c>
      <c r="E47" s="439">
        <v>12119.581786000001</v>
      </c>
      <c r="F47" s="439">
        <v>12119.581786000001</v>
      </c>
      <c r="G47" s="439">
        <v>86092.383283999996</v>
      </c>
      <c r="H47" s="440">
        <v>-4781.8672630000001</v>
      </c>
      <c r="I47" s="387"/>
    </row>
    <row r="48" spans="2:9" ht="11.25" customHeight="1">
      <c r="B48" s="385" t="s">
        <v>947</v>
      </c>
      <c r="C48" s="386" t="s">
        <v>1037</v>
      </c>
      <c r="D48" s="439">
        <v>11626.389182999999</v>
      </c>
      <c r="E48" s="439">
        <v>379.27386899999999</v>
      </c>
      <c r="F48" s="439">
        <v>379.27386899999999</v>
      </c>
      <c r="G48" s="439">
        <v>11626.389182999999</v>
      </c>
      <c r="H48" s="440">
        <v>-174.098276</v>
      </c>
      <c r="I48" s="387"/>
    </row>
    <row r="49" spans="2:9" ht="11.25" customHeight="1">
      <c r="B49" s="385" t="s">
        <v>978</v>
      </c>
      <c r="C49" s="386" t="s">
        <v>1038</v>
      </c>
      <c r="D49" s="439">
        <v>22870.198644</v>
      </c>
      <c r="E49" s="439">
        <v>43.138894999999998</v>
      </c>
      <c r="F49" s="439">
        <v>43.138894999999998</v>
      </c>
      <c r="G49" s="439">
        <v>22870.198644</v>
      </c>
      <c r="H49" s="440">
        <v>-36.472169000000001</v>
      </c>
      <c r="I49" s="387"/>
    </row>
    <row r="50" spans="2:9" ht="11.25" customHeight="1">
      <c r="B50" s="385" t="s">
        <v>979</v>
      </c>
      <c r="C50" s="386" t="s">
        <v>1039</v>
      </c>
      <c r="D50" s="439">
        <v>197501.312496</v>
      </c>
      <c r="E50" s="439">
        <v>1689.099262</v>
      </c>
      <c r="F50" s="439">
        <v>1689.099262</v>
      </c>
      <c r="G50" s="439">
        <v>197402.94988599999</v>
      </c>
      <c r="H50" s="440">
        <v>-544.57258400000001</v>
      </c>
      <c r="I50" s="387"/>
    </row>
    <row r="51" spans="2:9" ht="11.25" customHeight="1">
      <c r="B51" s="385" t="s">
        <v>980</v>
      </c>
      <c r="C51" s="388" t="s">
        <v>1040</v>
      </c>
      <c r="D51" s="439">
        <v>31.225584000000001</v>
      </c>
      <c r="E51" s="439"/>
      <c r="F51" s="439"/>
      <c r="G51" s="439"/>
      <c r="H51" s="440"/>
      <c r="I51" s="387"/>
    </row>
    <row r="52" spans="2:9" ht="11.25" customHeight="1">
      <c r="B52" s="385" t="s">
        <v>981</v>
      </c>
      <c r="C52" s="386" t="s">
        <v>1041</v>
      </c>
      <c r="D52" s="439">
        <v>55707.375784999997</v>
      </c>
      <c r="E52" s="439">
        <v>1360.2482110000001</v>
      </c>
      <c r="F52" s="439">
        <v>1360.2482110000001</v>
      </c>
      <c r="G52" s="439">
        <v>55705.569105000002</v>
      </c>
      <c r="H52" s="440">
        <v>-944.97232599999995</v>
      </c>
      <c r="I52" s="387"/>
    </row>
    <row r="53" spans="2:9" ht="11.25" customHeight="1">
      <c r="B53" s="385" t="s">
        <v>982</v>
      </c>
      <c r="C53" s="386" t="s">
        <v>1042</v>
      </c>
      <c r="D53" s="439">
        <v>48998.411244000003</v>
      </c>
      <c r="E53" s="439">
        <v>723.75654899999995</v>
      </c>
      <c r="F53" s="439">
        <v>723.75654899999995</v>
      </c>
      <c r="G53" s="439">
        <v>48998.411244000003</v>
      </c>
      <c r="H53" s="440">
        <v>-633.51701700000001</v>
      </c>
      <c r="I53" s="387"/>
    </row>
    <row r="54" spans="2:9" ht="11.25" customHeight="1">
      <c r="B54" s="385" t="s">
        <v>983</v>
      </c>
      <c r="C54" s="386" t="s">
        <v>1043</v>
      </c>
      <c r="D54" s="439">
        <v>305.61475300000001</v>
      </c>
      <c r="E54" s="439"/>
      <c r="F54" s="439"/>
      <c r="G54" s="439">
        <v>305.61475300000001</v>
      </c>
      <c r="H54" s="440"/>
      <c r="I54" s="387"/>
    </row>
    <row r="55" spans="2:9" ht="11.25" customHeight="1">
      <c r="B55" s="385" t="s">
        <v>985</v>
      </c>
      <c r="C55" s="386" t="s">
        <v>1044</v>
      </c>
      <c r="D55" s="439">
        <v>3024.7648279999999</v>
      </c>
      <c r="E55" s="439">
        <v>3.4128509999999999</v>
      </c>
      <c r="F55" s="439">
        <v>3.4128509999999999</v>
      </c>
      <c r="G55" s="439">
        <v>3024.7648279999999</v>
      </c>
      <c r="H55" s="440">
        <v>-6.7362729999999997</v>
      </c>
      <c r="I55" s="387"/>
    </row>
    <row r="56" spans="2:9" ht="11.25" customHeight="1">
      <c r="B56" s="385" t="s">
        <v>986</v>
      </c>
      <c r="C56" s="386" t="s">
        <v>1045</v>
      </c>
      <c r="D56" s="439">
        <v>11219.142929</v>
      </c>
      <c r="E56" s="439">
        <v>334.464675</v>
      </c>
      <c r="F56" s="439">
        <v>334.464675</v>
      </c>
      <c r="G56" s="439">
        <v>11216.254548999999</v>
      </c>
      <c r="H56" s="440">
        <v>-63.684035999999999</v>
      </c>
      <c r="I56" s="387"/>
    </row>
    <row r="57" spans="2:9" ht="11.25" customHeight="1">
      <c r="B57" s="385" t="s">
        <v>987</v>
      </c>
      <c r="C57" s="386" t="s">
        <v>1046</v>
      </c>
      <c r="D57" s="439">
        <v>3650.7406359999995</v>
      </c>
      <c r="E57" s="439">
        <v>62.358905999999998</v>
      </c>
      <c r="F57" s="439">
        <v>62.358905999999998</v>
      </c>
      <c r="G57" s="439">
        <v>3650.1250460000001</v>
      </c>
      <c r="H57" s="440">
        <v>-19.108550000000001</v>
      </c>
      <c r="I57" s="387"/>
    </row>
    <row r="58" spans="2:9" ht="11.25" customHeight="1">
      <c r="B58" s="1187" t="s">
        <v>988</v>
      </c>
      <c r="C58" s="1188" t="s">
        <v>1047</v>
      </c>
      <c r="D58" s="1189">
        <v>2475.778268</v>
      </c>
      <c r="E58" s="1189">
        <v>82.752690000000001</v>
      </c>
      <c r="F58" s="1189">
        <v>82.752690000000001</v>
      </c>
      <c r="G58" s="1189">
        <v>2465.6501979999998</v>
      </c>
      <c r="H58" s="115">
        <v>-29.720154000000001</v>
      </c>
      <c r="I58" s="1189"/>
    </row>
    <row r="59" spans="2:9" ht="11.25" customHeight="1">
      <c r="B59" s="651" t="s">
        <v>989</v>
      </c>
      <c r="C59" s="652" t="s">
        <v>656</v>
      </c>
      <c r="D59" s="639">
        <v>728178.51404599997</v>
      </c>
      <c r="E59" s="639">
        <v>28172.290177999999</v>
      </c>
      <c r="F59" s="639">
        <v>28172.290177999999</v>
      </c>
      <c r="G59" s="639">
        <v>727570.38566599996</v>
      </c>
      <c r="H59" s="639">
        <v>-11522.315052</v>
      </c>
      <c r="I59" s="653"/>
    </row>
  </sheetData>
  <mergeCells count="10">
    <mergeCell ref="B36:C36"/>
    <mergeCell ref="D37:G37"/>
    <mergeCell ref="D38:D39"/>
    <mergeCell ref="E38:F38"/>
    <mergeCell ref="B3:H3"/>
    <mergeCell ref="B10:C10"/>
    <mergeCell ref="D11:G11"/>
    <mergeCell ref="D12:D13"/>
    <mergeCell ref="E12:F12"/>
    <mergeCell ref="B7:I7"/>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39"/>
  <sheetViews>
    <sheetView showGridLines="0" showRowColHeaders="0" workbookViewId="0"/>
  </sheetViews>
  <sheetFormatPr baseColWidth="10" defaultColWidth="9.140625" defaultRowHeight="15"/>
  <cols>
    <col min="1" max="1" width="2.7109375" customWidth="1"/>
    <col min="2" max="2" width="2.5703125" customWidth="1"/>
    <col min="3" max="4" width="26.42578125" customWidth="1"/>
    <col min="5" max="6" width="27" customWidth="1"/>
  </cols>
  <sheetData>
    <row r="1" spans="1:16" s="17" customFormat="1" ht="11.25" customHeight="1">
      <c r="A1" s="14"/>
      <c r="B1" s="14"/>
      <c r="C1" s="14"/>
      <c r="D1" s="15"/>
      <c r="E1" s="15"/>
      <c r="F1" s="16"/>
      <c r="G1" s="16"/>
      <c r="H1" s="16"/>
      <c r="I1" s="16"/>
      <c r="J1" s="16"/>
      <c r="K1" s="16"/>
      <c r="L1" s="16"/>
    </row>
    <row r="2" spans="1:16" s="17" customFormat="1" ht="5.25" customHeight="1">
      <c r="A2" s="14"/>
      <c r="B2" s="14"/>
      <c r="C2" s="14"/>
      <c r="D2" s="15"/>
      <c r="E2" s="15"/>
      <c r="F2" s="16"/>
      <c r="G2" s="16"/>
      <c r="H2" s="16"/>
      <c r="I2" s="16"/>
      <c r="J2" s="16"/>
      <c r="K2" s="16"/>
      <c r="L2" s="16"/>
    </row>
    <row r="3" spans="1:16" s="19" customFormat="1" ht="12.75" customHeight="1">
      <c r="A3" s="18"/>
      <c r="B3" s="1758" t="s">
        <v>284</v>
      </c>
      <c r="C3" s="1758"/>
      <c r="D3" s="1758"/>
      <c r="E3" s="1758"/>
      <c r="F3" s="1758"/>
      <c r="G3" s="1758"/>
      <c r="H3" s="1758"/>
      <c r="I3" s="1758"/>
      <c r="J3" s="1758"/>
      <c r="K3" s="1758"/>
      <c r="L3" s="583"/>
    </row>
    <row r="4" spans="1:16" s="17" customFormat="1" ht="5.25" customHeight="1">
      <c r="A4" s="14"/>
      <c r="B4" s="14"/>
      <c r="C4" s="14"/>
      <c r="D4" s="15"/>
      <c r="E4" s="15"/>
      <c r="F4" s="16"/>
      <c r="G4" s="16"/>
      <c r="H4" s="16"/>
      <c r="I4" s="16"/>
      <c r="J4" s="16"/>
      <c r="K4" s="16"/>
      <c r="L4" s="16"/>
      <c r="N4" s="14"/>
      <c r="O4" s="14"/>
      <c r="P4" s="14"/>
    </row>
    <row r="5" spans="1:16" s="9" customFormat="1" ht="15.75" customHeight="1">
      <c r="A5" s="20"/>
      <c r="B5" s="21" t="s">
        <v>1048</v>
      </c>
    </row>
    <row r="6" spans="1:16" ht="11.25" customHeight="1"/>
    <row r="7" spans="1:16" s="3" customFormat="1" ht="22.5" customHeight="1">
      <c r="B7" s="1832" t="s">
        <v>1049</v>
      </c>
      <c r="C7" s="1832"/>
      <c r="D7" s="1832"/>
      <c r="E7" s="1832"/>
      <c r="F7" s="1832"/>
    </row>
    <row r="8" spans="1:16" s="3" customFormat="1" ht="11.25">
      <c r="B8" s="1820"/>
      <c r="C8" s="1820"/>
      <c r="D8" s="1820"/>
      <c r="E8" s="1820"/>
      <c r="F8" s="1820"/>
    </row>
    <row r="9" spans="1:16" s="3" customFormat="1" ht="11.25" customHeight="1">
      <c r="B9" s="542" t="s">
        <v>293</v>
      </c>
      <c r="C9" s="389"/>
      <c r="D9" s="389"/>
      <c r="E9" s="654" t="s">
        <v>305</v>
      </c>
      <c r="F9" s="654" t="s">
        <v>308</v>
      </c>
    </row>
    <row r="10" spans="1:16" s="3" customFormat="1" ht="11.25" customHeight="1">
      <c r="B10" s="1850"/>
      <c r="C10" s="1850"/>
      <c r="E10" s="1831" t="s">
        <v>1050</v>
      </c>
      <c r="F10" s="1830"/>
      <c r="I10" s="390"/>
      <c r="J10" s="391"/>
    </row>
    <row r="11" spans="1:16" s="3" customFormat="1" ht="11.25" customHeight="1">
      <c r="B11" s="1818" t="s">
        <v>296</v>
      </c>
      <c r="C11" s="1846"/>
      <c r="D11" s="516"/>
      <c r="E11" s="655" t="s">
        <v>1051</v>
      </c>
      <c r="F11" s="655" t="s">
        <v>1021</v>
      </c>
      <c r="I11" s="390"/>
      <c r="J11" s="391"/>
    </row>
    <row r="12" spans="1:16" s="3" customFormat="1" ht="11.25" customHeight="1">
      <c r="B12" s="948">
        <v>1</v>
      </c>
      <c r="C12" s="1849" t="s">
        <v>1052</v>
      </c>
      <c r="D12" s="1849"/>
      <c r="E12" s="115"/>
      <c r="F12" s="115"/>
      <c r="I12" s="391"/>
      <c r="J12" s="391"/>
    </row>
    <row r="13" spans="1:16" s="3" customFormat="1" ht="11.25" customHeight="1">
      <c r="B13" s="593">
        <v>2</v>
      </c>
      <c r="C13" s="1832" t="s">
        <v>1053</v>
      </c>
      <c r="D13" s="1832"/>
      <c r="E13" s="115">
        <v>2351.3998473000001</v>
      </c>
      <c r="F13" s="115">
        <v>-3.9854234700000002</v>
      </c>
      <c r="I13" s="390"/>
      <c r="J13" s="391"/>
    </row>
    <row r="14" spans="1:16" s="3" customFormat="1" ht="11.25" customHeight="1">
      <c r="B14" s="593">
        <v>3</v>
      </c>
      <c r="C14" s="1847" t="s">
        <v>1054</v>
      </c>
      <c r="D14" s="1847"/>
      <c r="E14" s="115">
        <v>294.92133677999999</v>
      </c>
      <c r="F14" s="115">
        <v>-3.9854234700000002</v>
      </c>
    </row>
    <row r="15" spans="1:16" s="3" customFormat="1" ht="11.25" customHeight="1">
      <c r="B15" s="593">
        <v>4</v>
      </c>
      <c r="C15" s="1847" t="s">
        <v>1055</v>
      </c>
      <c r="D15" s="1847"/>
      <c r="E15" s="115"/>
      <c r="F15" s="115"/>
    </row>
    <row r="16" spans="1:16" s="3" customFormat="1" ht="11.25" customHeight="1">
      <c r="B16" s="593">
        <v>5</v>
      </c>
      <c r="C16" s="1847" t="s">
        <v>1056</v>
      </c>
      <c r="D16" s="1847"/>
      <c r="E16" s="115">
        <v>2056.4785105199999</v>
      </c>
      <c r="F16" s="115"/>
    </row>
    <row r="17" spans="2:6" s="3" customFormat="1" ht="11.25" customHeight="1">
      <c r="B17" s="593">
        <v>6</v>
      </c>
      <c r="C17" s="1847" t="s">
        <v>1057</v>
      </c>
      <c r="D17" s="1847"/>
      <c r="E17" s="115"/>
      <c r="F17" s="115"/>
    </row>
    <row r="18" spans="2:6" s="3" customFormat="1" ht="11.25" customHeight="1">
      <c r="B18" s="593">
        <v>7</v>
      </c>
      <c r="C18" s="1847" t="s">
        <v>1058</v>
      </c>
      <c r="D18" s="1847"/>
      <c r="E18" s="115"/>
      <c r="F18" s="115"/>
    </row>
    <row r="19" spans="2:6" s="3" customFormat="1" ht="11.25" customHeight="1">
      <c r="B19" s="656">
        <v>8</v>
      </c>
      <c r="C19" s="1848" t="s">
        <v>656</v>
      </c>
      <c r="D19" s="1848"/>
      <c r="E19" s="639">
        <v>2351.3998473000001</v>
      </c>
      <c r="F19" s="639">
        <v>-3.9854234700000002</v>
      </c>
    </row>
    <row r="20" spans="2:6" s="3" customFormat="1" ht="11.25" customHeight="1">
      <c r="B20" s="353"/>
      <c r="C20" s="595"/>
      <c r="D20" s="595"/>
      <c r="E20" s="354"/>
      <c r="F20" s="354"/>
    </row>
    <row r="21" spans="2:6" s="3" customFormat="1" ht="11.25" customHeight="1">
      <c r="B21" s="353"/>
      <c r="C21" s="595"/>
      <c r="D21" s="595"/>
      <c r="E21" s="354"/>
      <c r="F21" s="354"/>
    </row>
    <row r="22" spans="2:6" s="3" customFormat="1" ht="11.25" customHeight="1">
      <c r="B22" s="542" t="s">
        <v>949</v>
      </c>
      <c r="C22" s="389"/>
      <c r="D22" s="389"/>
      <c r="E22" s="654" t="s">
        <v>305</v>
      </c>
      <c r="F22" s="654" t="s">
        <v>308</v>
      </c>
    </row>
    <row r="23" spans="2:6" s="3" customFormat="1" ht="11.25" customHeight="1">
      <c r="B23" s="1850"/>
      <c r="C23" s="1850"/>
      <c r="E23" s="1831" t="s">
        <v>1050</v>
      </c>
      <c r="F23" s="1830"/>
    </row>
    <row r="24" spans="2:6" s="3" customFormat="1" ht="11.25" customHeight="1">
      <c r="B24" s="1818" t="s">
        <v>296</v>
      </c>
      <c r="C24" s="1846"/>
      <c r="D24" s="516"/>
      <c r="E24" s="655" t="s">
        <v>1051</v>
      </c>
      <c r="F24" s="655" t="s">
        <v>1021</v>
      </c>
    </row>
    <row r="25" spans="2:6" s="3" customFormat="1" ht="11.25" customHeight="1">
      <c r="B25" s="948">
        <v>1</v>
      </c>
      <c r="C25" s="1849" t="s">
        <v>1052</v>
      </c>
      <c r="D25" s="1849"/>
      <c r="E25" s="115"/>
      <c r="F25" s="115"/>
    </row>
    <row r="26" spans="2:6" s="3" customFormat="1" ht="11.25" customHeight="1">
      <c r="B26" s="593">
        <v>2</v>
      </c>
      <c r="C26" s="1832" t="s">
        <v>1053</v>
      </c>
      <c r="D26" s="1832"/>
      <c r="E26" s="115">
        <v>3083.2835778359999</v>
      </c>
      <c r="F26" s="115">
        <v>-593.09539178399996</v>
      </c>
    </row>
    <row r="27" spans="2:6" s="3" customFormat="1" ht="11.25" customHeight="1">
      <c r="B27" s="593">
        <v>3</v>
      </c>
      <c r="C27" s="1847" t="s">
        <v>1054</v>
      </c>
      <c r="D27" s="1847"/>
      <c r="E27" s="115">
        <v>1448.2089532259999</v>
      </c>
      <c r="F27" s="115">
        <v>-593.09539178399996</v>
      </c>
    </row>
    <row r="28" spans="2:6" s="3" customFormat="1" ht="11.25" customHeight="1">
      <c r="B28" s="593">
        <v>4</v>
      </c>
      <c r="C28" s="1847" t="s">
        <v>1055</v>
      </c>
      <c r="D28" s="1847"/>
      <c r="E28" s="115"/>
      <c r="F28" s="115"/>
    </row>
    <row r="29" spans="2:6" s="3" customFormat="1" ht="11.25" customHeight="1">
      <c r="B29" s="593">
        <v>5</v>
      </c>
      <c r="C29" s="1847" t="s">
        <v>1056</v>
      </c>
      <c r="D29" s="1847"/>
      <c r="E29" s="115">
        <v>1635.07462461</v>
      </c>
      <c r="F29" s="115"/>
    </row>
    <row r="30" spans="2:6" s="3" customFormat="1" ht="11.25" customHeight="1">
      <c r="B30" s="593">
        <v>6</v>
      </c>
      <c r="C30" s="1847" t="s">
        <v>1057</v>
      </c>
      <c r="D30" s="1847"/>
      <c r="E30" s="115"/>
      <c r="F30" s="115"/>
    </row>
    <row r="31" spans="2:6" s="3" customFormat="1" ht="11.25" customHeight="1">
      <c r="B31" s="593">
        <v>7</v>
      </c>
      <c r="C31" s="1847" t="s">
        <v>1058</v>
      </c>
      <c r="D31" s="1847"/>
      <c r="E31" s="115"/>
      <c r="F31" s="115"/>
    </row>
    <row r="32" spans="2:6" s="3" customFormat="1" ht="11.25" customHeight="1">
      <c r="B32" s="656">
        <v>8</v>
      </c>
      <c r="C32" s="1848" t="s">
        <v>656</v>
      </c>
      <c r="D32" s="1848"/>
      <c r="E32" s="639">
        <v>3083.2835778359999</v>
      </c>
      <c r="F32" s="639">
        <v>-593.09539178399996</v>
      </c>
    </row>
    <row r="33" spans="2:6" s="3" customFormat="1" ht="11.25">
      <c r="B33" s="585"/>
      <c r="C33" s="585"/>
      <c r="D33" s="585"/>
      <c r="E33" s="585"/>
      <c r="F33" s="585"/>
    </row>
    <row r="34" spans="2:6" s="3" customFormat="1" ht="11.25">
      <c r="B34" s="585"/>
      <c r="C34" s="585"/>
      <c r="D34" s="585"/>
      <c r="E34" s="585"/>
      <c r="F34" s="585"/>
    </row>
    <row r="35" spans="2:6" s="3" customFormat="1" ht="11.25">
      <c r="B35" s="585"/>
      <c r="C35" s="585"/>
      <c r="D35" s="585"/>
      <c r="E35" s="585"/>
      <c r="F35" s="585"/>
    </row>
    <row r="36" spans="2:6" s="3" customFormat="1" ht="11.25">
      <c r="B36" s="585"/>
      <c r="C36" s="585"/>
      <c r="D36" s="585"/>
      <c r="E36" s="585"/>
      <c r="F36" s="585"/>
    </row>
    <row r="37" spans="2:6" s="3" customFormat="1" ht="11.25">
      <c r="B37" s="585"/>
      <c r="C37" s="585"/>
      <c r="D37" s="585"/>
      <c r="E37" s="585"/>
      <c r="F37" s="585"/>
    </row>
    <row r="38" spans="2:6" s="3" customFormat="1" ht="11.25">
      <c r="B38" s="585"/>
      <c r="C38" s="355"/>
      <c r="D38" s="355"/>
      <c r="E38" s="355"/>
      <c r="F38" s="355"/>
    </row>
    <row r="39" spans="2:6" s="3" customFormat="1" ht="11.25"/>
  </sheetData>
  <mergeCells count="25">
    <mergeCell ref="C29:D29"/>
    <mergeCell ref="C30:D30"/>
    <mergeCell ref="C31:D31"/>
    <mergeCell ref="C32:D32"/>
    <mergeCell ref="E23:F23"/>
    <mergeCell ref="C25:D25"/>
    <mergeCell ref="C26:D26"/>
    <mergeCell ref="C27:D27"/>
    <mergeCell ref="C28:D28"/>
    <mergeCell ref="B10:C10"/>
    <mergeCell ref="E10:F10"/>
    <mergeCell ref="B3:K3"/>
    <mergeCell ref="B7:F7"/>
    <mergeCell ref="B8:F8"/>
    <mergeCell ref="B11:C11"/>
    <mergeCell ref="B24:C24"/>
    <mergeCell ref="C18:D18"/>
    <mergeCell ref="C19:D19"/>
    <mergeCell ref="C12:D12"/>
    <mergeCell ref="C13:D13"/>
    <mergeCell ref="C14:D14"/>
    <mergeCell ref="C15:D15"/>
    <mergeCell ref="C16:D16"/>
    <mergeCell ref="C17:D17"/>
    <mergeCell ref="B23:C23"/>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4"/>
  <sheetViews>
    <sheetView showGridLines="0" showRowColHeaders="0" zoomScaleNormal="100" workbookViewId="0"/>
  </sheetViews>
  <sheetFormatPr baseColWidth="10" defaultColWidth="9.140625" defaultRowHeight="15"/>
  <cols>
    <col min="1" max="1" width="2.5703125" customWidth="1"/>
    <col min="2" max="2" width="4.140625" customWidth="1"/>
    <col min="3" max="3" width="24.85546875" customWidth="1"/>
    <col min="4" max="6" width="11.42578125" customWidth="1"/>
    <col min="7" max="7" width="2.28515625" customWidth="1"/>
    <col min="8" max="10" width="11.42578125" customWidth="1"/>
    <col min="11" max="11" width="2.28515625" customWidth="1"/>
    <col min="12" max="14" width="11.42578125" customWidth="1"/>
    <col min="15" max="15" width="2.140625" customWidth="1"/>
    <col min="16" max="20" width="11.42578125" customWidth="1"/>
    <col min="21" max="21" width="14.5703125" customWidth="1"/>
  </cols>
  <sheetData>
    <row r="1" spans="1:21" s="17" customFormat="1" ht="11.25" customHeight="1">
      <c r="A1" s="14"/>
      <c r="B1" s="14"/>
      <c r="C1" s="15"/>
      <c r="D1" s="15"/>
      <c r="E1" s="16"/>
      <c r="F1" s="16"/>
      <c r="G1" s="16"/>
      <c r="H1" s="16"/>
      <c r="I1" s="16"/>
      <c r="J1" s="16"/>
      <c r="K1" s="16"/>
    </row>
    <row r="2" spans="1:21" s="17" customFormat="1" ht="5.25" customHeight="1">
      <c r="A2" s="14"/>
      <c r="B2" s="14"/>
      <c r="C2" s="15"/>
      <c r="D2" s="15"/>
      <c r="E2" s="16"/>
      <c r="F2" s="16"/>
      <c r="G2" s="16"/>
      <c r="H2" s="16"/>
      <c r="I2" s="16"/>
      <c r="J2" s="16"/>
      <c r="K2" s="16"/>
    </row>
    <row r="3" spans="1:21" s="19" customFormat="1" ht="12.75" customHeight="1">
      <c r="A3" s="18"/>
      <c r="B3" s="583" t="s">
        <v>284</v>
      </c>
      <c r="C3" s="583"/>
      <c r="D3" s="583"/>
      <c r="E3" s="583"/>
      <c r="F3" s="583"/>
      <c r="G3" s="583"/>
      <c r="H3" s="583"/>
      <c r="I3" s="583"/>
      <c r="J3" s="583"/>
      <c r="K3" s="583"/>
    </row>
    <row r="4" spans="1:21" s="17" customFormat="1" ht="5.25" customHeight="1">
      <c r="A4" s="14"/>
      <c r="B4" s="14"/>
      <c r="C4" s="15"/>
      <c r="D4" s="15"/>
      <c r="E4" s="16"/>
      <c r="F4" s="16"/>
      <c r="G4" s="16"/>
      <c r="H4" s="16"/>
      <c r="I4" s="16"/>
      <c r="J4" s="16"/>
      <c r="K4" s="16"/>
      <c r="M4" s="14"/>
      <c r="N4" s="14"/>
      <c r="O4" s="14"/>
    </row>
    <row r="5" spans="1:21" s="9" customFormat="1" ht="15.75" customHeight="1">
      <c r="A5" s="20"/>
      <c r="B5" s="21" t="s">
        <v>1059</v>
      </c>
    </row>
    <row r="6" spans="1:21" s="9" customFormat="1" ht="15.75" customHeight="1">
      <c r="A6" s="20"/>
      <c r="B6" s="21"/>
    </row>
    <row r="7" spans="1:21" ht="33.75" customHeight="1">
      <c r="B7" s="1792" t="s">
        <v>1060</v>
      </c>
      <c r="C7" s="1792"/>
      <c r="D7" s="1792"/>
      <c r="E7" s="1792"/>
      <c r="F7" s="1792"/>
      <c r="G7" s="1792"/>
      <c r="H7" s="1792"/>
      <c r="I7" s="1792"/>
      <c r="J7" s="1792"/>
      <c r="K7" s="1792"/>
      <c r="L7" s="1792"/>
      <c r="M7" s="1792"/>
      <c r="N7" s="1792"/>
      <c r="O7" s="1792"/>
      <c r="P7" s="1792"/>
      <c r="Q7" s="1792"/>
      <c r="R7" s="1792"/>
      <c r="S7" s="1792"/>
      <c r="T7" s="1792"/>
      <c r="U7" s="1792"/>
    </row>
    <row r="8" spans="1:21" ht="11.25" customHeight="1"/>
    <row r="9" spans="1:21" s="3" customFormat="1">
      <c r="B9" s="1851" t="s">
        <v>293</v>
      </c>
      <c r="C9" s="1852"/>
      <c r="D9" s="641" t="s">
        <v>305</v>
      </c>
      <c r="E9" s="641" t="s">
        <v>308</v>
      </c>
      <c r="F9" s="641" t="s">
        <v>310</v>
      </c>
      <c r="G9" s="641"/>
      <c r="H9" s="641" t="s">
        <v>313</v>
      </c>
      <c r="I9" s="641" t="s">
        <v>319</v>
      </c>
      <c r="J9" s="641" t="s">
        <v>328</v>
      </c>
      <c r="K9" s="641"/>
      <c r="L9" s="641" t="s">
        <v>331</v>
      </c>
      <c r="M9" s="641" t="s">
        <v>339</v>
      </c>
      <c r="N9" s="641" t="s">
        <v>348</v>
      </c>
      <c r="O9" s="641"/>
      <c r="P9" s="641" t="s">
        <v>388</v>
      </c>
      <c r="Q9" s="641" t="s">
        <v>416</v>
      </c>
      <c r="R9" s="641" t="s">
        <v>951</v>
      </c>
      <c r="S9" s="641" t="s">
        <v>1061</v>
      </c>
      <c r="T9" s="641" t="s">
        <v>1062</v>
      </c>
      <c r="U9" s="641" t="s">
        <v>1063</v>
      </c>
    </row>
    <row r="10" spans="1:21" s="3" customFormat="1" ht="11.25" customHeight="1">
      <c r="B10" s="594"/>
      <c r="C10" s="594"/>
      <c r="K10" s="929"/>
      <c r="L10" s="1853" t="s">
        <v>1064</v>
      </c>
      <c r="M10" s="1854"/>
      <c r="N10" s="1854"/>
      <c r="O10" s="1854"/>
      <c r="P10" s="1854"/>
      <c r="Q10" s="1854"/>
      <c r="R10" s="1854"/>
      <c r="S10" s="1825"/>
    </row>
    <row r="11" spans="1:21" s="3" customFormat="1" ht="11.25" customHeight="1">
      <c r="B11" s="594"/>
      <c r="C11" s="594"/>
      <c r="K11" s="480"/>
      <c r="L11" s="1855" t="s">
        <v>1065</v>
      </c>
      <c r="M11" s="1856"/>
      <c r="N11" s="1856"/>
      <c r="O11" s="1856"/>
      <c r="P11" s="1856"/>
      <c r="Q11" s="1856"/>
      <c r="R11" s="1856"/>
      <c r="S11" s="1825"/>
    </row>
    <row r="12" spans="1:21" s="3" customFormat="1" ht="11.25" customHeight="1">
      <c r="B12" s="594"/>
      <c r="C12" s="594"/>
      <c r="D12" s="349"/>
      <c r="E12" s="349"/>
      <c r="F12" s="349"/>
      <c r="G12" s="349"/>
      <c r="H12" s="349"/>
      <c r="I12" s="349"/>
      <c r="J12" s="349"/>
      <c r="K12" s="480"/>
      <c r="O12" s="350"/>
      <c r="P12" s="1825" t="s">
        <v>1066</v>
      </c>
      <c r="Q12" s="1825"/>
      <c r="R12" s="1825"/>
      <c r="S12" s="1825"/>
      <c r="T12" s="480"/>
      <c r="U12" s="480"/>
    </row>
    <row r="13" spans="1:21" s="3" customFormat="1" ht="11.25" customHeight="1">
      <c r="B13" s="594"/>
      <c r="C13" s="594"/>
      <c r="D13" s="1857" t="s">
        <v>952</v>
      </c>
      <c r="E13" s="1857"/>
      <c r="F13" s="1857"/>
      <c r="G13" s="1857"/>
      <c r="H13" s="1857"/>
      <c r="I13" s="1857"/>
      <c r="J13" s="1857"/>
      <c r="K13" s="480"/>
      <c r="L13" s="1825" t="s">
        <v>1067</v>
      </c>
      <c r="M13" s="1825"/>
      <c r="N13" s="1825"/>
      <c r="O13" s="350"/>
      <c r="P13" s="1825" t="s">
        <v>1068</v>
      </c>
      <c r="Q13" s="1825"/>
      <c r="R13" s="1825"/>
      <c r="S13" s="1825"/>
      <c r="T13" s="1825" t="s">
        <v>1069</v>
      </c>
      <c r="U13" s="1825"/>
    </row>
    <row r="14" spans="1:21" s="3" customFormat="1" ht="11.25">
      <c r="B14" s="594"/>
      <c r="C14" s="594"/>
      <c r="D14" s="1824" t="s">
        <v>953</v>
      </c>
      <c r="E14" s="1824"/>
      <c r="F14" s="1824"/>
      <c r="G14" s="929"/>
      <c r="H14" s="1824" t="s">
        <v>954</v>
      </c>
      <c r="I14" s="1824"/>
      <c r="J14" s="1824"/>
      <c r="K14" s="480"/>
      <c r="L14" s="1859" t="s">
        <v>1070</v>
      </c>
      <c r="M14" s="1859"/>
      <c r="N14" s="1859"/>
      <c r="O14" s="480"/>
      <c r="P14" s="1776" t="s">
        <v>1071</v>
      </c>
      <c r="Q14" s="1776"/>
      <c r="R14" s="1776"/>
      <c r="S14" s="1825"/>
      <c r="T14" s="1776" t="s">
        <v>1072</v>
      </c>
      <c r="U14" s="1776"/>
    </row>
    <row r="15" spans="1:21" s="3" customFormat="1" ht="11.25">
      <c r="B15" s="594"/>
      <c r="C15" s="594"/>
      <c r="D15" s="173"/>
      <c r="E15" s="930" t="s">
        <v>1073</v>
      </c>
      <c r="F15" s="153" t="s">
        <v>1073</v>
      </c>
      <c r="G15" s="153"/>
      <c r="H15" s="153"/>
      <c r="I15" s="153" t="s">
        <v>1073</v>
      </c>
      <c r="J15" s="153" t="s">
        <v>1073</v>
      </c>
      <c r="K15" s="153"/>
      <c r="L15" s="153"/>
      <c r="M15" s="153" t="s">
        <v>1073</v>
      </c>
      <c r="N15" s="153" t="s">
        <v>1073</v>
      </c>
      <c r="O15" s="153"/>
      <c r="P15" s="153"/>
      <c r="Q15" s="153" t="s">
        <v>1073</v>
      </c>
      <c r="R15" s="153" t="s">
        <v>1073</v>
      </c>
      <c r="S15" s="153" t="s">
        <v>1024</v>
      </c>
      <c r="T15" s="153" t="s">
        <v>918</v>
      </c>
      <c r="U15" s="153" t="s">
        <v>919</v>
      </c>
    </row>
    <row r="16" spans="1:21" s="3" customFormat="1" ht="11.25" customHeight="1">
      <c r="B16" s="1858" t="s">
        <v>296</v>
      </c>
      <c r="C16" s="1781"/>
      <c r="D16" s="1190"/>
      <c r="E16" s="1130" t="s">
        <v>1074</v>
      </c>
      <c r="F16" s="1130" t="s">
        <v>1075</v>
      </c>
      <c r="G16" s="1130"/>
      <c r="H16" s="1130"/>
      <c r="I16" s="1130" t="s">
        <v>1075</v>
      </c>
      <c r="J16" s="1130" t="s">
        <v>1076</v>
      </c>
      <c r="K16" s="1130"/>
      <c r="L16" s="1130"/>
      <c r="M16" s="1130" t="s">
        <v>1074</v>
      </c>
      <c r="N16" s="1130" t="s">
        <v>1075</v>
      </c>
      <c r="O16" s="1130"/>
      <c r="P16" s="1130"/>
      <c r="Q16" s="1130" t="s">
        <v>1075</v>
      </c>
      <c r="R16" s="1130" t="s">
        <v>1076</v>
      </c>
      <c r="S16" s="1130" t="s">
        <v>1077</v>
      </c>
      <c r="T16" s="1130" t="s">
        <v>1078</v>
      </c>
      <c r="U16" s="1130" t="s">
        <v>1078</v>
      </c>
    </row>
    <row r="17" spans="2:23" s="3" customFormat="1" ht="11.25" customHeight="1">
      <c r="B17" s="739" t="s">
        <v>929</v>
      </c>
      <c r="C17" s="591" t="s">
        <v>1079</v>
      </c>
      <c r="D17" s="173"/>
      <c r="E17" s="153"/>
      <c r="F17" s="153"/>
      <c r="G17" s="153"/>
      <c r="H17" s="153"/>
      <c r="I17" s="153"/>
      <c r="J17" s="153"/>
      <c r="K17" s="153"/>
      <c r="L17" s="153"/>
      <c r="M17" s="153"/>
      <c r="N17" s="153"/>
      <c r="O17" s="153"/>
      <c r="P17" s="153"/>
      <c r="Q17" s="153"/>
      <c r="R17" s="153"/>
      <c r="S17" s="153"/>
      <c r="T17" s="153"/>
      <c r="U17" s="153"/>
      <c r="V17" s="79"/>
      <c r="W17" s="41"/>
    </row>
    <row r="18" spans="2:23" s="3" customFormat="1" ht="11.25" customHeight="1">
      <c r="B18" s="739"/>
      <c r="C18" s="525" t="s">
        <v>1080</v>
      </c>
      <c r="D18" s="440">
        <v>289701.740865</v>
      </c>
      <c r="E18" s="115">
        <v>289702</v>
      </c>
      <c r="F18" s="115"/>
      <c r="G18" s="115"/>
      <c r="H18" s="115"/>
      <c r="I18" s="115"/>
      <c r="J18" s="115"/>
      <c r="K18" s="115"/>
      <c r="L18" s="115"/>
      <c r="M18" s="115"/>
      <c r="N18" s="115"/>
      <c r="O18" s="115"/>
      <c r="P18" s="115"/>
      <c r="Q18" s="115"/>
      <c r="R18" s="115"/>
      <c r="S18" s="115"/>
      <c r="T18" s="115"/>
      <c r="U18" s="115"/>
      <c r="V18" s="79"/>
      <c r="W18" s="41"/>
    </row>
    <row r="19" spans="2:23" s="258" customFormat="1" ht="11.25">
      <c r="B19" s="1650" t="s">
        <v>931</v>
      </c>
      <c r="C19" s="1589" t="s">
        <v>932</v>
      </c>
      <c r="D19" s="1651">
        <v>1790044.4765890001</v>
      </c>
      <c r="E19" s="1652">
        <v>1633572.7173709997</v>
      </c>
      <c r="F19" s="1652">
        <v>114728.478793</v>
      </c>
      <c r="G19" s="1652"/>
      <c r="H19" s="1652">
        <v>31466.921719999998</v>
      </c>
      <c r="I19" s="1652"/>
      <c r="J19" s="1652">
        <v>31380.758699999998</v>
      </c>
      <c r="K19" s="1652"/>
      <c r="L19" s="1652">
        <v>-1367.9529700000001</v>
      </c>
      <c r="M19" s="1652">
        <v>-562.23830399999997</v>
      </c>
      <c r="N19" s="1652">
        <v>-805.71466699999985</v>
      </c>
      <c r="O19" s="1652"/>
      <c r="P19" s="1652">
        <v>-8812.0522519999995</v>
      </c>
      <c r="Q19" s="1652"/>
      <c r="R19" s="1652">
        <v>-8812.0522519999995</v>
      </c>
      <c r="S19" s="1652"/>
      <c r="T19" s="1652">
        <v>1333513.464903</v>
      </c>
      <c r="U19" s="1652">
        <v>14171.825624999999</v>
      </c>
    </row>
    <row r="20" spans="2:23" s="3" customFormat="1" ht="11.25">
      <c r="B20" s="739" t="s">
        <v>933</v>
      </c>
      <c r="C20" s="597" t="s">
        <v>934</v>
      </c>
      <c r="D20" s="440">
        <v>22600.289239999998</v>
      </c>
      <c r="E20" s="115">
        <v>22600.289239999998</v>
      </c>
      <c r="F20" s="115"/>
      <c r="G20" s="115"/>
      <c r="H20" s="115"/>
      <c r="I20" s="115"/>
      <c r="J20" s="115"/>
      <c r="K20" s="115"/>
      <c r="L20" s="115"/>
      <c r="M20" s="115"/>
      <c r="N20" s="115"/>
      <c r="O20" s="115"/>
      <c r="P20" s="115"/>
      <c r="Q20" s="115"/>
      <c r="R20" s="115"/>
      <c r="S20" s="351"/>
      <c r="T20" s="115"/>
      <c r="U20" s="115"/>
    </row>
    <row r="21" spans="2:23" s="3" customFormat="1" ht="11.25">
      <c r="B21" s="739" t="s">
        <v>935</v>
      </c>
      <c r="C21" s="597" t="s">
        <v>936</v>
      </c>
      <c r="D21" s="440">
        <v>10343.763774999999</v>
      </c>
      <c r="E21" s="115">
        <v>10315.548774999999</v>
      </c>
      <c r="F21" s="115">
        <v>18.289000000000001</v>
      </c>
      <c r="G21" s="115"/>
      <c r="H21" s="115"/>
      <c r="I21" s="115"/>
      <c r="J21" s="115"/>
      <c r="K21" s="115"/>
      <c r="L21" s="115">
        <v>-2.9225449999999999</v>
      </c>
      <c r="M21" s="115">
        <v>-2.9225449999999999</v>
      </c>
      <c r="N21" s="115"/>
      <c r="O21" s="115"/>
      <c r="P21" s="115"/>
      <c r="Q21" s="115"/>
      <c r="R21" s="115"/>
      <c r="S21" s="351"/>
      <c r="T21" s="115">
        <v>892.56122800000003</v>
      </c>
      <c r="U21" s="115"/>
    </row>
    <row r="22" spans="2:23" s="3" customFormat="1" ht="11.25">
      <c r="B22" s="739" t="s">
        <v>937</v>
      </c>
      <c r="C22" s="597" t="s">
        <v>938</v>
      </c>
      <c r="D22" s="440">
        <v>32888.873058999998</v>
      </c>
      <c r="E22" s="115">
        <v>32630.028698999995</v>
      </c>
      <c r="F22" s="115"/>
      <c r="G22" s="115"/>
      <c r="H22" s="115"/>
      <c r="I22" s="115"/>
      <c r="J22" s="115"/>
      <c r="K22" s="115"/>
      <c r="L22" s="115"/>
      <c r="M22" s="115"/>
      <c r="N22" s="115"/>
      <c r="O22" s="115"/>
      <c r="P22" s="115"/>
      <c r="Q22" s="115"/>
      <c r="R22" s="115"/>
      <c r="S22" s="351"/>
      <c r="T22" s="115">
        <v>231.874774</v>
      </c>
      <c r="U22" s="115"/>
    </row>
    <row r="23" spans="2:23" s="3" customFormat="1" ht="11.25">
      <c r="B23" s="739" t="s">
        <v>939</v>
      </c>
      <c r="C23" s="597" t="s">
        <v>940</v>
      </c>
      <c r="D23" s="440">
        <v>57884.849983</v>
      </c>
      <c r="E23" s="115">
        <v>56942.568320999999</v>
      </c>
      <c r="F23" s="115">
        <v>942.28166199999998</v>
      </c>
      <c r="G23" s="115"/>
      <c r="H23" s="115">
        <v>553.63798499999996</v>
      </c>
      <c r="I23" s="115"/>
      <c r="J23" s="115">
        <v>553.63798499999996</v>
      </c>
      <c r="K23" s="115"/>
      <c r="L23" s="115">
        <v>-6.9249289999999997</v>
      </c>
      <c r="M23" s="115">
        <v>-3.7537069999999999</v>
      </c>
      <c r="N23" s="115">
        <v>-3.1712229999999999</v>
      </c>
      <c r="O23" s="115"/>
      <c r="P23" s="115">
        <v>-52.131270000000001</v>
      </c>
      <c r="Q23" s="115"/>
      <c r="R23" s="115">
        <v>-52.131270000000001</v>
      </c>
      <c r="S23" s="351"/>
      <c r="T23" s="115">
        <v>9573.635714</v>
      </c>
      <c r="U23" s="115">
        <v>177.74641700000001</v>
      </c>
    </row>
    <row r="24" spans="2:23" s="3" customFormat="1" ht="11.25">
      <c r="B24" s="739" t="s">
        <v>941</v>
      </c>
      <c r="C24" s="597" t="s">
        <v>942</v>
      </c>
      <c r="D24" s="440">
        <v>718317.95256000001</v>
      </c>
      <c r="E24" s="115">
        <v>635822.89291099994</v>
      </c>
      <c r="F24" s="115">
        <v>82138.506439999997</v>
      </c>
      <c r="G24" s="115"/>
      <c r="H24" s="115">
        <v>26612.648767999999</v>
      </c>
      <c r="I24" s="115"/>
      <c r="J24" s="115">
        <v>26612.648767999999</v>
      </c>
      <c r="K24" s="115"/>
      <c r="L24" s="115">
        <v>-1108.102476</v>
      </c>
      <c r="M24" s="115">
        <v>-463.36620399999993</v>
      </c>
      <c r="N24" s="115">
        <v>-644.73627299999998</v>
      </c>
      <c r="O24" s="115"/>
      <c r="P24" s="115">
        <v>-8341.0489329999982</v>
      </c>
      <c r="Q24" s="115"/>
      <c r="R24" s="115">
        <v>-8341.0489339999986</v>
      </c>
      <c r="S24" s="351"/>
      <c r="T24" s="115">
        <v>410955.12491000001</v>
      </c>
      <c r="U24" s="115">
        <v>10966.034320999999</v>
      </c>
    </row>
    <row r="25" spans="2:23" s="508" customFormat="1" ht="11.25">
      <c r="B25" s="1101" t="s">
        <v>943</v>
      </c>
      <c r="C25" s="1096" t="s">
        <v>976</v>
      </c>
      <c r="D25" s="1282">
        <v>217313.96518899998</v>
      </c>
      <c r="E25" s="1102">
        <v>190012.251796</v>
      </c>
      <c r="F25" s="1102">
        <v>27178.069613</v>
      </c>
      <c r="G25" s="1102"/>
      <c r="H25" s="1102">
        <v>4787.9186739999996</v>
      </c>
      <c r="I25" s="1102"/>
      <c r="J25" s="1102">
        <v>4787.9186739999996</v>
      </c>
      <c r="K25" s="1102"/>
      <c r="L25" s="1102">
        <v>-359.61664300000001</v>
      </c>
      <c r="M25" s="1102">
        <v>-145.773596</v>
      </c>
      <c r="N25" s="1102">
        <v>-213.84304700000001</v>
      </c>
      <c r="O25" s="1102"/>
      <c r="P25" s="1102">
        <v>-1398.8317360000001</v>
      </c>
      <c r="Q25" s="1102"/>
      <c r="R25" s="1102">
        <v>-1398.8317360000001</v>
      </c>
      <c r="S25" s="1103"/>
      <c r="T25" s="1102">
        <v>184724.29139299999</v>
      </c>
      <c r="U25" s="1102">
        <v>3000.4270000000001</v>
      </c>
    </row>
    <row r="26" spans="2:23" s="3" customFormat="1" ht="11.25">
      <c r="B26" s="739" t="s">
        <v>945</v>
      </c>
      <c r="C26" s="597" t="s">
        <v>944</v>
      </c>
      <c r="D26" s="440">
        <v>948008.74797100003</v>
      </c>
      <c r="E26" s="115">
        <v>875261.38942499994</v>
      </c>
      <c r="F26" s="115">
        <v>31629.299260000003</v>
      </c>
      <c r="G26" s="115"/>
      <c r="H26" s="115">
        <v>4300.4216290000004</v>
      </c>
      <c r="I26" s="115"/>
      <c r="J26" s="115">
        <v>4214.2586090000004</v>
      </c>
      <c r="K26" s="115"/>
      <c r="L26" s="115">
        <v>-249.57261099999999</v>
      </c>
      <c r="M26" s="115">
        <v>-91.867868999999999</v>
      </c>
      <c r="N26" s="115">
        <v>-157.70474100000001</v>
      </c>
      <c r="O26" s="115"/>
      <c r="P26" s="115">
        <v>-418.66777000000002</v>
      </c>
      <c r="Q26" s="115"/>
      <c r="R26" s="115">
        <v>-418.66777000000002</v>
      </c>
      <c r="S26" s="351"/>
      <c r="T26" s="115">
        <v>911860.26827600016</v>
      </c>
      <c r="U26" s="115">
        <v>3028.044887</v>
      </c>
    </row>
    <row r="27" spans="2:23" s="258" customFormat="1" ht="11.25">
      <c r="B27" s="1650" t="s">
        <v>947</v>
      </c>
      <c r="C27" s="1589" t="s">
        <v>977</v>
      </c>
      <c r="D27" s="1651">
        <v>218398.525834</v>
      </c>
      <c r="E27" s="1652">
        <v>104670.047684</v>
      </c>
      <c r="F27" s="1652"/>
      <c r="G27" s="1652"/>
      <c r="H27" s="1652"/>
      <c r="I27" s="1652"/>
      <c r="J27" s="1652"/>
      <c r="K27" s="1652"/>
      <c r="L27" s="1652"/>
      <c r="M27" s="1652"/>
      <c r="N27" s="1652"/>
      <c r="O27" s="1652"/>
      <c r="P27" s="1652"/>
      <c r="Q27" s="1652"/>
      <c r="R27" s="1652"/>
      <c r="S27" s="1653"/>
      <c r="T27" s="1652"/>
      <c r="U27" s="1652"/>
    </row>
    <row r="28" spans="2:23" s="3" customFormat="1" ht="11.25">
      <c r="B28" s="739" t="s">
        <v>978</v>
      </c>
      <c r="C28" s="597" t="s">
        <v>934</v>
      </c>
      <c r="D28" s="440">
        <v>31320.549479999998</v>
      </c>
      <c r="E28" s="115">
        <v>2391.7016149999999</v>
      </c>
      <c r="F28" s="115"/>
      <c r="G28" s="115"/>
      <c r="H28" s="115"/>
      <c r="I28" s="115"/>
      <c r="J28" s="115"/>
      <c r="K28" s="115"/>
      <c r="L28" s="115"/>
      <c r="M28" s="115"/>
      <c r="N28" s="115"/>
      <c r="O28" s="115"/>
      <c r="P28" s="115"/>
      <c r="Q28" s="115"/>
      <c r="R28" s="115"/>
      <c r="S28" s="351"/>
      <c r="T28" s="115"/>
      <c r="U28" s="115"/>
    </row>
    <row r="29" spans="2:23" s="3" customFormat="1" ht="11.25">
      <c r="B29" s="739" t="s">
        <v>979</v>
      </c>
      <c r="C29" s="597" t="s">
        <v>936</v>
      </c>
      <c r="D29" s="440">
        <v>65896.117853000003</v>
      </c>
      <c r="E29" s="115">
        <v>40244.793482000001</v>
      </c>
      <c r="F29" s="115"/>
      <c r="G29" s="115"/>
      <c r="H29" s="115"/>
      <c r="I29" s="115"/>
      <c r="J29" s="115"/>
      <c r="K29" s="115"/>
      <c r="L29" s="115"/>
      <c r="M29" s="115"/>
      <c r="N29" s="115"/>
      <c r="O29" s="115"/>
      <c r="P29" s="115"/>
      <c r="Q29" s="115"/>
      <c r="R29" s="115"/>
      <c r="S29" s="351"/>
      <c r="T29" s="115"/>
      <c r="U29" s="115"/>
    </row>
    <row r="30" spans="2:23" s="3" customFormat="1" ht="11.25">
      <c r="B30" s="739" t="s">
        <v>980</v>
      </c>
      <c r="C30" s="597" t="s">
        <v>938</v>
      </c>
      <c r="D30" s="440">
        <v>117120.50051100001</v>
      </c>
      <c r="E30" s="115">
        <v>57985.846665999998</v>
      </c>
      <c r="F30" s="115"/>
      <c r="G30" s="115"/>
      <c r="H30" s="115"/>
      <c r="I30" s="115"/>
      <c r="J30" s="115"/>
      <c r="K30" s="115"/>
      <c r="L30" s="115"/>
      <c r="M30" s="115"/>
      <c r="N30" s="115"/>
      <c r="O30" s="115"/>
      <c r="P30" s="115"/>
      <c r="Q30" s="115"/>
      <c r="R30" s="115"/>
      <c r="S30" s="351"/>
      <c r="T30" s="115"/>
      <c r="U30" s="115"/>
    </row>
    <row r="31" spans="2:23" s="3" customFormat="1" ht="11.25">
      <c r="B31" s="739" t="s">
        <v>981</v>
      </c>
      <c r="C31" s="597" t="s">
        <v>940</v>
      </c>
      <c r="D31" s="440">
        <v>13.652068</v>
      </c>
      <c r="E31" s="115"/>
      <c r="F31" s="115"/>
      <c r="G31" s="115"/>
      <c r="H31" s="115"/>
      <c r="I31" s="115"/>
      <c r="J31" s="115"/>
      <c r="K31" s="115"/>
      <c r="L31" s="115"/>
      <c r="M31" s="115"/>
      <c r="N31" s="115"/>
      <c r="O31" s="115"/>
      <c r="P31" s="115"/>
      <c r="Q31" s="115"/>
      <c r="R31" s="115"/>
      <c r="S31" s="351"/>
      <c r="T31" s="115"/>
      <c r="U31" s="115"/>
    </row>
    <row r="32" spans="2:23" s="3" customFormat="1" ht="11.25">
      <c r="B32" s="739" t="s">
        <v>982</v>
      </c>
      <c r="C32" s="597" t="s">
        <v>942</v>
      </c>
      <c r="D32" s="440">
        <v>4047.7059220000001</v>
      </c>
      <c r="E32" s="115">
        <v>4047.7059220000001</v>
      </c>
      <c r="F32" s="115"/>
      <c r="G32" s="115"/>
      <c r="H32" s="115"/>
      <c r="I32" s="115"/>
      <c r="J32" s="115"/>
      <c r="K32" s="115"/>
      <c r="L32" s="115"/>
      <c r="M32" s="115"/>
      <c r="N32" s="115"/>
      <c r="O32" s="115"/>
      <c r="P32" s="115"/>
      <c r="Q32" s="115"/>
      <c r="R32" s="115"/>
      <c r="S32" s="351"/>
      <c r="T32" s="115"/>
      <c r="U32" s="115"/>
    </row>
    <row r="33" spans="2:21" s="258" customFormat="1" ht="11.25">
      <c r="B33" s="1650" t="s">
        <v>983</v>
      </c>
      <c r="C33" s="1589" t="s">
        <v>984</v>
      </c>
      <c r="D33" s="1651">
        <v>768130.37599299999</v>
      </c>
      <c r="E33" s="1652">
        <v>737156.73212900001</v>
      </c>
      <c r="F33" s="1652">
        <v>30973.643863999998</v>
      </c>
      <c r="G33" s="1652"/>
      <c r="H33" s="1652">
        <v>5356.2890369999996</v>
      </c>
      <c r="I33" s="1652"/>
      <c r="J33" s="1652">
        <v>5356.2890369999996</v>
      </c>
      <c r="K33" s="1652"/>
      <c r="L33" s="1652">
        <v>-551.271117</v>
      </c>
      <c r="M33" s="1652">
        <v>-216.284054</v>
      </c>
      <c r="N33" s="1652">
        <v>-334.98706299999998</v>
      </c>
      <c r="O33" s="1652"/>
      <c r="P33" s="1652">
        <v>-670.15155700000003</v>
      </c>
      <c r="Q33" s="1652"/>
      <c r="R33" s="1652">
        <v>-670.15155700000003</v>
      </c>
      <c r="S33" s="1721"/>
      <c r="T33" s="1652">
        <v>215875.171978</v>
      </c>
      <c r="U33" s="1652">
        <v>2257.209386</v>
      </c>
    </row>
    <row r="34" spans="2:21" s="3" customFormat="1" ht="11.25">
      <c r="B34" s="739" t="s">
        <v>985</v>
      </c>
      <c r="C34" s="597" t="s">
        <v>934</v>
      </c>
      <c r="D34" s="440">
        <v>1.1225799999999999</v>
      </c>
      <c r="E34" s="115">
        <v>1.1225799999999999</v>
      </c>
      <c r="F34" s="115"/>
      <c r="G34" s="115"/>
      <c r="H34" s="115"/>
      <c r="I34" s="115"/>
      <c r="J34" s="115"/>
      <c r="K34" s="115"/>
      <c r="L34" s="115"/>
      <c r="M34" s="115"/>
      <c r="N34" s="115"/>
      <c r="O34" s="115"/>
      <c r="P34" s="115"/>
      <c r="Q34" s="115"/>
      <c r="R34" s="115"/>
      <c r="S34" s="1722"/>
      <c r="T34" s="115"/>
      <c r="U34" s="115"/>
    </row>
    <row r="35" spans="2:21" s="3" customFormat="1" ht="11.25">
      <c r="B35" s="739" t="s">
        <v>986</v>
      </c>
      <c r="C35" s="597" t="s">
        <v>936</v>
      </c>
      <c r="D35" s="440">
        <v>10403.73071</v>
      </c>
      <c r="E35" s="115">
        <v>10403.359050999999</v>
      </c>
      <c r="F35" s="115"/>
      <c r="G35" s="115"/>
      <c r="H35" s="115"/>
      <c r="I35" s="115"/>
      <c r="J35" s="115"/>
      <c r="K35" s="115"/>
      <c r="L35" s="115"/>
      <c r="M35" s="115"/>
      <c r="N35" s="115"/>
      <c r="O35" s="115"/>
      <c r="P35" s="115"/>
      <c r="Q35" s="115"/>
      <c r="R35" s="115"/>
      <c r="S35" s="1722"/>
      <c r="T35" s="115">
        <v>11.211320000000001</v>
      </c>
      <c r="U35" s="115"/>
    </row>
    <row r="36" spans="2:21" s="3" customFormat="1" ht="11.25">
      <c r="B36" s="739" t="s">
        <v>987</v>
      </c>
      <c r="C36" s="597" t="s">
        <v>938</v>
      </c>
      <c r="D36" s="440">
        <v>38046.502634999997</v>
      </c>
      <c r="E36" s="115">
        <v>37682.553433000001</v>
      </c>
      <c r="F36" s="115">
        <v>363.94920200000001</v>
      </c>
      <c r="G36" s="115"/>
      <c r="H36" s="115"/>
      <c r="I36" s="115"/>
      <c r="J36" s="115"/>
      <c r="K36" s="115"/>
      <c r="L36" s="115">
        <v>-2.5445289999999998</v>
      </c>
      <c r="M36" s="115">
        <v>-1.9115200000000001</v>
      </c>
      <c r="N36" s="115">
        <v>-0.63300900000000004</v>
      </c>
      <c r="O36" s="115"/>
      <c r="P36" s="115"/>
      <c r="Q36" s="115"/>
      <c r="R36" s="115"/>
      <c r="S36" s="1722"/>
      <c r="T36" s="115">
        <v>37.521081000000002</v>
      </c>
      <c r="U36" s="115"/>
    </row>
    <row r="37" spans="2:21" s="3" customFormat="1" ht="11.25">
      <c r="B37" s="739" t="s">
        <v>988</v>
      </c>
      <c r="C37" s="597" t="s">
        <v>940</v>
      </c>
      <c r="D37" s="440">
        <v>10679.748326999999</v>
      </c>
      <c r="E37" s="115">
        <v>10652.894437999999</v>
      </c>
      <c r="F37" s="115">
        <v>26.853888999999999</v>
      </c>
      <c r="G37" s="115"/>
      <c r="H37" s="115"/>
      <c r="I37" s="115"/>
      <c r="J37" s="115"/>
      <c r="K37" s="115"/>
      <c r="L37" s="115">
        <v>-2.9584130000000002</v>
      </c>
      <c r="M37" s="115">
        <v>-2.8564820000000002</v>
      </c>
      <c r="N37" s="115"/>
      <c r="O37" s="115"/>
      <c r="P37" s="115"/>
      <c r="Q37" s="115"/>
      <c r="R37" s="115"/>
      <c r="S37" s="1722"/>
      <c r="T37" s="115">
        <v>2457.1090199999999</v>
      </c>
      <c r="U37" s="115"/>
    </row>
    <row r="38" spans="2:21" s="3" customFormat="1" ht="11.25">
      <c r="B38" s="739" t="s">
        <v>989</v>
      </c>
      <c r="C38" s="597" t="s">
        <v>942</v>
      </c>
      <c r="D38" s="440">
        <v>438829.62236199999</v>
      </c>
      <c r="E38" s="115">
        <v>411646.98426200001</v>
      </c>
      <c r="F38" s="115">
        <v>27182.6381</v>
      </c>
      <c r="G38" s="115"/>
      <c r="H38" s="115">
        <v>5077.3478240000004</v>
      </c>
      <c r="I38" s="115"/>
      <c r="J38" s="115">
        <v>5077.3478240000004</v>
      </c>
      <c r="K38" s="115"/>
      <c r="L38" s="115">
        <v>-514.91143799999998</v>
      </c>
      <c r="M38" s="115">
        <v>-197.63100700000001</v>
      </c>
      <c r="N38" s="115">
        <v>-317.28043100000002</v>
      </c>
      <c r="O38" s="115"/>
      <c r="P38" s="115">
        <v>-669.68973200000005</v>
      </c>
      <c r="Q38" s="115"/>
      <c r="R38" s="115">
        <v>-669.68973200000005</v>
      </c>
      <c r="S38" s="1722"/>
      <c r="T38" s="115">
        <v>109655.422848</v>
      </c>
      <c r="U38" s="115">
        <v>2229.1636060000001</v>
      </c>
    </row>
    <row r="39" spans="2:21" s="3" customFormat="1" ht="11.25">
      <c r="B39" s="739" t="s">
        <v>990</v>
      </c>
      <c r="C39" s="597" t="s">
        <v>944</v>
      </c>
      <c r="D39" s="115">
        <v>270169.64937900001</v>
      </c>
      <c r="E39" s="115">
        <v>266769.81836500001</v>
      </c>
      <c r="F39" s="115">
        <v>3399.8310139999999</v>
      </c>
      <c r="G39" s="115"/>
      <c r="H39" s="115">
        <v>278.941213</v>
      </c>
      <c r="I39" s="115"/>
      <c r="J39" s="115">
        <v>278.941213</v>
      </c>
      <c r="K39" s="115"/>
      <c r="L39" s="115">
        <v>-30.755084000000004</v>
      </c>
      <c r="M39" s="115">
        <v>-13.791363</v>
      </c>
      <c r="N39" s="115">
        <v>-16.963721000000003</v>
      </c>
      <c r="O39" s="115"/>
      <c r="P39" s="115"/>
      <c r="Q39" s="115"/>
      <c r="R39" s="115"/>
      <c r="S39" s="1722"/>
      <c r="T39" s="115">
        <v>103713.90770900001</v>
      </c>
      <c r="U39" s="115">
        <v>28.045780000000001</v>
      </c>
    </row>
    <row r="40" spans="2:21" s="3" customFormat="1" ht="11.25">
      <c r="B40" s="643">
        <v>220</v>
      </c>
      <c r="C40" s="642" t="s">
        <v>656</v>
      </c>
      <c r="D40" s="639">
        <f>+D33+D27+D19+D18</f>
        <v>3066275.119281</v>
      </c>
      <c r="E40" s="639">
        <f>+E33+E27+E19+E18</f>
        <v>2765101.497184</v>
      </c>
      <c r="F40" s="639">
        <f t="shared" ref="F40:U40" si="0">+F33+F27+F19+F18</f>
        <v>145702.122657</v>
      </c>
      <c r="G40" s="639"/>
      <c r="H40" s="639">
        <f t="shared" si="0"/>
        <v>36823.210757000001</v>
      </c>
      <c r="I40" s="639"/>
      <c r="J40" s="639">
        <f t="shared" si="0"/>
        <v>36737.047737000001</v>
      </c>
      <c r="K40" s="639"/>
      <c r="L40" s="639">
        <f t="shared" si="0"/>
        <v>-1919.2240870000001</v>
      </c>
      <c r="M40" s="639">
        <f t="shared" si="0"/>
        <v>-778.52235799999994</v>
      </c>
      <c r="N40" s="639">
        <f t="shared" si="0"/>
        <v>-1140.7017299999998</v>
      </c>
      <c r="O40" s="639"/>
      <c r="P40" s="639">
        <f t="shared" si="0"/>
        <v>-9482.2038089999987</v>
      </c>
      <c r="Q40" s="639"/>
      <c r="R40" s="639">
        <f t="shared" si="0"/>
        <v>-9482.2038089999987</v>
      </c>
      <c r="S40" s="645"/>
      <c r="T40" s="639">
        <f t="shared" si="0"/>
        <v>1549388.6368810001</v>
      </c>
      <c r="U40" s="639">
        <f t="shared" si="0"/>
        <v>16429.035011</v>
      </c>
    </row>
    <row r="41" spans="2:21" s="3" customFormat="1" ht="11.25" customHeight="1">
      <c r="B41" s="344"/>
      <c r="C41" s="595"/>
      <c r="D41" s="352"/>
      <c r="E41" s="352"/>
      <c r="F41" s="352"/>
      <c r="G41" s="352"/>
      <c r="H41" s="352"/>
      <c r="I41" s="352"/>
      <c r="J41" s="352"/>
      <c r="K41" s="352"/>
      <c r="L41" s="352"/>
      <c r="M41" s="352"/>
      <c r="N41" s="352"/>
      <c r="O41" s="352"/>
      <c r="P41" s="352"/>
      <c r="Q41" s="352"/>
      <c r="R41" s="352"/>
      <c r="S41" s="352"/>
      <c r="T41" s="352"/>
      <c r="U41" s="352"/>
    </row>
    <row r="42" spans="2:21" s="3" customFormat="1" ht="11.25" customHeight="1">
      <c r="B42" s="344"/>
      <c r="C42" s="595"/>
      <c r="D42" s="352"/>
      <c r="E42" s="352"/>
      <c r="F42" s="352"/>
      <c r="G42" s="352"/>
      <c r="H42" s="352"/>
      <c r="I42" s="352"/>
      <c r="J42" s="352"/>
      <c r="K42" s="352"/>
      <c r="L42" s="352"/>
      <c r="M42" s="352"/>
      <c r="N42" s="352"/>
      <c r="O42" s="352"/>
      <c r="P42" s="352"/>
      <c r="Q42" s="352"/>
      <c r="R42" s="352"/>
      <c r="S42" s="352"/>
      <c r="T42" s="352"/>
      <c r="U42" s="352"/>
    </row>
    <row r="43" spans="2:21" s="3" customFormat="1" ht="11.25" customHeight="1"/>
    <row r="44" spans="2:21" s="3" customFormat="1" ht="11.25" customHeight="1"/>
    <row r="45" spans="2:21" s="3" customFormat="1" ht="11.25" customHeight="1">
      <c r="B45" s="1851" t="s">
        <v>949</v>
      </c>
      <c r="C45" s="1852"/>
      <c r="D45" s="641" t="s">
        <v>305</v>
      </c>
      <c r="E45" s="641" t="s">
        <v>308</v>
      </c>
      <c r="F45" s="641" t="s">
        <v>310</v>
      </c>
      <c r="G45" s="641"/>
      <c r="H45" s="641" t="s">
        <v>313</v>
      </c>
      <c r="I45" s="641" t="s">
        <v>319</v>
      </c>
      <c r="J45" s="641" t="s">
        <v>328</v>
      </c>
      <c r="K45" s="641"/>
      <c r="L45" s="641" t="s">
        <v>331</v>
      </c>
      <c r="M45" s="641" t="s">
        <v>339</v>
      </c>
      <c r="N45" s="641" t="s">
        <v>348</v>
      </c>
      <c r="O45" s="641"/>
      <c r="P45" s="641" t="s">
        <v>388</v>
      </c>
      <c r="Q45" s="641" t="s">
        <v>416</v>
      </c>
      <c r="R45" s="641" t="s">
        <v>951</v>
      </c>
      <c r="S45" s="641" t="s">
        <v>1061</v>
      </c>
      <c r="T45" s="641" t="s">
        <v>1062</v>
      </c>
      <c r="U45" s="641" t="s">
        <v>1063</v>
      </c>
    </row>
    <row r="46" spans="2:21" ht="11.25" customHeight="1">
      <c r="B46" s="594"/>
      <c r="C46" s="594"/>
      <c r="D46" s="3"/>
      <c r="E46" s="3"/>
      <c r="F46" s="3"/>
      <c r="G46" s="3"/>
      <c r="H46" s="3"/>
      <c r="I46" s="3"/>
      <c r="J46" s="3"/>
      <c r="K46" s="929"/>
      <c r="L46" s="1853" t="s">
        <v>1064</v>
      </c>
      <c r="M46" s="1854"/>
      <c r="N46" s="1854"/>
      <c r="O46" s="1854"/>
      <c r="P46" s="1854"/>
      <c r="Q46" s="1854"/>
      <c r="R46" s="1854"/>
      <c r="S46" s="1825"/>
      <c r="T46" s="3"/>
      <c r="U46" s="3"/>
    </row>
    <row r="47" spans="2:21" ht="11.25" customHeight="1">
      <c r="B47" s="594"/>
      <c r="C47" s="594"/>
      <c r="D47" s="3"/>
      <c r="E47" s="3"/>
      <c r="F47" s="3"/>
      <c r="G47" s="3"/>
      <c r="H47" s="3"/>
      <c r="I47" s="3"/>
      <c r="J47" s="3"/>
      <c r="K47" s="480"/>
      <c r="L47" s="1855" t="s">
        <v>1065</v>
      </c>
      <c r="M47" s="1856"/>
      <c r="N47" s="1856"/>
      <c r="O47" s="1856"/>
      <c r="P47" s="1856"/>
      <c r="Q47" s="1856"/>
      <c r="R47" s="1856"/>
      <c r="S47" s="1825"/>
      <c r="T47" s="3"/>
      <c r="U47" s="3"/>
    </row>
    <row r="48" spans="2:21" ht="11.25" customHeight="1">
      <c r="B48" s="594"/>
      <c r="C48" s="594"/>
      <c r="D48" s="349"/>
      <c r="E48" s="349"/>
      <c r="F48" s="349"/>
      <c r="G48" s="349"/>
      <c r="H48" s="349"/>
      <c r="I48" s="349"/>
      <c r="J48" s="349"/>
      <c r="K48" s="480"/>
      <c r="L48" s="3"/>
      <c r="M48" s="3"/>
      <c r="N48" s="3"/>
      <c r="O48" s="350"/>
      <c r="P48" s="1825" t="s">
        <v>1066</v>
      </c>
      <c r="Q48" s="1825"/>
      <c r="R48" s="1825"/>
      <c r="S48" s="1825"/>
      <c r="T48" s="480"/>
      <c r="U48" s="480"/>
    </row>
    <row r="49" spans="2:21" ht="11.25" customHeight="1">
      <c r="B49" s="594"/>
      <c r="C49" s="594"/>
      <c r="D49" s="1857" t="s">
        <v>952</v>
      </c>
      <c r="E49" s="1857"/>
      <c r="F49" s="1857"/>
      <c r="G49" s="1857"/>
      <c r="H49" s="1857"/>
      <c r="I49" s="1857"/>
      <c r="J49" s="1857"/>
      <c r="K49" s="480"/>
      <c r="L49" s="1825" t="s">
        <v>1067</v>
      </c>
      <c r="M49" s="1825"/>
      <c r="N49" s="1825"/>
      <c r="O49" s="350"/>
      <c r="P49" s="1825" t="s">
        <v>1068</v>
      </c>
      <c r="Q49" s="1825"/>
      <c r="R49" s="1825"/>
      <c r="S49" s="1825"/>
      <c r="T49" s="1825" t="s">
        <v>1069</v>
      </c>
      <c r="U49" s="1825"/>
    </row>
    <row r="50" spans="2:21" ht="11.25" customHeight="1">
      <c r="B50" s="594"/>
      <c r="C50" s="594"/>
      <c r="D50" s="1824" t="s">
        <v>953</v>
      </c>
      <c r="E50" s="1824"/>
      <c r="F50" s="1824"/>
      <c r="G50" s="929"/>
      <c r="H50" s="1824" t="s">
        <v>954</v>
      </c>
      <c r="I50" s="1824"/>
      <c r="J50" s="1824"/>
      <c r="K50" s="480"/>
      <c r="L50" s="1859" t="s">
        <v>1070</v>
      </c>
      <c r="M50" s="1859"/>
      <c r="N50" s="1859"/>
      <c r="O50" s="480"/>
      <c r="P50" s="1776" t="s">
        <v>1071</v>
      </c>
      <c r="Q50" s="1776"/>
      <c r="R50" s="1776"/>
      <c r="S50" s="1825"/>
      <c r="T50" s="1776" t="s">
        <v>1072</v>
      </c>
      <c r="U50" s="1776"/>
    </row>
    <row r="51" spans="2:21" ht="11.25" customHeight="1">
      <c r="B51" s="594"/>
      <c r="C51" s="594"/>
      <c r="D51" s="173"/>
      <c r="E51" s="930" t="s">
        <v>1073</v>
      </c>
      <c r="F51" s="153" t="s">
        <v>1073</v>
      </c>
      <c r="G51" s="153"/>
      <c r="H51" s="153"/>
      <c r="I51" s="153" t="s">
        <v>1073</v>
      </c>
      <c r="J51" s="153" t="s">
        <v>1073</v>
      </c>
      <c r="K51" s="153"/>
      <c r="L51" s="153"/>
      <c r="M51" s="153" t="s">
        <v>1073</v>
      </c>
      <c r="N51" s="153" t="s">
        <v>1073</v>
      </c>
      <c r="O51" s="153"/>
      <c r="P51" s="153"/>
      <c r="Q51" s="153" t="s">
        <v>1073</v>
      </c>
      <c r="R51" s="153" t="s">
        <v>1073</v>
      </c>
      <c r="S51" s="153" t="s">
        <v>1024</v>
      </c>
      <c r="T51" s="153" t="s">
        <v>918</v>
      </c>
      <c r="U51" s="153" t="s">
        <v>919</v>
      </c>
    </row>
    <row r="52" spans="2:21" ht="11.25" customHeight="1">
      <c r="B52" s="1858" t="s">
        <v>296</v>
      </c>
      <c r="C52" s="1781"/>
      <c r="D52" s="1190"/>
      <c r="E52" s="1130" t="s">
        <v>1074</v>
      </c>
      <c r="F52" s="1130" t="s">
        <v>1075</v>
      </c>
      <c r="G52" s="1130"/>
      <c r="H52" s="1130"/>
      <c r="I52" s="1130" t="s">
        <v>1075</v>
      </c>
      <c r="J52" s="1130" t="s">
        <v>1076</v>
      </c>
      <c r="K52" s="1130"/>
      <c r="L52" s="1130"/>
      <c r="M52" s="1130" t="s">
        <v>1074</v>
      </c>
      <c r="N52" s="1130" t="s">
        <v>1075</v>
      </c>
      <c r="O52" s="1130"/>
      <c r="P52" s="1130"/>
      <c r="Q52" s="1130" t="s">
        <v>1075</v>
      </c>
      <c r="R52" s="1130" t="s">
        <v>1076</v>
      </c>
      <c r="S52" s="1130" t="s">
        <v>1077</v>
      </c>
      <c r="T52" s="1130" t="s">
        <v>1078</v>
      </c>
      <c r="U52" s="1130" t="s">
        <v>1078</v>
      </c>
    </row>
    <row r="53" spans="2:21" ht="11.25" customHeight="1">
      <c r="B53" s="929">
        <v>1</v>
      </c>
      <c r="C53" s="949" t="s">
        <v>932</v>
      </c>
      <c r="D53" s="115">
        <v>1802155.637604</v>
      </c>
      <c r="E53" s="115">
        <v>1632663.52241</v>
      </c>
      <c r="F53" s="115">
        <v>123875.90976400001</v>
      </c>
      <c r="G53" s="115"/>
      <c r="H53" s="115">
        <v>33725.079968999999</v>
      </c>
      <c r="I53" s="115"/>
      <c r="J53" s="115">
        <v>33363.680398999997</v>
      </c>
      <c r="K53" s="115"/>
      <c r="L53" s="115">
        <v>-1744.880467</v>
      </c>
      <c r="M53" s="115">
        <v>-606.66321400000004</v>
      </c>
      <c r="N53" s="115">
        <v>-1138.217253</v>
      </c>
      <c r="O53" s="115"/>
      <c r="P53" s="115">
        <v>-10650.14919</v>
      </c>
      <c r="Q53" s="115"/>
      <c r="R53" s="115">
        <v>-10650.14919</v>
      </c>
      <c r="S53" s="438"/>
      <c r="T53" s="115">
        <v>1300491.5735450001</v>
      </c>
      <c r="U53" s="115">
        <v>14976.820978999998</v>
      </c>
    </row>
    <row r="54" spans="2:21" ht="11.25" customHeight="1">
      <c r="B54" s="341">
        <v>2</v>
      </c>
      <c r="C54" s="597" t="s">
        <v>934</v>
      </c>
      <c r="D54" s="115">
        <v>37518.548730000002</v>
      </c>
      <c r="E54" s="115">
        <v>37518.548730000002</v>
      </c>
      <c r="F54" s="115"/>
      <c r="G54" s="115"/>
      <c r="H54" s="115"/>
      <c r="I54" s="115"/>
      <c r="J54" s="115"/>
      <c r="K54" s="115"/>
      <c r="L54" s="115"/>
      <c r="M54" s="115"/>
      <c r="N54" s="115"/>
      <c r="O54" s="115"/>
      <c r="P54" s="115"/>
      <c r="Q54" s="115"/>
      <c r="R54" s="115"/>
      <c r="S54" s="438"/>
      <c r="T54" s="115"/>
      <c r="U54" s="115"/>
    </row>
    <row r="55" spans="2:21" ht="11.25" customHeight="1">
      <c r="B55" s="341">
        <v>3</v>
      </c>
      <c r="C55" s="597" t="s">
        <v>936</v>
      </c>
      <c r="D55" s="115">
        <v>8157.0631149999999</v>
      </c>
      <c r="E55" s="115">
        <v>8142.7993439999991</v>
      </c>
      <c r="F55" s="115">
        <v>1.7793709999999998</v>
      </c>
      <c r="G55" s="115"/>
      <c r="H55" s="115"/>
      <c r="I55" s="115"/>
      <c r="J55" s="115"/>
      <c r="K55" s="115"/>
      <c r="L55" s="115">
        <v>-3.4902480000000007</v>
      </c>
      <c r="M55" s="115">
        <v>-3.4902480000000007</v>
      </c>
      <c r="N55" s="115"/>
      <c r="O55" s="115"/>
      <c r="P55" s="115"/>
      <c r="Q55" s="115"/>
      <c r="R55" s="115"/>
      <c r="S55" s="438"/>
      <c r="T55" s="115">
        <v>773.310339</v>
      </c>
      <c r="U55" s="115"/>
    </row>
    <row r="56" spans="2:21" ht="11.25" customHeight="1">
      <c r="B56" s="341">
        <v>4</v>
      </c>
      <c r="C56" s="597" t="s">
        <v>938</v>
      </c>
      <c r="D56" s="115">
        <v>42270.005464000002</v>
      </c>
      <c r="E56" s="115">
        <v>41978.933063999997</v>
      </c>
      <c r="F56" s="115"/>
      <c r="G56" s="115"/>
      <c r="H56" s="115"/>
      <c r="I56" s="115"/>
      <c r="J56" s="115"/>
      <c r="K56" s="115"/>
      <c r="L56" s="115"/>
      <c r="M56" s="115"/>
      <c r="N56" s="115"/>
      <c r="O56" s="115"/>
      <c r="P56" s="115"/>
      <c r="Q56" s="115"/>
      <c r="R56" s="115"/>
      <c r="S56" s="438"/>
      <c r="T56" s="115">
        <v>292.358408</v>
      </c>
      <c r="U56" s="115"/>
    </row>
    <row r="57" spans="2:21" ht="11.25" customHeight="1">
      <c r="B57" s="341">
        <v>5</v>
      </c>
      <c r="C57" s="597" t="s">
        <v>940</v>
      </c>
      <c r="D57" s="115">
        <v>76048.503500000006</v>
      </c>
      <c r="E57" s="115">
        <v>74319.460174000007</v>
      </c>
      <c r="F57" s="115">
        <v>1729.0433250000001</v>
      </c>
      <c r="G57" s="115"/>
      <c r="H57" s="115">
        <v>910.11083900000006</v>
      </c>
      <c r="I57" s="115"/>
      <c r="J57" s="115">
        <v>910.11083900000006</v>
      </c>
      <c r="K57" s="115"/>
      <c r="L57" s="115">
        <v>-15.150981</v>
      </c>
      <c r="M57" s="115">
        <v>-11.109802</v>
      </c>
      <c r="N57" s="115">
        <v>-4.0411789999999996</v>
      </c>
      <c r="O57" s="115"/>
      <c r="P57" s="115">
        <v>-84.311881999999997</v>
      </c>
      <c r="Q57" s="115"/>
      <c r="R57" s="115">
        <v>-84.311881999999997</v>
      </c>
      <c r="S57" s="438"/>
      <c r="T57" s="115">
        <v>9567.8321159999996</v>
      </c>
      <c r="U57" s="115">
        <v>185.226823</v>
      </c>
    </row>
    <row r="58" spans="2:21" ht="11.25" customHeight="1">
      <c r="B58" s="341">
        <v>6</v>
      </c>
      <c r="C58" s="597" t="s">
        <v>942</v>
      </c>
      <c r="D58" s="115">
        <v>700006.22386899998</v>
      </c>
      <c r="E58" s="115">
        <v>600252.54722299997</v>
      </c>
      <c r="F58" s="115">
        <v>99390.956426000004</v>
      </c>
      <c r="G58" s="115"/>
      <c r="H58" s="115">
        <v>28172.290177999999</v>
      </c>
      <c r="I58" s="115"/>
      <c r="J58" s="115">
        <v>27926.882018</v>
      </c>
      <c r="K58" s="115"/>
      <c r="L58" s="115">
        <v>-1428.6855519999999</v>
      </c>
      <c r="M58" s="115">
        <v>-498.48185699999999</v>
      </c>
      <c r="N58" s="115">
        <v>-930.20369500000004</v>
      </c>
      <c r="O58" s="115"/>
      <c r="P58" s="115">
        <v>-10093.629499000001</v>
      </c>
      <c r="Q58" s="115"/>
      <c r="R58" s="115">
        <v>-10093.629499999999</v>
      </c>
      <c r="S58" s="438"/>
      <c r="T58" s="115">
        <v>391413.762124</v>
      </c>
      <c r="U58" s="115">
        <v>11287.504758999999</v>
      </c>
    </row>
    <row r="59" spans="2:21" s="782" customFormat="1" ht="11.25" customHeight="1">
      <c r="B59" s="1095">
        <v>7</v>
      </c>
      <c r="C59" s="1096" t="s">
        <v>976</v>
      </c>
      <c r="D59" s="1102">
        <v>214527.23084800001</v>
      </c>
      <c r="E59" s="1102">
        <v>176927.10720900001</v>
      </c>
      <c r="F59" s="1102">
        <v>37476.440428000002</v>
      </c>
      <c r="G59" s="1102"/>
      <c r="H59" s="1102">
        <v>5076.2061240000003</v>
      </c>
      <c r="I59" s="1102"/>
      <c r="J59" s="1102">
        <v>5066.9807639999999</v>
      </c>
      <c r="K59" s="1102"/>
      <c r="L59" s="1102">
        <v>-511.71375399999999</v>
      </c>
      <c r="M59" s="1102">
        <v>-177.537533</v>
      </c>
      <c r="N59" s="1102">
        <v>-334.176221</v>
      </c>
      <c r="O59" s="1102"/>
      <c r="P59" s="1102">
        <v>-1776.1009549999997</v>
      </c>
      <c r="Q59" s="1102"/>
      <c r="R59" s="1102">
        <v>-1776.1009549999997</v>
      </c>
      <c r="S59" s="1104"/>
      <c r="T59" s="1102">
        <v>181293.99116899999</v>
      </c>
      <c r="U59" s="1102">
        <v>2750.8010169999998</v>
      </c>
    </row>
    <row r="60" spans="2:21" ht="11.25" customHeight="1">
      <c r="B60" s="341">
        <v>8</v>
      </c>
      <c r="C60" s="597" t="s">
        <v>944</v>
      </c>
      <c r="D60" s="115">
        <v>938155.29292699997</v>
      </c>
      <c r="E60" s="115">
        <v>870451.23387500003</v>
      </c>
      <c r="F60" s="115">
        <v>22754.130643</v>
      </c>
      <c r="G60" s="115"/>
      <c r="H60" s="115">
        <v>4642.5190080000002</v>
      </c>
      <c r="I60" s="115"/>
      <c r="J60" s="115">
        <v>4526.5275979999997</v>
      </c>
      <c r="K60" s="115"/>
      <c r="L60" s="115">
        <v>-297.12702100000001</v>
      </c>
      <c r="M60" s="115">
        <v>-93.154640999999998</v>
      </c>
      <c r="N60" s="115">
        <v>-203.97237999999999</v>
      </c>
      <c r="O60" s="115"/>
      <c r="P60" s="115">
        <v>-472.19774100000001</v>
      </c>
      <c r="Q60" s="115"/>
      <c r="R60" s="115">
        <v>-472.19774100000001</v>
      </c>
      <c r="S60" s="438"/>
      <c r="T60" s="115">
        <v>898444.31037499988</v>
      </c>
      <c r="U60" s="115">
        <v>3504.0893970000002</v>
      </c>
    </row>
    <row r="61" spans="2:21" s="1655" customFormat="1" ht="11.25" customHeight="1">
      <c r="B61" s="344">
        <v>9</v>
      </c>
      <c r="C61" s="1589" t="s">
        <v>977</v>
      </c>
      <c r="D61" s="1652">
        <v>199237.25512399999</v>
      </c>
      <c r="E61" s="1652">
        <v>102237.663766</v>
      </c>
      <c r="F61" s="1652"/>
      <c r="G61" s="1652"/>
      <c r="H61" s="1652"/>
      <c r="I61" s="1652"/>
      <c r="J61" s="1652"/>
      <c r="K61" s="1652"/>
      <c r="L61" s="1652"/>
      <c r="M61" s="1652"/>
      <c r="N61" s="1652"/>
      <c r="O61" s="1652"/>
      <c r="P61" s="1652"/>
      <c r="Q61" s="1652"/>
      <c r="R61" s="1652"/>
      <c r="S61" s="1654"/>
      <c r="T61" s="1652"/>
      <c r="U61" s="1652"/>
    </row>
    <row r="62" spans="2:21" ht="11.25" customHeight="1">
      <c r="B62" s="341">
        <v>10</v>
      </c>
      <c r="C62" s="597" t="s">
        <v>934</v>
      </c>
      <c r="D62" s="115">
        <v>17751.09273</v>
      </c>
      <c r="E62" s="115"/>
      <c r="F62" s="115"/>
      <c r="G62" s="115"/>
      <c r="H62" s="115"/>
      <c r="I62" s="115"/>
      <c r="J62" s="115"/>
      <c r="K62" s="115"/>
      <c r="L62" s="115"/>
      <c r="M62" s="115"/>
      <c r="N62" s="115"/>
      <c r="O62" s="115"/>
      <c r="P62" s="115"/>
      <c r="Q62" s="115"/>
      <c r="R62" s="115"/>
      <c r="S62" s="438"/>
      <c r="T62" s="115"/>
      <c r="U62" s="115"/>
    </row>
    <row r="63" spans="2:21" ht="11.25" customHeight="1">
      <c r="B63" s="341">
        <v>11</v>
      </c>
      <c r="C63" s="597" t="s">
        <v>936</v>
      </c>
      <c r="D63" s="115">
        <v>57537.256976999997</v>
      </c>
      <c r="E63" s="115">
        <v>43517.678216</v>
      </c>
      <c r="F63" s="115"/>
      <c r="G63" s="115"/>
      <c r="H63" s="115"/>
      <c r="I63" s="115"/>
      <c r="J63" s="115"/>
      <c r="K63" s="115"/>
      <c r="L63" s="115"/>
      <c r="M63" s="115"/>
      <c r="N63" s="115"/>
      <c r="O63" s="115"/>
      <c r="P63" s="115"/>
      <c r="Q63" s="115"/>
      <c r="R63" s="115"/>
      <c r="S63" s="438"/>
      <c r="T63" s="115"/>
      <c r="U63" s="115"/>
    </row>
    <row r="64" spans="2:21" ht="11.25" customHeight="1">
      <c r="B64" s="341">
        <v>12</v>
      </c>
      <c r="C64" s="597" t="s">
        <v>938</v>
      </c>
      <c r="D64" s="115">
        <v>109919.902197</v>
      </c>
      <c r="E64" s="115">
        <v>48400.969599999997</v>
      </c>
      <c r="F64" s="115"/>
      <c r="G64" s="115"/>
      <c r="H64" s="115"/>
      <c r="I64" s="115"/>
      <c r="J64" s="115"/>
      <c r="K64" s="115"/>
      <c r="L64" s="115"/>
      <c r="M64" s="115"/>
      <c r="N64" s="115"/>
      <c r="O64" s="115"/>
      <c r="P64" s="115"/>
      <c r="Q64" s="115"/>
      <c r="R64" s="115"/>
      <c r="S64" s="438"/>
      <c r="T64" s="115"/>
      <c r="U64" s="115"/>
    </row>
    <row r="65" spans="2:21" ht="11.25" customHeight="1">
      <c r="B65" s="341">
        <v>13</v>
      </c>
      <c r="C65" s="597" t="s">
        <v>940</v>
      </c>
      <c r="D65" s="115">
        <v>2041.6192200000003</v>
      </c>
      <c r="E65" s="115">
        <v>2028.1445800000001</v>
      </c>
      <c r="F65" s="115"/>
      <c r="G65" s="115"/>
      <c r="H65" s="115"/>
      <c r="I65" s="115"/>
      <c r="J65" s="115"/>
      <c r="K65" s="115"/>
      <c r="L65" s="115"/>
      <c r="M65" s="115"/>
      <c r="N65" s="115"/>
      <c r="O65" s="115"/>
      <c r="P65" s="115"/>
      <c r="Q65" s="115"/>
      <c r="R65" s="115"/>
      <c r="S65" s="438"/>
      <c r="T65" s="115"/>
      <c r="U65" s="115"/>
    </row>
    <row r="66" spans="2:21" ht="11.25" customHeight="1">
      <c r="B66" s="341">
        <v>14</v>
      </c>
      <c r="C66" s="597" t="s">
        <v>942</v>
      </c>
      <c r="D66" s="115">
        <v>11987.38399</v>
      </c>
      <c r="E66" s="115">
        <v>8290.8713700000008</v>
      </c>
      <c r="F66" s="115"/>
      <c r="G66" s="115"/>
      <c r="H66" s="115"/>
      <c r="I66" s="115"/>
      <c r="J66" s="115"/>
      <c r="K66" s="115"/>
      <c r="L66" s="115"/>
      <c r="M66" s="115"/>
      <c r="N66" s="115"/>
      <c r="O66" s="115"/>
      <c r="P66" s="115"/>
      <c r="Q66" s="115"/>
      <c r="R66" s="115"/>
      <c r="S66" s="438"/>
      <c r="T66" s="115"/>
      <c r="U66" s="115"/>
    </row>
    <row r="67" spans="2:21" s="1655" customFormat="1" ht="11.25" customHeight="1">
      <c r="B67" s="344">
        <v>15</v>
      </c>
      <c r="C67" s="1589" t="s">
        <v>984</v>
      </c>
      <c r="D67" s="1652">
        <v>757636.67545500002</v>
      </c>
      <c r="E67" s="1652">
        <v>721087.40126199997</v>
      </c>
      <c r="F67" s="1652">
        <v>36549.274192999997</v>
      </c>
      <c r="G67" s="1652"/>
      <c r="H67" s="1652">
        <v>4811.6992829999999</v>
      </c>
      <c r="I67" s="1652"/>
      <c r="J67" s="1652">
        <v>4811.6992829999999</v>
      </c>
      <c r="K67" s="1652"/>
      <c r="L67" s="1652">
        <v>-667.19076800000005</v>
      </c>
      <c r="M67" s="1652">
        <v>-250.57310699999999</v>
      </c>
      <c r="N67" s="1652">
        <v>-416.617661</v>
      </c>
      <c r="O67" s="1652"/>
      <c r="P67" s="1652">
        <v>-462.17168899999996</v>
      </c>
      <c r="Q67" s="1652"/>
      <c r="R67" s="1652">
        <v>-462.17168899999996</v>
      </c>
      <c r="S67" s="1723"/>
      <c r="T67" s="1652">
        <v>207895.96841500001</v>
      </c>
      <c r="U67" s="1652">
        <v>2281.8503489999998</v>
      </c>
    </row>
    <row r="68" spans="2:21" ht="11.25" customHeight="1">
      <c r="B68" s="341">
        <v>16</v>
      </c>
      <c r="C68" s="597" t="s">
        <v>934</v>
      </c>
      <c r="D68" s="115">
        <v>1.0908500000000001</v>
      </c>
      <c r="E68" s="115">
        <v>1.0908500000000001</v>
      </c>
      <c r="F68" s="115"/>
      <c r="G68" s="115"/>
      <c r="H68" s="115"/>
      <c r="I68" s="115"/>
      <c r="J68" s="115"/>
      <c r="K68" s="115"/>
      <c r="L68" s="115"/>
      <c r="M68" s="115"/>
      <c r="N68" s="115"/>
      <c r="O68" s="115"/>
      <c r="P68" s="115"/>
      <c r="Q68" s="115"/>
      <c r="R68" s="115"/>
      <c r="S68" s="1724"/>
      <c r="T68" s="115"/>
      <c r="U68" s="115"/>
    </row>
    <row r="69" spans="2:21" ht="11.25" customHeight="1">
      <c r="B69" s="341">
        <v>17</v>
      </c>
      <c r="C69" s="597" t="s">
        <v>936</v>
      </c>
      <c r="D69" s="115">
        <v>9040.6262079999997</v>
      </c>
      <c r="E69" s="115">
        <v>9039.9965520000005</v>
      </c>
      <c r="F69" s="115">
        <v>0.62965599999999999</v>
      </c>
      <c r="G69" s="115"/>
      <c r="H69" s="115"/>
      <c r="I69" s="115"/>
      <c r="J69" s="115"/>
      <c r="K69" s="115"/>
      <c r="L69" s="115"/>
      <c r="M69" s="115"/>
      <c r="N69" s="115"/>
      <c r="O69" s="115"/>
      <c r="P69" s="115"/>
      <c r="Q69" s="115"/>
      <c r="R69" s="115"/>
      <c r="S69" s="1724"/>
      <c r="T69" s="115">
        <v>30.203379999999999</v>
      </c>
      <c r="U69" s="115"/>
    </row>
    <row r="70" spans="2:21" ht="11.25" customHeight="1">
      <c r="B70" s="341">
        <v>18</v>
      </c>
      <c r="C70" s="597" t="s">
        <v>938</v>
      </c>
      <c r="D70" s="115">
        <v>38830.565225999999</v>
      </c>
      <c r="E70" s="115">
        <v>38428.242496999999</v>
      </c>
      <c r="F70" s="115">
        <v>402.32272899999998</v>
      </c>
      <c r="G70" s="115"/>
      <c r="H70" s="115">
        <v>55.275654000000003</v>
      </c>
      <c r="I70" s="115"/>
      <c r="J70" s="115">
        <v>55.275654000000003</v>
      </c>
      <c r="K70" s="115"/>
      <c r="L70" s="115">
        <v>-5.5975169999999999</v>
      </c>
      <c r="M70" s="115">
        <v>-3.2345169999999999</v>
      </c>
      <c r="N70" s="115">
        <v>-2.363</v>
      </c>
      <c r="O70" s="115"/>
      <c r="P70" s="115"/>
      <c r="Q70" s="115"/>
      <c r="R70" s="115"/>
      <c r="S70" s="1724"/>
      <c r="T70" s="115">
        <v>603.26671699999997</v>
      </c>
      <c r="U70" s="115"/>
    </row>
    <row r="71" spans="2:21" ht="11.25" customHeight="1">
      <c r="B71" s="341">
        <v>19</v>
      </c>
      <c r="C71" s="597" t="s">
        <v>940</v>
      </c>
      <c r="D71" s="115">
        <v>10873.69895</v>
      </c>
      <c r="E71" s="115">
        <v>10776.257583000001</v>
      </c>
      <c r="F71" s="115">
        <v>97.441367</v>
      </c>
      <c r="G71" s="115"/>
      <c r="H71" s="115"/>
      <c r="I71" s="115"/>
      <c r="J71" s="115"/>
      <c r="K71" s="115"/>
      <c r="L71" s="115">
        <v>-4.846063</v>
      </c>
      <c r="M71" s="115">
        <v>-4.5940009999999996</v>
      </c>
      <c r="N71" s="115"/>
      <c r="O71" s="115"/>
      <c r="P71" s="115"/>
      <c r="Q71" s="115"/>
      <c r="R71" s="115"/>
      <c r="S71" s="1724"/>
      <c r="T71" s="115">
        <v>2967.763246</v>
      </c>
      <c r="U71" s="115"/>
    </row>
    <row r="72" spans="2:21" ht="11.25" customHeight="1">
      <c r="B72" s="341">
        <v>20</v>
      </c>
      <c r="C72" s="597" t="s">
        <v>942</v>
      </c>
      <c r="D72" s="115">
        <v>394359.69526000001</v>
      </c>
      <c r="E72" s="115">
        <v>361439.85445500002</v>
      </c>
      <c r="F72" s="115">
        <v>32919.840805</v>
      </c>
      <c r="G72" s="115"/>
      <c r="H72" s="115">
        <v>4542.2536899999996</v>
      </c>
      <c r="I72" s="115"/>
      <c r="J72" s="115">
        <v>4542.2536899999996</v>
      </c>
      <c r="K72" s="115"/>
      <c r="L72" s="115">
        <v>-615.25792999999999</v>
      </c>
      <c r="M72" s="115">
        <v>-226.14435499999999</v>
      </c>
      <c r="N72" s="115">
        <v>-389.11357500000003</v>
      </c>
      <c r="O72" s="115"/>
      <c r="P72" s="115">
        <v>-461.96175499999998</v>
      </c>
      <c r="Q72" s="115"/>
      <c r="R72" s="115">
        <v>-461.96175499999998</v>
      </c>
      <c r="S72" s="1724"/>
      <c r="T72" s="115">
        <v>102877.531279</v>
      </c>
      <c r="U72" s="115">
        <v>2254.4332089999998</v>
      </c>
    </row>
    <row r="73" spans="2:21" ht="11.25" customHeight="1">
      <c r="B73" s="341">
        <v>21</v>
      </c>
      <c r="C73" s="597" t="s">
        <v>944</v>
      </c>
      <c r="D73" s="115">
        <v>304530.998961</v>
      </c>
      <c r="E73" s="115">
        <v>301401.959325</v>
      </c>
      <c r="F73" s="115">
        <v>3129.039636</v>
      </c>
      <c r="G73" s="115"/>
      <c r="H73" s="115">
        <v>214.167869</v>
      </c>
      <c r="I73" s="115"/>
      <c r="J73" s="115">
        <v>214.167869</v>
      </c>
      <c r="K73" s="115"/>
      <c r="L73" s="115">
        <v>-41.298425000000002</v>
      </c>
      <c r="M73" s="115">
        <v>-16.413463</v>
      </c>
      <c r="N73" s="115">
        <v>-24.884962000000002</v>
      </c>
      <c r="O73" s="115"/>
      <c r="P73" s="115"/>
      <c r="Q73" s="115"/>
      <c r="R73" s="115"/>
      <c r="S73" s="1724"/>
      <c r="T73" s="115">
        <v>101417.20379299999</v>
      </c>
      <c r="U73" s="115">
        <v>27.41714</v>
      </c>
    </row>
    <row r="74" spans="2:21" ht="11.25" customHeight="1">
      <c r="B74" s="643">
        <v>22</v>
      </c>
      <c r="C74" s="642" t="s">
        <v>656</v>
      </c>
      <c r="D74" s="639">
        <v>2759029.5681830002</v>
      </c>
      <c r="E74" s="639">
        <v>2455988.5874379999</v>
      </c>
      <c r="F74" s="639">
        <v>160425.183957</v>
      </c>
      <c r="G74" s="639"/>
      <c r="H74" s="639">
        <v>38536.779252</v>
      </c>
      <c r="I74" s="639"/>
      <c r="J74" s="639">
        <v>38175.379681999999</v>
      </c>
      <c r="K74" s="639"/>
      <c r="L74" s="639">
        <v>-2412.0712349999999</v>
      </c>
      <c r="M74" s="639">
        <v>-857.23632100000009</v>
      </c>
      <c r="N74" s="639">
        <v>-1554.834914</v>
      </c>
      <c r="O74" s="639"/>
      <c r="P74" s="639">
        <v>-11112.320879000001</v>
      </c>
      <c r="Q74" s="639"/>
      <c r="R74" s="639">
        <v>-11112.320879000001</v>
      </c>
      <c r="S74" s="645"/>
      <c r="T74" s="639">
        <v>1508387.5419600001</v>
      </c>
      <c r="U74" s="639">
        <v>17258.671327999997</v>
      </c>
    </row>
  </sheetData>
  <mergeCells count="31">
    <mergeCell ref="B7:U7"/>
    <mergeCell ref="B45:C45"/>
    <mergeCell ref="B16:C16"/>
    <mergeCell ref="T49:U49"/>
    <mergeCell ref="D50:F50"/>
    <mergeCell ref="H50:J50"/>
    <mergeCell ref="L50:N50"/>
    <mergeCell ref="P50:R50"/>
    <mergeCell ref="T50:U50"/>
    <mergeCell ref="L46:R46"/>
    <mergeCell ref="S46:S50"/>
    <mergeCell ref="L47:R47"/>
    <mergeCell ref="P48:R48"/>
    <mergeCell ref="D49:J49"/>
    <mergeCell ref="L49:N49"/>
    <mergeCell ref="P49:R49"/>
    <mergeCell ref="B52:C52"/>
    <mergeCell ref="T13:U13"/>
    <mergeCell ref="D14:F14"/>
    <mergeCell ref="H14:J14"/>
    <mergeCell ref="L14:N14"/>
    <mergeCell ref="P14:R14"/>
    <mergeCell ref="T14:U14"/>
    <mergeCell ref="B9:C9"/>
    <mergeCell ref="L10:R10"/>
    <mergeCell ref="S10:S14"/>
    <mergeCell ref="L11:R11"/>
    <mergeCell ref="P12:R12"/>
    <mergeCell ref="D13:J13"/>
    <mergeCell ref="L13:N13"/>
    <mergeCell ref="P13:R13"/>
  </mergeCells>
  <phoneticPr fontId="289" type="noConversion"/>
  <hyperlinks>
    <hyperlink ref="B3" location="Contents!A1" display="Back to index page" xr:uid="{AFD4E5C1-F538-495E-BAF6-D7C14EF5ACE9}"/>
    <hyperlink ref="B3:J3" location="CONTENTS!A1" display="Back to contents page" xr:uid="{2A5CB3F7-268B-4890-B758-191ABA677676}"/>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7C03-302C-4312-BEF9-6942AC03F7C6}">
  <dimension ref="A1:K14"/>
  <sheetViews>
    <sheetView showGridLines="0" showRowColHeaders="0" zoomScaleNormal="100" zoomScaleSheetLayoutView="100" workbookViewId="0"/>
  </sheetViews>
  <sheetFormatPr baseColWidth="10" defaultColWidth="11.42578125" defaultRowHeight="15"/>
  <cols>
    <col min="1" max="1" width="2.7109375" style="28" customWidth="1"/>
    <col min="2" max="3" width="2.5703125" style="28" customWidth="1"/>
    <col min="4" max="4" width="35.85546875" style="28" customWidth="1"/>
    <col min="5" max="8" width="12" style="9" customWidth="1"/>
    <col min="9" max="9" width="13.42578125" style="9" bestFit="1" customWidth="1"/>
    <col min="10" max="10" width="12" style="9" customWidth="1"/>
    <col min="11" max="11" width="102.85546875" style="9" customWidth="1"/>
    <col min="12" max="16384" width="11.42578125" style="9"/>
  </cols>
  <sheetData>
    <row r="1" spans="1:11" s="17" customFormat="1" ht="11.25" customHeight="1">
      <c r="A1" s="14"/>
      <c r="B1" s="14"/>
      <c r="C1" s="14"/>
      <c r="D1" s="14"/>
      <c r="E1" s="15"/>
      <c r="F1" s="15"/>
      <c r="G1" s="16"/>
      <c r="H1" s="16"/>
      <c r="I1" s="16"/>
    </row>
    <row r="2" spans="1:11" s="17" customFormat="1" ht="5.25" customHeight="1">
      <c r="A2" s="14"/>
      <c r="B2" s="14"/>
      <c r="C2" s="14"/>
      <c r="D2" s="14"/>
      <c r="E2" s="15"/>
      <c r="F2" s="15"/>
      <c r="G2" s="16"/>
      <c r="H2" s="16"/>
      <c r="I2" s="16"/>
    </row>
    <row r="3" spans="1:11" s="19" customFormat="1" ht="12.75" customHeight="1">
      <c r="A3" s="18"/>
      <c r="B3" s="1807" t="s">
        <v>284</v>
      </c>
      <c r="C3" s="1808"/>
      <c r="D3" s="1808"/>
      <c r="E3" s="1808"/>
      <c r="F3" s="1808"/>
      <c r="G3" s="1808"/>
      <c r="H3" s="1808"/>
      <c r="I3" s="1808"/>
      <c r="J3" s="1808"/>
    </row>
    <row r="4" spans="1:11" s="17" customFormat="1" ht="5.25" customHeight="1">
      <c r="A4" s="14"/>
      <c r="B4" s="14"/>
      <c r="C4" s="14"/>
      <c r="D4" s="14"/>
      <c r="E4" s="14"/>
      <c r="F4" s="15"/>
      <c r="G4" s="15"/>
      <c r="H4" s="16"/>
      <c r="I4" s="16"/>
      <c r="J4" s="16"/>
      <c r="K4" s="14"/>
    </row>
    <row r="5" spans="1:11" ht="15.75" customHeight="1">
      <c r="A5" s="20"/>
      <c r="B5" s="21" t="s">
        <v>1081</v>
      </c>
      <c r="C5"/>
      <c r="D5"/>
      <c r="E5"/>
      <c r="F5" s="21"/>
      <c r="G5"/>
      <c r="H5"/>
    </row>
    <row r="6" spans="1:11" ht="11.25" customHeight="1">
      <c r="A6" s="20"/>
      <c r="B6" s="20"/>
      <c r="C6" s="21"/>
      <c r="D6" s="21"/>
    </row>
    <row r="7" spans="1:11" ht="11.25" customHeight="1">
      <c r="A7" s="20"/>
      <c r="C7"/>
      <c r="D7"/>
      <c r="E7"/>
      <c r="F7"/>
      <c r="G7"/>
      <c r="H7"/>
      <c r="I7" s="586"/>
      <c r="J7" s="586"/>
    </row>
    <row r="8" spans="1:11" ht="11.25" customHeight="1">
      <c r="A8" s="20"/>
      <c r="B8" s="20"/>
      <c r="C8" s="21"/>
      <c r="D8" s="21"/>
    </row>
    <row r="9" spans="1:11" s="17" customFormat="1" ht="11.25" customHeight="1">
      <c r="A9" s="14"/>
      <c r="B9" s="1860" t="s">
        <v>293</v>
      </c>
      <c r="C9" s="1861"/>
      <c r="D9" s="1861"/>
      <c r="E9" s="636" t="s">
        <v>305</v>
      </c>
      <c r="F9" s="636" t="s">
        <v>308</v>
      </c>
      <c r="G9" s="636" t="s">
        <v>310</v>
      </c>
      <c r="H9" s="636" t="s">
        <v>313</v>
      </c>
      <c r="I9" s="636" t="s">
        <v>319</v>
      </c>
      <c r="J9" s="636" t="s">
        <v>328</v>
      </c>
    </row>
    <row r="10" spans="1:11" s="17" customFormat="1" ht="11.25" customHeight="1">
      <c r="A10" s="14"/>
      <c r="B10" s="950"/>
      <c r="C10" s="950"/>
      <c r="D10" s="951"/>
      <c r="E10" s="1862" t="s">
        <v>1082</v>
      </c>
      <c r="F10" s="1862"/>
      <c r="G10" s="1862"/>
      <c r="H10" s="1862"/>
      <c r="I10" s="1862"/>
      <c r="J10" s="1862"/>
    </row>
    <row r="11" spans="1:11" s="17" customFormat="1" ht="11.25" customHeight="1">
      <c r="A11" s="14"/>
      <c r="B11" s="1139" t="s">
        <v>296</v>
      </c>
      <c r="C11" s="1191"/>
      <c r="D11" s="1139"/>
      <c r="E11" s="1153" t="s">
        <v>1083</v>
      </c>
      <c r="F11" s="1153" t="s">
        <v>1084</v>
      </c>
      <c r="G11" s="1153" t="s">
        <v>1085</v>
      </c>
      <c r="H11" s="1153" t="s">
        <v>965</v>
      </c>
      <c r="I11" s="1153" t="s">
        <v>1086</v>
      </c>
      <c r="J11" s="1153" t="s">
        <v>656</v>
      </c>
    </row>
    <row r="12" spans="1:11" ht="11.25" customHeight="1">
      <c r="B12" s="28">
        <v>1</v>
      </c>
      <c r="C12" s="28" t="s">
        <v>932</v>
      </c>
      <c r="E12" s="1608">
        <v>184397.47649463566</v>
      </c>
      <c r="F12" s="1608">
        <v>88643.907664583501</v>
      </c>
      <c r="G12" s="1608">
        <v>139995.24308039638</v>
      </c>
      <c r="H12" s="1608">
        <v>357170.11723517434</v>
      </c>
      <c r="I12" s="1608">
        <v>919932.62500430387</v>
      </c>
      <c r="J12" s="1608">
        <v>1690139.3694790937</v>
      </c>
    </row>
    <row r="13" spans="1:11" ht="11.25" customHeight="1">
      <c r="B13" s="28">
        <v>2</v>
      </c>
      <c r="C13" s="28" t="s">
        <v>977</v>
      </c>
      <c r="E13" s="1608">
        <v>42511.470779405056</v>
      </c>
      <c r="F13" s="1608">
        <v>52164.148350729862</v>
      </c>
      <c r="G13" s="1608">
        <v>11955.737046005002</v>
      </c>
      <c r="H13" s="1608">
        <v>111130.46458278106</v>
      </c>
      <c r="I13" s="1608">
        <v>637.25839651535807</v>
      </c>
      <c r="J13" s="1608">
        <v>218399.07915543634</v>
      </c>
    </row>
    <row r="14" spans="1:11" ht="11.25" customHeight="1">
      <c r="B14" s="1154">
        <v>3</v>
      </c>
      <c r="C14" s="1154" t="s">
        <v>656</v>
      </c>
      <c r="D14" s="1154"/>
      <c r="E14" s="1609">
        <f>SUM(E12:E13)</f>
        <v>226908.94727404072</v>
      </c>
      <c r="F14" s="1609">
        <f t="shared" ref="F14:J14" si="0">SUM(F12:F13)</f>
        <v>140808.05601531337</v>
      </c>
      <c r="G14" s="1609">
        <f t="shared" si="0"/>
        <v>151950.98012640138</v>
      </c>
      <c r="H14" s="1609">
        <f t="shared" si="0"/>
        <v>468300.58181795542</v>
      </c>
      <c r="I14" s="1609">
        <f t="shared" si="0"/>
        <v>920569.88340081926</v>
      </c>
      <c r="J14" s="1609">
        <f t="shared" si="0"/>
        <v>1908538.44863453</v>
      </c>
    </row>
  </sheetData>
  <mergeCells count="3">
    <mergeCell ref="B3:J3"/>
    <mergeCell ref="B9:D9"/>
    <mergeCell ref="E10:J10"/>
  </mergeCells>
  <hyperlinks>
    <hyperlink ref="B3" location="Contents!A1" display="Back to index page" xr:uid="{49BF0EDC-B8AA-4869-AF44-E6D43036B825}"/>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C587A-4DBE-47E3-ACFB-CD2ADB893E98}">
  <dimension ref="B1:P94"/>
  <sheetViews>
    <sheetView showGridLines="0" showRowColHeaders="0" zoomScaleNormal="100" workbookViewId="0"/>
  </sheetViews>
  <sheetFormatPr baseColWidth="10" defaultColWidth="11.42578125" defaultRowHeight="15"/>
  <cols>
    <col min="1" max="1" width="2.7109375" style="9" customWidth="1"/>
    <col min="2" max="2" width="2.5703125" style="28" customWidth="1"/>
    <col min="3" max="3" width="67.42578125" style="9" customWidth="1"/>
    <col min="4" max="5" width="16.42578125" style="9" customWidth="1"/>
    <col min="6" max="6" width="134.42578125" style="9" customWidth="1"/>
    <col min="7" max="16384" width="11.42578125" style="9"/>
  </cols>
  <sheetData>
    <row r="1" spans="2:16" s="17" customFormat="1" ht="11.25" customHeight="1">
      <c r="B1" s="14"/>
      <c r="C1" s="14"/>
      <c r="D1" s="14"/>
      <c r="E1" s="15"/>
      <c r="F1" s="15"/>
      <c r="G1" s="16"/>
      <c r="H1" s="16"/>
      <c r="I1" s="16"/>
    </row>
    <row r="2" spans="2:16" s="17" customFormat="1" ht="5.25" customHeight="1">
      <c r="B2" s="14"/>
      <c r="C2" s="14"/>
      <c r="D2" s="14"/>
      <c r="E2" s="15"/>
      <c r="F2" s="15"/>
      <c r="G2" s="16"/>
      <c r="H2" s="16"/>
      <c r="I2" s="16"/>
    </row>
    <row r="3" spans="2:16" s="19" customFormat="1" ht="12.75" customHeight="1">
      <c r="B3" s="1807" t="s">
        <v>284</v>
      </c>
      <c r="C3" s="1808"/>
      <c r="D3" s="583"/>
      <c r="E3" s="583"/>
      <c r="F3" s="583"/>
      <c r="G3" s="583"/>
      <c r="H3" s="583"/>
      <c r="I3" s="583"/>
    </row>
    <row r="4" spans="2:16" s="17" customFormat="1" ht="5.25" customHeight="1">
      <c r="B4" s="14"/>
      <c r="C4" s="14"/>
      <c r="D4" s="14"/>
      <c r="E4" s="15"/>
      <c r="F4" s="15"/>
      <c r="G4" s="16"/>
      <c r="H4" s="16"/>
      <c r="I4" s="16"/>
      <c r="K4" s="14"/>
      <c r="L4" s="14"/>
    </row>
    <row r="5" spans="2:16" ht="15.75" customHeight="1">
      <c r="B5" s="21" t="s">
        <v>1087</v>
      </c>
    </row>
    <row r="6" spans="2:16" customFormat="1" ht="11.25" customHeight="1">
      <c r="B6" s="813"/>
      <c r="C6" s="218"/>
    </row>
    <row r="7" spans="2:16" ht="135" customHeight="1">
      <c r="B7" s="1865" t="s">
        <v>2042</v>
      </c>
      <c r="C7" s="1805"/>
      <c r="D7" s="1805"/>
      <c r="E7" s="1805"/>
      <c r="F7" s="479"/>
      <c r="G7" s="479"/>
      <c r="H7" s="479"/>
      <c r="I7" s="479"/>
      <c r="J7" s="479"/>
      <c r="K7" s="479"/>
      <c r="L7" s="479"/>
      <c r="M7" s="479"/>
      <c r="N7" s="479"/>
      <c r="O7" s="479"/>
      <c r="P7" s="479"/>
    </row>
    <row r="8" spans="2:16" ht="11.25" customHeight="1">
      <c r="B8" s="1863"/>
      <c r="C8" s="1864"/>
      <c r="D8" s="138"/>
      <c r="E8" s="41"/>
      <c r="F8" s="3"/>
      <c r="G8"/>
      <c r="H8"/>
      <c r="I8"/>
      <c r="J8"/>
      <c r="K8"/>
      <c r="L8"/>
      <c r="M8"/>
      <c r="N8"/>
      <c r="O8"/>
      <c r="P8"/>
    </row>
    <row r="9" spans="2:16" ht="11.25" customHeight="1">
      <c r="B9" s="814"/>
      <c r="C9"/>
      <c r="D9" s="247" t="s">
        <v>1088</v>
      </c>
      <c r="E9" s="247" t="s">
        <v>1089</v>
      </c>
      <c r="F9" s="3"/>
      <c r="G9"/>
      <c r="H9"/>
      <c r="I9"/>
      <c r="J9"/>
      <c r="K9"/>
      <c r="L9"/>
      <c r="M9"/>
      <c r="N9"/>
      <c r="O9"/>
      <c r="P9"/>
    </row>
    <row r="10" spans="2:16" ht="11.25" customHeight="1">
      <c r="B10" s="24"/>
      <c r="C10" s="138"/>
      <c r="D10" s="247" t="s">
        <v>1090</v>
      </c>
      <c r="E10" s="247" t="s">
        <v>1090</v>
      </c>
      <c r="F10" s="41"/>
    </row>
    <row r="11" spans="2:16" ht="11.25" customHeight="1">
      <c r="B11" s="1818" t="s">
        <v>296</v>
      </c>
      <c r="C11" s="1781"/>
      <c r="D11" s="1130" t="s">
        <v>293</v>
      </c>
      <c r="E11" s="1130" t="s">
        <v>293</v>
      </c>
    </row>
    <row r="12" spans="2:16" ht="11.25" customHeight="1">
      <c r="B12" s="246">
        <v>1</v>
      </c>
      <c r="C12" s="815" t="s">
        <v>1091</v>
      </c>
      <c r="D12" s="816">
        <v>-10740.431942727329</v>
      </c>
      <c r="E12" s="816">
        <v>-1654.4078509824299</v>
      </c>
    </row>
    <row r="13" spans="2:16" ht="11.25" customHeight="1">
      <c r="B13" s="246">
        <v>2</v>
      </c>
      <c r="C13" s="586" t="s">
        <v>1092</v>
      </c>
      <c r="D13" s="817">
        <v>-1729.4981281877149</v>
      </c>
      <c r="E13" s="817">
        <v>-613.67823821340698</v>
      </c>
    </row>
    <row r="14" spans="2:16" ht="11.25" customHeight="1">
      <c r="B14" s="246">
        <v>3</v>
      </c>
      <c r="C14" s="586" t="s">
        <v>1093</v>
      </c>
      <c r="D14" s="817">
        <v>1425.5685759937949</v>
      </c>
      <c r="E14" s="817">
        <v>986.37842458323007</v>
      </c>
    </row>
    <row r="15" spans="2:16" ht="11.25" customHeight="1">
      <c r="B15" s="246">
        <v>4</v>
      </c>
      <c r="C15" s="586" t="s">
        <v>1094</v>
      </c>
      <c r="D15" s="817">
        <v>2146.9680859644</v>
      </c>
      <c r="E15" s="817"/>
    </row>
    <row r="16" spans="2:16" ht="11.25" customHeight="1">
      <c r="B16" s="246">
        <v>5</v>
      </c>
      <c r="C16" s="586" t="s">
        <v>1095</v>
      </c>
      <c r="D16" s="817">
        <v>2.6203919481900102</v>
      </c>
      <c r="E16" s="817">
        <v>2.4711718078999803</v>
      </c>
    </row>
    <row r="17" spans="2:5" ht="11.25" customHeight="1">
      <c r="B17" s="246">
        <v>6</v>
      </c>
      <c r="C17" s="586" t="s">
        <v>1096</v>
      </c>
      <c r="D17" s="817">
        <v>-8.1608311077568967</v>
      </c>
      <c r="E17" s="817">
        <v>2.302162137756</v>
      </c>
    </row>
    <row r="18" spans="2:5" ht="11.25" customHeight="1">
      <c r="B18" s="246">
        <v>7</v>
      </c>
      <c r="C18" s="586" t="s">
        <v>1097</v>
      </c>
      <c r="D18" s="817"/>
      <c r="E18" s="817">
        <v>2.6535300158999999</v>
      </c>
    </row>
    <row r="19" spans="2:5" ht="11.25" customHeight="1">
      <c r="B19" s="246">
        <v>8</v>
      </c>
      <c r="C19" s="586" t="s">
        <v>1098</v>
      </c>
      <c r="D19" s="817"/>
      <c r="E19" s="817">
        <v>-2.0463683873790002</v>
      </c>
    </row>
    <row r="20" spans="2:5" ht="11.25" customHeight="1">
      <c r="B20" s="246">
        <v>9</v>
      </c>
      <c r="C20" s="815" t="s">
        <v>1099</v>
      </c>
      <c r="D20" s="818">
        <v>-8903.0593969143483</v>
      </c>
      <c r="E20" s="818">
        <v>-1276.5429490384297</v>
      </c>
    </row>
    <row r="21" spans="2:5" ht="11.25" customHeight="1">
      <c r="B21" s="246">
        <v>10</v>
      </c>
      <c r="C21" s="586" t="s">
        <v>1100</v>
      </c>
      <c r="D21" s="819">
        <v>75.041591394541001</v>
      </c>
      <c r="E21" s="819"/>
    </row>
    <row r="22" spans="2:5" ht="11.25" customHeight="1">
      <c r="B22" s="1193">
        <v>11</v>
      </c>
      <c r="C22" s="1148" t="s">
        <v>1101</v>
      </c>
      <c r="D22" s="1194">
        <v>-301.77540704895802</v>
      </c>
      <c r="E22" s="1194"/>
    </row>
    <row r="23" spans="2:5" ht="11.25" customHeight="1">
      <c r="B23" s="246"/>
      <c r="C23" s="586"/>
      <c r="D23" s="817"/>
      <c r="E23" s="817"/>
    </row>
    <row r="24" spans="2:5" ht="11.25" customHeight="1">
      <c r="B24" s="246"/>
      <c r="C24" s="586"/>
      <c r="D24" s="817"/>
      <c r="E24" s="817"/>
    </row>
    <row r="25" spans="2:5" ht="11.25" customHeight="1">
      <c r="B25" s="19"/>
    </row>
    <row r="26" spans="2:5" ht="11.25" customHeight="1">
      <c r="B26" s="814"/>
      <c r="C26"/>
      <c r="D26" s="247" t="s">
        <v>1088</v>
      </c>
      <c r="E26" s="247" t="s">
        <v>1089</v>
      </c>
    </row>
    <row r="27" spans="2:5" ht="11.25" customHeight="1">
      <c r="B27" s="24"/>
      <c r="C27" s="138"/>
      <c r="D27" s="247" t="s">
        <v>1090</v>
      </c>
      <c r="E27" s="247" t="s">
        <v>1090</v>
      </c>
    </row>
    <row r="28" spans="2:5" ht="11.25" customHeight="1">
      <c r="B28" s="1818" t="s">
        <v>296</v>
      </c>
      <c r="C28" s="1781"/>
      <c r="D28" s="1153" t="s">
        <v>1102</v>
      </c>
      <c r="E28" s="1153" t="s">
        <v>1102</v>
      </c>
    </row>
    <row r="29" spans="2:5" ht="11.25" customHeight="1">
      <c r="B29" s="246">
        <v>1</v>
      </c>
      <c r="C29" s="815" t="s">
        <v>1091</v>
      </c>
      <c r="D29" s="816">
        <v>-12377.454535990521</v>
      </c>
      <c r="E29" s="816">
        <v>-1974.8410000000003</v>
      </c>
    </row>
    <row r="30" spans="2:5" ht="11.25" customHeight="1">
      <c r="B30" s="246">
        <v>2</v>
      </c>
      <c r="C30" s="586" t="s">
        <v>1092</v>
      </c>
      <c r="D30" s="817">
        <v>-2143.22321153347</v>
      </c>
      <c r="E30" s="817">
        <v>-1195.1420000000001</v>
      </c>
    </row>
    <row r="31" spans="2:5" ht="11.25" customHeight="1">
      <c r="B31" s="246">
        <v>3</v>
      </c>
      <c r="C31" s="586" t="s">
        <v>1093</v>
      </c>
      <c r="D31" s="817">
        <v>2716.8614704564943</v>
      </c>
      <c r="E31" s="817">
        <v>1467.3959999999997</v>
      </c>
    </row>
    <row r="32" spans="2:5" ht="11.25" customHeight="1">
      <c r="B32" s="246">
        <v>4</v>
      </c>
      <c r="C32" s="586" t="s">
        <v>1094</v>
      </c>
      <c r="D32" s="817">
        <v>1098.3641336338978</v>
      </c>
      <c r="E32" s="817"/>
    </row>
    <row r="33" spans="2:5" ht="11.25" customHeight="1">
      <c r="B33" s="246">
        <v>5</v>
      </c>
      <c r="C33" s="586" t="s">
        <v>1095</v>
      </c>
      <c r="D33" s="817">
        <v>-34.763086322067998</v>
      </c>
      <c r="E33" s="817">
        <v>45.256000000000014</v>
      </c>
    </row>
    <row r="34" spans="2:5" ht="11.25" customHeight="1">
      <c r="B34" s="246">
        <v>6</v>
      </c>
      <c r="C34" s="586" t="s">
        <v>1096</v>
      </c>
      <c r="D34" s="817"/>
      <c r="E34" s="817">
        <v>3.4169999999999998</v>
      </c>
    </row>
    <row r="35" spans="2:5" ht="11.25" customHeight="1">
      <c r="B35" s="246">
        <v>7</v>
      </c>
      <c r="C35" s="586" t="s">
        <v>1097</v>
      </c>
      <c r="D35" s="817"/>
      <c r="E35" s="817"/>
    </row>
    <row r="36" spans="2:5" ht="11.25" customHeight="1">
      <c r="B36" s="246">
        <v>8</v>
      </c>
      <c r="C36" s="586" t="s">
        <v>1098</v>
      </c>
      <c r="D36" s="817"/>
      <c r="E36" s="817"/>
    </row>
    <row r="37" spans="2:5" ht="11.25" customHeight="1">
      <c r="B37" s="246">
        <v>9</v>
      </c>
      <c r="C37" s="815" t="s">
        <v>1099</v>
      </c>
      <c r="D37" s="818">
        <v>-10740.136093858937</v>
      </c>
      <c r="E37" s="818">
        <v>-1653.9140000000004</v>
      </c>
    </row>
    <row r="38" spans="2:5" ht="11.25" customHeight="1">
      <c r="B38" s="246">
        <v>10</v>
      </c>
      <c r="C38" s="586" t="s">
        <v>1100</v>
      </c>
      <c r="D38" s="819">
        <v>70.232572315420001</v>
      </c>
      <c r="E38" s="819"/>
    </row>
    <row r="39" spans="2:5" ht="11.25" customHeight="1">
      <c r="B39" s="1193">
        <v>11</v>
      </c>
      <c r="C39" s="1148" t="s">
        <v>1101</v>
      </c>
      <c r="D39" s="1194">
        <v>-525.43779488582402</v>
      </c>
      <c r="E39" s="1194"/>
    </row>
    <row r="40" spans="2:5" ht="11.25" customHeight="1">
      <c r="B40" s="954"/>
    </row>
    <row r="41" spans="2:5" ht="11.25" customHeight="1">
      <c r="B41" s="19"/>
    </row>
    <row r="42" spans="2:5" ht="11.25" customHeight="1">
      <c r="B42" s="19"/>
    </row>
    <row r="43" spans="2:5" ht="11.25" customHeight="1">
      <c r="B43" s="19"/>
    </row>
    <row r="44" spans="2:5" ht="11.25" customHeight="1">
      <c r="B44" s="19"/>
    </row>
    <row r="45" spans="2:5" ht="11.25" customHeight="1">
      <c r="B45" s="19"/>
    </row>
    <row r="46" spans="2:5" ht="11.25" customHeight="1">
      <c r="B46" s="19"/>
    </row>
    <row r="47" spans="2:5" ht="11.25" customHeight="1">
      <c r="B47" s="19"/>
    </row>
    <row r="48" spans="2:5" ht="11.25" customHeight="1">
      <c r="B48" s="19"/>
    </row>
    <row r="49" spans="2:2" ht="11.25" customHeight="1">
      <c r="B49" s="19"/>
    </row>
    <row r="50" spans="2:2" ht="11.25" customHeight="1">
      <c r="B50" s="19"/>
    </row>
    <row r="51" spans="2:2" ht="11.25" customHeight="1">
      <c r="B51" s="19"/>
    </row>
    <row r="52" spans="2:2" ht="11.25" customHeight="1">
      <c r="B52" s="19"/>
    </row>
    <row r="53" spans="2:2" ht="11.25" customHeight="1">
      <c r="B53" s="19"/>
    </row>
    <row r="54" spans="2:2" ht="11.25" customHeight="1">
      <c r="B54" s="19"/>
    </row>
    <row r="55" spans="2:2" ht="11.25" customHeight="1">
      <c r="B55" s="19"/>
    </row>
    <row r="56" spans="2:2" ht="11.25" customHeight="1">
      <c r="B56" s="19"/>
    </row>
    <row r="57" spans="2:2" ht="11.25" customHeight="1">
      <c r="B57" s="19"/>
    </row>
    <row r="58" spans="2:2" ht="11.25" customHeight="1">
      <c r="B58" s="19"/>
    </row>
    <row r="59" spans="2:2" ht="11.25" customHeight="1">
      <c r="B59" s="19"/>
    </row>
    <row r="60" spans="2:2" ht="11.25" customHeight="1">
      <c r="B60" s="19"/>
    </row>
    <row r="61" spans="2:2" ht="11.25" customHeight="1">
      <c r="B61" s="19"/>
    </row>
    <row r="62" spans="2:2" ht="11.25" customHeight="1">
      <c r="B62" s="19"/>
    </row>
    <row r="63" spans="2:2" ht="11.25" customHeight="1">
      <c r="B63" s="19"/>
    </row>
    <row r="64" spans="2:2" ht="11.25" customHeight="1">
      <c r="B64" s="19"/>
    </row>
    <row r="65" spans="2:2" ht="11.25" customHeight="1">
      <c r="B65" s="19"/>
    </row>
    <row r="66" spans="2:2" ht="11.25" customHeight="1">
      <c r="B66" s="19"/>
    </row>
    <row r="67" spans="2:2" ht="11.25" customHeight="1">
      <c r="B67" s="19"/>
    </row>
    <row r="68" spans="2:2" ht="11.25" customHeight="1">
      <c r="B68" s="19"/>
    </row>
    <row r="69" spans="2:2" ht="11.25" customHeight="1">
      <c r="B69" s="19"/>
    </row>
    <row r="70" spans="2:2" ht="11.25" customHeight="1"/>
    <row r="71" spans="2:2" ht="11.25" customHeight="1"/>
    <row r="72" spans="2:2" ht="11.25" customHeight="1"/>
    <row r="73" spans="2:2" ht="11.25" customHeight="1"/>
    <row r="76" spans="2:2">
      <c r="B76" s="30"/>
    </row>
    <row r="77" spans="2:2">
      <c r="B77" s="30"/>
    </row>
    <row r="78" spans="2:2">
      <c r="B78" s="31"/>
    </row>
    <row r="79" spans="2:2">
      <c r="B79" s="19"/>
    </row>
    <row r="80" spans="2:2">
      <c r="B80" s="19"/>
    </row>
    <row r="81" spans="2:2">
      <c r="B81" s="19"/>
    </row>
    <row r="82" spans="2:2">
      <c r="B82" s="19"/>
    </row>
    <row r="83" spans="2:2">
      <c r="B83" s="19"/>
    </row>
    <row r="84" spans="2:2">
      <c r="B84" s="19"/>
    </row>
    <row r="85" spans="2:2">
      <c r="B85" s="19"/>
    </row>
    <row r="86" spans="2:2">
      <c r="B86" s="19"/>
    </row>
    <row r="87" spans="2:2">
      <c r="B87" s="33"/>
    </row>
    <row r="88" spans="2:2">
      <c r="B88" s="33"/>
    </row>
    <row r="89" spans="2:2">
      <c r="B89" s="33"/>
    </row>
    <row r="90" spans="2:2">
      <c r="B90" s="33"/>
    </row>
    <row r="91" spans="2:2">
      <c r="B91" s="33"/>
    </row>
    <row r="92" spans="2:2">
      <c r="B92" s="33"/>
    </row>
    <row r="93" spans="2:2">
      <c r="B93" s="33"/>
    </row>
    <row r="94" spans="2:2">
      <c r="B94" s="33"/>
    </row>
  </sheetData>
  <mergeCells count="5">
    <mergeCell ref="B28:C28"/>
    <mergeCell ref="B3:C3"/>
    <mergeCell ref="B8:C8"/>
    <mergeCell ref="B11:C11"/>
    <mergeCell ref="B7:E7"/>
  </mergeCells>
  <phoneticPr fontId="289" type="noConversion"/>
  <hyperlinks>
    <hyperlink ref="B3" r:id="rId1" location="Contents!A1" display="Back to index page" xr:uid="{80DB6F5E-3CCA-4E41-941A-1D0B52F4B5BD}"/>
    <hyperlink ref="B3:C3" location="CONTENTS!A1" display="Back to contents page" xr:uid="{E2FCA126-B741-4C08-82FF-802BA1C5B982}"/>
  </hyperlinks>
  <pageMargins left="0.7" right="0.7" top="0.75" bottom="0.75" header="0.3" footer="0.3"/>
  <pageSetup paperSize="9" scale="57"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79525-B1E4-41D7-8C38-A09F7BEFB246}">
  <dimension ref="A1:K84"/>
  <sheetViews>
    <sheetView showGridLines="0" showRowColHeaders="0" workbookViewId="0"/>
  </sheetViews>
  <sheetFormatPr baseColWidth="10" defaultColWidth="11.42578125" defaultRowHeight="11.25"/>
  <cols>
    <col min="1" max="1" width="2.5703125" style="28" customWidth="1"/>
    <col min="2" max="2" width="2.5703125" style="41" customWidth="1"/>
    <col min="3" max="3" width="66" style="41" customWidth="1"/>
    <col min="4" max="5" width="17.140625" style="41" customWidth="1"/>
    <col min="6" max="6" width="143.5703125" style="41" customWidth="1"/>
    <col min="7" max="16384" width="11.42578125" style="41"/>
  </cols>
  <sheetData>
    <row r="1" spans="1:11" s="17" customFormat="1" ht="11.25" customHeight="1">
      <c r="A1" s="14"/>
      <c r="B1" s="14"/>
      <c r="C1" s="14"/>
      <c r="D1" s="15"/>
      <c r="E1" s="15"/>
      <c r="F1" s="16"/>
      <c r="G1" s="16"/>
      <c r="H1" s="16"/>
    </row>
    <row r="2" spans="1:11" s="17" customFormat="1" ht="5.25" customHeight="1">
      <c r="A2" s="14"/>
      <c r="B2" s="14"/>
      <c r="C2" s="14"/>
      <c r="D2" s="15"/>
      <c r="E2" s="15"/>
      <c r="F2" s="16"/>
      <c r="G2" s="16"/>
      <c r="H2" s="16"/>
    </row>
    <row r="3" spans="1:11" s="19" customFormat="1" ht="12.75" customHeight="1">
      <c r="A3" s="18"/>
      <c r="B3" s="1807" t="s">
        <v>284</v>
      </c>
      <c r="C3" s="1808"/>
      <c r="D3" s="1807"/>
      <c r="E3" s="1808"/>
      <c r="F3" s="1807"/>
      <c r="G3" s="1808"/>
      <c r="H3" s="846"/>
    </row>
    <row r="4" spans="1:11" s="17" customFormat="1" ht="5.25" customHeight="1">
      <c r="A4" s="14"/>
      <c r="B4" s="14"/>
      <c r="C4" s="14"/>
      <c r="D4" s="15"/>
      <c r="E4" s="15"/>
      <c r="F4" s="16"/>
      <c r="G4" s="16"/>
      <c r="H4" s="16"/>
      <c r="J4" s="14"/>
      <c r="K4" s="14"/>
    </row>
    <row r="5" spans="1:11" s="9" customFormat="1" ht="15.75" customHeight="1">
      <c r="A5" s="20"/>
      <c r="B5" s="21" t="s">
        <v>1103</v>
      </c>
    </row>
    <row r="6" spans="1:11" s="9" customFormat="1" ht="11.25" customHeight="1">
      <c r="A6" s="20"/>
      <c r="B6" s="21"/>
    </row>
    <row r="7" spans="1:11" s="9" customFormat="1" ht="45" customHeight="1">
      <c r="A7" s="20"/>
      <c r="B7" s="1866" t="s">
        <v>1104</v>
      </c>
      <c r="C7" s="1866"/>
      <c r="D7" s="1866"/>
      <c r="E7" s="1866"/>
    </row>
    <row r="8" spans="1:11" ht="11.25" customHeight="1">
      <c r="A8" s="24"/>
    </row>
    <row r="9" spans="1:11" ht="11.25" customHeight="1">
      <c r="A9" s="24"/>
      <c r="D9" s="153" t="s">
        <v>1105</v>
      </c>
      <c r="E9" s="153" t="s">
        <v>1105</v>
      </c>
    </row>
    <row r="10" spans="1:11" ht="11.25" customHeight="1">
      <c r="A10" s="24"/>
      <c r="C10" s="524"/>
      <c r="D10" s="153" t="s">
        <v>1106</v>
      </c>
      <c r="E10" s="153" t="s">
        <v>1106</v>
      </c>
    </row>
    <row r="11" spans="1:11" ht="11.25" customHeight="1">
      <c r="A11" s="19"/>
      <c r="B11" s="1195" t="s">
        <v>296</v>
      </c>
      <c r="C11" s="1195"/>
      <c r="D11" s="1130" t="s">
        <v>1107</v>
      </c>
      <c r="E11" s="1130" t="s">
        <v>1102</v>
      </c>
    </row>
    <row r="12" spans="1:11">
      <c r="A12" s="19"/>
      <c r="B12" s="154">
        <v>1</v>
      </c>
      <c r="C12" s="1196" t="s">
        <v>1091</v>
      </c>
      <c r="D12" s="115">
        <v>38536.779252</v>
      </c>
      <c r="E12" s="115">
        <v>39980.873326999987</v>
      </c>
    </row>
    <row r="13" spans="1:11" ht="11.25" customHeight="1">
      <c r="A13" s="19"/>
      <c r="B13" s="141">
        <v>2</v>
      </c>
      <c r="C13" s="587" t="s">
        <v>1108</v>
      </c>
      <c r="D13" s="115">
        <v>9615.3905161803741</v>
      </c>
      <c r="E13" s="115">
        <v>11066</v>
      </c>
    </row>
    <row r="14" spans="1:11">
      <c r="A14" s="19"/>
      <c r="B14" s="141">
        <v>3</v>
      </c>
      <c r="C14" s="588" t="s">
        <v>1109</v>
      </c>
      <c r="D14" s="115">
        <v>-9167.2202066046193</v>
      </c>
      <c r="E14" s="115">
        <v>-11368.165204249677</v>
      </c>
    </row>
    <row r="15" spans="1:11">
      <c r="A15" s="19"/>
      <c r="B15" s="141">
        <v>4</v>
      </c>
      <c r="C15" s="588" t="s">
        <v>1110</v>
      </c>
      <c r="D15" s="115">
        <v>-2077.8979929710968</v>
      </c>
      <c r="E15" s="115">
        <v>-1058.3270764910981</v>
      </c>
    </row>
    <row r="16" spans="1:11">
      <c r="A16" s="19"/>
      <c r="B16" s="141">
        <v>5</v>
      </c>
      <c r="C16" s="588" t="s">
        <v>1111</v>
      </c>
      <c r="D16" s="115">
        <v>-83.840811604660928</v>
      </c>
      <c r="E16" s="115">
        <v>-84</v>
      </c>
    </row>
    <row r="17" spans="1:6">
      <c r="A17" s="19"/>
      <c r="B17" s="820">
        <v>6</v>
      </c>
      <c r="C17" s="638" t="s">
        <v>1099</v>
      </c>
      <c r="D17" s="639">
        <v>36823.210757000001</v>
      </c>
      <c r="E17" s="639">
        <v>38537</v>
      </c>
    </row>
    <row r="18" spans="1:6">
      <c r="A18" s="19"/>
    </row>
    <row r="19" spans="1:6">
      <c r="A19" s="19"/>
      <c r="D19" s="103"/>
    </row>
    <row r="20" spans="1:6">
      <c r="A20" s="19"/>
      <c r="B20" s="1783"/>
      <c r="C20" s="1783"/>
      <c r="D20" s="600"/>
      <c r="F20" s="115"/>
    </row>
    <row r="21" spans="1:6">
      <c r="A21" s="19"/>
      <c r="B21" s="1783"/>
      <c r="C21" s="1783"/>
      <c r="D21" s="158"/>
    </row>
    <row r="22" spans="1:6">
      <c r="A22" s="19"/>
      <c r="B22" s="103"/>
      <c r="C22" s="103"/>
      <c r="D22" s="103"/>
    </row>
    <row r="23" spans="1:6">
      <c r="A23" s="19"/>
      <c r="B23" s="103"/>
      <c r="C23" s="103"/>
      <c r="D23" s="103"/>
    </row>
    <row r="24" spans="1:6">
      <c r="A24" s="19"/>
      <c r="B24" s="103"/>
      <c r="C24" s="103"/>
      <c r="D24" s="103"/>
    </row>
    <row r="25" spans="1:6">
      <c r="A25" s="19"/>
      <c r="B25" s="103"/>
      <c r="C25" s="103"/>
      <c r="D25" s="103"/>
    </row>
    <row r="26" spans="1:6">
      <c r="A26" s="19"/>
      <c r="D26" s="103"/>
    </row>
    <row r="27" spans="1:6">
      <c r="A27" s="19"/>
      <c r="D27" s="103"/>
    </row>
    <row r="28" spans="1:6">
      <c r="A28" s="19"/>
    </row>
    <row r="29" spans="1:6">
      <c r="A29" s="19"/>
    </row>
    <row r="30" spans="1:6">
      <c r="A30" s="19"/>
    </row>
    <row r="31" spans="1:6">
      <c r="A31" s="19"/>
    </row>
    <row r="32" spans="1:6">
      <c r="A32" s="19"/>
    </row>
    <row r="33" spans="1:1">
      <c r="A33" s="19"/>
    </row>
    <row r="34" spans="1:1">
      <c r="A34" s="19"/>
    </row>
    <row r="35" spans="1:1">
      <c r="A35" s="19"/>
    </row>
    <row r="36" spans="1:1">
      <c r="A36" s="19"/>
    </row>
    <row r="37" spans="1:1">
      <c r="A37" s="19"/>
    </row>
    <row r="38" spans="1:1">
      <c r="A38" s="19"/>
    </row>
    <row r="39" spans="1:1">
      <c r="A39" s="19"/>
    </row>
    <row r="40" spans="1:1">
      <c r="A40" s="19"/>
    </row>
    <row r="41" spans="1:1">
      <c r="A41" s="19"/>
    </row>
    <row r="42" spans="1:1">
      <c r="A42" s="19"/>
    </row>
    <row r="43" spans="1:1">
      <c r="A43" s="19"/>
    </row>
    <row r="44" spans="1:1">
      <c r="A44" s="19"/>
    </row>
    <row r="45" spans="1:1">
      <c r="A45" s="19"/>
    </row>
    <row r="46" spans="1:1">
      <c r="A46" s="19"/>
    </row>
    <row r="47" spans="1:1">
      <c r="A47" s="19"/>
    </row>
    <row r="48" spans="1:1">
      <c r="A48" s="19"/>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6" spans="1:1">
      <c r="A66" s="30"/>
    </row>
    <row r="67" spans="1:1">
      <c r="A67" s="30"/>
    </row>
    <row r="68" spans="1:1">
      <c r="A68" s="31"/>
    </row>
    <row r="69" spans="1:1">
      <c r="A69" s="19"/>
    </row>
    <row r="70" spans="1:1">
      <c r="A70" s="19"/>
    </row>
    <row r="71" spans="1:1">
      <c r="A71" s="19"/>
    </row>
    <row r="72" spans="1:1">
      <c r="A72" s="19"/>
    </row>
    <row r="73" spans="1:1">
      <c r="A73" s="19"/>
    </row>
    <row r="74" spans="1:1">
      <c r="A74" s="19"/>
    </row>
    <row r="75" spans="1:1">
      <c r="A75" s="19"/>
    </row>
    <row r="76" spans="1:1">
      <c r="A76" s="19"/>
    </row>
    <row r="77" spans="1:1">
      <c r="A77" s="33"/>
    </row>
    <row r="78" spans="1:1">
      <c r="A78" s="33"/>
    </row>
    <row r="79" spans="1:1">
      <c r="A79" s="33"/>
    </row>
    <row r="80" spans="1:1">
      <c r="A80" s="33"/>
    </row>
    <row r="81" spans="1:1">
      <c r="A81" s="33"/>
    </row>
    <row r="82" spans="1:1">
      <c r="A82" s="33"/>
    </row>
    <row r="83" spans="1:1">
      <c r="A83" s="33"/>
    </row>
    <row r="84" spans="1:1">
      <c r="A84" s="33"/>
    </row>
  </sheetData>
  <mergeCells count="5">
    <mergeCell ref="B7:E7"/>
    <mergeCell ref="B20:C21"/>
    <mergeCell ref="B3:C3"/>
    <mergeCell ref="D3:E3"/>
    <mergeCell ref="F3:G3"/>
  </mergeCells>
  <hyperlinks>
    <hyperlink ref="B3" r:id="rId1" location="Contents!A1" display="Back to index page" xr:uid="{E503AE51-1A79-475B-9FA1-B4E28915CE7D}"/>
    <hyperlink ref="B3:H3" location="CONTENTS!A1" display="Back to contents page" xr:uid="{D3B891D8-7F58-44BD-AEC2-AC72B78C5533}"/>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J31"/>
  <sheetViews>
    <sheetView showGridLines="0" showRowColHeaders="0" zoomScaleNormal="100" workbookViewId="0"/>
  </sheetViews>
  <sheetFormatPr baseColWidth="10" defaultColWidth="11.42578125" defaultRowHeight="15"/>
  <cols>
    <col min="1" max="1" width="2.7109375" style="9" customWidth="1"/>
    <col min="2" max="2" width="4.7109375" style="215" customWidth="1"/>
    <col min="3" max="3" width="30.5703125" style="9" customWidth="1"/>
    <col min="4" max="4" width="14.5703125" style="9" customWidth="1"/>
    <col min="5" max="8" width="12.5703125" style="9" customWidth="1"/>
    <col min="9" max="9" width="12.42578125" style="9" bestFit="1" customWidth="1"/>
    <col min="10" max="16384" width="11.42578125" style="9"/>
  </cols>
  <sheetData>
    <row r="1" spans="1:10" s="17" customFormat="1" ht="11.25" customHeight="1">
      <c r="A1" s="357"/>
      <c r="B1" s="19"/>
      <c r="C1" s="14"/>
      <c r="D1" s="14"/>
      <c r="E1" s="15"/>
      <c r="F1" s="15"/>
      <c r="G1" s="16"/>
      <c r="H1" s="16"/>
    </row>
    <row r="2" spans="1:10" s="17" customFormat="1" ht="5.25" customHeight="1">
      <c r="B2" s="19"/>
      <c r="C2" s="14"/>
      <c r="D2" s="14"/>
      <c r="E2" s="15"/>
      <c r="F2" s="15"/>
      <c r="G2" s="16"/>
      <c r="H2" s="16"/>
    </row>
    <row r="3" spans="1:10" s="19" customFormat="1" ht="12.75" customHeight="1">
      <c r="B3" s="583" t="s">
        <v>284</v>
      </c>
      <c r="D3" s="583"/>
      <c r="E3" s="583"/>
      <c r="F3" s="583"/>
      <c r="G3" s="583"/>
      <c r="H3" s="583"/>
    </row>
    <row r="4" spans="1:10" s="17" customFormat="1" ht="5.25" customHeight="1">
      <c r="B4" s="19"/>
      <c r="C4" s="14"/>
      <c r="D4" s="14"/>
      <c r="E4" s="15"/>
      <c r="F4" s="15"/>
      <c r="G4" s="16"/>
      <c r="H4" s="16"/>
      <c r="I4" s="14"/>
      <c r="J4" s="14"/>
    </row>
    <row r="5" spans="1:10" ht="15.75" customHeight="1">
      <c r="B5" s="21" t="s">
        <v>1112</v>
      </c>
    </row>
    <row r="6" spans="1:10" ht="11.25" customHeight="1">
      <c r="B6" s="20"/>
      <c r="C6" s="21"/>
    </row>
    <row r="7" spans="1:10" ht="77.25" customHeight="1">
      <c r="B7" s="1768" t="s">
        <v>1976</v>
      </c>
      <c r="C7" s="1836"/>
      <c r="D7" s="1836"/>
      <c r="E7" s="1836"/>
      <c r="F7" s="1836"/>
      <c r="G7" s="1836"/>
      <c r="H7" s="1836"/>
    </row>
    <row r="8" spans="1:10">
      <c r="B8" s="586"/>
      <c r="C8" s="586"/>
      <c r="D8" s="586"/>
      <c r="E8" s="586"/>
      <c r="F8" s="586"/>
      <c r="G8" s="586"/>
      <c r="H8" s="586"/>
    </row>
    <row r="9" spans="1:10" s="41" customFormat="1" ht="11.25">
      <c r="B9" s="24"/>
    </row>
    <row r="10" spans="1:10" ht="11.25" customHeight="1">
      <c r="B10" s="1867" t="s">
        <v>293</v>
      </c>
      <c r="C10" s="1868"/>
      <c r="D10" s="636" t="s">
        <v>305</v>
      </c>
      <c r="E10" s="636" t="s">
        <v>308</v>
      </c>
      <c r="F10" s="636" t="s">
        <v>310</v>
      </c>
      <c r="G10" s="636" t="s">
        <v>313</v>
      </c>
      <c r="H10" s="636" t="s">
        <v>319</v>
      </c>
    </row>
    <row r="11" spans="1:10" ht="11.25" customHeight="1">
      <c r="C11" s="955"/>
      <c r="D11" s="956"/>
      <c r="E11" s="956"/>
      <c r="F11" s="956"/>
      <c r="G11" s="956" t="s">
        <v>1113</v>
      </c>
      <c r="H11" s="601" t="s">
        <v>1113</v>
      </c>
    </row>
    <row r="12" spans="1:10" ht="11.25" customHeight="1">
      <c r="C12" s="138"/>
      <c r="D12" s="601" t="s">
        <v>1114</v>
      </c>
      <c r="E12" s="601"/>
      <c r="F12" s="601" t="s">
        <v>1113</v>
      </c>
      <c r="G12" s="601" t="s">
        <v>1115</v>
      </c>
      <c r="H12" s="601" t="s">
        <v>1115</v>
      </c>
    </row>
    <row r="13" spans="1:10" ht="11.25" customHeight="1">
      <c r="C13" s="138"/>
      <c r="D13" s="601" t="s">
        <v>1116</v>
      </c>
      <c r="E13" s="601" t="s">
        <v>1117</v>
      </c>
      <c r="F13" s="601" t="s">
        <v>1115</v>
      </c>
      <c r="G13" s="601" t="s">
        <v>1118</v>
      </c>
      <c r="H13" s="601" t="s">
        <v>1119</v>
      </c>
    </row>
    <row r="14" spans="1:10" ht="11.25" customHeight="1">
      <c r="B14" s="1197"/>
      <c r="C14" s="1198" t="s">
        <v>296</v>
      </c>
      <c r="D14" s="1199" t="s">
        <v>1120</v>
      </c>
      <c r="E14" s="1199" t="s">
        <v>1121</v>
      </c>
      <c r="F14" s="1199" t="s">
        <v>1122</v>
      </c>
      <c r="G14" s="1199" t="s">
        <v>1123</v>
      </c>
      <c r="H14" s="1199" t="s">
        <v>1124</v>
      </c>
    </row>
    <row r="15" spans="1:10" ht="11.25" customHeight="1">
      <c r="B15" s="249">
        <v>1</v>
      </c>
      <c r="C15" s="957" t="s">
        <v>932</v>
      </c>
      <c r="D15" s="958">
        <v>672039.20164200012</v>
      </c>
      <c r="E15" s="958">
        <v>1439173.937531</v>
      </c>
      <c r="F15" s="958">
        <v>1425527.1618900001</v>
      </c>
      <c r="G15" s="959">
        <v>13646.775641</v>
      </c>
      <c r="H15" s="958"/>
    </row>
    <row r="16" spans="1:10" ht="11.25" customHeight="1">
      <c r="B16" s="249">
        <v>2</v>
      </c>
      <c r="C16" s="586" t="s">
        <v>977</v>
      </c>
      <c r="D16" s="140">
        <v>218398.42583399999</v>
      </c>
      <c r="E16" s="146"/>
      <c r="F16" s="146"/>
      <c r="G16" s="140"/>
      <c r="H16" s="742"/>
    </row>
    <row r="17" spans="2:10" ht="11.25" customHeight="1">
      <c r="B17" s="249">
        <v>3</v>
      </c>
      <c r="C17" s="586" t="s">
        <v>1125</v>
      </c>
      <c r="D17" s="140">
        <v>890437.72747600009</v>
      </c>
      <c r="E17" s="294">
        <v>1439173.937531</v>
      </c>
      <c r="F17" s="294">
        <v>1425527.1618900001</v>
      </c>
      <c r="G17" s="294">
        <v>13646.775641</v>
      </c>
      <c r="H17" s="140"/>
    </row>
    <row r="18" spans="2:10" ht="11.25" customHeight="1">
      <c r="B18" s="1200" t="s">
        <v>1126</v>
      </c>
      <c r="C18" s="1201" t="s">
        <v>1127</v>
      </c>
      <c r="D18" s="1202">
        <v>30884.39862</v>
      </c>
      <c r="E18" s="1202">
        <v>582.5231</v>
      </c>
      <c r="F18" s="1203">
        <v>582.5231</v>
      </c>
      <c r="G18" s="1203"/>
      <c r="H18" s="1204"/>
      <c r="I18" s="135"/>
      <c r="J18" s="42"/>
    </row>
    <row r="19" spans="2:10" ht="11.25" customHeight="1">
      <c r="C19" s="586"/>
      <c r="D19" s="140"/>
      <c r="E19" s="140"/>
      <c r="F19" s="140"/>
      <c r="G19" s="140"/>
      <c r="H19" s="140"/>
      <c r="I19" s="135"/>
      <c r="J19" s="42"/>
    </row>
    <row r="20" spans="2:10" ht="11.25" customHeight="1">
      <c r="C20" s="586"/>
      <c r="D20" s="140"/>
      <c r="E20" s="140"/>
      <c r="F20" s="140"/>
      <c r="G20" s="140"/>
      <c r="H20" s="140"/>
      <c r="I20" s="135"/>
      <c r="J20" s="42"/>
    </row>
    <row r="21" spans="2:10" ht="11.25" customHeight="1"/>
    <row r="22" spans="2:10" ht="11.25" customHeight="1">
      <c r="B22" s="1867" t="s">
        <v>949</v>
      </c>
      <c r="C22" s="1868"/>
      <c r="D22" s="636" t="s">
        <v>305</v>
      </c>
      <c r="E22" s="636" t="s">
        <v>308</v>
      </c>
      <c r="F22" s="636" t="s">
        <v>310</v>
      </c>
      <c r="G22" s="636" t="s">
        <v>313</v>
      </c>
      <c r="H22" s="636" t="s">
        <v>319</v>
      </c>
    </row>
    <row r="23" spans="2:10" ht="11.25" customHeight="1">
      <c r="C23" s="955"/>
      <c r="D23" s="956"/>
      <c r="E23" s="956"/>
      <c r="F23" s="956"/>
      <c r="G23" s="956" t="s">
        <v>1113</v>
      </c>
      <c r="H23" s="601" t="s">
        <v>1113</v>
      </c>
    </row>
    <row r="24" spans="2:10" ht="11.25" customHeight="1">
      <c r="C24" s="138"/>
      <c r="D24" s="601" t="s">
        <v>1114</v>
      </c>
      <c r="E24" s="601"/>
      <c r="F24" s="601" t="s">
        <v>1113</v>
      </c>
      <c r="G24" s="601" t="s">
        <v>1115</v>
      </c>
      <c r="H24" s="601" t="s">
        <v>1115</v>
      </c>
    </row>
    <row r="25" spans="2:10" ht="11.25" customHeight="1">
      <c r="C25" s="138"/>
      <c r="D25" s="601" t="s">
        <v>1116</v>
      </c>
      <c r="E25" s="601" t="s">
        <v>1117</v>
      </c>
      <c r="F25" s="601" t="s">
        <v>1115</v>
      </c>
      <c r="G25" s="601" t="s">
        <v>1118</v>
      </c>
      <c r="H25" s="601" t="s">
        <v>1119</v>
      </c>
    </row>
    <row r="26" spans="2:10" ht="11.25" customHeight="1">
      <c r="B26" s="1197"/>
      <c r="C26" s="1198" t="s">
        <v>296</v>
      </c>
      <c r="D26" s="1199" t="s">
        <v>1120</v>
      </c>
      <c r="E26" s="1199" t="s">
        <v>1121</v>
      </c>
      <c r="F26" s="1199" t="s">
        <v>1122</v>
      </c>
      <c r="G26" s="1199" t="s">
        <v>1123</v>
      </c>
      <c r="H26" s="1199" t="s">
        <v>1124</v>
      </c>
    </row>
    <row r="27" spans="2:10" ht="11.25" customHeight="1">
      <c r="B27" s="249">
        <v>1</v>
      </c>
      <c r="C27" s="957" t="s">
        <v>932</v>
      </c>
      <c r="D27" s="958">
        <v>913521.40876400028</v>
      </c>
      <c r="E27" s="958">
        <v>1409651.5115039998</v>
      </c>
      <c r="F27" s="958">
        <v>1396800.5497699999</v>
      </c>
      <c r="G27" s="959">
        <v>12850.961734</v>
      </c>
      <c r="H27" s="958"/>
    </row>
    <row r="28" spans="2:10" ht="11.25" customHeight="1">
      <c r="B28" s="249">
        <v>2</v>
      </c>
      <c r="C28" s="586" t="s">
        <v>977</v>
      </c>
      <c r="D28" s="140">
        <v>199237.25512399999</v>
      </c>
      <c r="E28" s="140"/>
      <c r="F28" s="140"/>
      <c r="G28" s="140"/>
      <c r="H28" s="742"/>
    </row>
    <row r="29" spans="2:10" ht="11.25" customHeight="1">
      <c r="B29" s="249">
        <v>3</v>
      </c>
      <c r="C29" s="586" t="s">
        <v>1125</v>
      </c>
      <c r="D29" s="140">
        <v>1112758.6638880002</v>
      </c>
      <c r="E29" s="294">
        <v>1409651.5115039998</v>
      </c>
      <c r="F29" s="294">
        <v>1396800.5497699999</v>
      </c>
      <c r="G29" s="294">
        <v>12850.961734</v>
      </c>
      <c r="H29" s="140"/>
    </row>
    <row r="30" spans="2:10" ht="11.25" customHeight="1">
      <c r="B30" s="1200" t="s">
        <v>1126</v>
      </c>
      <c r="C30" s="1201" t="s">
        <v>1127</v>
      </c>
      <c r="D30" s="1202">
        <v>18748.258989999998</v>
      </c>
      <c r="E30" s="1202">
        <v>14976.820979</v>
      </c>
      <c r="F30" s="1203">
        <v>13848.54593</v>
      </c>
      <c r="G30" s="1203">
        <v>1128.2750490000001</v>
      </c>
      <c r="H30" s="1204"/>
    </row>
    <row r="31" spans="2:10" ht="11.25" customHeight="1"/>
  </sheetData>
  <mergeCells count="3">
    <mergeCell ref="B7:H7"/>
    <mergeCell ref="B10:C10"/>
    <mergeCell ref="B22:C22"/>
  </mergeCells>
  <hyperlinks>
    <hyperlink ref="B3" location="Contents!A1" display="Back to index page" xr:uid="{00000000-0004-0000-1600-000000000000}"/>
    <hyperlink ref="B3:H3" location="CONTENTS!A1" display="Back to contents page" xr:uid="{00000000-0004-0000-1600-000001000000}"/>
  </hyperlinks>
  <pageMargins left="0.7" right="0.7" top="0.75" bottom="0.75" header="0.3" footer="0.3"/>
  <pageSetup paperSize="9" scale="5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Q107"/>
  <sheetViews>
    <sheetView showGridLines="0" showRowColHeaders="0" zoomScaleNormal="100" workbookViewId="0"/>
  </sheetViews>
  <sheetFormatPr baseColWidth="10" defaultColWidth="11.42578125" defaultRowHeight="11.25"/>
  <cols>
    <col min="1" max="1" width="2.7109375" style="28" customWidth="1"/>
    <col min="2" max="2" width="4.42578125" style="41" customWidth="1"/>
    <col min="3" max="3" width="33.85546875" style="41" customWidth="1"/>
    <col min="4" max="5" width="12" style="41" customWidth="1"/>
    <col min="6" max="6" width="2" style="41" customWidth="1"/>
    <col min="7" max="8" width="12" style="41" customWidth="1"/>
    <col min="9" max="9" width="1.5703125" style="41" customWidth="1"/>
    <col min="10" max="11" width="12" style="41" customWidth="1"/>
    <col min="12" max="12" width="23.7109375" style="41" customWidth="1"/>
    <col min="13" max="16384" width="11.42578125" style="41"/>
  </cols>
  <sheetData>
    <row r="1" spans="1:17" s="17" customFormat="1" ht="11.25" customHeight="1">
      <c r="A1" s="14"/>
      <c r="B1" s="14"/>
      <c r="C1" s="14"/>
      <c r="D1" s="15"/>
      <c r="E1" s="15"/>
      <c r="F1" s="15"/>
      <c r="G1" s="16"/>
      <c r="H1" s="16"/>
      <c r="I1" s="16"/>
      <c r="J1" s="16"/>
    </row>
    <row r="2" spans="1:17" s="17" customFormat="1" ht="5.25" customHeight="1">
      <c r="A2" s="14"/>
      <c r="B2" s="14"/>
      <c r="C2" s="14"/>
      <c r="D2" s="15"/>
      <c r="E2" s="15"/>
      <c r="F2" s="15"/>
      <c r="G2" s="16"/>
      <c r="H2" s="16"/>
      <c r="I2" s="16"/>
      <c r="J2" s="16"/>
    </row>
    <row r="3" spans="1:17" s="19" customFormat="1" ht="12.75" customHeight="1">
      <c r="A3" s="18"/>
      <c r="B3" s="1758" t="s">
        <v>284</v>
      </c>
      <c r="C3" s="1758"/>
      <c r="D3" s="1758"/>
      <c r="E3" s="1758"/>
      <c r="F3" s="1758"/>
      <c r="G3" s="1758"/>
      <c r="H3" s="1758"/>
      <c r="I3" s="1758"/>
      <c r="J3" s="1758"/>
    </row>
    <row r="4" spans="1:17" s="17" customFormat="1" ht="5.25" customHeight="1">
      <c r="A4" s="14"/>
      <c r="B4" s="14"/>
      <c r="C4" s="14"/>
      <c r="D4" s="15"/>
      <c r="E4" s="15"/>
      <c r="F4" s="15"/>
      <c r="G4" s="16"/>
      <c r="H4" s="16"/>
      <c r="I4" s="16"/>
      <c r="J4" s="16"/>
      <c r="L4" s="14"/>
    </row>
    <row r="5" spans="1:17" s="9" customFormat="1" ht="15.75" customHeight="1">
      <c r="A5" s="20"/>
      <c r="B5" s="21" t="s">
        <v>1128</v>
      </c>
    </row>
    <row r="6" spans="1:17" ht="11.25" customHeight="1">
      <c r="A6" s="24"/>
    </row>
    <row r="7" spans="1:17" ht="22.35" customHeight="1">
      <c r="A7" s="24"/>
      <c r="B7" s="1874" t="s">
        <v>2031</v>
      </c>
      <c r="C7" s="1874"/>
      <c r="D7" s="1874"/>
      <c r="E7" s="1874"/>
      <c r="F7" s="1874"/>
      <c r="G7" s="1874"/>
      <c r="H7" s="1874"/>
      <c r="I7" s="1874"/>
      <c r="J7" s="1874"/>
      <c r="K7" s="1874"/>
      <c r="L7" s="1761"/>
    </row>
    <row r="8" spans="1:17">
      <c r="A8" s="24"/>
    </row>
    <row r="9" spans="1:17" ht="11.25" customHeight="1">
      <c r="A9" s="24"/>
      <c r="B9" s="1870" t="s">
        <v>293</v>
      </c>
      <c r="C9" s="1870"/>
      <c r="D9" s="661" t="s">
        <v>305</v>
      </c>
      <c r="E9" s="661" t="s">
        <v>308</v>
      </c>
      <c r="F9" s="661"/>
      <c r="G9" s="661" t="s">
        <v>310</v>
      </c>
      <c r="H9" s="661" t="s">
        <v>313</v>
      </c>
      <c r="I9" s="661"/>
      <c r="J9" s="661" t="s">
        <v>319</v>
      </c>
      <c r="K9" s="661" t="s">
        <v>328</v>
      </c>
    </row>
    <row r="10" spans="1:17" ht="11.25" customHeight="1">
      <c r="A10" s="19"/>
      <c r="B10" s="1871" t="s">
        <v>296</v>
      </c>
      <c r="C10" s="1872"/>
      <c r="D10" s="1869" t="s">
        <v>1129</v>
      </c>
      <c r="E10" s="1869"/>
      <c r="F10" s="243"/>
      <c r="G10" s="1869" t="s">
        <v>1130</v>
      </c>
      <c r="H10" s="1869"/>
      <c r="I10" s="243"/>
      <c r="J10" s="1869" t="s">
        <v>1131</v>
      </c>
      <c r="K10" s="1869"/>
    </row>
    <row r="11" spans="1:17" ht="11.25" customHeight="1">
      <c r="A11" s="19"/>
      <c r="B11" s="587"/>
      <c r="C11" s="592"/>
      <c r="D11" s="153" t="s">
        <v>1132</v>
      </c>
      <c r="E11" s="153" t="s">
        <v>1133</v>
      </c>
      <c r="F11" s="153"/>
      <c r="G11" s="153" t="s">
        <v>1132</v>
      </c>
      <c r="H11" s="153" t="s">
        <v>1133</v>
      </c>
      <c r="I11" s="153"/>
      <c r="J11" s="153"/>
      <c r="K11" s="153" t="s">
        <v>1134</v>
      </c>
    </row>
    <row r="12" spans="1:17" ht="11.25" customHeight="1">
      <c r="A12" s="19"/>
      <c r="B12" s="1205"/>
      <c r="C12" s="1206" t="s">
        <v>1135</v>
      </c>
      <c r="D12" s="1130" t="s">
        <v>1136</v>
      </c>
      <c r="E12" s="1130" t="s">
        <v>1136</v>
      </c>
      <c r="F12" s="1130"/>
      <c r="G12" s="1130" t="s">
        <v>1136</v>
      </c>
      <c r="H12" s="1130" t="s">
        <v>1136</v>
      </c>
      <c r="I12" s="1130"/>
      <c r="J12" s="1130" t="s">
        <v>1137</v>
      </c>
      <c r="K12" s="1130" t="s">
        <v>1138</v>
      </c>
    </row>
    <row r="13" spans="1:17">
      <c r="A13" s="19"/>
      <c r="B13" s="142">
        <v>1</v>
      </c>
      <c r="C13" s="588" t="s">
        <v>1139</v>
      </c>
      <c r="D13" s="136">
        <v>343118</v>
      </c>
      <c r="E13" s="136">
        <v>1424</v>
      </c>
      <c r="F13" s="136"/>
      <c r="G13" s="136">
        <v>343535</v>
      </c>
      <c r="H13" s="136">
        <v>295</v>
      </c>
      <c r="I13" s="136"/>
      <c r="J13" s="136">
        <v>614</v>
      </c>
      <c r="K13" s="780">
        <v>0.18</v>
      </c>
      <c r="L13" s="53"/>
      <c r="M13" s="53"/>
    </row>
    <row r="14" spans="1:17">
      <c r="A14" s="19"/>
      <c r="B14" s="142">
        <v>2</v>
      </c>
      <c r="C14" s="588" t="s">
        <v>731</v>
      </c>
      <c r="D14" s="136">
        <v>40106</v>
      </c>
      <c r="E14" s="136">
        <v>8932</v>
      </c>
      <c r="F14" s="136"/>
      <c r="G14" s="136">
        <v>40320</v>
      </c>
      <c r="H14" s="136">
        <v>2667</v>
      </c>
      <c r="I14" s="136"/>
      <c r="J14" s="136">
        <v>1123</v>
      </c>
      <c r="K14" s="780">
        <v>2.61</v>
      </c>
      <c r="L14" s="53"/>
      <c r="M14" s="53"/>
      <c r="N14" s="155"/>
      <c r="Q14" s="156"/>
    </row>
    <row r="15" spans="1:17">
      <c r="A15" s="19"/>
      <c r="B15" s="142">
        <v>3</v>
      </c>
      <c r="C15" s="588" t="s">
        <v>732</v>
      </c>
      <c r="D15" s="136">
        <v>51839</v>
      </c>
      <c r="E15" s="136">
        <v>545</v>
      </c>
      <c r="F15" s="136"/>
      <c r="G15" s="136">
        <v>51441</v>
      </c>
      <c r="H15" s="136">
        <v>235</v>
      </c>
      <c r="I15" s="136"/>
      <c r="J15" s="136">
        <v>345</v>
      </c>
      <c r="K15" s="780">
        <v>0.67</v>
      </c>
      <c r="L15" s="53"/>
      <c r="M15" s="53"/>
      <c r="N15" s="155"/>
      <c r="O15" s="155"/>
      <c r="Q15" s="156"/>
    </row>
    <row r="16" spans="1:17">
      <c r="A16" s="19"/>
      <c r="B16" s="142">
        <v>4</v>
      </c>
      <c r="C16" s="588" t="s">
        <v>733</v>
      </c>
      <c r="D16" s="136">
        <v>29318</v>
      </c>
      <c r="E16" s="136">
        <v>92</v>
      </c>
      <c r="F16" s="136"/>
      <c r="G16" s="136">
        <v>30137</v>
      </c>
      <c r="H16" s="136">
        <v>19</v>
      </c>
      <c r="I16" s="136"/>
      <c r="J16" s="242"/>
      <c r="K16" s="780"/>
      <c r="L16" s="53"/>
      <c r="M16" s="53"/>
      <c r="Q16" s="156"/>
    </row>
    <row r="17" spans="1:17">
      <c r="A17" s="19"/>
      <c r="B17" s="142">
        <v>5</v>
      </c>
      <c r="C17" s="588" t="s">
        <v>734</v>
      </c>
      <c r="D17" s="136">
        <v>4706</v>
      </c>
      <c r="E17" s="242"/>
      <c r="F17" s="136"/>
      <c r="G17" s="136">
        <v>4706</v>
      </c>
      <c r="H17" s="242"/>
      <c r="I17" s="136"/>
      <c r="J17" s="242"/>
      <c r="K17" s="780"/>
      <c r="L17" s="53"/>
      <c r="M17" s="53"/>
      <c r="N17" s="155"/>
      <c r="Q17" s="156"/>
    </row>
    <row r="18" spans="1:17">
      <c r="A18" s="19"/>
      <c r="B18" s="142">
        <v>6</v>
      </c>
      <c r="C18" s="588" t="s">
        <v>603</v>
      </c>
      <c r="D18" s="136">
        <v>23057</v>
      </c>
      <c r="E18" s="136">
        <v>39520</v>
      </c>
      <c r="F18" s="136"/>
      <c r="G18" s="136">
        <v>23337</v>
      </c>
      <c r="H18" s="136">
        <v>12458</v>
      </c>
      <c r="I18" s="136"/>
      <c r="J18" s="136">
        <v>11956</v>
      </c>
      <c r="K18" s="780">
        <v>33.4</v>
      </c>
      <c r="L18" s="53"/>
      <c r="M18" s="53"/>
      <c r="N18" s="155"/>
      <c r="Q18" s="156"/>
    </row>
    <row r="19" spans="1:17">
      <c r="A19" s="19"/>
      <c r="B19" s="142">
        <v>7</v>
      </c>
      <c r="C19" s="588" t="s">
        <v>735</v>
      </c>
      <c r="D19" s="136">
        <v>145701</v>
      </c>
      <c r="E19" s="136">
        <v>31324</v>
      </c>
      <c r="F19" s="136"/>
      <c r="G19" s="136">
        <v>145156</v>
      </c>
      <c r="H19" s="136">
        <v>10272</v>
      </c>
      <c r="I19" s="136"/>
      <c r="J19" s="136">
        <v>110655</v>
      </c>
      <c r="K19" s="780">
        <v>71.19</v>
      </c>
      <c r="L19" s="53"/>
      <c r="M19" s="53"/>
      <c r="N19" s="155"/>
      <c r="O19" s="155"/>
      <c r="P19" s="155"/>
      <c r="Q19" s="156"/>
    </row>
    <row r="20" spans="1:17" s="79" customFormat="1">
      <c r="A20" s="19"/>
      <c r="B20" s="142">
        <v>8</v>
      </c>
      <c r="C20" s="588" t="s">
        <v>727</v>
      </c>
      <c r="D20" s="136">
        <v>36998</v>
      </c>
      <c r="E20" s="136">
        <v>119380</v>
      </c>
      <c r="F20" s="136"/>
      <c r="G20" s="136">
        <v>36454</v>
      </c>
      <c r="H20" s="136">
        <v>22749</v>
      </c>
      <c r="I20" s="136"/>
      <c r="J20" s="136">
        <v>44070</v>
      </c>
      <c r="K20" s="780">
        <v>74.44</v>
      </c>
      <c r="L20" s="53"/>
      <c r="M20" s="53"/>
      <c r="N20" s="365"/>
      <c r="O20" s="365"/>
      <c r="P20" s="365"/>
      <c r="Q20" s="366"/>
    </row>
    <row r="21" spans="1:17">
      <c r="A21" s="19"/>
      <c r="B21" s="142">
        <v>9</v>
      </c>
      <c r="C21" s="588" t="s">
        <v>736</v>
      </c>
      <c r="D21" s="136">
        <v>26544</v>
      </c>
      <c r="E21" s="136">
        <v>997</v>
      </c>
      <c r="F21" s="136"/>
      <c r="G21" s="136">
        <v>25963</v>
      </c>
      <c r="H21" s="136">
        <v>279</v>
      </c>
      <c r="I21" s="136"/>
      <c r="J21" s="136">
        <v>14830</v>
      </c>
      <c r="K21" s="780">
        <v>56.51</v>
      </c>
      <c r="L21" s="53"/>
      <c r="M21" s="53"/>
      <c r="N21" s="155"/>
      <c r="O21" s="155"/>
      <c r="P21" s="155"/>
      <c r="Q21" s="156"/>
    </row>
    <row r="22" spans="1:17">
      <c r="A22" s="19"/>
      <c r="B22" s="142">
        <v>10</v>
      </c>
      <c r="C22" s="588" t="s">
        <v>737</v>
      </c>
      <c r="D22" s="136">
        <v>2074</v>
      </c>
      <c r="E22" s="136">
        <v>96</v>
      </c>
      <c r="F22" s="136"/>
      <c r="G22" s="136">
        <v>2064</v>
      </c>
      <c r="H22" s="136">
        <v>45</v>
      </c>
      <c r="I22" s="136"/>
      <c r="J22" s="136">
        <v>2969</v>
      </c>
      <c r="K22" s="780">
        <v>140.78</v>
      </c>
      <c r="L22" s="53"/>
      <c r="M22" s="53"/>
      <c r="N22" s="155"/>
      <c r="P22" s="155"/>
      <c r="Q22" s="156"/>
    </row>
    <row r="23" spans="1:17">
      <c r="A23" s="19"/>
      <c r="B23" s="142">
        <v>11</v>
      </c>
      <c r="C23" s="588" t="s">
        <v>738</v>
      </c>
      <c r="D23" s="136">
        <v>658</v>
      </c>
      <c r="E23" s="136"/>
      <c r="F23" s="136"/>
      <c r="G23" s="136">
        <v>658</v>
      </c>
      <c r="H23" s="136"/>
      <c r="I23" s="136"/>
      <c r="J23" s="136">
        <v>987</v>
      </c>
      <c r="K23" s="780">
        <v>150</v>
      </c>
      <c r="L23" s="53"/>
      <c r="M23" s="53"/>
      <c r="N23" s="155"/>
      <c r="P23" s="155"/>
      <c r="Q23" s="156"/>
    </row>
    <row r="24" spans="1:17">
      <c r="A24" s="19"/>
      <c r="B24" s="142">
        <v>12</v>
      </c>
      <c r="C24" s="588" t="s">
        <v>739</v>
      </c>
      <c r="D24" s="136">
        <v>33475</v>
      </c>
      <c r="E24" s="242"/>
      <c r="F24" s="136"/>
      <c r="G24" s="136">
        <v>33475</v>
      </c>
      <c r="H24" s="242"/>
      <c r="I24" s="136"/>
      <c r="J24" s="136">
        <v>3347</v>
      </c>
      <c r="K24" s="780">
        <v>10</v>
      </c>
      <c r="L24" s="53"/>
      <c r="M24" s="53"/>
      <c r="N24" s="155"/>
      <c r="P24" s="155"/>
      <c r="Q24" s="156"/>
    </row>
    <row r="25" spans="1:17" ht="22.5">
      <c r="A25" s="19"/>
      <c r="B25" s="141">
        <v>13</v>
      </c>
      <c r="C25" s="588" t="s">
        <v>1140</v>
      </c>
      <c r="D25" s="244"/>
      <c r="E25" s="244"/>
      <c r="F25" s="199"/>
      <c r="G25" s="244"/>
      <c r="H25" s="244"/>
      <c r="I25" s="199"/>
      <c r="J25" s="244"/>
      <c r="K25" s="780"/>
      <c r="L25" s="53"/>
      <c r="M25" s="53"/>
      <c r="N25" s="155"/>
      <c r="P25" s="155"/>
      <c r="Q25" s="156"/>
    </row>
    <row r="26" spans="1:17">
      <c r="A26" s="19"/>
      <c r="B26" s="142">
        <v>14</v>
      </c>
      <c r="C26" s="588" t="s">
        <v>740</v>
      </c>
      <c r="D26" s="136">
        <v>958</v>
      </c>
      <c r="E26" s="242"/>
      <c r="F26" s="136"/>
      <c r="G26" s="136">
        <v>958</v>
      </c>
      <c r="H26" s="242"/>
      <c r="I26" s="136"/>
      <c r="J26" s="136">
        <v>221</v>
      </c>
      <c r="K26" s="780">
        <v>23.06</v>
      </c>
      <c r="L26" s="53"/>
      <c r="M26" s="53"/>
    </row>
    <row r="27" spans="1:17">
      <c r="A27" s="19"/>
      <c r="B27" s="142">
        <v>15</v>
      </c>
      <c r="C27" s="588" t="s">
        <v>1141</v>
      </c>
      <c r="D27" s="136">
        <v>23945</v>
      </c>
      <c r="E27" s="242"/>
      <c r="F27" s="136"/>
      <c r="G27" s="136">
        <v>23945</v>
      </c>
      <c r="H27" s="242"/>
      <c r="I27" s="136"/>
      <c r="J27" s="136">
        <v>53135</v>
      </c>
      <c r="K27" s="780">
        <v>221.91</v>
      </c>
      <c r="L27" s="53"/>
      <c r="M27" s="53"/>
      <c r="N27" s="155"/>
    </row>
    <row r="28" spans="1:17">
      <c r="A28" s="19"/>
      <c r="B28" s="142">
        <v>16</v>
      </c>
      <c r="C28" s="588" t="s">
        <v>1142</v>
      </c>
      <c r="D28" s="136">
        <v>17224</v>
      </c>
      <c r="E28" s="242"/>
      <c r="F28" s="136"/>
      <c r="G28" s="136">
        <v>17224</v>
      </c>
      <c r="H28" s="242"/>
      <c r="I28" s="136"/>
      <c r="J28" s="136">
        <v>9052</v>
      </c>
      <c r="K28" s="780">
        <v>52.55</v>
      </c>
      <c r="L28" s="53"/>
      <c r="M28" s="53"/>
      <c r="N28" s="155"/>
      <c r="P28" s="155"/>
      <c r="Q28" s="156"/>
    </row>
    <row r="29" spans="1:17" s="258" customFormat="1">
      <c r="A29" s="257"/>
      <c r="B29" s="662">
        <v>17</v>
      </c>
      <c r="C29" s="638" t="s">
        <v>1143</v>
      </c>
      <c r="D29" s="626">
        <v>779720</v>
      </c>
      <c r="E29" s="626">
        <v>202310</v>
      </c>
      <c r="F29" s="626"/>
      <c r="G29" s="626">
        <v>779372</v>
      </c>
      <c r="H29" s="626">
        <v>49019</v>
      </c>
      <c r="I29" s="626"/>
      <c r="J29" s="626">
        <v>253305</v>
      </c>
      <c r="K29" s="788">
        <v>30.58</v>
      </c>
      <c r="L29" s="53"/>
      <c r="M29" s="53"/>
      <c r="N29" s="367"/>
      <c r="P29" s="367"/>
      <c r="Q29" s="368"/>
    </row>
    <row r="30" spans="1:17" ht="11.25" customHeight="1">
      <c r="A30" s="19"/>
      <c r="B30" s="142"/>
      <c r="C30" s="588"/>
      <c r="D30" s="136"/>
      <c r="E30" s="136"/>
      <c r="F30" s="136"/>
      <c r="G30" s="136"/>
      <c r="H30" s="136"/>
      <c r="I30" s="136"/>
      <c r="J30" s="136"/>
      <c r="K30" s="143"/>
      <c r="L30" s="155"/>
      <c r="M30" s="155"/>
      <c r="N30" s="155"/>
      <c r="O30" s="155"/>
      <c r="P30" s="155"/>
      <c r="Q30" s="156"/>
    </row>
    <row r="31" spans="1:17">
      <c r="A31" s="19"/>
      <c r="B31" s="142"/>
      <c r="C31" s="588"/>
      <c r="D31" s="136"/>
      <c r="E31" s="136"/>
      <c r="F31" s="136"/>
      <c r="G31" s="136"/>
      <c r="H31" s="136"/>
      <c r="I31" s="136"/>
      <c r="J31" s="136"/>
      <c r="K31" s="143"/>
    </row>
    <row r="32" spans="1:17" ht="11.25" customHeight="1">
      <c r="A32" s="19"/>
      <c r="B32" s="1870" t="s">
        <v>949</v>
      </c>
      <c r="C32" s="1870"/>
      <c r="D32" s="661" t="s">
        <v>305</v>
      </c>
      <c r="E32" s="661" t="s">
        <v>308</v>
      </c>
      <c r="F32" s="661"/>
      <c r="G32" s="661" t="s">
        <v>310</v>
      </c>
      <c r="H32" s="661" t="s">
        <v>313</v>
      </c>
      <c r="I32" s="661"/>
      <c r="J32" s="661" t="s">
        <v>319</v>
      </c>
      <c r="K32" s="661" t="s">
        <v>328</v>
      </c>
    </row>
    <row r="33" spans="1:13" ht="11.25" customHeight="1">
      <c r="A33" s="19"/>
      <c r="B33" s="1871" t="s">
        <v>296</v>
      </c>
      <c r="C33" s="1873"/>
      <c r="D33" s="1869" t="s">
        <v>1129</v>
      </c>
      <c r="E33" s="1869"/>
      <c r="F33" s="243"/>
      <c r="G33" s="1869" t="s">
        <v>1130</v>
      </c>
      <c r="H33" s="1869"/>
      <c r="I33" s="243"/>
      <c r="J33" s="1869" t="s">
        <v>1131</v>
      </c>
      <c r="K33" s="1869"/>
    </row>
    <row r="34" spans="1:13">
      <c r="A34" s="19"/>
      <c r="B34" s="587"/>
      <c r="C34" s="592"/>
      <c r="D34" s="153" t="s">
        <v>1132</v>
      </c>
      <c r="E34" s="153" t="s">
        <v>1133</v>
      </c>
      <c r="F34" s="153"/>
      <c r="G34" s="153" t="s">
        <v>1132</v>
      </c>
      <c r="H34" s="153" t="s">
        <v>1133</v>
      </c>
      <c r="I34" s="153"/>
      <c r="J34" s="153"/>
      <c r="K34" s="153" t="s">
        <v>1134</v>
      </c>
    </row>
    <row r="35" spans="1:13">
      <c r="A35" s="19"/>
      <c r="B35" s="1205"/>
      <c r="C35" s="1206" t="s">
        <v>1135</v>
      </c>
      <c r="D35" s="1130" t="s">
        <v>1136</v>
      </c>
      <c r="E35" s="1130" t="s">
        <v>1136</v>
      </c>
      <c r="F35" s="1130"/>
      <c r="G35" s="1130" t="s">
        <v>1136</v>
      </c>
      <c r="H35" s="1130" t="s">
        <v>1136</v>
      </c>
      <c r="I35" s="1130"/>
      <c r="J35" s="1130" t="s">
        <v>1137</v>
      </c>
      <c r="K35" s="1130" t="s">
        <v>1138</v>
      </c>
      <c r="M35" s="53"/>
    </row>
    <row r="36" spans="1:13">
      <c r="A36" s="19"/>
      <c r="B36" s="142">
        <v>1</v>
      </c>
      <c r="C36" s="588" t="s">
        <v>1139</v>
      </c>
      <c r="D36" s="157">
        <v>521821</v>
      </c>
      <c r="E36" s="157">
        <v>1487</v>
      </c>
      <c r="F36" s="157"/>
      <c r="G36" s="157">
        <v>522269</v>
      </c>
      <c r="H36" s="157">
        <v>308</v>
      </c>
      <c r="I36" s="157"/>
      <c r="J36" s="157">
        <v>264</v>
      </c>
      <c r="K36" s="780">
        <v>0.05</v>
      </c>
      <c r="L36" s="53"/>
    </row>
    <row r="37" spans="1:13">
      <c r="A37" s="19"/>
      <c r="B37" s="142">
        <v>2</v>
      </c>
      <c r="C37" s="588" t="s">
        <v>731</v>
      </c>
      <c r="D37" s="157">
        <v>40060</v>
      </c>
      <c r="E37" s="157">
        <v>7442</v>
      </c>
      <c r="F37" s="157"/>
      <c r="G37" s="157">
        <v>40365</v>
      </c>
      <c r="H37" s="157">
        <v>2490</v>
      </c>
      <c r="I37" s="157"/>
      <c r="J37" s="157">
        <v>935</v>
      </c>
      <c r="K37" s="780">
        <v>2.1800000000000002</v>
      </c>
      <c r="L37" s="53"/>
    </row>
    <row r="38" spans="1:13">
      <c r="A38" s="19"/>
      <c r="B38" s="142">
        <v>3</v>
      </c>
      <c r="C38" s="588" t="s">
        <v>732</v>
      </c>
      <c r="D38" s="157">
        <v>31452</v>
      </c>
      <c r="E38" s="157">
        <v>232</v>
      </c>
      <c r="F38" s="157"/>
      <c r="G38" s="157">
        <v>30963</v>
      </c>
      <c r="H38" s="157">
        <v>110</v>
      </c>
      <c r="I38" s="157"/>
      <c r="J38" s="157">
        <v>348</v>
      </c>
      <c r="K38" s="780">
        <v>1.1200000000000001</v>
      </c>
      <c r="L38" s="53"/>
    </row>
    <row r="39" spans="1:13" ht="11.25" customHeight="1">
      <c r="A39" s="19"/>
      <c r="B39" s="142">
        <v>4</v>
      </c>
      <c r="C39" s="588" t="s">
        <v>733</v>
      </c>
      <c r="D39" s="157">
        <v>31502</v>
      </c>
      <c r="E39" s="157">
        <v>90</v>
      </c>
      <c r="F39" s="157"/>
      <c r="G39" s="157">
        <v>31502</v>
      </c>
      <c r="H39" s="157">
        <v>19</v>
      </c>
      <c r="I39" s="157"/>
      <c r="J39" s="1274"/>
      <c r="K39" s="780"/>
      <c r="L39" s="53"/>
    </row>
    <row r="40" spans="1:13" ht="11.25" customHeight="1">
      <c r="A40" s="19"/>
      <c r="B40" s="142">
        <v>5</v>
      </c>
      <c r="C40" s="588" t="s">
        <v>734</v>
      </c>
      <c r="D40" s="157">
        <v>4958</v>
      </c>
      <c r="E40" s="1274"/>
      <c r="F40" s="157"/>
      <c r="G40" s="157">
        <v>4958</v>
      </c>
      <c r="H40" s="1274"/>
      <c r="I40" s="157"/>
      <c r="J40" s="1274"/>
      <c r="K40" s="780"/>
      <c r="L40" s="53"/>
    </row>
    <row r="41" spans="1:13">
      <c r="A41" s="19"/>
      <c r="B41" s="142">
        <v>6</v>
      </c>
      <c r="C41" s="588" t="s">
        <v>603</v>
      </c>
      <c r="D41" s="157">
        <v>33877</v>
      </c>
      <c r="E41" s="157">
        <v>42380</v>
      </c>
      <c r="F41" s="157"/>
      <c r="G41" s="157">
        <v>34401</v>
      </c>
      <c r="H41" s="157">
        <v>11057</v>
      </c>
      <c r="I41" s="157"/>
      <c r="J41" s="157">
        <v>8526</v>
      </c>
      <c r="K41" s="780">
        <v>18.760000000000002</v>
      </c>
      <c r="L41" s="53"/>
    </row>
    <row r="42" spans="1:13">
      <c r="A42" s="19"/>
      <c r="B42" s="142">
        <v>7</v>
      </c>
      <c r="C42" s="588" t="s">
        <v>735</v>
      </c>
      <c r="D42" s="157">
        <v>158677</v>
      </c>
      <c r="E42" s="157">
        <v>39474</v>
      </c>
      <c r="F42" s="157"/>
      <c r="G42" s="157">
        <v>152460</v>
      </c>
      <c r="H42" s="157">
        <v>13303</v>
      </c>
      <c r="I42" s="157"/>
      <c r="J42" s="157">
        <v>127139</v>
      </c>
      <c r="K42" s="780">
        <v>76.7</v>
      </c>
      <c r="L42" s="53"/>
    </row>
    <row r="43" spans="1:13">
      <c r="A43" s="19"/>
      <c r="B43" s="142">
        <v>8</v>
      </c>
      <c r="C43" s="588" t="s">
        <v>727</v>
      </c>
      <c r="D43" s="157">
        <v>38939</v>
      </c>
      <c r="E43" s="157">
        <v>154558</v>
      </c>
      <c r="F43" s="157"/>
      <c r="G43" s="157">
        <v>38511</v>
      </c>
      <c r="H43" s="157">
        <v>29863</v>
      </c>
      <c r="I43" s="157"/>
      <c r="J43" s="157">
        <v>50844</v>
      </c>
      <c r="K43" s="780">
        <v>74.36</v>
      </c>
      <c r="L43" s="53"/>
    </row>
    <row r="44" spans="1:13">
      <c r="A44" s="19"/>
      <c r="B44" s="142">
        <v>9</v>
      </c>
      <c r="C44" s="588" t="s">
        <v>736</v>
      </c>
      <c r="D44" s="157">
        <v>33796</v>
      </c>
      <c r="E44" s="157">
        <v>1253</v>
      </c>
      <c r="F44" s="157"/>
      <c r="G44" s="157">
        <v>33249</v>
      </c>
      <c r="H44" s="157">
        <v>359</v>
      </c>
      <c r="I44" s="157"/>
      <c r="J44" s="157">
        <v>19355</v>
      </c>
      <c r="K44" s="780">
        <v>57.59</v>
      </c>
      <c r="L44" s="53"/>
    </row>
    <row r="45" spans="1:13">
      <c r="A45" s="19"/>
      <c r="B45" s="142">
        <v>10</v>
      </c>
      <c r="C45" s="588" t="s">
        <v>737</v>
      </c>
      <c r="D45" s="157">
        <v>1587</v>
      </c>
      <c r="E45" s="157">
        <v>153</v>
      </c>
      <c r="F45" s="157"/>
      <c r="G45" s="157">
        <v>1575</v>
      </c>
      <c r="H45" s="157">
        <v>97</v>
      </c>
      <c r="I45" s="157"/>
      <c r="J45" s="157">
        <v>2258</v>
      </c>
      <c r="K45" s="780">
        <v>134.97999999999999</v>
      </c>
      <c r="L45" s="53"/>
    </row>
    <row r="46" spans="1:13">
      <c r="A46" s="19"/>
      <c r="B46" s="142">
        <v>11</v>
      </c>
      <c r="C46" s="588" t="s">
        <v>738</v>
      </c>
      <c r="D46" s="157">
        <v>690</v>
      </c>
      <c r="E46" s="157">
        <v>37</v>
      </c>
      <c r="F46" s="157"/>
      <c r="G46" s="157">
        <v>690</v>
      </c>
      <c r="H46" s="157">
        <v>19</v>
      </c>
      <c r="I46" s="157"/>
      <c r="J46" s="157">
        <v>1064</v>
      </c>
      <c r="K46" s="780">
        <v>150</v>
      </c>
      <c r="L46" s="53"/>
    </row>
    <row r="47" spans="1:13">
      <c r="A47" s="19"/>
      <c r="B47" s="142">
        <v>12</v>
      </c>
      <c r="C47" s="588" t="s">
        <v>739</v>
      </c>
      <c r="D47" s="157">
        <v>33684</v>
      </c>
      <c r="E47" s="1274"/>
      <c r="F47" s="157"/>
      <c r="G47" s="157">
        <v>33684</v>
      </c>
      <c r="H47" s="1274"/>
      <c r="I47" s="157"/>
      <c r="J47" s="157">
        <v>3368</v>
      </c>
      <c r="K47" s="780">
        <v>10</v>
      </c>
      <c r="L47" s="53"/>
    </row>
    <row r="48" spans="1:13" ht="22.5">
      <c r="A48" s="19"/>
      <c r="B48" s="141">
        <v>13</v>
      </c>
      <c r="C48" s="588" t="s">
        <v>1140</v>
      </c>
      <c r="D48" s="1275"/>
      <c r="E48" s="1275"/>
      <c r="F48" s="1276"/>
      <c r="G48" s="1275"/>
      <c r="H48" s="1275"/>
      <c r="I48" s="1276"/>
      <c r="J48" s="1275"/>
      <c r="K48" s="780"/>
      <c r="L48" s="53"/>
    </row>
    <row r="49" spans="1:12">
      <c r="A49" s="19"/>
      <c r="B49" s="142">
        <v>14</v>
      </c>
      <c r="C49" s="588" t="s">
        <v>740</v>
      </c>
      <c r="D49" s="157">
        <v>737</v>
      </c>
      <c r="E49" s="1274"/>
      <c r="F49" s="157"/>
      <c r="G49" s="157">
        <v>737</v>
      </c>
      <c r="H49" s="1274"/>
      <c r="I49" s="157"/>
      <c r="J49" s="157">
        <v>180</v>
      </c>
      <c r="K49" s="780">
        <v>24.37</v>
      </c>
      <c r="L49" s="53"/>
    </row>
    <row r="50" spans="1:12">
      <c r="A50" s="19"/>
      <c r="B50" s="142">
        <v>15</v>
      </c>
      <c r="C50" s="588" t="s">
        <v>1141</v>
      </c>
      <c r="D50" s="157">
        <v>24150</v>
      </c>
      <c r="E50" s="1274"/>
      <c r="F50" s="157"/>
      <c r="G50" s="157">
        <v>24150</v>
      </c>
      <c r="H50" s="1274"/>
      <c r="I50" s="157"/>
      <c r="J50" s="157">
        <v>52054</v>
      </c>
      <c r="K50" s="780">
        <v>215.55</v>
      </c>
      <c r="L50" s="53"/>
    </row>
    <row r="51" spans="1:12">
      <c r="A51" s="19"/>
      <c r="B51" s="142">
        <v>16</v>
      </c>
      <c r="C51" s="588" t="s">
        <v>1142</v>
      </c>
      <c r="D51" s="157">
        <v>22606</v>
      </c>
      <c r="E51" s="1274"/>
      <c r="F51" s="157"/>
      <c r="G51" s="157">
        <v>22606</v>
      </c>
      <c r="H51" s="1274"/>
      <c r="I51" s="157"/>
      <c r="J51" s="157">
        <v>20578</v>
      </c>
      <c r="K51" s="780">
        <v>91.03</v>
      </c>
      <c r="L51" s="53"/>
    </row>
    <row r="52" spans="1:12" s="258" customFormat="1">
      <c r="A52" s="257"/>
      <c r="B52" s="662">
        <v>17</v>
      </c>
      <c r="C52" s="638" t="s">
        <v>1143</v>
      </c>
      <c r="D52" s="626">
        <v>978537</v>
      </c>
      <c r="E52" s="626">
        <v>247107</v>
      </c>
      <c r="F52" s="626"/>
      <c r="G52" s="626">
        <v>972120</v>
      </c>
      <c r="H52" s="626">
        <v>57626</v>
      </c>
      <c r="I52" s="626"/>
      <c r="J52" s="626">
        <v>286913</v>
      </c>
      <c r="K52" s="788">
        <v>27.86</v>
      </c>
    </row>
    <row r="53" spans="1:12">
      <c r="A53" s="19"/>
    </row>
    <row r="54" spans="1:12">
      <c r="A54" s="19"/>
    </row>
    <row r="55" spans="1:12">
      <c r="A55" s="19"/>
      <c r="D55" s="53"/>
    </row>
    <row r="56" spans="1:12">
      <c r="A56" s="19"/>
    </row>
    <row r="57" spans="1:12">
      <c r="A57" s="19"/>
    </row>
    <row r="58" spans="1:12">
      <c r="A58" s="19"/>
    </row>
    <row r="59" spans="1:12">
      <c r="A59" s="19"/>
    </row>
    <row r="60" spans="1:12">
      <c r="A60" s="19"/>
    </row>
    <row r="61" spans="1:12">
      <c r="A61" s="19"/>
    </row>
    <row r="62" spans="1:12">
      <c r="A62" s="19"/>
    </row>
    <row r="63" spans="1:12">
      <c r="A63" s="19"/>
    </row>
    <row r="64" spans="1:12">
      <c r="A64" s="19"/>
    </row>
    <row r="65" spans="1:1">
      <c r="A65" s="19"/>
    </row>
    <row r="66" spans="1:1">
      <c r="A66" s="19"/>
    </row>
    <row r="67" spans="1:1">
      <c r="A67" s="19"/>
    </row>
    <row r="68" spans="1:1">
      <c r="A68" s="19"/>
    </row>
    <row r="69" spans="1:1">
      <c r="A69" s="19"/>
    </row>
    <row r="70" spans="1:1">
      <c r="A70" s="19"/>
    </row>
    <row r="71" spans="1:1">
      <c r="A71" s="19"/>
    </row>
    <row r="72" spans="1:1">
      <c r="A72" s="19"/>
    </row>
    <row r="73" spans="1:1">
      <c r="A73" s="19"/>
    </row>
    <row r="74" spans="1:1">
      <c r="A74" s="19"/>
    </row>
    <row r="75" spans="1:1">
      <c r="A75" s="19"/>
    </row>
    <row r="76" spans="1:1">
      <c r="A76" s="19"/>
    </row>
    <row r="77" spans="1:1">
      <c r="A77" s="19"/>
    </row>
    <row r="78" spans="1:1">
      <c r="A78" s="19"/>
    </row>
    <row r="79" spans="1:1">
      <c r="A79" s="19"/>
    </row>
    <row r="80" spans="1:1">
      <c r="A80" s="19"/>
    </row>
    <row r="81" spans="1:1">
      <c r="A81" s="19"/>
    </row>
    <row r="82" spans="1:1">
      <c r="A82" s="19"/>
    </row>
    <row r="89" spans="1:1">
      <c r="A89" s="30"/>
    </row>
    <row r="90" spans="1:1">
      <c r="A90" s="30"/>
    </row>
    <row r="91" spans="1:1">
      <c r="A91" s="31"/>
    </row>
    <row r="92" spans="1:1">
      <c r="A92" s="19"/>
    </row>
    <row r="93" spans="1:1">
      <c r="A93" s="19"/>
    </row>
    <row r="94" spans="1:1">
      <c r="A94" s="19"/>
    </row>
    <row r="95" spans="1:1">
      <c r="A95" s="19"/>
    </row>
    <row r="96" spans="1:1">
      <c r="A96" s="19"/>
    </row>
    <row r="97" spans="1:1">
      <c r="A97" s="19"/>
    </row>
    <row r="98" spans="1:1">
      <c r="A98" s="19"/>
    </row>
    <row r="99" spans="1:1">
      <c r="A99" s="19"/>
    </row>
    <row r="100" spans="1:1">
      <c r="A100" s="33"/>
    </row>
    <row r="101" spans="1:1">
      <c r="A101" s="33"/>
    </row>
    <row r="102" spans="1:1">
      <c r="A102" s="33"/>
    </row>
    <row r="103" spans="1:1">
      <c r="A103" s="33"/>
    </row>
    <row r="104" spans="1:1">
      <c r="A104" s="33"/>
    </row>
    <row r="105" spans="1:1">
      <c r="A105" s="33"/>
    </row>
    <row r="106" spans="1:1">
      <c r="A106" s="33"/>
    </row>
    <row r="107" spans="1:1">
      <c r="A107" s="33"/>
    </row>
  </sheetData>
  <mergeCells count="12">
    <mergeCell ref="D33:E33"/>
    <mergeCell ref="G33:H33"/>
    <mergeCell ref="J33:K33"/>
    <mergeCell ref="B32:C32"/>
    <mergeCell ref="B3:J3"/>
    <mergeCell ref="D10:E10"/>
    <mergeCell ref="G10:H10"/>
    <mergeCell ref="J10:K10"/>
    <mergeCell ref="B9:C9"/>
    <mergeCell ref="B10:C10"/>
    <mergeCell ref="B33:C33"/>
    <mergeCell ref="B7:L7"/>
  </mergeCells>
  <hyperlinks>
    <hyperlink ref="B3" location="Contents!A1" display="Back to index page" xr:uid="{00000000-0004-0000-1700-000000000000}"/>
    <hyperlink ref="B3:J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dimension ref="A1:G135"/>
  <sheetViews>
    <sheetView showGridLines="0" showRowColHeaders="0" zoomScale="120" zoomScaleNormal="120" zoomScaleSheetLayoutView="100" workbookViewId="0"/>
  </sheetViews>
  <sheetFormatPr baseColWidth="10" defaultColWidth="9.140625" defaultRowHeight="15"/>
  <cols>
    <col min="1" max="1" width="2.85546875" customWidth="1"/>
    <col min="2" max="2" width="6.42578125" customWidth="1"/>
    <col min="3" max="3" width="9.7109375" customWidth="1"/>
    <col min="4" max="4" width="65.140625" customWidth="1"/>
    <col min="5" max="5" width="12.140625" style="769" customWidth="1"/>
    <col min="6" max="6" width="45.85546875" style="769" customWidth="1"/>
    <col min="7" max="7" width="14" customWidth="1"/>
  </cols>
  <sheetData>
    <row r="1" spans="1:7">
      <c r="B1" s="465"/>
      <c r="C1" s="465"/>
      <c r="D1" s="767"/>
      <c r="E1" s="768"/>
      <c r="F1" s="768"/>
      <c r="G1" s="6"/>
    </row>
    <row r="2" spans="1:7" ht="20.25">
      <c r="B2" s="1120" t="s">
        <v>26</v>
      </c>
      <c r="C2" s="466"/>
      <c r="G2" s="1121"/>
    </row>
    <row r="3" spans="1:7">
      <c r="B3" s="906" t="s">
        <v>27</v>
      </c>
      <c r="C3" s="907"/>
      <c r="D3" s="906"/>
      <c r="E3" s="908"/>
      <c r="F3" s="1753" t="s">
        <v>28</v>
      </c>
      <c r="G3" s="1753"/>
    </row>
    <row r="4" spans="1:7" s="770" customFormat="1" ht="12">
      <c r="B4" s="1122" t="s">
        <v>29</v>
      </c>
      <c r="C4" s="1123"/>
      <c r="D4" s="1124"/>
      <c r="E4" s="1125"/>
      <c r="F4" s="1125" t="s">
        <v>30</v>
      </c>
      <c r="G4" s="1126" t="s">
        <v>31</v>
      </c>
    </row>
    <row r="5" spans="1:7" s="770" customFormat="1" ht="12">
      <c r="B5" s="698"/>
      <c r="C5" s="699"/>
      <c r="D5" s="700"/>
      <c r="E5" s="701"/>
      <c r="F5" s="701"/>
      <c r="G5" s="700"/>
    </row>
    <row r="6" spans="1:7" s="770" customFormat="1" ht="12">
      <c r="B6" s="698"/>
      <c r="C6" s="1381" t="s">
        <v>32</v>
      </c>
      <c r="D6" s="147" t="s">
        <v>33</v>
      </c>
      <c r="E6" s="701"/>
      <c r="F6" s="701"/>
      <c r="G6" s="700"/>
    </row>
    <row r="7" spans="1:7" ht="20.100000000000001" customHeight="1">
      <c r="B7" s="1754" t="s">
        <v>34</v>
      </c>
      <c r="C7" s="1754"/>
      <c r="D7" s="1754"/>
      <c r="E7" s="1754"/>
      <c r="F7" s="1754"/>
      <c r="G7" s="1754"/>
    </row>
    <row r="8" spans="1:7" ht="12" customHeight="1">
      <c r="A8" s="787"/>
      <c r="B8" s="771"/>
      <c r="C8" s="1381" t="s">
        <v>35</v>
      </c>
      <c r="D8" s="147" t="s">
        <v>36</v>
      </c>
      <c r="E8" s="702"/>
      <c r="F8" s="147" t="s">
        <v>37</v>
      </c>
      <c r="G8" s="148" t="s">
        <v>38</v>
      </c>
    </row>
    <row r="9" spans="1:7" ht="12" customHeight="1">
      <c r="A9" s="787"/>
      <c r="B9" s="771"/>
      <c r="C9" s="1381" t="s">
        <v>39</v>
      </c>
      <c r="D9" s="147" t="s">
        <v>40</v>
      </c>
      <c r="E9" s="702"/>
      <c r="F9" s="147" t="s">
        <v>41</v>
      </c>
      <c r="G9" s="148" t="s">
        <v>38</v>
      </c>
    </row>
    <row r="10" spans="1:7" s="769" customFormat="1" ht="12" customHeight="1">
      <c r="B10" s="771"/>
      <c r="C10" s="1381" t="s">
        <v>42</v>
      </c>
      <c r="D10" s="147" t="s">
        <v>43</v>
      </c>
      <c r="E10" s="147"/>
      <c r="F10" s="147" t="s">
        <v>44</v>
      </c>
      <c r="G10" s="772" t="s">
        <v>45</v>
      </c>
    </row>
    <row r="11" spans="1:7" s="769" customFormat="1" ht="12" customHeight="1">
      <c r="B11" s="771"/>
      <c r="C11" s="1381" t="s">
        <v>46</v>
      </c>
      <c r="D11" s="147" t="s">
        <v>47</v>
      </c>
      <c r="E11" s="147"/>
      <c r="F11" s="147" t="s">
        <v>44</v>
      </c>
      <c r="G11" s="148" t="s">
        <v>45</v>
      </c>
    </row>
    <row r="12" spans="1:7" ht="20.100000000000001" customHeight="1">
      <c r="B12" s="1588" t="s">
        <v>48</v>
      </c>
      <c r="C12" s="1588"/>
      <c r="D12" s="1588"/>
      <c r="E12" s="449"/>
      <c r="F12" s="449"/>
      <c r="G12" s="1588"/>
    </row>
    <row r="13" spans="1:7" s="147" customFormat="1" ht="12" customHeight="1">
      <c r="A13" s="787"/>
      <c r="B13" s="771"/>
      <c r="C13" s="1381" t="s">
        <v>49</v>
      </c>
      <c r="D13" s="147" t="s">
        <v>50</v>
      </c>
      <c r="E13" s="702"/>
      <c r="F13" s="147" t="s">
        <v>51</v>
      </c>
      <c r="G13" s="148" t="s">
        <v>45</v>
      </c>
    </row>
    <row r="14" spans="1:7" s="147" customFormat="1" ht="12" customHeight="1">
      <c r="A14" s="787"/>
      <c r="B14" s="771"/>
      <c r="C14" s="1381" t="s">
        <v>52</v>
      </c>
      <c r="D14" s="147" t="s">
        <v>53</v>
      </c>
      <c r="E14" s="702"/>
      <c r="F14" s="147" t="s">
        <v>54</v>
      </c>
      <c r="G14" s="148" t="s">
        <v>45</v>
      </c>
    </row>
    <row r="15" spans="1:7" s="1073" customFormat="1" ht="12" customHeight="1">
      <c r="A15" s="787"/>
      <c r="B15" s="771"/>
      <c r="C15" s="1382" t="s">
        <v>55</v>
      </c>
      <c r="D15" s="147" t="s">
        <v>56</v>
      </c>
      <c r="E15" s="702"/>
      <c r="F15" s="147" t="s">
        <v>57</v>
      </c>
      <c r="G15" s="148" t="s">
        <v>58</v>
      </c>
    </row>
    <row r="16" spans="1:7" s="769" customFormat="1" ht="12" customHeight="1">
      <c r="B16" s="147"/>
      <c r="C16" s="1383" t="s">
        <v>59</v>
      </c>
      <c r="D16" s="147" t="s">
        <v>60</v>
      </c>
      <c r="E16" s="702"/>
      <c r="F16" s="147" t="s">
        <v>61</v>
      </c>
      <c r="G16" s="148" t="s">
        <v>58</v>
      </c>
    </row>
    <row r="17" spans="1:7" s="769" customFormat="1" ht="12" customHeight="1">
      <c r="A17" s="787"/>
      <c r="B17" s="771"/>
      <c r="C17" s="1381" t="s">
        <v>62</v>
      </c>
      <c r="D17" s="147" t="s">
        <v>63</v>
      </c>
      <c r="E17" s="702"/>
      <c r="F17" s="147" t="s">
        <v>64</v>
      </c>
      <c r="G17" s="148" t="s">
        <v>45</v>
      </c>
    </row>
    <row r="18" spans="1:7" s="769" customFormat="1" ht="12" customHeight="1">
      <c r="A18" s="787"/>
      <c r="B18" s="771"/>
      <c r="C18" s="1381" t="s">
        <v>62</v>
      </c>
      <c r="D18" s="147" t="s">
        <v>65</v>
      </c>
      <c r="E18" s="702"/>
      <c r="F18" s="147" t="s">
        <v>64</v>
      </c>
      <c r="G18" s="148" t="s">
        <v>45</v>
      </c>
    </row>
    <row r="19" spans="1:7" s="769" customFormat="1" ht="12" customHeight="1">
      <c r="A19" s="787"/>
      <c r="B19" s="771"/>
      <c r="C19" s="1381" t="s">
        <v>46</v>
      </c>
      <c r="D19" s="147" t="s">
        <v>66</v>
      </c>
      <c r="E19" s="702"/>
      <c r="F19" s="147" t="s">
        <v>64</v>
      </c>
      <c r="G19" s="148" t="s">
        <v>45</v>
      </c>
    </row>
    <row r="20" spans="1:7" s="769" customFormat="1" ht="12" customHeight="1">
      <c r="A20" s="787"/>
      <c r="B20" s="771"/>
      <c r="C20" s="1381" t="s">
        <v>67</v>
      </c>
      <c r="D20" s="147" t="s">
        <v>68</v>
      </c>
      <c r="E20" s="702"/>
      <c r="F20" s="147" t="s">
        <v>64</v>
      </c>
      <c r="G20" s="148" t="s">
        <v>45</v>
      </c>
    </row>
    <row r="21" spans="1:7" s="152" customFormat="1" ht="20.100000000000001" customHeight="1">
      <c r="B21" s="1754" t="s">
        <v>69</v>
      </c>
      <c r="C21" s="1754"/>
      <c r="D21" s="1754"/>
      <c r="E21" s="1754"/>
      <c r="F21" s="1754"/>
      <c r="G21" s="1754"/>
    </row>
    <row r="22" spans="1:7" s="147" customFormat="1" ht="22.5" customHeight="1">
      <c r="A22" s="787"/>
      <c r="B22" s="771"/>
      <c r="C22" s="1750" t="s">
        <v>70</v>
      </c>
      <c r="D22" s="837" t="s">
        <v>71</v>
      </c>
      <c r="F22" s="147" t="s">
        <v>72</v>
      </c>
      <c r="G22" s="148" t="s">
        <v>58</v>
      </c>
    </row>
    <row r="23" spans="1:7" s="147" customFormat="1" ht="12" customHeight="1">
      <c r="A23" s="787"/>
      <c r="B23" s="771"/>
      <c r="C23" s="1381" t="s">
        <v>73</v>
      </c>
      <c r="D23" s="147" t="s">
        <v>74</v>
      </c>
      <c r="F23" s="147" t="s">
        <v>75</v>
      </c>
      <c r="G23" s="148" t="s">
        <v>58</v>
      </c>
    </row>
    <row r="24" spans="1:7" s="147" customFormat="1" ht="12" customHeight="1">
      <c r="A24" s="787"/>
      <c r="B24" s="771"/>
      <c r="C24" s="1381" t="s">
        <v>76</v>
      </c>
      <c r="D24" s="147" t="s">
        <v>77</v>
      </c>
      <c r="F24" s="147" t="s">
        <v>78</v>
      </c>
      <c r="G24" s="148" t="s">
        <v>58</v>
      </c>
    </row>
    <row r="25" spans="1:7" s="147" customFormat="1" ht="12" customHeight="1">
      <c r="A25" s="787"/>
      <c r="B25" s="771"/>
      <c r="C25" s="1381" t="s">
        <v>79</v>
      </c>
      <c r="D25" s="147" t="s">
        <v>80</v>
      </c>
      <c r="E25" s="702"/>
      <c r="F25" s="147" t="s">
        <v>81</v>
      </c>
      <c r="G25" s="148" t="s">
        <v>58</v>
      </c>
    </row>
    <row r="26" spans="1:7" s="152" customFormat="1" ht="20.100000000000001" customHeight="1">
      <c r="B26" s="1588" t="s">
        <v>82</v>
      </c>
      <c r="C26" s="1588"/>
      <c r="D26" s="1588"/>
      <c r="E26" s="449"/>
      <c r="F26" s="449"/>
      <c r="G26" s="1588"/>
    </row>
    <row r="27" spans="1:7" s="147" customFormat="1" ht="12" customHeight="1">
      <c r="A27" s="781"/>
      <c r="B27" s="771"/>
      <c r="C27" s="1381" t="s">
        <v>83</v>
      </c>
      <c r="D27" s="147" t="s">
        <v>84</v>
      </c>
      <c r="F27" s="147" t="s">
        <v>85</v>
      </c>
      <c r="G27" s="148" t="s">
        <v>38</v>
      </c>
    </row>
    <row r="28" spans="1:7" s="147" customFormat="1" ht="12" customHeight="1">
      <c r="A28" s="781"/>
      <c r="B28" s="771"/>
      <c r="C28" s="1381" t="s">
        <v>86</v>
      </c>
      <c r="D28" s="147" t="s">
        <v>87</v>
      </c>
      <c r="F28" s="147" t="s">
        <v>88</v>
      </c>
      <c r="G28" s="148" t="s">
        <v>58</v>
      </c>
    </row>
    <row r="29" spans="1:7" s="147" customFormat="1" ht="12" customHeight="1">
      <c r="A29" s="781"/>
      <c r="B29" s="771"/>
      <c r="C29" s="1381" t="s">
        <v>89</v>
      </c>
      <c r="D29" s="147" t="s">
        <v>90</v>
      </c>
      <c r="E29" s="702"/>
      <c r="F29" s="147" t="s">
        <v>91</v>
      </c>
      <c r="G29" s="148" t="s">
        <v>38</v>
      </c>
    </row>
    <row r="30" spans="1:7" s="147" customFormat="1" ht="12" customHeight="1">
      <c r="A30" s="781"/>
      <c r="B30" s="771"/>
      <c r="C30" s="1381" t="s">
        <v>92</v>
      </c>
      <c r="D30" s="147" t="s">
        <v>93</v>
      </c>
      <c r="F30" s="147" t="s">
        <v>94</v>
      </c>
      <c r="G30" s="148" t="s">
        <v>38</v>
      </c>
    </row>
    <row r="31" spans="1:7" s="147" customFormat="1" ht="12" customHeight="1">
      <c r="A31" s="781"/>
      <c r="B31" s="771"/>
      <c r="C31" s="1381" t="s">
        <v>95</v>
      </c>
      <c r="D31" s="147" t="s">
        <v>96</v>
      </c>
      <c r="F31" s="147" t="s">
        <v>85</v>
      </c>
      <c r="G31" s="148" t="s">
        <v>38</v>
      </c>
    </row>
    <row r="32" spans="1:7" s="147" customFormat="1" ht="12" customHeight="1">
      <c r="A32" s="781"/>
      <c r="B32" s="771"/>
      <c r="C32" s="1381" t="s">
        <v>97</v>
      </c>
      <c r="D32" s="147" t="s">
        <v>98</v>
      </c>
      <c r="F32" s="147" t="s">
        <v>99</v>
      </c>
      <c r="G32" s="148" t="s">
        <v>38</v>
      </c>
    </row>
    <row r="33" spans="1:7" s="147" customFormat="1" ht="12" customHeight="1">
      <c r="A33" s="781"/>
      <c r="B33" s="771"/>
      <c r="C33" s="1381" t="s">
        <v>100</v>
      </c>
      <c r="D33" s="147" t="s">
        <v>101</v>
      </c>
      <c r="F33" s="837" t="s">
        <v>102</v>
      </c>
      <c r="G33" s="148" t="s">
        <v>38</v>
      </c>
    </row>
    <row r="34" spans="1:7" s="147" customFormat="1" ht="12" customHeight="1">
      <c r="B34" s="771"/>
      <c r="C34" s="1381" t="s">
        <v>103</v>
      </c>
      <c r="D34" s="147" t="s">
        <v>104</v>
      </c>
      <c r="F34" s="147" t="s">
        <v>105</v>
      </c>
      <c r="G34" s="148" t="s">
        <v>38</v>
      </c>
    </row>
    <row r="35" spans="1:7" s="147" customFormat="1" ht="12" customHeight="1">
      <c r="B35" s="771"/>
      <c r="C35" s="1381" t="s">
        <v>106</v>
      </c>
      <c r="D35" s="147" t="s">
        <v>107</v>
      </c>
      <c r="F35" s="147" t="s">
        <v>108</v>
      </c>
      <c r="G35" s="148" t="s">
        <v>38</v>
      </c>
    </row>
    <row r="36" spans="1:7" s="152" customFormat="1" ht="20.100000000000001" customHeight="1">
      <c r="B36" s="1588" t="s">
        <v>109</v>
      </c>
      <c r="C36" s="1588"/>
      <c r="D36" s="1588"/>
      <c r="E36" s="449"/>
      <c r="F36" s="449"/>
      <c r="G36" s="1588"/>
    </row>
    <row r="37" spans="1:7" s="147" customFormat="1" ht="12" customHeight="1">
      <c r="A37" s="787"/>
      <c r="B37" s="771"/>
      <c r="C37" s="1381" t="s">
        <v>110</v>
      </c>
      <c r="D37" s="147" t="s">
        <v>109</v>
      </c>
      <c r="F37" s="147" t="s">
        <v>111</v>
      </c>
      <c r="G37" s="148" t="s">
        <v>38</v>
      </c>
    </row>
    <row r="38" spans="1:7" s="152" customFormat="1" ht="20.100000000000001" customHeight="1">
      <c r="B38" s="1588" t="s">
        <v>112</v>
      </c>
      <c r="C38" s="1588"/>
      <c r="D38" s="147"/>
      <c r="E38" s="1588"/>
      <c r="F38" s="1588"/>
      <c r="G38" s="1588"/>
    </row>
    <row r="39" spans="1:7" s="147" customFormat="1" ht="12" customHeight="1">
      <c r="A39" s="787"/>
      <c r="B39" s="771"/>
      <c r="C39" s="1381" t="s">
        <v>113</v>
      </c>
      <c r="D39" s="147" t="s">
        <v>114</v>
      </c>
      <c r="F39" s="147" t="s">
        <v>115</v>
      </c>
      <c r="G39" s="148" t="s">
        <v>38</v>
      </c>
    </row>
    <row r="40" spans="1:7" s="147" customFormat="1" ht="12" customHeight="1">
      <c r="A40" s="787"/>
      <c r="B40" s="771"/>
      <c r="C40" s="1381" t="s">
        <v>116</v>
      </c>
      <c r="D40" s="147" t="s">
        <v>117</v>
      </c>
      <c r="F40" s="147" t="s">
        <v>118</v>
      </c>
      <c r="G40" s="148" t="s">
        <v>38</v>
      </c>
    </row>
    <row r="41" spans="1:7" s="152" customFormat="1" ht="20.100000000000001" customHeight="1">
      <c r="B41" s="1588" t="s">
        <v>119</v>
      </c>
      <c r="C41" s="1588"/>
      <c r="D41" s="147"/>
      <c r="E41" s="449"/>
      <c r="F41" s="449"/>
      <c r="G41" s="1588"/>
    </row>
    <row r="42" spans="1:7" s="147" customFormat="1" ht="12" customHeight="1">
      <c r="A42" s="787"/>
      <c r="B42" s="771"/>
      <c r="C42" s="1381" t="s">
        <v>120</v>
      </c>
      <c r="D42" s="147" t="s">
        <v>121</v>
      </c>
      <c r="F42" s="147" t="s">
        <v>122</v>
      </c>
      <c r="G42" s="148" t="s">
        <v>38</v>
      </c>
    </row>
    <row r="43" spans="1:7" s="147" customFormat="1" ht="12" customHeight="1">
      <c r="A43" s="787"/>
      <c r="B43" s="771"/>
      <c r="C43" s="1381" t="s">
        <v>123</v>
      </c>
      <c r="D43" s="147" t="s">
        <v>124</v>
      </c>
      <c r="F43" s="147" t="s">
        <v>125</v>
      </c>
      <c r="G43" s="148" t="s">
        <v>45</v>
      </c>
    </row>
    <row r="44" spans="1:7" s="147" customFormat="1" ht="12" customHeight="1">
      <c r="A44" s="787"/>
      <c r="B44" s="771"/>
      <c r="C44" s="1381" t="s">
        <v>126</v>
      </c>
      <c r="D44" s="147" t="s">
        <v>127</v>
      </c>
      <c r="F44" s="147" t="s">
        <v>128</v>
      </c>
      <c r="G44" s="148" t="s">
        <v>58</v>
      </c>
    </row>
    <row r="45" spans="1:7" s="152" customFormat="1" ht="20.100000000000001" customHeight="1">
      <c r="B45" s="1588" t="s">
        <v>129</v>
      </c>
      <c r="C45" s="1588"/>
      <c r="D45" s="1588"/>
      <c r="E45" s="449"/>
      <c r="F45" s="449"/>
      <c r="G45" s="1588"/>
    </row>
    <row r="46" spans="1:7" s="147" customFormat="1" ht="12" customHeight="1">
      <c r="B46" s="771"/>
      <c r="C46" s="1381" t="s">
        <v>130</v>
      </c>
      <c r="D46" s="147" t="s">
        <v>131</v>
      </c>
      <c r="F46" s="147" t="s">
        <v>132</v>
      </c>
      <c r="G46" s="148" t="s">
        <v>58</v>
      </c>
    </row>
    <row r="47" spans="1:7" s="147" customFormat="1" ht="12" customHeight="1">
      <c r="B47" s="771"/>
      <c r="C47" s="1381" t="s">
        <v>133</v>
      </c>
      <c r="D47" s="147" t="s">
        <v>134</v>
      </c>
      <c r="F47" s="147" t="s">
        <v>135</v>
      </c>
      <c r="G47" s="148" t="s">
        <v>58</v>
      </c>
    </row>
    <row r="48" spans="1:7" s="147" customFormat="1" ht="12" customHeight="1">
      <c r="B48" s="771"/>
      <c r="C48" s="1381" t="s">
        <v>136</v>
      </c>
      <c r="D48" s="147" t="s">
        <v>137</v>
      </c>
      <c r="F48" s="147" t="s">
        <v>138</v>
      </c>
      <c r="G48" s="148" t="s">
        <v>58</v>
      </c>
    </row>
    <row r="49" spans="1:7" s="147" customFormat="1" ht="12" customHeight="1">
      <c r="B49" s="771"/>
      <c r="C49" s="1381" t="s">
        <v>139</v>
      </c>
      <c r="D49" s="147" t="s">
        <v>140</v>
      </c>
      <c r="G49" s="148" t="s">
        <v>58</v>
      </c>
    </row>
    <row r="50" spans="1:7" s="147" customFormat="1" ht="12" customHeight="1">
      <c r="B50" s="771"/>
      <c r="C50" s="1381" t="s">
        <v>141</v>
      </c>
      <c r="D50" s="147" t="s">
        <v>142</v>
      </c>
      <c r="F50" s="147" t="s">
        <v>143</v>
      </c>
      <c r="G50" s="148" t="s">
        <v>58</v>
      </c>
    </row>
    <row r="51" spans="1:7" s="147" customFormat="1" ht="12" customHeight="1">
      <c r="B51" s="771"/>
      <c r="C51" s="1384" t="s">
        <v>144</v>
      </c>
      <c r="D51" s="147" t="s">
        <v>145</v>
      </c>
      <c r="F51" s="147" t="s">
        <v>143</v>
      </c>
      <c r="G51" s="148" t="s">
        <v>58</v>
      </c>
    </row>
    <row r="52" spans="1:7" s="152" customFormat="1" ht="20.100000000000001" customHeight="1">
      <c r="B52" s="1588" t="s">
        <v>146</v>
      </c>
      <c r="C52" s="1588"/>
      <c r="D52" s="1588"/>
      <c r="E52" s="449"/>
      <c r="F52" s="449"/>
      <c r="G52" s="1588"/>
    </row>
    <row r="53" spans="1:7" s="147" customFormat="1" ht="12" customHeight="1">
      <c r="A53" s="787"/>
      <c r="B53" s="771"/>
      <c r="C53" s="1381" t="s">
        <v>147</v>
      </c>
      <c r="D53" s="147" t="s">
        <v>148</v>
      </c>
      <c r="F53" s="147" t="s">
        <v>149</v>
      </c>
      <c r="G53" s="148" t="s">
        <v>38</v>
      </c>
    </row>
    <row r="54" spans="1:7" s="147" customFormat="1" ht="12" customHeight="1">
      <c r="A54" s="787"/>
      <c r="B54" s="771"/>
      <c r="C54" s="1381" t="s">
        <v>150</v>
      </c>
      <c r="D54" s="147" t="s">
        <v>151</v>
      </c>
      <c r="F54" s="147" t="s">
        <v>152</v>
      </c>
      <c r="G54" s="148" t="s">
        <v>38</v>
      </c>
    </row>
    <row r="55" spans="1:7" s="147" customFormat="1" ht="12" customHeight="1">
      <c r="A55" s="787"/>
      <c r="B55" s="771"/>
      <c r="C55" s="1381" t="s">
        <v>153</v>
      </c>
      <c r="D55" s="147" t="s">
        <v>154</v>
      </c>
      <c r="F55" s="147" t="s">
        <v>155</v>
      </c>
      <c r="G55" s="148" t="s">
        <v>38</v>
      </c>
    </row>
    <row r="56" spans="1:7" s="147" customFormat="1" ht="12" customHeight="1">
      <c r="A56" s="787"/>
      <c r="B56" s="771"/>
      <c r="C56" s="1381" t="s">
        <v>156</v>
      </c>
      <c r="D56" s="147" t="s">
        <v>157</v>
      </c>
      <c r="F56" s="147" t="s">
        <v>158</v>
      </c>
      <c r="G56" s="148" t="s">
        <v>38</v>
      </c>
    </row>
    <row r="57" spans="1:7" s="147" customFormat="1" ht="12" customHeight="1">
      <c r="A57" s="787"/>
      <c r="B57" s="771"/>
      <c r="C57" s="1381" t="s">
        <v>159</v>
      </c>
      <c r="D57" s="147" t="s">
        <v>160</v>
      </c>
      <c r="F57" s="147" t="s">
        <v>161</v>
      </c>
      <c r="G57" s="148" t="s">
        <v>38</v>
      </c>
    </row>
    <row r="58" spans="1:7" s="147" customFormat="1" ht="12" customHeight="1">
      <c r="A58" s="787"/>
      <c r="B58" s="771"/>
      <c r="C58" s="1381" t="s">
        <v>162</v>
      </c>
      <c r="D58" s="147" t="s">
        <v>163</v>
      </c>
      <c r="F58" s="822" t="s">
        <v>164</v>
      </c>
      <c r="G58" s="148"/>
    </row>
    <row r="59" spans="1:7" s="147" customFormat="1" ht="13.5" customHeight="1">
      <c r="A59" s="787"/>
      <c r="B59" s="771"/>
      <c r="C59" s="1381" t="s">
        <v>165</v>
      </c>
      <c r="D59" s="147" t="s">
        <v>166</v>
      </c>
      <c r="F59" s="773" t="s">
        <v>167</v>
      </c>
      <c r="G59" s="148" t="s">
        <v>38</v>
      </c>
    </row>
    <row r="60" spans="1:7" s="152" customFormat="1" ht="20.100000000000001" customHeight="1">
      <c r="B60" s="1588" t="s">
        <v>168</v>
      </c>
      <c r="C60" s="1588"/>
      <c r="D60" s="1588"/>
      <c r="E60" s="449"/>
      <c r="F60" s="449"/>
      <c r="G60" s="1588"/>
    </row>
    <row r="61" spans="1:7" s="147" customFormat="1" ht="12" customHeight="1">
      <c r="A61" s="787"/>
      <c r="B61" s="771"/>
      <c r="C61" s="1381" t="s">
        <v>169</v>
      </c>
      <c r="D61" s="147" t="s">
        <v>170</v>
      </c>
      <c r="F61" s="147" t="s">
        <v>171</v>
      </c>
      <c r="G61" s="148" t="s">
        <v>38</v>
      </c>
    </row>
    <row r="62" spans="1:7" s="152" customFormat="1" ht="20.100000000000001" customHeight="1">
      <c r="B62" s="1588" t="s">
        <v>172</v>
      </c>
      <c r="C62" s="1588"/>
      <c r="D62" s="1588"/>
      <c r="E62" s="449"/>
      <c r="F62" s="449"/>
      <c r="G62" s="1588"/>
    </row>
    <row r="63" spans="1:7" s="147" customFormat="1" ht="12" customHeight="1">
      <c r="A63" s="787"/>
      <c r="B63" s="771"/>
      <c r="C63" s="1381" t="s">
        <v>173</v>
      </c>
      <c r="D63" s="147" t="s">
        <v>174</v>
      </c>
      <c r="E63" s="702"/>
      <c r="F63" s="147" t="s">
        <v>175</v>
      </c>
      <c r="G63" s="148" t="s">
        <v>45</v>
      </c>
    </row>
    <row r="64" spans="1:7" s="147" customFormat="1" ht="12" customHeight="1">
      <c r="A64" s="787"/>
      <c r="B64" s="771"/>
      <c r="C64" s="147" t="s">
        <v>176</v>
      </c>
      <c r="D64" s="147" t="s">
        <v>177</v>
      </c>
      <c r="E64" s="702"/>
      <c r="F64" s="147" t="s">
        <v>175</v>
      </c>
      <c r="G64" s="148" t="s">
        <v>38</v>
      </c>
    </row>
    <row r="65" spans="1:7" s="147" customFormat="1" ht="12" customHeight="1">
      <c r="A65" s="787"/>
      <c r="B65" s="771"/>
      <c r="C65" s="147" t="s">
        <v>178</v>
      </c>
      <c r="D65" s="147" t="s">
        <v>179</v>
      </c>
      <c r="E65" s="702"/>
      <c r="F65" s="147" t="s">
        <v>175</v>
      </c>
      <c r="G65" s="1387" t="s">
        <v>58</v>
      </c>
    </row>
    <row r="66" spans="1:7" s="147" customFormat="1" ht="12" customHeight="1">
      <c r="A66" s="781"/>
      <c r="B66" s="771"/>
      <c r="C66" s="1381" t="s">
        <v>180</v>
      </c>
      <c r="D66" s="147" t="s">
        <v>181</v>
      </c>
      <c r="E66" s="702"/>
      <c r="F66" s="147" t="s">
        <v>182</v>
      </c>
      <c r="G66" s="148" t="s">
        <v>38</v>
      </c>
    </row>
    <row r="67" spans="1:7" s="147" customFormat="1" ht="12" customHeight="1">
      <c r="A67" s="787"/>
      <c r="B67" s="787"/>
      <c r="C67" s="1381" t="s">
        <v>183</v>
      </c>
      <c r="D67" s="147" t="s">
        <v>184</v>
      </c>
      <c r="E67" s="702"/>
      <c r="F67" s="147" t="s">
        <v>185</v>
      </c>
      <c r="G67" s="148" t="s">
        <v>38</v>
      </c>
    </row>
    <row r="68" spans="1:7" s="152" customFormat="1" ht="20.100000000000001" customHeight="1">
      <c r="B68" s="1588" t="s">
        <v>186</v>
      </c>
      <c r="C68" s="1588"/>
      <c r="D68" s="1588"/>
      <c r="E68" s="1755"/>
      <c r="F68" s="1755"/>
      <c r="G68" s="1588"/>
    </row>
    <row r="69" spans="1:7" s="147" customFormat="1" ht="12" customHeight="1">
      <c r="A69" s="787"/>
      <c r="B69" s="771"/>
      <c r="C69" s="1381" t="s">
        <v>187</v>
      </c>
      <c r="D69" s="147" t="s">
        <v>188</v>
      </c>
      <c r="E69" s="774"/>
      <c r="F69" s="774" t="s">
        <v>189</v>
      </c>
      <c r="G69" s="148" t="s">
        <v>38</v>
      </c>
    </row>
    <row r="70" spans="1:7" s="1649" customFormat="1" ht="12" customHeight="1">
      <c r="A70" s="1648"/>
      <c r="B70" s="771"/>
      <c r="C70" s="1381" t="s">
        <v>190</v>
      </c>
      <c r="D70" s="1649" t="s">
        <v>191</v>
      </c>
      <c r="E70" s="774"/>
      <c r="F70" s="775" t="s">
        <v>2029</v>
      </c>
      <c r="G70" s="148"/>
    </row>
    <row r="71" spans="1:7" s="1649" customFormat="1" ht="12" customHeight="1">
      <c r="A71" s="1648"/>
      <c r="B71" s="771"/>
      <c r="E71" s="774"/>
      <c r="F71" s="775" t="s">
        <v>2030</v>
      </c>
      <c r="G71" s="148" t="s">
        <v>38</v>
      </c>
    </row>
    <row r="72" spans="1:7" s="147" customFormat="1" ht="12" customHeight="1">
      <c r="A72" s="781"/>
      <c r="B72" s="771"/>
      <c r="C72" s="1381" t="s">
        <v>192</v>
      </c>
      <c r="D72" s="147" t="s">
        <v>193</v>
      </c>
      <c r="E72" s="774"/>
      <c r="F72" s="774" t="s">
        <v>189</v>
      </c>
      <c r="G72" s="148" t="s">
        <v>38</v>
      </c>
    </row>
    <row r="73" spans="1:7" s="152" customFormat="1" ht="20.100000000000001" customHeight="1">
      <c r="B73" s="1588" t="s">
        <v>194</v>
      </c>
      <c r="C73" s="1588"/>
      <c r="D73" s="1588"/>
      <c r="E73" s="449"/>
      <c r="F73" s="449"/>
      <c r="G73" s="1588"/>
    </row>
    <row r="74" spans="1:7" s="147" customFormat="1" ht="12" customHeight="1">
      <c r="A74" s="787"/>
      <c r="B74" s="771"/>
      <c r="C74" s="1381" t="s">
        <v>195</v>
      </c>
      <c r="D74" s="147" t="s">
        <v>196</v>
      </c>
      <c r="E74" s="702"/>
      <c r="F74" s="702" t="s">
        <v>197</v>
      </c>
      <c r="G74" s="148" t="s">
        <v>45</v>
      </c>
    </row>
    <row r="75" spans="1:7" s="147" customFormat="1" ht="20.100000000000001" customHeight="1">
      <c r="B75" s="1588" t="s">
        <v>198</v>
      </c>
      <c r="C75" s="1381"/>
      <c r="E75" s="702"/>
      <c r="F75" s="702"/>
      <c r="G75" s="148"/>
    </row>
    <row r="76" spans="1:7" s="147" customFormat="1" ht="12" customHeight="1">
      <c r="A76" s="787"/>
      <c r="B76" s="771"/>
      <c r="C76" s="1381" t="s">
        <v>199</v>
      </c>
      <c r="D76" s="147" t="s">
        <v>200</v>
      </c>
      <c r="E76" s="702"/>
      <c r="F76" s="147" t="s">
        <v>201</v>
      </c>
      <c r="G76" s="148" t="s">
        <v>58</v>
      </c>
    </row>
    <row r="77" spans="1:7" s="147" customFormat="1" ht="12" customHeight="1">
      <c r="A77" s="781"/>
      <c r="B77" s="771"/>
      <c r="C77" s="1381" t="s">
        <v>202</v>
      </c>
      <c r="D77" s="147" t="s">
        <v>203</v>
      </c>
      <c r="E77" s="702"/>
      <c r="F77" s="147" t="s">
        <v>201</v>
      </c>
      <c r="G77" s="148" t="s">
        <v>58</v>
      </c>
    </row>
    <row r="78" spans="1:7" s="147" customFormat="1" ht="12" customHeight="1">
      <c r="A78" s="781"/>
      <c r="B78" s="771"/>
      <c r="C78" s="1381" t="s">
        <v>204</v>
      </c>
      <c r="D78" s="147" t="s">
        <v>205</v>
      </c>
      <c r="E78" s="702"/>
      <c r="F78" s="147" t="s">
        <v>201</v>
      </c>
      <c r="G78" s="148" t="s">
        <v>58</v>
      </c>
    </row>
    <row r="79" spans="1:7" s="147" customFormat="1" ht="20.100000000000001" customHeight="1">
      <c r="B79" s="1588" t="s">
        <v>206</v>
      </c>
      <c r="C79" s="1381"/>
      <c r="E79" s="702"/>
      <c r="G79" s="148"/>
    </row>
    <row r="80" spans="1:7" s="147" customFormat="1" ht="12" customHeight="1">
      <c r="A80" s="781"/>
      <c r="B80" s="771"/>
      <c r="C80" s="1381" t="s">
        <v>207</v>
      </c>
      <c r="D80" s="147" t="s">
        <v>208</v>
      </c>
      <c r="F80" s="147" t="s">
        <v>209</v>
      </c>
      <c r="G80" s="148" t="s">
        <v>58</v>
      </c>
    </row>
    <row r="81" spans="1:7" s="147" customFormat="1" ht="20.100000000000001" customHeight="1">
      <c r="A81" s="762"/>
      <c r="B81" s="1588" t="s">
        <v>210</v>
      </c>
      <c r="C81" s="1381"/>
      <c r="E81" s="702"/>
      <c r="G81" s="148"/>
    </row>
    <row r="82" spans="1:7" s="147" customFormat="1" ht="12" customHeight="1">
      <c r="A82" s="787"/>
      <c r="B82" s="1588"/>
      <c r="C82" s="1381" t="s">
        <v>211</v>
      </c>
      <c r="D82" s="147" t="s">
        <v>212</v>
      </c>
      <c r="E82" s="702"/>
      <c r="F82" s="147" t="s">
        <v>213</v>
      </c>
      <c r="G82" s="148" t="s">
        <v>58</v>
      </c>
    </row>
    <row r="83" spans="1:7" s="147" customFormat="1" ht="12" customHeight="1">
      <c r="A83" s="787"/>
      <c r="B83" s="771"/>
      <c r="C83" s="1381" t="s">
        <v>214</v>
      </c>
      <c r="D83" s="147" t="s">
        <v>215</v>
      </c>
      <c r="F83" s="147" t="s">
        <v>216</v>
      </c>
      <c r="G83" s="148" t="s">
        <v>217</v>
      </c>
    </row>
    <row r="84" spans="1:7" s="147" customFormat="1" ht="12" customHeight="1">
      <c r="A84" s="787"/>
      <c r="B84" s="771"/>
      <c r="C84" s="1381" t="s">
        <v>218</v>
      </c>
      <c r="D84" s="147" t="s">
        <v>219</v>
      </c>
      <c r="G84" s="148" t="s">
        <v>217</v>
      </c>
    </row>
    <row r="85" spans="1:7" s="147" customFormat="1" ht="12" customHeight="1">
      <c r="A85" s="787"/>
      <c r="B85" s="771"/>
      <c r="C85" s="1381"/>
      <c r="G85" s="148"/>
    </row>
    <row r="86" spans="1:7" s="150" customFormat="1" ht="20.100000000000001" customHeight="1">
      <c r="B86" s="151" t="s">
        <v>220</v>
      </c>
      <c r="C86" s="151"/>
      <c r="E86" s="147"/>
      <c r="F86" s="147"/>
    </row>
    <row r="87" spans="1:7" s="147" customFormat="1" ht="12.75" customHeight="1">
      <c r="A87" s="787"/>
      <c r="B87" s="1381"/>
      <c r="C87" s="1381" t="s">
        <v>221</v>
      </c>
      <c r="D87" s="147" t="s">
        <v>222</v>
      </c>
      <c r="F87" s="147" t="s">
        <v>223</v>
      </c>
      <c r="G87" s="148"/>
    </row>
    <row r="88" spans="1:7" s="776" customFormat="1" ht="12.75" customHeight="1">
      <c r="A88" s="787"/>
      <c r="B88" s="147"/>
      <c r="C88" s="147" t="s">
        <v>224</v>
      </c>
      <c r="D88" s="147" t="s">
        <v>225</v>
      </c>
      <c r="E88" s="147"/>
      <c r="F88" s="147" t="s">
        <v>226</v>
      </c>
      <c r="G88" s="148"/>
    </row>
    <row r="89" spans="1:7" s="776" customFormat="1" ht="12.75" customHeight="1">
      <c r="A89" s="787"/>
      <c r="B89" s="147"/>
      <c r="C89" s="147" t="s">
        <v>227</v>
      </c>
      <c r="D89" s="147" t="s">
        <v>228</v>
      </c>
      <c r="E89" s="147"/>
      <c r="F89" s="147"/>
      <c r="G89" s="148"/>
    </row>
    <row r="90" spans="1:7" s="776" customFormat="1" ht="12.75" customHeight="1">
      <c r="A90" s="787"/>
      <c r="B90" s="147"/>
      <c r="C90" s="147" t="s">
        <v>229</v>
      </c>
      <c r="D90" s="147" t="s">
        <v>230</v>
      </c>
      <c r="E90" s="147"/>
      <c r="F90" s="147" t="s">
        <v>231</v>
      </c>
      <c r="G90" s="148"/>
    </row>
    <row r="91" spans="1:7" s="776" customFormat="1" ht="12.75" customHeight="1">
      <c r="A91" s="787"/>
      <c r="B91" s="147"/>
      <c r="C91" s="147" t="s">
        <v>232</v>
      </c>
      <c r="D91" s="147" t="s">
        <v>233</v>
      </c>
      <c r="E91" s="147"/>
      <c r="F91" s="147"/>
      <c r="G91" s="148"/>
    </row>
    <row r="92" spans="1:7" s="776" customFormat="1" ht="12.75" customHeight="1">
      <c r="A92" s="787"/>
      <c r="B92" s="147"/>
      <c r="C92" s="147" t="s">
        <v>234</v>
      </c>
      <c r="D92" s="147" t="s">
        <v>235</v>
      </c>
      <c r="E92" s="147"/>
      <c r="F92" s="147" t="s">
        <v>223</v>
      </c>
      <c r="G92" s="148"/>
    </row>
    <row r="93" spans="1:7" s="150" customFormat="1" ht="14.25">
      <c r="A93" s="787"/>
      <c r="B93" s="1381"/>
      <c r="C93" s="1381" t="s">
        <v>236</v>
      </c>
      <c r="D93" s="147" t="s">
        <v>237</v>
      </c>
      <c r="E93" s="147"/>
      <c r="F93" s="147"/>
      <c r="G93" s="148"/>
    </row>
    <row r="94" spans="1:7" s="150" customFormat="1" ht="14.25">
      <c r="A94" s="787"/>
      <c r="B94" s="1381"/>
      <c r="C94" s="1381" t="s">
        <v>238</v>
      </c>
      <c r="D94" s="147" t="s">
        <v>239</v>
      </c>
      <c r="E94" s="147"/>
      <c r="F94" s="147" t="s">
        <v>240</v>
      </c>
      <c r="G94" s="148"/>
    </row>
    <row r="95" spans="1:7" s="150" customFormat="1" ht="14.25">
      <c r="A95" s="787"/>
      <c r="C95" s="147" t="s">
        <v>241</v>
      </c>
      <c r="D95" s="147" t="s">
        <v>242</v>
      </c>
      <c r="E95" s="147"/>
      <c r="F95" s="147"/>
      <c r="G95" s="148"/>
    </row>
    <row r="96" spans="1:7" s="150" customFormat="1" ht="14.25">
      <c r="A96" s="787"/>
      <c r="C96" s="147" t="s">
        <v>243</v>
      </c>
      <c r="D96" s="147" t="s">
        <v>244</v>
      </c>
      <c r="E96" s="147"/>
      <c r="F96" s="147"/>
      <c r="G96" s="148"/>
    </row>
    <row r="97" spans="1:7" s="150" customFormat="1" ht="14.25">
      <c r="A97" s="787"/>
      <c r="C97" s="147" t="s">
        <v>245</v>
      </c>
      <c r="D97" s="147" t="s">
        <v>246</v>
      </c>
      <c r="E97" s="147"/>
      <c r="F97" s="147" t="s">
        <v>247</v>
      </c>
      <c r="G97" s="148"/>
    </row>
    <row r="98" spans="1:7" s="150" customFormat="1" ht="14.25">
      <c r="A98" s="787"/>
      <c r="C98" s="147" t="s">
        <v>248</v>
      </c>
      <c r="D98" s="147" t="s">
        <v>249</v>
      </c>
      <c r="E98" s="147"/>
      <c r="F98" s="147"/>
      <c r="G98" s="148"/>
    </row>
    <row r="99" spans="1:7" s="150" customFormat="1" ht="14.25">
      <c r="A99" s="787"/>
      <c r="C99" s="147" t="s">
        <v>250</v>
      </c>
      <c r="D99" s="147" t="s">
        <v>251</v>
      </c>
      <c r="E99" s="147"/>
      <c r="F99" s="147"/>
      <c r="G99" s="148"/>
    </row>
    <row r="100" spans="1:7" s="147" customFormat="1" ht="12" customHeight="1">
      <c r="A100" s="787"/>
      <c r="B100" s="1588"/>
      <c r="C100" s="1381" t="s">
        <v>252</v>
      </c>
      <c r="D100" s="147" t="s">
        <v>253</v>
      </c>
      <c r="E100" s="702"/>
      <c r="G100" s="148"/>
    </row>
    <row r="101" spans="1:7" s="147" customFormat="1" ht="12" customHeight="1">
      <c r="A101" s="787"/>
      <c r="B101" s="1588"/>
      <c r="C101" s="1381" t="s">
        <v>254</v>
      </c>
      <c r="D101" s="147" t="s">
        <v>255</v>
      </c>
      <c r="E101" s="702"/>
      <c r="G101" s="148"/>
    </row>
    <row r="102" spans="1:7" s="147" customFormat="1" ht="12" customHeight="1">
      <c r="A102" s="787"/>
      <c r="B102" s="1588"/>
      <c r="C102" s="1381" t="s">
        <v>256</v>
      </c>
      <c r="D102" s="147" t="s">
        <v>257</v>
      </c>
      <c r="E102" s="702"/>
      <c r="F102" s="147" t="s">
        <v>258</v>
      </c>
      <c r="G102" s="148"/>
    </row>
    <row r="103" spans="1:7">
      <c r="B103" s="150"/>
      <c r="C103" s="1381" t="s">
        <v>259</v>
      </c>
      <c r="D103" s="147" t="s">
        <v>260</v>
      </c>
      <c r="E103" s="147"/>
      <c r="F103" s="147"/>
      <c r="G103" s="150"/>
    </row>
    <row r="104" spans="1:7">
      <c r="B104" s="150"/>
      <c r="C104" s="1381" t="s">
        <v>261</v>
      </c>
      <c r="D104" s="147" t="s">
        <v>262</v>
      </c>
      <c r="E104" s="147"/>
      <c r="F104" s="147"/>
      <c r="G104" s="150"/>
    </row>
    <row r="105" spans="1:7">
      <c r="B105" s="150"/>
      <c r="C105" s="150"/>
      <c r="D105" s="150"/>
      <c r="E105" s="147"/>
      <c r="F105" s="147"/>
      <c r="G105" s="150"/>
    </row>
    <row r="106" spans="1:7" s="147" customFormat="1" ht="12.75" customHeight="1">
      <c r="A106" s="781"/>
      <c r="B106" s="150"/>
      <c r="C106" s="147" t="s">
        <v>263</v>
      </c>
      <c r="D106" s="147" t="s">
        <v>264</v>
      </c>
      <c r="G106" s="148"/>
    </row>
    <row r="107" spans="1:7" s="147" customFormat="1" ht="12.75" customHeight="1">
      <c r="A107" s="781"/>
      <c r="B107" s="150"/>
      <c r="C107" s="147" t="s">
        <v>265</v>
      </c>
      <c r="D107" s="147" t="s">
        <v>266</v>
      </c>
      <c r="G107" s="148"/>
    </row>
    <row r="108" spans="1:7" s="147" customFormat="1" ht="12.75" customHeight="1">
      <c r="A108" s="781"/>
      <c r="B108" s="150"/>
      <c r="C108" s="147" t="s">
        <v>267</v>
      </c>
      <c r="D108" s="147" t="s">
        <v>268</v>
      </c>
      <c r="G108" s="148"/>
    </row>
    <row r="109" spans="1:7">
      <c r="B109" s="150"/>
      <c r="C109" s="1381" t="s">
        <v>269</v>
      </c>
      <c r="D109" s="147" t="s">
        <v>270</v>
      </c>
      <c r="E109" s="147"/>
      <c r="F109" s="147"/>
      <c r="G109" s="150"/>
    </row>
    <row r="110" spans="1:7">
      <c r="B110" s="150"/>
      <c r="C110" s="1381" t="s">
        <v>271</v>
      </c>
      <c r="D110" s="147" t="s">
        <v>272</v>
      </c>
      <c r="E110" s="147"/>
      <c r="F110" s="147"/>
      <c r="G110" s="150"/>
    </row>
    <row r="111" spans="1:7">
      <c r="B111" s="150"/>
      <c r="C111" s="1381" t="s">
        <v>273</v>
      </c>
      <c r="D111" s="147" t="s">
        <v>274</v>
      </c>
      <c r="E111" s="147"/>
      <c r="F111" s="147" t="s">
        <v>275</v>
      </c>
      <c r="G111" s="150"/>
    </row>
    <row r="112" spans="1:7">
      <c r="B112" s="150"/>
      <c r="C112" s="1381" t="s">
        <v>276</v>
      </c>
      <c r="D112" s="147" t="s">
        <v>277</v>
      </c>
      <c r="E112" s="147"/>
      <c r="F112" s="147"/>
      <c r="G112" s="150"/>
    </row>
    <row r="113" spans="2:7">
      <c r="B113" s="150"/>
      <c r="C113" s="1381" t="s">
        <v>278</v>
      </c>
      <c r="D113" s="147" t="s">
        <v>279</v>
      </c>
      <c r="E113" s="147"/>
      <c r="F113" s="147"/>
      <c r="G113" s="150"/>
    </row>
    <row r="114" spans="2:7">
      <c r="B114" s="150"/>
      <c r="C114" s="1381" t="s">
        <v>280</v>
      </c>
      <c r="D114" s="147" t="s">
        <v>281</v>
      </c>
      <c r="E114" s="147"/>
      <c r="F114" s="147"/>
      <c r="G114" s="150"/>
    </row>
    <row r="115" spans="2:7">
      <c r="B115" s="150"/>
      <c r="C115" s="1381" t="s">
        <v>282</v>
      </c>
      <c r="D115" s="147" t="s">
        <v>283</v>
      </c>
      <c r="E115" s="147"/>
      <c r="F115" s="147"/>
      <c r="G115" s="150"/>
    </row>
    <row r="116" spans="2:7">
      <c r="B116" s="150"/>
      <c r="C116" s="150"/>
      <c r="D116" s="150"/>
      <c r="E116" s="147"/>
      <c r="F116" s="147"/>
      <c r="G116" s="150"/>
    </row>
    <row r="117" spans="2:7">
      <c r="B117" s="150"/>
      <c r="C117" s="150"/>
      <c r="D117" s="150"/>
      <c r="E117" s="147"/>
      <c r="F117" s="147"/>
      <c r="G117" s="150"/>
    </row>
    <row r="118" spans="2:7">
      <c r="B118" s="150"/>
      <c r="C118" s="150"/>
      <c r="D118" s="150"/>
      <c r="E118" s="147"/>
      <c r="F118" s="147"/>
      <c r="G118" s="150"/>
    </row>
    <row r="119" spans="2:7">
      <c r="B119" s="150"/>
      <c r="C119" s="150"/>
      <c r="D119" s="150"/>
      <c r="E119" s="147"/>
      <c r="F119" s="147"/>
      <c r="G119" s="150"/>
    </row>
    <row r="120" spans="2:7">
      <c r="B120" s="150"/>
      <c r="C120" s="150"/>
      <c r="D120" s="150"/>
      <c r="E120" s="147"/>
      <c r="F120" s="147"/>
      <c r="G120" s="150"/>
    </row>
    <row r="121" spans="2:7">
      <c r="B121" s="150"/>
      <c r="C121" s="150"/>
      <c r="D121" s="150"/>
      <c r="E121" s="147"/>
      <c r="F121" s="147"/>
      <c r="G121" s="150"/>
    </row>
    <row r="122" spans="2:7">
      <c r="B122" s="150"/>
      <c r="C122" s="150"/>
      <c r="D122" s="150"/>
      <c r="E122" s="147"/>
      <c r="F122" s="147"/>
      <c r="G122" s="150"/>
    </row>
    <row r="123" spans="2:7">
      <c r="B123" s="150"/>
      <c r="C123" s="150"/>
      <c r="D123" s="150"/>
      <c r="E123" s="147"/>
      <c r="F123" s="147"/>
      <c r="G123" s="150"/>
    </row>
    <row r="124" spans="2:7">
      <c r="B124" s="150"/>
      <c r="C124" s="150"/>
      <c r="D124" s="150"/>
      <c r="E124" s="147"/>
      <c r="F124" s="147"/>
      <c r="G124" s="150"/>
    </row>
    <row r="125" spans="2:7">
      <c r="B125" s="150"/>
      <c r="C125" s="150"/>
      <c r="D125" s="150"/>
      <c r="E125" s="147"/>
      <c r="F125" s="147"/>
      <c r="G125" s="150"/>
    </row>
    <row r="126" spans="2:7">
      <c r="B126" s="150"/>
      <c r="C126" s="150"/>
      <c r="D126" s="150"/>
      <c r="E126" s="147"/>
      <c r="F126" s="147"/>
      <c r="G126" s="150"/>
    </row>
    <row r="127" spans="2:7">
      <c r="B127" s="150"/>
      <c r="C127" s="150"/>
      <c r="D127" s="150"/>
      <c r="E127" s="147"/>
      <c r="F127" s="147"/>
      <c r="G127" s="150"/>
    </row>
    <row r="128" spans="2:7">
      <c r="B128" s="150"/>
      <c r="C128" s="150"/>
      <c r="D128" s="150"/>
      <c r="E128" s="147"/>
      <c r="F128" s="147"/>
      <c r="G128" s="150"/>
    </row>
    <row r="129" spans="2:7">
      <c r="B129" s="150"/>
      <c r="C129" s="150"/>
      <c r="D129" s="150"/>
      <c r="E129" s="147"/>
      <c r="F129" s="147"/>
      <c r="G129" s="150"/>
    </row>
    <row r="130" spans="2:7">
      <c r="B130" s="150"/>
      <c r="C130" s="150"/>
      <c r="D130" s="150"/>
      <c r="E130" s="147"/>
      <c r="F130" s="147"/>
      <c r="G130" s="150"/>
    </row>
    <row r="131" spans="2:7">
      <c r="B131" s="150"/>
      <c r="C131" s="150"/>
      <c r="D131" s="150"/>
      <c r="E131" s="147"/>
      <c r="F131" s="147"/>
      <c r="G131" s="150"/>
    </row>
    <row r="132" spans="2:7">
      <c r="B132" s="150"/>
      <c r="C132" s="150"/>
      <c r="D132" s="150"/>
      <c r="E132" s="147"/>
      <c r="F132" s="147"/>
      <c r="G132" s="150"/>
    </row>
    <row r="133" spans="2:7">
      <c r="B133" s="150"/>
      <c r="C133" s="150"/>
      <c r="D133" s="150"/>
      <c r="E133" s="147"/>
      <c r="F133" s="147"/>
      <c r="G133" s="150"/>
    </row>
    <row r="134" spans="2:7">
      <c r="B134" s="150"/>
      <c r="C134" s="150"/>
      <c r="D134" s="150"/>
      <c r="E134" s="147"/>
      <c r="F134" s="147"/>
      <c r="G134" s="150"/>
    </row>
    <row r="135" spans="2:7">
      <c r="B135" s="150"/>
      <c r="C135" s="150"/>
      <c r="D135" s="150"/>
      <c r="E135" s="147"/>
      <c r="F135" s="147"/>
      <c r="G135" s="150"/>
    </row>
  </sheetData>
  <mergeCells count="4">
    <mergeCell ref="F3:G3"/>
    <mergeCell ref="B7:G7"/>
    <mergeCell ref="B21:G21"/>
    <mergeCell ref="E68:F68"/>
  </mergeCells>
  <phoneticPr fontId="289" type="noConversion"/>
  <hyperlinks>
    <hyperlink ref="C19" location="'A03'!A1" display="A03" xr:uid="{1AE8F742-0EE4-4BD4-89E3-09D2A17BBD3B}"/>
    <hyperlink ref="C20" location="'A04'!A1" display="A04" xr:uid="{1B259920-F663-49D3-8F57-54DB5816A309}"/>
    <hyperlink ref="C17" location="'A02'!A1" display="A02" xr:uid="{7D63B3BF-9E56-46F5-B1DF-6E0CCA2D748B}"/>
    <hyperlink ref="C18" location="'A03'!A1" display="A03" xr:uid="{F87F1DC1-EF52-4063-A9D5-8D687A0A02A4}"/>
    <hyperlink ref="D17" location="'A02'!A1" display="Specification of risk-weighted assets and capital requirements, DNB Bank" xr:uid="{69F316F7-198B-4986-B72A-19EDC88803C4}"/>
    <hyperlink ref="D18" location="'A02'!A52" display="Specification of risk exposure amounts and capital requirements, DNB Bank ASA" xr:uid="{D21545C7-2894-4B0E-AE2C-082D00C62D70}"/>
    <hyperlink ref="D19" location="'A03'!A1" display="Specification of risk exposure amounts and capital requirements, DNB Boligkreditt AS " xr:uid="{C4BBF716-50E7-4148-BF8D-A829EC181297}"/>
    <hyperlink ref="D20" location="'A04'!A1" display="Specification of risk-weighted assets and capital requirements, associated companies" xr:uid="{DDD72339-98C7-430C-84E7-E7723F821FC6}"/>
    <hyperlink ref="D66" location="'EU CCyB1 '!A1" display="Geographical distribution of credit exposures relevant for the calculation of the countercyclical buffer" xr:uid="{4C13887A-6280-47E1-94DB-C52C8AB49191}"/>
    <hyperlink ref="D69" location="'EU LR1'!A1" display="Summary comparison of accounting assets vs leverage ratio exposure" xr:uid="{68849D93-20BC-48AA-9C42-3BAE3769E304}"/>
    <hyperlink ref="D70" location="'EU LR2'!A1" display="Leverage ratio common disclosure template" xr:uid="{5F44CAB7-3543-4E06-B79C-61FB1178BA41}"/>
    <hyperlink ref="D74" location="'EU LIQ1'!A1" display="Liquidity Coverage Ratio (LCR)" xr:uid="{B3C5F784-3C35-465F-93A7-87F7060ED0FF}"/>
    <hyperlink ref="D76" location="'EU AE1'!A1" display="Encumbered and unencumbered assets" xr:uid="{704D7305-6137-4443-A353-47AE07BE0E9D}"/>
    <hyperlink ref="D61" location="'EU MR1'!A1" display="Market risk under the standardised approach" xr:uid="{7902FDA8-A770-4FD8-AB59-9253AA4FF19B}"/>
    <hyperlink ref="D39" location="'EU CR4'!A1" display="Standardised approach – Credit risk exposure and CRM effects" xr:uid="{4D469368-3E68-48DC-AC21-637C7F29BB52}"/>
    <hyperlink ref="D40" location="'EU CR5'!A1" display="Standardised approach" xr:uid="{5EDFBEAE-CF31-4302-A2F5-CCC3218CC5E0}"/>
    <hyperlink ref="D42" location="'EU CR6'!A1" display="IRB approach – Credit risk exposures by exposure class and PD range" xr:uid="{44484BC4-86C8-4556-B912-3F5FD4C1D2C6}"/>
    <hyperlink ref="D44" location="'EU CR9'!A1" display="IRB approach – Back-testing of PD per exposure class (fixed PD scale)" xr:uid="{22D0B9B8-D732-4028-B9DC-3BBA038B1014}"/>
    <hyperlink ref="D53" location="'EU CCR1'!A1" display="Analysis of CCR exposure by approach" xr:uid="{7117FB2F-4938-4AC5-9C5D-3A536E882A23}"/>
    <hyperlink ref="D54" location="'EU CCR2'!A1" display="Transactions subject to own funds requirements for CVA risk" xr:uid="{046B341E-97B2-4F3A-877A-0C36FED782F1}"/>
    <hyperlink ref="D55" location="'EU CCR3'!A1" display="Standardised approach – CCR exposures by regulatory exposure class and risk weights" xr:uid="{A9030893-1493-4E2E-9390-A4F9E6A165FD}"/>
    <hyperlink ref="D56" location="'EU CCR4'!A1" display="IRB approach – CCR exposures by exposure class and PD scale" xr:uid="{7A2D4944-7B60-45C2-8D76-9E14D60FD28B}"/>
    <hyperlink ref="D37" location="'EU CR3'!A1" display="Disclosure of the use of credit risk mitigation techniques" xr:uid="{39252FA9-8C5D-4F2B-BC08-1C93A32933B3}"/>
    <hyperlink ref="D59" location="'EU CCR8'!A1" display="Exposures to CCPs" xr:uid="{7F380D34-E335-47C2-AF69-B9FC32D36C43}"/>
    <hyperlink ref="D22" location="'EU LI1'!A1" display="Differences between accounting and regulatory scopes of consolidation and the mapping of financial statement categories with regulatory risk categories" xr:uid="{98F2D8CC-EDA0-40E3-AE94-F43FE78BFB69}"/>
    <hyperlink ref="D23" location="'EU LI2'!A1" display="Main sources of differences between regulatory exposure amounts and carrying values in financial statements" xr:uid="{0C9A4188-D1AC-4618-A09C-C1B172F37764}"/>
    <hyperlink ref="D24" location="'EU LI3'!A1" display="Outline of the differences in the scopes of consolidation (entity by entity)" xr:uid="{5D1355B3-CA41-49D9-B305-A96C3943D5C2}"/>
    <hyperlink ref="D43" location="'EU CR8'!A1" display="RWEA flow statements of credit risk exposures under the IRB approach " xr:uid="{F1539AD9-5FCE-4C29-ABF6-4490C4352453}"/>
    <hyperlink ref="D46" location="'IRB A1'!A1" display="Models used in IRB reporting in DNB in 2019" xr:uid="{02F23522-8C33-4B4F-BBF0-744BF63DB9D8}"/>
    <hyperlink ref="D47" location="'IRB A2'!A1" display="IRB portfolio, comparison of risk parameters versus actual outcome" xr:uid="{9B7F1879-46DB-43CE-8D8A-602025CF2493}"/>
    <hyperlink ref="D48" location="'IRB A3'!A1" display="IRB portfolio, value adjustments" xr:uid="{4BC0DE52-5684-43AE-BA33-1CCE7A912B32}"/>
    <hyperlink ref="D49" location="'IRB A4'!A1" display="IRB portfolio, by principal customer sectors" xr:uid="{AE844B9D-5980-4E80-A9E5-2DD6D9DB326B}"/>
    <hyperlink ref="D50" location="'IRB A5'!A1" display="IRB portfolio, additional information about corporate exposures" xr:uid="{D4A9FDE4-6F19-432D-B657-6ED11E42BC5D}"/>
    <hyperlink ref="D51" location="'IRB A6'!A1" display="IRB portfolio, by principal customer sectors and geographical location  (CR6 template format)" xr:uid="{560A36BA-10EF-4199-AA81-B765AB11B6FF}"/>
    <hyperlink ref="D83" location="'EU CCA'!A1" display="Disclosure of main features of regulatory capital instruments as at 31 December 2021" xr:uid="{355F40D1-EAFA-40E8-933B-4ED08CEF9CAE}"/>
    <hyperlink ref="C8" location="'A01'!A1" display="A01" xr:uid="{639E26AB-970E-41E2-BC4A-4B4128FE426C}"/>
    <hyperlink ref="C9" location="'A01'!A1" display="A01" xr:uid="{C0C7B342-4FB0-41F9-83FD-C12C96351ACD}"/>
    <hyperlink ref="C11" location="'A01'!A1" display="A01" xr:uid="{D32CD421-3EE1-408C-BF71-02B30BDB2B9A}"/>
    <hyperlink ref="C10" location="'A01'!A1" display="A01" xr:uid="{A86495FB-7BFD-439A-AB5F-0AC1A5EA4FC3}"/>
    <hyperlink ref="D10" location="'A01'!A1" display="Own funds and capital ratios, DNB Bank ASA, DNB Bank Group, DNB Group" xr:uid="{FF7EC64C-30D7-4EF8-B41E-0D77355C7FAA}"/>
    <hyperlink ref="D11" location="'A03'!A1" display="Own funds and capital ratios, DNB Boligkreditt AS" xr:uid="{AA055E34-A843-485C-9190-6B91D085DE66}"/>
    <hyperlink ref="D63" location="'EU KM2'!A1" display="Key metrics  - MREL" xr:uid="{B763F20A-D3B5-451F-B95F-3FA0CD8B6734}"/>
    <hyperlink ref="C51" location="Content!A1" display="A14" xr:uid="{1E6771FB-B111-41DB-B0CD-5093A7551AEA}"/>
    <hyperlink ref="C49" location="Content!A1" display="A14" xr:uid="{9259214C-B404-46A2-AFE6-164E84B9D7DE}"/>
    <hyperlink ref="C50" location="'A13'!A1" display="A13" xr:uid="{2E530AEF-0577-4717-9A27-B45627C3695F}"/>
    <hyperlink ref="C48" location="'A13'!A1" display="A13" xr:uid="{2760CBDC-9740-4013-B686-BC7680CFBF20}"/>
    <hyperlink ref="C47" location="Content!A1" display="A14" xr:uid="{2724CEF3-6CEB-4637-B0E7-6502ABF51858}"/>
    <hyperlink ref="C46" location="'A13'!A1" display="A13" xr:uid="{3989C5C7-4912-41A9-91CF-B40961A61BB6}"/>
    <hyperlink ref="C66" location="'CCyB1'!A1" display="CCyB1" xr:uid="{FAC71A95-F3F4-44B4-AD6E-A84935949EF0}"/>
    <hyperlink ref="C63" location="'KM1'!A1" display="KM1" xr:uid="{0CF2AB7B-17E8-4B65-81C7-CE4BFD4352E1}"/>
    <hyperlink ref="C69" location="'LR1'!A1" display="LR1" xr:uid="{77B41B9B-C8F7-4CC4-92F6-C197556AA0DC}"/>
    <hyperlink ref="C72" location="'LR1'!A1" display="LR1" xr:uid="{5BB559C5-35B9-4BF4-92D6-8269650F25B6}"/>
    <hyperlink ref="C83" location="'A10'!A1" display="A10" xr:uid="{86E9250F-5598-4AA9-88D5-E7CDE8F3472A}"/>
    <hyperlink ref="C74" location="'LIQ1'!A1" display="LIQ1" xr:uid="{8CE8F107-292E-4E38-9841-9F30D9807FDC}"/>
    <hyperlink ref="C76" location="'AE'!A1" display="AE" xr:uid="{7CBF107B-5F09-439C-BB8F-56DEC16D6C05}"/>
    <hyperlink ref="D8" location="'EU CC1'!A1" display="Composition of regulatory own funds" xr:uid="{86A303C7-CDCF-465E-9AE5-87E3A9FFDFEF}"/>
    <hyperlink ref="D9" location="'EU CC2'!A1" display="Reconciliation of regulatory own funds to balance sheet in the audited financial statements" xr:uid="{49769C6A-8606-4FB4-853A-ED53E05838F7}"/>
    <hyperlink ref="D27" location="'EU CQ1'!A1" display="Credit quality of forborne exposures (Template 1)" xr:uid="{CD36EE2F-9B09-4876-BAF3-B5F007079B9C}"/>
    <hyperlink ref="D28" location="'EU CQ3'!A1" display="Credit quality of performing and non-performing exposures by past due days " xr:uid="{B3F3CFBB-D27A-4764-A884-5CC1962A0AD0}"/>
    <hyperlink ref="D32" location="'EU CR1'!A1" display="Performing and non-performing exposures and related provisions (Template 4)" xr:uid="{84799606-6D69-4574-9EEA-6895C5EA71DB}"/>
    <hyperlink ref="D29" location="'EU CQ4'!A1" display="Quality of non-performing exposures by geography (Template 5)" xr:uid="{58E94AD8-8C07-44AB-ADF5-C8BA4283ABF7}"/>
    <hyperlink ref="D30" location="'EU CQ5'!A1" display="Credit quality of loans and advances by industry (Template 6)" xr:uid="{A364BAA2-9834-44D1-94B3-A48A07075F29}"/>
    <hyperlink ref="D31" location="'EU CQ7'!A1" display="Collateral obtained by taking possession and execution processes (Template 9)" xr:uid="{9B6E35F7-6371-451F-B53B-397EF737D5DE}"/>
    <hyperlink ref="D64" location="'EU TLAC1'!A1" display="Composition - MREL " xr:uid="{CAAB8ECC-0161-47CA-B156-9180595C9D48}"/>
    <hyperlink ref="D25" location="'EU PV1'!A1" display="Prudent valuation adjustments (PVA)" xr:uid="{ACFF7CCE-F154-4B37-9A83-A68C151680AC}"/>
    <hyperlink ref="D72" location="'EU LR3'!A1" display="Split up of on balance sheet exposures (excluding deratives, SFTs and exempted exposures)" xr:uid="{E3CD0BD6-4675-46C5-BF99-D12D0E0DF416}"/>
    <hyperlink ref="C67" location="'CCyB1'!A1" display="CCyB1" xr:uid="{8C46186A-8245-4EE0-B23B-1F4F27657853}"/>
    <hyperlink ref="D6" location="A00!A1" display="Regulatory framework and implementation in Norway" xr:uid="{8A267B5E-536F-4D44-B9F5-6FB7BD052B1D}"/>
    <hyperlink ref="C77:C78" location="'AE'!A1" display="AE" xr:uid="{BE22F165-2314-4118-8480-D37D09403A97}"/>
    <hyperlink ref="C87" location="'CCR5-A'!A1" display="CCR5-A" xr:uid="{1ADE36A0-FF89-4313-8030-BF71D3E35400}"/>
    <hyperlink ref="D57" location="'EU CCR5-A'!A1" display="Impact of netting and collateral held on exposure values" xr:uid="{7842FDD4-B6F1-41BF-B5E4-20BA920D97B6}"/>
    <hyperlink ref="D58" location="'EU CCR5-B'!A1" display="Composition of collateral for exposures to CCR" xr:uid="{FC0C459B-A038-41EE-B89B-2C0B372110C9}"/>
    <hyperlink ref="D14" location="'EU KM1'!A1" display="Key metrics (at consolidated group level)" xr:uid="{659A2AB3-AAAC-441E-9543-D796D313191A}"/>
    <hyperlink ref="D13" location="'EU OV1'!A1" display="Overview of RWA's" xr:uid="{E0F00334-A31E-4F1C-AF2F-F8FB6274F985}"/>
    <hyperlink ref="C14" location="'KM1'!A1" display="KM1" xr:uid="{9D67B522-EA4C-4913-A1CE-0C17D32DEB90}"/>
    <hyperlink ref="D15" location="'EU INS1'!A1" display="Insurance participations" xr:uid="{0A8B6A22-9BBA-454C-94BF-FC34233FC919}"/>
    <hyperlink ref="D33" location="'EU CR1-A'!A1" display="Maturity of exposures" xr:uid="{6581466D-B3D9-47F9-9932-8A208D098AED}"/>
    <hyperlink ref="D34" location="CR2A!A1" display="Changes in the stock of general and specific credit risk adjustments" xr:uid="{FEE605C6-A738-425F-86C6-3DF633B28009}"/>
    <hyperlink ref="D35" location="CR2B!A1" display="Changes in the stock of defaulted and impaired loans and debt securities" xr:uid="{BD0502F0-D7DA-4082-8BB2-24BC9CAEB2CF}"/>
    <hyperlink ref="D67" location="'EU CCyB2'!A1" display="Amount of institution-specific countercyclical capital buffer" xr:uid="{9C56A9C6-6BEF-435F-9138-32E77D6C9550}"/>
    <hyperlink ref="D77" location="'EU AE2'!A1" display="Collateral received and own debt securities issued" xr:uid="{83396827-9379-4E8D-86BA-7B563C690F52}"/>
    <hyperlink ref="D78" location="'EU AE3'!A1" display="Sources of encumbrance" xr:uid="{48256A70-FE32-455B-B314-89DB3FC4FF26}"/>
    <hyperlink ref="D80" location="'EU OR1'!A1" display="Operational risk own funds requirements and risk-weighted exposure amounts" xr:uid="{6F999B12-1799-4B6D-A0D9-5F0D8431F3F1}"/>
    <hyperlink ref="D100" location="'EU REM1'!A1" display="Remuneration awarded for the financial year " xr:uid="{773FAA4E-32C4-4172-9E74-571A597BD94B}"/>
    <hyperlink ref="D101" location="'EU REM2'!A1" display="Special payments  to staff whose professional activities have a material impact on institutions’ risk profile (identified staff)" xr:uid="{323649E1-4C96-4D1D-B229-199B4B30EAFD}"/>
    <hyperlink ref="D102" location="'EU REM3'!A1" display="Deferred remuneration" xr:uid="{DA4F66F0-BDB7-4D79-8052-9F0BB101C73E}"/>
    <hyperlink ref="D82" location="'EU IRRBB1'!A1" display="Interest rate risks of non-trading book activities" xr:uid="{E289A0CE-1283-41CC-BD37-C3D37D9AB25D}"/>
    <hyperlink ref="D16" location="'EU INS2'!A1" display="Financial conglomerates information on own funds and capital adequacy ratio" xr:uid="{4B9E27B9-73DC-4BB6-9272-4CA348D30BA1}"/>
    <hyperlink ref="D84" location="'CCA Footnotes'!A1" display="Disclosure of main features of regulatory capital instruments  -  footnotes" xr:uid="{7F3E8A13-B7D0-432D-B427-7C96735E7E84}"/>
    <hyperlink ref="C84" location="'A10'!A1" display="A10" xr:uid="{CC17C114-8ECC-498F-AB0D-3CD192BA578E}"/>
    <hyperlink ref="D65" location="'EU TLAC3'!A1" display="Creditor ranking - resolution entity" xr:uid="{16883B8C-5AFD-4D49-BB4A-2D96AD71610C}"/>
    <hyperlink ref="C70" location="'LR2'!A1" display="LR2" xr:uid="{D5BA14AB-2E24-44BB-B452-490B06E7CAD0}"/>
  </hyperlinks>
  <pageMargins left="0.7" right="0.7" top="0.75" bottom="0.75" header="0.3" footer="0.3"/>
  <pageSetup paperSize="9" scale="57" orientation="landscape" r:id="rId1"/>
  <rowBreaks count="1" manualBreakCount="1">
    <brk id="61"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AF89"/>
  <sheetViews>
    <sheetView showGridLines="0" showRowColHeaders="0" zoomScaleNormal="100" workbookViewId="0"/>
  </sheetViews>
  <sheetFormatPr baseColWidth="10" defaultColWidth="11.42578125" defaultRowHeight="11.25"/>
  <cols>
    <col min="1" max="1" width="2.7109375" style="41" customWidth="1"/>
    <col min="2" max="2" width="2.5703125" style="28" customWidth="1"/>
    <col min="3" max="3" width="53.5703125" style="41" customWidth="1"/>
    <col min="4" max="21" width="8.42578125" style="41" customWidth="1"/>
    <col min="22" max="22" width="8.7109375" style="41" customWidth="1"/>
    <col min="23" max="16384" width="11.42578125" style="41"/>
  </cols>
  <sheetData>
    <row r="1" spans="2:32" s="17" customFormat="1" ht="11.25" customHeight="1">
      <c r="B1" s="14"/>
      <c r="C1" s="14"/>
      <c r="D1" s="15"/>
      <c r="E1" s="15"/>
      <c r="F1" s="15"/>
      <c r="G1" s="15"/>
      <c r="H1" s="15"/>
      <c r="I1" s="15"/>
      <c r="J1" s="15"/>
      <c r="K1" s="15"/>
      <c r="L1" s="15"/>
      <c r="M1" s="15"/>
      <c r="N1" s="15"/>
      <c r="O1" s="15"/>
      <c r="P1" s="15"/>
      <c r="Q1" s="15"/>
      <c r="R1" s="15"/>
      <c r="S1" s="15"/>
      <c r="T1" s="15"/>
      <c r="U1" s="15"/>
    </row>
    <row r="2" spans="2:32" s="17" customFormat="1" ht="5.25" customHeight="1">
      <c r="B2" s="14"/>
      <c r="C2" s="14"/>
      <c r="D2" s="15"/>
      <c r="E2" s="15"/>
      <c r="F2" s="16"/>
      <c r="G2" s="16"/>
      <c r="H2" s="16"/>
    </row>
    <row r="3" spans="2:32" s="19" customFormat="1" ht="12.75" customHeight="1">
      <c r="B3" s="1807" t="s">
        <v>284</v>
      </c>
      <c r="C3" s="1808"/>
      <c r="D3" s="1808"/>
      <c r="E3" s="1808"/>
      <c r="F3" s="1808"/>
      <c r="G3" s="1808"/>
      <c r="H3" s="1808"/>
      <c r="I3" s="1808"/>
      <c r="J3" s="1808"/>
      <c r="K3" s="1808"/>
    </row>
    <row r="4" spans="2:32" s="17" customFormat="1" ht="5.25" customHeight="1">
      <c r="B4" s="14"/>
      <c r="C4" s="14"/>
      <c r="D4" s="15"/>
      <c r="E4" s="15"/>
      <c r="F4" s="16"/>
      <c r="G4" s="16"/>
      <c r="H4" s="16"/>
      <c r="J4" s="14"/>
      <c r="K4" s="14"/>
    </row>
    <row r="5" spans="2:32" s="9" customFormat="1" ht="15.75" customHeight="1">
      <c r="B5" s="21" t="s">
        <v>1144</v>
      </c>
    </row>
    <row r="6" spans="2:32" ht="11.25" customHeight="1">
      <c r="B6" s="24"/>
    </row>
    <row r="7" spans="2:32" s="3" customFormat="1" ht="22.5" customHeight="1">
      <c r="B7" s="1832" t="s">
        <v>1145</v>
      </c>
      <c r="C7" s="1882"/>
      <c r="D7" s="1882"/>
      <c r="E7" s="1882"/>
      <c r="F7" s="1882"/>
      <c r="G7" s="1882"/>
      <c r="H7" s="1882"/>
      <c r="I7" s="1882"/>
      <c r="J7" s="1882"/>
      <c r="K7" s="1882"/>
      <c r="L7" s="1882"/>
      <c r="M7" s="1882"/>
      <c r="N7" s="1882"/>
      <c r="O7" s="1882"/>
      <c r="P7" s="1882"/>
      <c r="Q7" s="1882"/>
      <c r="R7" s="1882"/>
      <c r="S7" s="1882"/>
      <c r="T7" s="1761"/>
      <c r="U7" s="1761"/>
    </row>
    <row r="8" spans="2:32">
      <c r="B8" s="24"/>
    </row>
    <row r="9" spans="2:32" ht="11.25" customHeight="1">
      <c r="B9" s="1880" t="s">
        <v>293</v>
      </c>
      <c r="C9" s="1881"/>
      <c r="D9" s="1869" t="s">
        <v>1146</v>
      </c>
      <c r="E9" s="1877"/>
      <c r="F9" s="1877"/>
      <c r="G9" s="1877"/>
      <c r="H9" s="1877"/>
      <c r="I9" s="1877"/>
      <c r="J9" s="1877"/>
      <c r="K9" s="1877"/>
      <c r="L9" s="1877"/>
      <c r="M9" s="1877"/>
      <c r="N9" s="1877"/>
      <c r="O9" s="1877"/>
      <c r="P9" s="1877"/>
      <c r="Q9" s="1877"/>
      <c r="R9" s="960"/>
      <c r="S9" s="960"/>
      <c r="T9" s="961"/>
      <c r="U9" s="962" t="s">
        <v>921</v>
      </c>
    </row>
    <row r="10" spans="2:32" ht="11.25" customHeight="1">
      <c r="B10" s="1875" t="s">
        <v>296</v>
      </c>
      <c r="C10" s="1876"/>
      <c r="D10" s="1207" t="s">
        <v>1147</v>
      </c>
      <c r="E10" s="1207" t="s">
        <v>1148</v>
      </c>
      <c r="F10" s="1207" t="s">
        <v>1149</v>
      </c>
      <c r="G10" s="1207" t="s">
        <v>1150</v>
      </c>
      <c r="H10" s="1207" t="s">
        <v>1151</v>
      </c>
      <c r="I10" s="1207" t="s">
        <v>1152</v>
      </c>
      <c r="J10" s="1207" t="s">
        <v>1153</v>
      </c>
      <c r="K10" s="1207" t="s">
        <v>1154</v>
      </c>
      <c r="L10" s="1207" t="s">
        <v>1155</v>
      </c>
      <c r="M10" s="1207" t="s">
        <v>978</v>
      </c>
      <c r="N10" s="1207" t="s">
        <v>983</v>
      </c>
      <c r="O10" s="1207" t="s">
        <v>1156</v>
      </c>
      <c r="P10" s="1207" t="s">
        <v>1157</v>
      </c>
      <c r="Q10" s="1207" t="s">
        <v>1158</v>
      </c>
      <c r="R10" s="1146" t="s">
        <v>1159</v>
      </c>
      <c r="S10" s="1146" t="s">
        <v>803</v>
      </c>
      <c r="T10" s="1130" t="s">
        <v>1160</v>
      </c>
      <c r="U10" s="1146" t="s">
        <v>1161</v>
      </c>
    </row>
    <row r="11" spans="2:32" ht="11.25" customHeight="1">
      <c r="B11" s="963">
        <v>1</v>
      </c>
      <c r="C11" s="964" t="s">
        <v>1139</v>
      </c>
      <c r="D11" s="115">
        <v>340762</v>
      </c>
      <c r="E11" s="115"/>
      <c r="F11" s="115"/>
      <c r="G11" s="115"/>
      <c r="H11" s="115">
        <v>3066</v>
      </c>
      <c r="I11" s="115"/>
      <c r="J11" s="115">
        <v>1.4</v>
      </c>
      <c r="K11" s="115"/>
      <c r="L11" s="115"/>
      <c r="M11" s="115"/>
      <c r="N11" s="115"/>
      <c r="O11" s="115"/>
      <c r="P11" s="115"/>
      <c r="Q11" s="115"/>
      <c r="R11" s="115"/>
      <c r="S11" s="115"/>
      <c r="T11" s="115">
        <v>343829</v>
      </c>
      <c r="U11" s="115"/>
      <c r="W11"/>
      <c r="X11"/>
      <c r="Y11"/>
      <c r="Z11"/>
      <c r="AA11"/>
      <c r="AB11"/>
      <c r="AC11"/>
      <c r="AD11"/>
      <c r="AE11"/>
      <c r="AF11"/>
    </row>
    <row r="12" spans="2:32" ht="11.25" customHeight="1">
      <c r="B12" s="34">
        <v>2</v>
      </c>
      <c r="C12" s="587" t="s">
        <v>731</v>
      </c>
      <c r="D12" s="115">
        <v>37371</v>
      </c>
      <c r="E12" s="115"/>
      <c r="F12" s="115"/>
      <c r="G12" s="115"/>
      <c r="H12" s="115">
        <v>5615.5</v>
      </c>
      <c r="I12" s="115"/>
      <c r="J12" s="115"/>
      <c r="K12" s="115"/>
      <c r="L12" s="115"/>
      <c r="M12" s="115"/>
      <c r="N12" s="115"/>
      <c r="O12" s="115"/>
      <c r="P12" s="115"/>
      <c r="Q12" s="115"/>
      <c r="R12" s="115"/>
      <c r="S12" s="115"/>
      <c r="T12" s="115">
        <v>42987</v>
      </c>
      <c r="U12" s="115"/>
      <c r="W12"/>
      <c r="X12"/>
      <c r="Y12"/>
      <c r="Z12"/>
      <c r="AA12"/>
      <c r="AB12"/>
      <c r="AC12"/>
      <c r="AD12"/>
      <c r="AE12"/>
      <c r="AF12"/>
    </row>
    <row r="13" spans="2:32" ht="11.25" customHeight="1">
      <c r="B13" s="34">
        <v>3</v>
      </c>
      <c r="C13" s="587" t="s">
        <v>732</v>
      </c>
      <c r="D13" s="115">
        <v>50978</v>
      </c>
      <c r="E13" s="115"/>
      <c r="F13" s="115"/>
      <c r="G13" s="115"/>
      <c r="H13" s="115">
        <v>15.4</v>
      </c>
      <c r="I13" s="115"/>
      <c r="J13" s="115">
        <v>683</v>
      </c>
      <c r="K13" s="115"/>
      <c r="L13" s="115"/>
      <c r="M13" s="115"/>
      <c r="N13" s="115"/>
      <c r="O13" s="115"/>
      <c r="P13" s="115"/>
      <c r="Q13" s="115"/>
      <c r="R13" s="115"/>
      <c r="S13" s="115"/>
      <c r="T13" s="115">
        <v>51676</v>
      </c>
      <c r="U13" s="115"/>
      <c r="W13"/>
      <c r="X13"/>
      <c r="Y13"/>
      <c r="Z13"/>
      <c r="AA13"/>
      <c r="AB13"/>
      <c r="AC13"/>
      <c r="AD13"/>
      <c r="AE13"/>
      <c r="AF13"/>
    </row>
    <row r="14" spans="2:32" ht="11.25" customHeight="1">
      <c r="B14" s="34">
        <v>4</v>
      </c>
      <c r="C14" s="587" t="s">
        <v>733</v>
      </c>
      <c r="D14" s="115">
        <v>30156</v>
      </c>
      <c r="E14" s="115"/>
      <c r="F14" s="115"/>
      <c r="G14" s="115"/>
      <c r="H14" s="115"/>
      <c r="I14" s="115"/>
      <c r="J14" s="115"/>
      <c r="K14" s="115"/>
      <c r="L14" s="115"/>
      <c r="M14" s="115"/>
      <c r="N14" s="115"/>
      <c r="O14" s="115"/>
      <c r="P14" s="115"/>
      <c r="Q14" s="115"/>
      <c r="R14" s="115"/>
      <c r="S14" s="115"/>
      <c r="T14" s="115">
        <v>30156</v>
      </c>
      <c r="U14" s="115"/>
      <c r="W14"/>
      <c r="X14"/>
      <c r="Y14"/>
      <c r="Z14"/>
      <c r="AA14"/>
      <c r="AB14"/>
      <c r="AC14"/>
      <c r="AD14"/>
      <c r="AE14"/>
      <c r="AF14"/>
    </row>
    <row r="15" spans="2:32" ht="11.25" customHeight="1">
      <c r="B15" s="34">
        <v>5</v>
      </c>
      <c r="C15" s="587" t="s">
        <v>734</v>
      </c>
      <c r="D15" s="115">
        <v>4706</v>
      </c>
      <c r="E15" s="115"/>
      <c r="F15" s="115"/>
      <c r="G15" s="115"/>
      <c r="H15" s="115"/>
      <c r="I15" s="115"/>
      <c r="J15" s="115"/>
      <c r="K15" s="115"/>
      <c r="L15" s="115"/>
      <c r="M15" s="115"/>
      <c r="N15" s="115"/>
      <c r="O15" s="115"/>
      <c r="P15" s="115"/>
      <c r="Q15" s="115"/>
      <c r="R15" s="115"/>
      <c r="S15" s="115"/>
      <c r="T15" s="115">
        <v>4706</v>
      </c>
      <c r="U15" s="115"/>
      <c r="W15"/>
      <c r="X15"/>
      <c r="Y15"/>
      <c r="Z15"/>
      <c r="AA15"/>
      <c r="AB15"/>
      <c r="AC15"/>
      <c r="AD15"/>
      <c r="AE15"/>
      <c r="AF15"/>
    </row>
    <row r="16" spans="2:32" ht="11.25" customHeight="1">
      <c r="B16" s="34">
        <v>6</v>
      </c>
      <c r="C16" s="587" t="s">
        <v>603</v>
      </c>
      <c r="D16" s="115">
        <v>1812</v>
      </c>
      <c r="E16" s="115"/>
      <c r="F16" s="115"/>
      <c r="G16" s="115"/>
      <c r="H16" s="115">
        <v>18014.3</v>
      </c>
      <c r="I16" s="115"/>
      <c r="J16" s="115">
        <v>15235.3</v>
      </c>
      <c r="K16" s="115"/>
      <c r="L16" s="115"/>
      <c r="M16" s="115">
        <v>730.4</v>
      </c>
      <c r="N16" s="115">
        <v>4</v>
      </c>
      <c r="O16" s="115"/>
      <c r="P16" s="115"/>
      <c r="Q16" s="115"/>
      <c r="R16" s="115"/>
      <c r="S16" s="115"/>
      <c r="T16" s="115">
        <v>35795</v>
      </c>
      <c r="U16" s="115"/>
      <c r="W16"/>
      <c r="X16"/>
      <c r="Y16"/>
      <c r="Z16"/>
      <c r="AA16"/>
      <c r="AB16"/>
      <c r="AC16"/>
      <c r="AD16"/>
      <c r="AE16"/>
      <c r="AF16"/>
    </row>
    <row r="17" spans="2:32" ht="11.25" customHeight="1">
      <c r="B17" s="34">
        <v>7</v>
      </c>
      <c r="C17" s="587" t="s">
        <v>1162</v>
      </c>
      <c r="D17" s="115">
        <v>9669</v>
      </c>
      <c r="E17" s="115"/>
      <c r="F17" s="115"/>
      <c r="G17" s="115"/>
      <c r="H17" s="115">
        <v>5530.1</v>
      </c>
      <c r="I17" s="115">
        <v>30548</v>
      </c>
      <c r="J17" s="115">
        <v>115.9</v>
      </c>
      <c r="K17" s="115"/>
      <c r="L17" s="115"/>
      <c r="M17" s="115">
        <v>109564.6</v>
      </c>
      <c r="N17" s="115"/>
      <c r="O17" s="115"/>
      <c r="P17" s="115"/>
      <c r="Q17" s="115"/>
      <c r="R17" s="115"/>
      <c r="S17" s="115"/>
      <c r="T17" s="115">
        <v>155428</v>
      </c>
      <c r="U17" s="115">
        <v>154793</v>
      </c>
      <c r="W17"/>
      <c r="X17"/>
      <c r="Y17"/>
      <c r="Z17"/>
      <c r="AA17"/>
      <c r="AB17"/>
      <c r="AC17"/>
      <c r="AD17"/>
      <c r="AE17"/>
      <c r="AF17"/>
    </row>
    <row r="18" spans="2:32" ht="11.25" customHeight="1">
      <c r="B18" s="34">
        <v>8</v>
      </c>
      <c r="C18" s="587" t="s">
        <v>727</v>
      </c>
      <c r="D18" s="115">
        <v>104</v>
      </c>
      <c r="E18" s="115"/>
      <c r="F18" s="115"/>
      <c r="G18" s="115"/>
      <c r="H18" s="115"/>
      <c r="I18" s="115"/>
      <c r="J18" s="115"/>
      <c r="K18" s="115"/>
      <c r="L18" s="115">
        <v>59008.6</v>
      </c>
      <c r="M18" s="115">
        <v>91.1</v>
      </c>
      <c r="N18" s="115"/>
      <c r="O18" s="115"/>
      <c r="P18" s="115"/>
      <c r="Q18" s="115"/>
      <c r="R18" s="115"/>
      <c r="S18" s="115"/>
      <c r="T18" s="115">
        <v>59204</v>
      </c>
      <c r="U18" s="115">
        <v>59204</v>
      </c>
      <c r="W18"/>
      <c r="X18"/>
      <c r="Y18"/>
      <c r="Z18"/>
      <c r="AA18"/>
      <c r="AB18"/>
      <c r="AC18"/>
      <c r="AD18"/>
      <c r="AE18"/>
      <c r="AF18"/>
    </row>
    <row r="19" spans="2:32" ht="11.25" customHeight="1">
      <c r="B19" s="34">
        <v>9</v>
      </c>
      <c r="C19" s="587" t="s">
        <v>736</v>
      </c>
      <c r="D19" s="115"/>
      <c r="E19" s="115"/>
      <c r="F19" s="115"/>
      <c r="G19" s="115"/>
      <c r="H19" s="115"/>
      <c r="I19" s="115">
        <v>20925</v>
      </c>
      <c r="J19" s="115"/>
      <c r="K19" s="115"/>
      <c r="L19" s="115">
        <v>378.5</v>
      </c>
      <c r="M19" s="115">
        <v>351.4</v>
      </c>
      <c r="N19" s="115">
        <v>4586</v>
      </c>
      <c r="O19" s="115"/>
      <c r="P19" s="115"/>
      <c r="Q19" s="115"/>
      <c r="R19" s="115"/>
      <c r="S19" s="115"/>
      <c r="T19" s="115">
        <v>26242</v>
      </c>
      <c r="U19" s="115">
        <v>26242</v>
      </c>
      <c r="W19"/>
      <c r="X19"/>
      <c r="Y19"/>
      <c r="Z19"/>
      <c r="AA19"/>
      <c r="AB19"/>
      <c r="AC19"/>
      <c r="AD19"/>
      <c r="AE19"/>
      <c r="AF19"/>
    </row>
    <row r="20" spans="2:32" ht="11.25" customHeight="1">
      <c r="B20" s="34">
        <v>10</v>
      </c>
      <c r="C20" s="587" t="s">
        <v>737</v>
      </c>
      <c r="D20" s="115">
        <v>9</v>
      </c>
      <c r="E20" s="115"/>
      <c r="F20" s="115"/>
      <c r="G20" s="115"/>
      <c r="H20" s="115"/>
      <c r="I20" s="115"/>
      <c r="J20" s="115"/>
      <c r="K20" s="115"/>
      <c r="L20" s="115"/>
      <c r="M20" s="115">
        <v>360.9</v>
      </c>
      <c r="N20" s="115">
        <v>1739</v>
      </c>
      <c r="O20" s="115"/>
      <c r="P20" s="115"/>
      <c r="Q20" s="115"/>
      <c r="R20" s="115"/>
      <c r="S20" s="115"/>
      <c r="T20" s="115">
        <v>2109</v>
      </c>
      <c r="U20" s="115">
        <v>2109</v>
      </c>
      <c r="W20"/>
      <c r="X20"/>
      <c r="Y20"/>
      <c r="Z20"/>
      <c r="AA20"/>
      <c r="AB20"/>
      <c r="AC20"/>
      <c r="AD20"/>
      <c r="AE20"/>
      <c r="AF20"/>
    </row>
    <row r="21" spans="2:32" ht="11.25" customHeight="1">
      <c r="B21" s="34">
        <v>11</v>
      </c>
      <c r="C21" s="587" t="s">
        <v>738</v>
      </c>
      <c r="D21" s="115"/>
      <c r="E21" s="115"/>
      <c r="F21" s="115"/>
      <c r="G21" s="115"/>
      <c r="H21" s="115"/>
      <c r="I21" s="115"/>
      <c r="J21" s="115"/>
      <c r="K21" s="115"/>
      <c r="L21" s="115"/>
      <c r="M21" s="115"/>
      <c r="N21" s="115">
        <v>658</v>
      </c>
      <c r="O21" s="115"/>
      <c r="P21" s="115"/>
      <c r="Q21" s="115"/>
      <c r="R21" s="115"/>
      <c r="S21" s="115"/>
      <c r="T21" s="115">
        <v>658</v>
      </c>
      <c r="U21" s="115">
        <v>658</v>
      </c>
      <c r="W21"/>
      <c r="X21"/>
      <c r="Y21"/>
      <c r="Z21"/>
      <c r="AA21"/>
      <c r="AB21"/>
      <c r="AC21"/>
      <c r="AD21"/>
      <c r="AE21"/>
      <c r="AF21"/>
    </row>
    <row r="22" spans="2:32" ht="11.25" customHeight="1">
      <c r="B22" s="34">
        <v>12</v>
      </c>
      <c r="C22" s="587" t="s">
        <v>739</v>
      </c>
      <c r="D22" s="115"/>
      <c r="E22" s="115"/>
      <c r="F22" s="115"/>
      <c r="G22" s="115">
        <v>33475</v>
      </c>
      <c r="H22" s="115"/>
      <c r="I22" s="115"/>
      <c r="J22" s="115"/>
      <c r="K22" s="115"/>
      <c r="L22" s="115"/>
      <c r="M22" s="115"/>
      <c r="N22" s="115"/>
      <c r="O22" s="115"/>
      <c r="P22" s="115"/>
      <c r="Q22" s="115"/>
      <c r="R22" s="115"/>
      <c r="S22" s="115"/>
      <c r="T22" s="115">
        <v>33475</v>
      </c>
      <c r="U22" s="115"/>
      <c r="W22"/>
      <c r="X22"/>
      <c r="Y22"/>
      <c r="Z22"/>
      <c r="AA22"/>
      <c r="AB22"/>
      <c r="AC22"/>
      <c r="AD22"/>
      <c r="AE22"/>
      <c r="AF22"/>
    </row>
    <row r="23" spans="2:32" ht="11.25" customHeight="1">
      <c r="B23" s="403">
        <v>13</v>
      </c>
      <c r="C23" s="587" t="s">
        <v>1163</v>
      </c>
      <c r="D23" s="115"/>
      <c r="E23" s="115"/>
      <c r="F23" s="115"/>
      <c r="G23" s="115"/>
      <c r="H23" s="115"/>
      <c r="I23" s="115"/>
      <c r="J23" s="115"/>
      <c r="K23" s="115"/>
      <c r="L23" s="115"/>
      <c r="M23" s="115"/>
      <c r="N23" s="115"/>
      <c r="O23" s="115"/>
      <c r="P23" s="115"/>
      <c r="Q23" s="115"/>
      <c r="R23" s="115"/>
      <c r="S23" s="115"/>
      <c r="T23" s="115"/>
      <c r="U23" s="115"/>
      <c r="W23"/>
      <c r="X23"/>
      <c r="Y23"/>
      <c r="Z23"/>
      <c r="AA23"/>
      <c r="AB23"/>
      <c r="AC23"/>
      <c r="AD23"/>
      <c r="AE23"/>
      <c r="AF23"/>
    </row>
    <row r="24" spans="2:32" ht="11.25" customHeight="1">
      <c r="B24" s="34">
        <v>14</v>
      </c>
      <c r="C24" s="587" t="s">
        <v>740</v>
      </c>
      <c r="D24" s="115">
        <v>573</v>
      </c>
      <c r="E24" s="115"/>
      <c r="F24" s="115"/>
      <c r="G24" s="115"/>
      <c r="H24" s="115">
        <v>204.4</v>
      </c>
      <c r="I24" s="115"/>
      <c r="J24" s="115"/>
      <c r="K24" s="115"/>
      <c r="L24" s="115"/>
      <c r="M24" s="115">
        <v>180</v>
      </c>
      <c r="N24" s="115"/>
      <c r="O24" s="115"/>
      <c r="P24" s="115"/>
      <c r="Q24" s="115"/>
      <c r="R24" s="115"/>
      <c r="S24" s="115"/>
      <c r="T24" s="115">
        <v>958</v>
      </c>
      <c r="U24" s="115">
        <v>958</v>
      </c>
      <c r="W24"/>
      <c r="X24"/>
      <c r="Y24"/>
      <c r="Z24"/>
      <c r="AA24"/>
      <c r="AB24"/>
      <c r="AC24"/>
      <c r="AD24"/>
      <c r="AE24"/>
      <c r="AF24"/>
    </row>
    <row r="25" spans="2:32" ht="11.25" customHeight="1">
      <c r="B25" s="34">
        <v>15</v>
      </c>
      <c r="C25" s="587" t="s">
        <v>1141</v>
      </c>
      <c r="D25" s="115"/>
      <c r="E25" s="115"/>
      <c r="F25" s="115"/>
      <c r="G25" s="115"/>
      <c r="H25" s="115"/>
      <c r="I25" s="115"/>
      <c r="J25" s="115"/>
      <c r="K25" s="115"/>
      <c r="L25" s="115"/>
      <c r="M25" s="115">
        <v>4484.7</v>
      </c>
      <c r="N25" s="115"/>
      <c r="O25" s="115">
        <v>19460</v>
      </c>
      <c r="P25" s="115"/>
      <c r="Q25" s="115"/>
      <c r="R25" s="115"/>
      <c r="S25" s="115"/>
      <c r="T25" s="115">
        <v>23945</v>
      </c>
      <c r="U25" s="115">
        <v>23945</v>
      </c>
      <c r="W25" s="1277"/>
      <c r="X25"/>
      <c r="Y25"/>
      <c r="Z25"/>
      <c r="AA25"/>
      <c r="AB25"/>
      <c r="AC25"/>
      <c r="AD25"/>
      <c r="AE25"/>
      <c r="AF25"/>
    </row>
    <row r="26" spans="2:32" ht="11.25" customHeight="1">
      <c r="B26" s="34">
        <v>16</v>
      </c>
      <c r="C26" s="1206" t="s">
        <v>1142</v>
      </c>
      <c r="D26" s="115">
        <v>8508</v>
      </c>
      <c r="E26" s="115"/>
      <c r="F26" s="115"/>
      <c r="G26" s="115"/>
      <c r="H26" s="115">
        <v>6.7</v>
      </c>
      <c r="I26" s="115"/>
      <c r="J26" s="115"/>
      <c r="K26" s="115"/>
      <c r="L26" s="115"/>
      <c r="M26" s="115">
        <v>8482.2000000000007</v>
      </c>
      <c r="N26" s="115"/>
      <c r="O26" s="115">
        <v>227.3</v>
      </c>
      <c r="P26" s="115"/>
      <c r="Q26" s="115"/>
      <c r="R26" s="115"/>
      <c r="S26" s="115"/>
      <c r="T26" s="115">
        <v>17224</v>
      </c>
      <c r="U26" s="115">
        <v>17224</v>
      </c>
      <c r="W26"/>
      <c r="X26"/>
      <c r="Y26"/>
      <c r="Z26"/>
      <c r="AA26"/>
      <c r="AB26"/>
      <c r="AC26"/>
      <c r="AD26"/>
      <c r="AE26"/>
      <c r="AF26"/>
    </row>
    <row r="27" spans="2:32" s="79" customFormat="1" ht="11.25" customHeight="1">
      <c r="B27" s="965">
        <v>17</v>
      </c>
      <c r="C27" s="663" t="s">
        <v>1143</v>
      </c>
      <c r="D27" s="664">
        <v>484648</v>
      </c>
      <c r="E27" s="664"/>
      <c r="F27" s="664"/>
      <c r="G27" s="664">
        <v>33475</v>
      </c>
      <c r="H27" s="664">
        <v>32452</v>
      </c>
      <c r="I27" s="664">
        <v>51473</v>
      </c>
      <c r="J27" s="664">
        <v>16036</v>
      </c>
      <c r="K27" s="664"/>
      <c r="L27" s="664">
        <v>59387</v>
      </c>
      <c r="M27" s="664">
        <v>124245</v>
      </c>
      <c r="N27" s="664">
        <v>6987</v>
      </c>
      <c r="O27" s="664">
        <v>19688</v>
      </c>
      <c r="P27" s="664"/>
      <c r="Q27" s="664"/>
      <c r="R27" s="664"/>
      <c r="S27" s="664"/>
      <c r="T27" s="664">
        <v>828391</v>
      </c>
      <c r="U27" s="664">
        <v>285768</v>
      </c>
      <c r="W27"/>
      <c r="X27"/>
      <c r="Y27"/>
      <c r="Z27"/>
      <c r="AA27"/>
      <c r="AB27"/>
      <c r="AC27"/>
      <c r="AD27"/>
      <c r="AE27"/>
      <c r="AF27"/>
    </row>
    <row r="28" spans="2:32" ht="11.25" customHeight="1">
      <c r="B28" s="954"/>
    </row>
    <row r="29" spans="2:32" ht="11.25" customHeight="1">
      <c r="B29" s="19"/>
    </row>
    <row r="30" spans="2:32" ht="11.25" customHeight="1">
      <c r="B30" s="966" t="s">
        <v>949</v>
      </c>
      <c r="C30" s="964"/>
      <c r="D30" s="1878" t="s">
        <v>1146</v>
      </c>
      <c r="E30" s="1879"/>
      <c r="F30" s="1879"/>
      <c r="G30" s="1879"/>
      <c r="H30" s="1879"/>
      <c r="I30" s="1879"/>
      <c r="J30" s="1879"/>
      <c r="K30" s="1879"/>
      <c r="L30" s="1879"/>
      <c r="M30" s="1879"/>
      <c r="N30" s="1879"/>
      <c r="O30" s="1879"/>
      <c r="P30" s="1879"/>
      <c r="Q30" s="1879"/>
      <c r="R30" s="859"/>
      <c r="S30" s="859"/>
      <c r="T30" s="967"/>
      <c r="U30" s="962" t="s">
        <v>921</v>
      </c>
    </row>
    <row r="31" spans="2:32" ht="11.25" customHeight="1">
      <c r="B31" s="1875" t="s">
        <v>296</v>
      </c>
      <c r="C31" s="1876"/>
      <c r="D31" s="1207" t="s">
        <v>1147</v>
      </c>
      <c r="E31" s="1207" t="s">
        <v>1148</v>
      </c>
      <c r="F31" s="1207" t="s">
        <v>1149</v>
      </c>
      <c r="G31" s="1207" t="s">
        <v>1150</v>
      </c>
      <c r="H31" s="1207" t="s">
        <v>1151</v>
      </c>
      <c r="I31" s="1207" t="s">
        <v>1152</v>
      </c>
      <c r="J31" s="1207" t="s">
        <v>1153</v>
      </c>
      <c r="K31" s="1207" t="s">
        <v>1154</v>
      </c>
      <c r="L31" s="1207" t="s">
        <v>1155</v>
      </c>
      <c r="M31" s="1207" t="s">
        <v>978</v>
      </c>
      <c r="N31" s="1207" t="s">
        <v>983</v>
      </c>
      <c r="O31" s="1207" t="s">
        <v>1156</v>
      </c>
      <c r="P31" s="1207" t="s">
        <v>1157</v>
      </c>
      <c r="Q31" s="1207" t="s">
        <v>1158</v>
      </c>
      <c r="R31" s="1146" t="s">
        <v>1159</v>
      </c>
      <c r="S31" s="1146" t="s">
        <v>803</v>
      </c>
      <c r="T31" s="1130" t="s">
        <v>1160</v>
      </c>
      <c r="U31" s="1146" t="s">
        <v>1161</v>
      </c>
    </row>
    <row r="32" spans="2:32" ht="11.25" customHeight="1">
      <c r="B32" s="954">
        <v>1</v>
      </c>
      <c r="C32" s="587" t="s">
        <v>1139</v>
      </c>
      <c r="D32" s="140">
        <v>522051</v>
      </c>
      <c r="E32" s="356"/>
      <c r="F32" s="356"/>
      <c r="G32" s="356"/>
      <c r="H32" s="356"/>
      <c r="I32" s="356"/>
      <c r="J32" s="356">
        <v>524.9</v>
      </c>
      <c r="K32" s="968"/>
      <c r="L32" s="356"/>
      <c r="M32" s="137"/>
      <c r="N32" s="137"/>
      <c r="O32" s="137"/>
      <c r="P32" s="356"/>
      <c r="Q32" s="356"/>
      <c r="R32" s="356"/>
      <c r="S32" s="356"/>
      <c r="T32" s="356">
        <v>522577</v>
      </c>
      <c r="U32" s="969"/>
    </row>
    <row r="33" spans="2:21" ht="11.25" customHeight="1">
      <c r="B33" s="19">
        <v>2</v>
      </c>
      <c r="C33" s="587" t="s">
        <v>731</v>
      </c>
      <c r="D33" s="140">
        <v>38179</v>
      </c>
      <c r="E33" s="356"/>
      <c r="F33" s="356"/>
      <c r="G33" s="356"/>
      <c r="H33" s="356">
        <v>4676.7</v>
      </c>
      <c r="I33" s="356"/>
      <c r="J33" s="356"/>
      <c r="K33" s="137"/>
      <c r="L33" s="356"/>
      <c r="M33" s="137"/>
      <c r="N33" s="137"/>
      <c r="O33" s="137"/>
      <c r="P33" s="356"/>
      <c r="Q33" s="356"/>
      <c r="R33" s="356"/>
      <c r="S33" s="356"/>
      <c r="T33" s="356">
        <v>42855</v>
      </c>
      <c r="U33" s="136"/>
    </row>
    <row r="34" spans="2:21" ht="11.25" customHeight="1">
      <c r="B34" s="19">
        <v>3</v>
      </c>
      <c r="C34" s="587" t="s">
        <v>732</v>
      </c>
      <c r="D34" s="140">
        <v>30354</v>
      </c>
      <c r="E34" s="356"/>
      <c r="F34" s="356"/>
      <c r="G34" s="356"/>
      <c r="H34" s="356">
        <v>38.1</v>
      </c>
      <c r="I34" s="356"/>
      <c r="J34" s="356">
        <v>681.7</v>
      </c>
      <c r="K34" s="137"/>
      <c r="L34" s="356"/>
      <c r="M34" s="137"/>
      <c r="N34" s="137"/>
      <c r="O34" s="137"/>
      <c r="P34" s="356"/>
      <c r="Q34" s="356"/>
      <c r="R34" s="356"/>
      <c r="S34" s="356"/>
      <c r="T34" s="356">
        <v>31073</v>
      </c>
      <c r="U34" s="136"/>
    </row>
    <row r="35" spans="2:21" ht="11.25" customHeight="1">
      <c r="B35" s="19">
        <v>4</v>
      </c>
      <c r="C35" s="587" t="s">
        <v>733</v>
      </c>
      <c r="D35" s="140">
        <v>31521</v>
      </c>
      <c r="E35" s="356"/>
      <c r="F35" s="356"/>
      <c r="G35" s="356"/>
      <c r="H35" s="356"/>
      <c r="I35" s="356"/>
      <c r="J35" s="356"/>
      <c r="K35" s="137"/>
      <c r="L35" s="356"/>
      <c r="M35" s="137"/>
      <c r="N35" s="137"/>
      <c r="O35" s="137"/>
      <c r="P35" s="356"/>
      <c r="Q35" s="356"/>
      <c r="R35" s="356"/>
      <c r="S35" s="356"/>
      <c r="T35" s="356">
        <v>31521</v>
      </c>
      <c r="U35" s="136"/>
    </row>
    <row r="36" spans="2:21" ht="11.25" customHeight="1">
      <c r="B36" s="19">
        <v>5</v>
      </c>
      <c r="C36" s="587" t="s">
        <v>734</v>
      </c>
      <c r="D36" s="140">
        <v>4958</v>
      </c>
      <c r="E36" s="356"/>
      <c r="F36" s="356"/>
      <c r="G36" s="356"/>
      <c r="H36" s="356"/>
      <c r="I36" s="356"/>
      <c r="J36" s="356"/>
      <c r="K36" s="137"/>
      <c r="L36" s="356"/>
      <c r="M36" s="137"/>
      <c r="N36" s="137"/>
      <c r="O36" s="137"/>
      <c r="P36" s="356"/>
      <c r="Q36" s="356"/>
      <c r="R36" s="356"/>
      <c r="S36" s="356"/>
      <c r="T36" s="356">
        <v>4958</v>
      </c>
      <c r="U36" s="136"/>
    </row>
    <row r="37" spans="2:21" ht="11.25" customHeight="1">
      <c r="B37" s="19">
        <v>6</v>
      </c>
      <c r="C37" s="587" t="s">
        <v>603</v>
      </c>
      <c r="D37" s="140">
        <v>20225</v>
      </c>
      <c r="E37" s="356"/>
      <c r="F37" s="356"/>
      <c r="G37" s="356"/>
      <c r="H37" s="356">
        <v>14442.4</v>
      </c>
      <c r="I37" s="356"/>
      <c r="J37" s="356">
        <v>10091.9</v>
      </c>
      <c r="K37" s="137"/>
      <c r="L37" s="356"/>
      <c r="M37" s="137">
        <v>694.6</v>
      </c>
      <c r="N37" s="137">
        <v>4</v>
      </c>
      <c r="O37" s="137"/>
      <c r="P37" s="356"/>
      <c r="Q37" s="356"/>
      <c r="R37" s="356"/>
      <c r="S37" s="356"/>
      <c r="T37" s="356">
        <v>45458</v>
      </c>
      <c r="U37" s="136"/>
    </row>
    <row r="38" spans="2:21" ht="11.25" customHeight="1">
      <c r="B38" s="19">
        <v>7</v>
      </c>
      <c r="C38" s="587" t="s">
        <v>1162</v>
      </c>
      <c r="D38" s="140">
        <v>3052</v>
      </c>
      <c r="E38" s="356"/>
      <c r="F38" s="356"/>
      <c r="G38" s="356"/>
      <c r="H38" s="356">
        <v>5745.5</v>
      </c>
      <c r="I38" s="356">
        <v>30610</v>
      </c>
      <c r="J38" s="356">
        <v>110</v>
      </c>
      <c r="K38" s="137"/>
      <c r="L38" s="356"/>
      <c r="M38" s="137">
        <v>126245.2</v>
      </c>
      <c r="N38" s="137"/>
      <c r="O38" s="137"/>
      <c r="P38" s="356"/>
      <c r="Q38" s="356"/>
      <c r="R38" s="356"/>
      <c r="S38" s="356"/>
      <c r="T38" s="356">
        <v>165763</v>
      </c>
      <c r="U38" s="136">
        <v>165763</v>
      </c>
    </row>
    <row r="39" spans="2:21" ht="11.25" customHeight="1">
      <c r="B39" s="19">
        <v>8</v>
      </c>
      <c r="C39" s="587" t="s">
        <v>727</v>
      </c>
      <c r="D39" s="140">
        <v>136</v>
      </c>
      <c r="E39" s="137"/>
      <c r="F39" s="137"/>
      <c r="G39" s="137"/>
      <c r="H39" s="137"/>
      <c r="I39" s="137"/>
      <c r="J39" s="137"/>
      <c r="K39" s="137"/>
      <c r="L39" s="137">
        <v>68175.199999999997</v>
      </c>
      <c r="M39" s="137">
        <v>63.2</v>
      </c>
      <c r="N39" s="137"/>
      <c r="O39" s="137"/>
      <c r="P39" s="137"/>
      <c r="Q39" s="137"/>
      <c r="R39" s="137"/>
      <c r="S39" s="137"/>
      <c r="T39" s="356">
        <v>68374</v>
      </c>
      <c r="U39" s="136">
        <v>68374</v>
      </c>
    </row>
    <row r="40" spans="2:21" ht="11.25" customHeight="1">
      <c r="B40" s="19">
        <v>9</v>
      </c>
      <c r="C40" s="587" t="s">
        <v>736</v>
      </c>
      <c r="D40" s="140"/>
      <c r="E40" s="140"/>
      <c r="F40" s="140"/>
      <c r="G40" s="140"/>
      <c r="H40" s="140"/>
      <c r="I40" s="140">
        <v>25053</v>
      </c>
      <c r="J40" s="140"/>
      <c r="K40" s="140"/>
      <c r="L40" s="140">
        <v>2647</v>
      </c>
      <c r="M40" s="140">
        <v>500</v>
      </c>
      <c r="N40" s="140">
        <v>5409</v>
      </c>
      <c r="O40" s="140"/>
      <c r="P40" s="140"/>
      <c r="Q40" s="140"/>
      <c r="R40" s="140"/>
      <c r="S40" s="140"/>
      <c r="T40" s="356">
        <v>33609</v>
      </c>
      <c r="U40" s="140">
        <v>33609</v>
      </c>
    </row>
    <row r="41" spans="2:21" ht="11.25" customHeight="1">
      <c r="B41" s="19">
        <v>10</v>
      </c>
      <c r="C41" s="587" t="s">
        <v>737</v>
      </c>
      <c r="D41" s="140">
        <v>10</v>
      </c>
      <c r="E41" s="140"/>
      <c r="F41" s="140"/>
      <c r="G41" s="140"/>
      <c r="H41" s="140"/>
      <c r="I41" s="140"/>
      <c r="J41" s="140"/>
      <c r="K41" s="140"/>
      <c r="L41" s="140"/>
      <c r="M41" s="140">
        <v>471.6</v>
      </c>
      <c r="N41" s="140">
        <v>1190</v>
      </c>
      <c r="O41" s="140"/>
      <c r="P41" s="140"/>
      <c r="Q41" s="140"/>
      <c r="R41" s="140"/>
      <c r="S41" s="140"/>
      <c r="T41" s="356">
        <v>1672</v>
      </c>
      <c r="U41" s="140">
        <v>1672</v>
      </c>
    </row>
    <row r="42" spans="2:21" ht="11.25" customHeight="1">
      <c r="B42" s="19">
        <v>11</v>
      </c>
      <c r="C42" s="587" t="s">
        <v>738</v>
      </c>
      <c r="D42" s="140"/>
      <c r="E42" s="140"/>
      <c r="F42" s="140"/>
      <c r="G42" s="140"/>
      <c r="H42" s="140"/>
      <c r="I42" s="140"/>
      <c r="J42" s="140"/>
      <c r="K42" s="140"/>
      <c r="L42" s="140"/>
      <c r="M42" s="140"/>
      <c r="N42" s="140">
        <v>709</v>
      </c>
      <c r="O42" s="140"/>
      <c r="P42" s="140"/>
      <c r="Q42" s="140"/>
      <c r="R42" s="140"/>
      <c r="S42" s="140"/>
      <c r="T42" s="356">
        <v>709</v>
      </c>
      <c r="U42" s="140">
        <v>709</v>
      </c>
    </row>
    <row r="43" spans="2:21" ht="11.25" customHeight="1">
      <c r="B43" s="19">
        <v>12</v>
      </c>
      <c r="C43" s="587" t="s">
        <v>739</v>
      </c>
      <c r="D43" s="140"/>
      <c r="E43" s="140"/>
      <c r="F43" s="140"/>
      <c r="G43" s="140">
        <v>33684</v>
      </c>
      <c r="H43" s="140"/>
      <c r="I43" s="140"/>
      <c r="J43" s="140"/>
      <c r="K43" s="140"/>
      <c r="L43" s="140"/>
      <c r="M43" s="140"/>
      <c r="N43" s="140"/>
      <c r="O43" s="140"/>
      <c r="P43" s="140"/>
      <c r="Q43" s="140"/>
      <c r="R43" s="140"/>
      <c r="S43" s="140"/>
      <c r="T43" s="356">
        <v>33684</v>
      </c>
      <c r="U43" s="140"/>
    </row>
    <row r="44" spans="2:21" ht="11.25" customHeight="1">
      <c r="B44" s="246">
        <v>13</v>
      </c>
      <c r="C44" s="587" t="s">
        <v>1163</v>
      </c>
      <c r="D44" s="140"/>
      <c r="E44" s="140"/>
      <c r="F44" s="140"/>
      <c r="G44" s="140"/>
      <c r="H44" s="140"/>
      <c r="I44" s="140"/>
      <c r="J44" s="140"/>
      <c r="K44" s="140"/>
      <c r="L44" s="140"/>
      <c r="M44" s="140"/>
      <c r="N44" s="140"/>
      <c r="O44" s="140"/>
      <c r="P44" s="140"/>
      <c r="Q44" s="140"/>
      <c r="R44" s="140"/>
      <c r="S44" s="140"/>
      <c r="T44" s="356"/>
      <c r="U44" s="140"/>
    </row>
    <row r="45" spans="2:21" ht="11.25" customHeight="1">
      <c r="B45" s="19">
        <v>14</v>
      </c>
      <c r="C45" s="587" t="s">
        <v>740</v>
      </c>
      <c r="D45" s="140">
        <v>557</v>
      </c>
      <c r="E45" s="140"/>
      <c r="F45" s="140"/>
      <c r="G45" s="140"/>
      <c r="H45" s="140"/>
      <c r="I45" s="140"/>
      <c r="J45" s="140"/>
      <c r="K45" s="140"/>
      <c r="L45" s="140"/>
      <c r="M45" s="140">
        <v>179.5</v>
      </c>
      <c r="N45" s="140"/>
      <c r="O45" s="140"/>
      <c r="P45" s="140"/>
      <c r="Q45" s="140"/>
      <c r="R45" s="140"/>
      <c r="S45" s="140"/>
      <c r="T45" s="356">
        <v>737</v>
      </c>
      <c r="U45" s="140">
        <v>737</v>
      </c>
    </row>
    <row r="46" spans="2:21" ht="11.25" customHeight="1">
      <c r="B46" s="19">
        <v>15</v>
      </c>
      <c r="C46" s="587" t="s">
        <v>1141</v>
      </c>
      <c r="D46" s="140"/>
      <c r="E46" s="140"/>
      <c r="F46" s="140"/>
      <c r="G46" s="140"/>
      <c r="H46" s="140">
        <v>204</v>
      </c>
      <c r="I46" s="140"/>
      <c r="J46" s="140"/>
      <c r="K46" s="140"/>
      <c r="L46" s="140"/>
      <c r="M46" s="140">
        <v>5233.8999999999996</v>
      </c>
      <c r="N46" s="140"/>
      <c r="O46" s="140">
        <v>18711.7</v>
      </c>
      <c r="P46" s="140"/>
      <c r="Q46" s="140"/>
      <c r="R46" s="140"/>
      <c r="S46" s="140"/>
      <c r="T46" s="356">
        <v>24150</v>
      </c>
      <c r="U46" s="140">
        <v>24150</v>
      </c>
    </row>
    <row r="47" spans="2:21" ht="11.25" customHeight="1">
      <c r="B47" s="19">
        <v>16</v>
      </c>
      <c r="C47" s="587" t="s">
        <v>1142</v>
      </c>
      <c r="D47" s="140">
        <v>8613</v>
      </c>
      <c r="E47" s="1208"/>
      <c r="F47" s="1208"/>
      <c r="G47" s="1208"/>
      <c r="H47" s="1208">
        <v>18.2</v>
      </c>
      <c r="I47" s="1208"/>
      <c r="J47" s="1208"/>
      <c r="K47" s="1208"/>
      <c r="L47" s="1208"/>
      <c r="M47" s="1208">
        <v>9575.6</v>
      </c>
      <c r="N47" s="1208"/>
      <c r="O47" s="1208">
        <v>4399.3999999999996</v>
      </c>
      <c r="P47" s="1208"/>
      <c r="Q47" s="1208"/>
      <c r="R47" s="1208"/>
      <c r="S47" s="1208"/>
      <c r="T47" s="356">
        <v>22606</v>
      </c>
      <c r="U47" s="1208">
        <v>22606</v>
      </c>
    </row>
    <row r="48" spans="2:21" s="79" customFormat="1" ht="11.25" customHeight="1">
      <c r="B48" s="966">
        <v>17</v>
      </c>
      <c r="C48" s="606" t="s">
        <v>1143</v>
      </c>
      <c r="D48" s="635">
        <v>659657</v>
      </c>
      <c r="E48" s="635"/>
      <c r="F48" s="635"/>
      <c r="G48" s="635">
        <v>33684</v>
      </c>
      <c r="H48" s="635">
        <v>25125</v>
      </c>
      <c r="I48" s="635">
        <v>55663</v>
      </c>
      <c r="J48" s="635">
        <v>11409</v>
      </c>
      <c r="K48" s="635"/>
      <c r="L48" s="635">
        <v>70822</v>
      </c>
      <c r="M48" s="635">
        <v>142964</v>
      </c>
      <c r="N48" s="635">
        <v>7312</v>
      </c>
      <c r="O48" s="635">
        <v>23112</v>
      </c>
      <c r="P48" s="635"/>
      <c r="Q48" s="635"/>
      <c r="R48" s="635"/>
      <c r="S48" s="635"/>
      <c r="T48" s="635">
        <v>1029746</v>
      </c>
      <c r="U48" s="635">
        <v>317620</v>
      </c>
    </row>
    <row r="49" spans="2:3">
      <c r="B49" s="954"/>
      <c r="C49" s="587"/>
    </row>
    <row r="50" spans="2:3">
      <c r="B50" s="19"/>
    </row>
    <row r="51" spans="2:3">
      <c r="B51" s="19"/>
    </row>
    <row r="52" spans="2:3">
      <c r="B52" s="19"/>
    </row>
    <row r="53" spans="2:3">
      <c r="B53" s="19"/>
    </row>
    <row r="54" spans="2:3">
      <c r="B54" s="19"/>
    </row>
    <row r="55" spans="2:3">
      <c r="B55" s="19"/>
    </row>
    <row r="56" spans="2:3">
      <c r="B56" s="19"/>
    </row>
    <row r="57" spans="2:3">
      <c r="B57" s="19"/>
    </row>
    <row r="58" spans="2:3">
      <c r="B58" s="19"/>
    </row>
    <row r="59" spans="2:3">
      <c r="B59" s="19"/>
    </row>
    <row r="60" spans="2:3">
      <c r="B60" s="19"/>
    </row>
    <row r="61" spans="2:3">
      <c r="B61" s="19"/>
    </row>
    <row r="62" spans="2:3">
      <c r="B62" s="19"/>
    </row>
    <row r="63" spans="2:3">
      <c r="B63" s="19"/>
    </row>
    <row r="64" spans="2:3">
      <c r="B64" s="19"/>
    </row>
    <row r="71" spans="2:2">
      <c r="B71" s="30"/>
    </row>
    <row r="72" spans="2:2">
      <c r="B72" s="30"/>
    </row>
    <row r="73" spans="2:2">
      <c r="B73" s="31"/>
    </row>
    <row r="74" spans="2:2">
      <c r="B74" s="19"/>
    </row>
    <row r="75" spans="2:2">
      <c r="B75" s="19"/>
    </row>
    <row r="76" spans="2:2">
      <c r="B76" s="19"/>
    </row>
    <row r="77" spans="2:2">
      <c r="B77" s="19"/>
    </row>
    <row r="78" spans="2:2">
      <c r="B78" s="19"/>
    </row>
    <row r="79" spans="2:2">
      <c r="B79" s="19"/>
    </row>
    <row r="80" spans="2:2">
      <c r="B80" s="19"/>
    </row>
    <row r="81" spans="2:2">
      <c r="B81" s="19"/>
    </row>
    <row r="82" spans="2:2">
      <c r="B82" s="33"/>
    </row>
    <row r="83" spans="2:2">
      <c r="B83" s="33"/>
    </row>
    <row r="84" spans="2:2">
      <c r="B84" s="33"/>
    </row>
    <row r="85" spans="2:2">
      <c r="B85" s="33"/>
    </row>
    <row r="86" spans="2:2">
      <c r="B86" s="33"/>
    </row>
    <row r="87" spans="2:2">
      <c r="B87" s="33"/>
    </row>
    <row r="88" spans="2:2">
      <c r="B88" s="33"/>
    </row>
    <row r="89" spans="2:2">
      <c r="B89" s="33"/>
    </row>
  </sheetData>
  <mergeCells count="7">
    <mergeCell ref="B31:C31"/>
    <mergeCell ref="D9:Q9"/>
    <mergeCell ref="D30:Q30"/>
    <mergeCell ref="B3:K3"/>
    <mergeCell ref="B9:C9"/>
    <mergeCell ref="B10:C10"/>
    <mergeCell ref="B7:U7"/>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21A3-421D-49CD-BA77-47828824A683}">
  <dimension ref="A1:P114"/>
  <sheetViews>
    <sheetView showGridLines="0" showRowColHeaders="0" workbookViewId="0"/>
  </sheetViews>
  <sheetFormatPr baseColWidth="10" defaultColWidth="11.42578125" defaultRowHeight="11.25"/>
  <cols>
    <col min="1" max="1" width="2.7109375" style="28" customWidth="1"/>
    <col min="2" max="2" width="11.42578125" style="41"/>
    <col min="3" max="3" width="17.42578125" style="41" customWidth="1"/>
    <col min="4" max="15" width="11.42578125" style="41"/>
    <col min="16" max="16" width="3.5703125" style="41" customWidth="1"/>
    <col min="17" max="16384" width="11.42578125" style="41"/>
  </cols>
  <sheetData>
    <row r="1" spans="1:15" s="17" customFormat="1" ht="11.25" customHeight="1">
      <c r="A1" s="14"/>
      <c r="B1" s="14"/>
      <c r="C1" s="14"/>
      <c r="D1" s="15"/>
      <c r="E1" s="15"/>
      <c r="F1" s="15"/>
      <c r="G1" s="15"/>
      <c r="H1" s="15"/>
      <c r="I1" s="15"/>
      <c r="J1" s="15"/>
      <c r="K1" s="15"/>
      <c r="L1" s="15"/>
      <c r="M1" s="15"/>
      <c r="N1" s="15"/>
      <c r="O1" s="15"/>
    </row>
    <row r="2" spans="1:15" s="17" customFormat="1" ht="5.25" customHeight="1">
      <c r="A2" s="14"/>
      <c r="B2" s="14"/>
      <c r="C2" s="14"/>
      <c r="D2" s="15"/>
      <c r="E2" s="15"/>
      <c r="F2" s="16"/>
      <c r="G2" s="16"/>
      <c r="H2" s="16"/>
    </row>
    <row r="3" spans="1:15" s="19" customFormat="1" ht="12.75" customHeight="1">
      <c r="A3" s="18"/>
      <c r="B3" s="1807" t="s">
        <v>284</v>
      </c>
      <c r="C3" s="1808"/>
      <c r="D3" s="1808"/>
      <c r="E3" s="1808"/>
      <c r="F3" s="1808"/>
      <c r="G3" s="1808"/>
      <c r="H3" s="1808"/>
      <c r="I3" s="1808"/>
      <c r="J3" s="1808"/>
      <c r="K3" s="1808"/>
    </row>
    <row r="4" spans="1:15" s="17" customFormat="1" ht="5.25" customHeight="1">
      <c r="A4" s="14"/>
      <c r="B4" s="14"/>
      <c r="C4" s="14"/>
      <c r="D4" s="15"/>
      <c r="E4" s="15"/>
      <c r="F4" s="16"/>
      <c r="G4" s="16"/>
      <c r="H4" s="16"/>
      <c r="J4" s="14"/>
      <c r="K4" s="14"/>
    </row>
    <row r="5" spans="1:15" s="9" customFormat="1" ht="15.75" customHeight="1">
      <c r="A5" s="20"/>
      <c r="B5" s="21" t="s">
        <v>1164</v>
      </c>
    </row>
    <row r="6" spans="1:15" s="9" customFormat="1" ht="11.25" customHeight="1">
      <c r="A6" s="20"/>
      <c r="B6" s="21"/>
    </row>
    <row r="7" spans="1:15" s="9" customFormat="1" ht="84.95" customHeight="1">
      <c r="A7" s="20"/>
      <c r="B7" s="1884" t="s">
        <v>2028</v>
      </c>
      <c r="C7" s="1885"/>
      <c r="D7" s="1885"/>
      <c r="E7" s="1885"/>
      <c r="F7" s="1885"/>
      <c r="G7" s="1885"/>
      <c r="H7" s="1885"/>
      <c r="I7" s="1885"/>
      <c r="J7" s="1885"/>
      <c r="K7" s="1885"/>
      <c r="L7" s="1885"/>
      <c r="M7" s="1885"/>
      <c r="N7" s="1885"/>
      <c r="O7" s="1885"/>
    </row>
    <row r="9" spans="1:15" ht="11.25" customHeight="1">
      <c r="A9" s="24"/>
      <c r="B9" s="1813" t="s">
        <v>866</v>
      </c>
      <c r="C9" s="1813"/>
      <c r="D9" s="636" t="s">
        <v>305</v>
      </c>
      <c r="E9" s="636" t="s">
        <v>308</v>
      </c>
      <c r="F9" s="636" t="s">
        <v>310</v>
      </c>
      <c r="G9" s="636" t="s">
        <v>313</v>
      </c>
      <c r="H9" s="636" t="s">
        <v>319</v>
      </c>
      <c r="I9" s="636" t="s">
        <v>328</v>
      </c>
      <c r="J9" s="636" t="s">
        <v>331</v>
      </c>
      <c r="K9" s="636" t="s">
        <v>339</v>
      </c>
      <c r="L9" s="636" t="s">
        <v>348</v>
      </c>
      <c r="M9" s="636" t="s">
        <v>388</v>
      </c>
      <c r="N9" s="636" t="s">
        <v>416</v>
      </c>
      <c r="O9" s="636" t="s">
        <v>951</v>
      </c>
    </row>
    <row r="10" spans="1:15" ht="11.25" customHeight="1">
      <c r="A10" s="24"/>
      <c r="B10" s="805"/>
      <c r="C10" s="805"/>
      <c r="D10" s="153" t="s">
        <v>1165</v>
      </c>
      <c r="E10" s="153" t="s">
        <v>1166</v>
      </c>
      <c r="F10" s="153"/>
      <c r="G10" s="153"/>
      <c r="H10" s="153"/>
      <c r="I10" s="153"/>
      <c r="J10" s="153"/>
      <c r="K10" s="153"/>
      <c r="L10" s="153"/>
      <c r="M10" s="153"/>
      <c r="N10" s="153"/>
      <c r="O10" s="153"/>
    </row>
    <row r="11" spans="1:15" ht="11.25" customHeight="1">
      <c r="A11" s="24"/>
      <c r="B11" s="805"/>
      <c r="C11" s="805"/>
      <c r="D11" s="153" t="s">
        <v>1167</v>
      </c>
      <c r="E11" s="153" t="s">
        <v>1168</v>
      </c>
      <c r="F11" s="153"/>
      <c r="G11" s="153"/>
      <c r="H11" s="153"/>
      <c r="I11" s="153"/>
      <c r="J11" s="153"/>
      <c r="K11" s="153"/>
      <c r="L11" s="153"/>
      <c r="M11" s="153"/>
      <c r="N11" s="153"/>
      <c r="O11" s="153" t="s">
        <v>1169</v>
      </c>
    </row>
    <row r="12" spans="1:15" ht="11.25" customHeight="1">
      <c r="A12" s="24"/>
      <c r="B12" s="1883" t="s">
        <v>296</v>
      </c>
      <c r="C12" s="1883"/>
      <c r="D12" s="153" t="s">
        <v>1170</v>
      </c>
      <c r="E12" s="153" t="s">
        <v>1078</v>
      </c>
      <c r="F12" s="153" t="s">
        <v>1171</v>
      </c>
      <c r="G12" s="602"/>
      <c r="H12" s="153" t="s">
        <v>1172</v>
      </c>
      <c r="I12" s="153" t="s">
        <v>1173</v>
      </c>
      <c r="J12" s="153" t="s">
        <v>1174</v>
      </c>
      <c r="K12" s="153" t="s">
        <v>1175</v>
      </c>
      <c r="L12" s="153"/>
      <c r="M12" s="153" t="s">
        <v>1176</v>
      </c>
      <c r="N12" s="153"/>
      <c r="O12" s="153" t="s">
        <v>1177</v>
      </c>
    </row>
    <row r="13" spans="1:15" ht="11.25" customHeight="1">
      <c r="A13" s="24"/>
      <c r="B13" s="1209" t="s">
        <v>1178</v>
      </c>
      <c r="D13" s="1130" t="s">
        <v>594</v>
      </c>
      <c r="E13" s="1130" t="s">
        <v>1179</v>
      </c>
      <c r="F13" s="1130" t="s">
        <v>1180</v>
      </c>
      <c r="G13" s="1160" t="s">
        <v>1181</v>
      </c>
      <c r="H13" s="1130" t="s">
        <v>1180</v>
      </c>
      <c r="I13" s="1130" t="s">
        <v>1182</v>
      </c>
      <c r="J13" s="1130" t="s">
        <v>1180</v>
      </c>
      <c r="K13" s="1130" t="s">
        <v>1183</v>
      </c>
      <c r="L13" s="1130" t="s">
        <v>1137</v>
      </c>
      <c r="M13" s="1130" t="s">
        <v>1180</v>
      </c>
      <c r="N13" s="1130" t="s">
        <v>1184</v>
      </c>
      <c r="O13" s="1130" t="s">
        <v>1185</v>
      </c>
    </row>
    <row r="14" spans="1:15">
      <c r="A14" s="19"/>
      <c r="B14" s="970" t="s">
        <v>758</v>
      </c>
      <c r="C14" s="970"/>
      <c r="D14" s="953"/>
      <c r="E14" s="953"/>
      <c r="F14" s="953"/>
      <c r="G14" s="953"/>
      <c r="H14" s="971"/>
      <c r="I14" s="953"/>
      <c r="J14" s="953"/>
      <c r="K14" s="953"/>
      <c r="L14" s="953"/>
      <c r="M14" s="953"/>
      <c r="N14" s="953"/>
      <c r="O14" s="972"/>
    </row>
    <row r="15" spans="1:15">
      <c r="A15" s="19"/>
      <c r="B15" s="434" t="s">
        <v>2017</v>
      </c>
      <c r="D15" s="53"/>
      <c r="E15" s="53"/>
      <c r="F15" s="53"/>
      <c r="G15" s="53"/>
      <c r="H15" s="53"/>
      <c r="I15" s="53"/>
      <c r="J15" s="53"/>
      <c r="K15" s="159"/>
      <c r="L15" s="53"/>
      <c r="M15" s="53"/>
      <c r="N15" s="53"/>
      <c r="O15" s="806"/>
    </row>
    <row r="16" spans="1:15">
      <c r="A16" s="19"/>
      <c r="B16" s="434" t="s">
        <v>2018</v>
      </c>
      <c r="D16" s="53">
        <v>100431.17971587005</v>
      </c>
      <c r="E16" s="53">
        <v>14886.835669390004</v>
      </c>
      <c r="F16" s="1457">
        <v>100</v>
      </c>
      <c r="G16" s="53">
        <v>115318.016</v>
      </c>
      <c r="H16" s="1457">
        <v>0.20485115979562299</v>
      </c>
      <c r="I16" s="155">
        <v>40250</v>
      </c>
      <c r="J16" s="1464">
        <v>18.738700726644698</v>
      </c>
      <c r="K16" s="1726"/>
      <c r="L16" s="53">
        <v>9362.1219999999994</v>
      </c>
      <c r="M16" s="1457">
        <v>8.1185250360186565</v>
      </c>
      <c r="N16" s="53">
        <v>44.323</v>
      </c>
      <c r="O16" s="806"/>
    </row>
    <row r="17" spans="1:15">
      <c r="A17" s="19"/>
      <c r="B17" s="434" t="s">
        <v>2019</v>
      </c>
      <c r="D17" s="53">
        <v>246694.61910482001</v>
      </c>
      <c r="E17" s="53">
        <v>40160.786658439996</v>
      </c>
      <c r="F17" s="1457">
        <v>100</v>
      </c>
      <c r="G17" s="53">
        <v>286855.40600000002</v>
      </c>
      <c r="H17" s="1457">
        <v>0.30378683547249696</v>
      </c>
      <c r="I17" s="155">
        <v>145863</v>
      </c>
      <c r="J17" s="1464">
        <v>19.901810790648099</v>
      </c>
      <c r="K17" s="1726"/>
      <c r="L17" s="53">
        <v>32998.843000000001</v>
      </c>
      <c r="M17" s="1457">
        <v>11.503650379173958</v>
      </c>
      <c r="N17" s="53">
        <v>174.00200000000001</v>
      </c>
      <c r="O17" s="806"/>
    </row>
    <row r="18" spans="1:15">
      <c r="A18" s="19"/>
      <c r="B18" s="434" t="s">
        <v>2020</v>
      </c>
      <c r="D18" s="53">
        <v>198626.35291992989</v>
      </c>
      <c r="E18" s="53">
        <v>26062.396862730013</v>
      </c>
      <c r="F18" s="1457">
        <v>100</v>
      </c>
      <c r="G18" s="53">
        <v>224688.75</v>
      </c>
      <c r="H18" s="1457">
        <v>0.60525345991530899</v>
      </c>
      <c r="I18" s="155">
        <v>112758</v>
      </c>
      <c r="J18" s="1464">
        <v>20.0162027795798</v>
      </c>
      <c r="K18" s="1726"/>
      <c r="L18" s="53">
        <v>42465.785000000003</v>
      </c>
      <c r="M18" s="1457">
        <v>18.899826982881876</v>
      </c>
      <c r="N18" s="53">
        <v>272.32400000000001</v>
      </c>
      <c r="O18" s="806"/>
    </row>
    <row r="19" spans="1:15">
      <c r="A19" s="19"/>
      <c r="B19" s="434" t="s">
        <v>2021</v>
      </c>
      <c r="D19" s="53">
        <v>195548.07986706001</v>
      </c>
      <c r="E19" s="53">
        <v>17309.07040140999</v>
      </c>
      <c r="F19" s="1457">
        <v>100</v>
      </c>
      <c r="G19" s="53">
        <v>212857.15100000001</v>
      </c>
      <c r="H19" s="1457">
        <v>1.3368362628556301</v>
      </c>
      <c r="I19" s="155">
        <v>97613</v>
      </c>
      <c r="J19" s="1464">
        <v>20.613883096883502</v>
      </c>
      <c r="K19" s="1726"/>
      <c r="L19" s="53">
        <v>69712.214999999997</v>
      </c>
      <c r="M19" s="1457">
        <v>32.750703780677775</v>
      </c>
      <c r="N19" s="53">
        <v>586.54300000000001</v>
      </c>
      <c r="O19" s="806"/>
    </row>
    <row r="20" spans="1:15">
      <c r="A20" s="19"/>
      <c r="B20" s="434" t="s">
        <v>2022</v>
      </c>
      <c r="D20" s="53">
        <v>51412.835561880041</v>
      </c>
      <c r="E20" s="53">
        <v>3906.8058114499968</v>
      </c>
      <c r="F20" s="1457">
        <v>100</v>
      </c>
      <c r="G20" s="53">
        <v>55319.642</v>
      </c>
      <c r="H20" s="1457">
        <v>3.3736959634914903</v>
      </c>
      <c r="I20" s="155">
        <v>24897</v>
      </c>
      <c r="J20" s="1464">
        <v>20.502816265143199</v>
      </c>
      <c r="K20" s="1726"/>
      <c r="L20" s="53">
        <v>31597.124</v>
      </c>
      <c r="M20" s="1457">
        <v>57.117368908497276</v>
      </c>
      <c r="N20" s="53">
        <v>389.52100000000002</v>
      </c>
      <c r="O20" s="806"/>
    </row>
    <row r="21" spans="1:15">
      <c r="A21" s="19"/>
      <c r="B21" s="434" t="s">
        <v>2023</v>
      </c>
      <c r="D21" s="53">
        <v>2185.8179148799991</v>
      </c>
      <c r="E21" s="53">
        <v>58.962960749999993</v>
      </c>
      <c r="F21" s="1457">
        <v>100</v>
      </c>
      <c r="G21" s="53">
        <v>2244.7809999999999</v>
      </c>
      <c r="H21" s="1457">
        <v>13.827408215195499</v>
      </c>
      <c r="I21" s="155">
        <v>979</v>
      </c>
      <c r="J21" s="1464">
        <v>21.664618146905397</v>
      </c>
      <c r="K21" s="1726"/>
      <c r="L21" s="53">
        <v>2579.9160000000002</v>
      </c>
      <c r="M21" s="1457">
        <v>114.9295187370171</v>
      </c>
      <c r="N21" s="53">
        <v>67.543000000000006</v>
      </c>
      <c r="O21" s="806"/>
    </row>
    <row r="22" spans="1:15">
      <c r="A22" s="19"/>
      <c r="B22" s="434" t="s">
        <v>2024</v>
      </c>
      <c r="D22" s="53">
        <v>1940.4230232699999</v>
      </c>
      <c r="E22" s="53">
        <v>18.629600360000001</v>
      </c>
      <c r="F22" s="1457">
        <v>100</v>
      </c>
      <c r="G22" s="53">
        <v>1959.0530000000001</v>
      </c>
      <c r="H22" s="1457">
        <v>10</v>
      </c>
      <c r="I22" s="155">
        <v>1383</v>
      </c>
      <c r="J22" s="1464">
        <v>23.628986599771299</v>
      </c>
      <c r="K22" s="1726"/>
      <c r="L22" s="53">
        <v>5071.6549999999997</v>
      </c>
      <c r="M22" s="1457">
        <v>258.88299091448778</v>
      </c>
      <c r="N22" s="53">
        <v>67.787999999999997</v>
      </c>
      <c r="O22" s="806">
        <v>67.787819709999994</v>
      </c>
    </row>
    <row r="23" spans="1:15">
      <c r="A23" s="19"/>
      <c r="B23" s="665" t="s">
        <v>1186</v>
      </c>
      <c r="C23" s="665"/>
      <c r="D23" s="666">
        <v>796839.30810771103</v>
      </c>
      <c r="E23" s="666">
        <v>102403.48796453021</v>
      </c>
      <c r="F23" s="1610">
        <v>100</v>
      </c>
      <c r="G23" s="666">
        <v>899242.79700000002</v>
      </c>
      <c r="H23" s="1610">
        <v>1.0507630914177399</v>
      </c>
      <c r="I23" s="667">
        <v>423743</v>
      </c>
      <c r="J23" s="1612">
        <v>19.999282783859201</v>
      </c>
      <c r="K23" s="1727"/>
      <c r="L23" s="666">
        <v>193787.65599999999</v>
      </c>
      <c r="M23" s="1610">
        <v>21.550092660903459</v>
      </c>
      <c r="N23" s="666">
        <v>1602.0409999999999</v>
      </c>
      <c r="O23" s="807">
        <v>67.787819709999994</v>
      </c>
    </row>
    <row r="24" spans="1:15" ht="11.25" customHeight="1">
      <c r="A24" s="19"/>
      <c r="B24" s="434" t="s">
        <v>600</v>
      </c>
      <c r="C24" s="434"/>
      <c r="F24" s="1457"/>
      <c r="H24" s="1457">
        <v>0</v>
      </c>
      <c r="J24" s="1464">
        <v>0</v>
      </c>
      <c r="K24" s="1726">
        <v>0</v>
      </c>
      <c r="M24" s="1457"/>
      <c r="O24" s="2"/>
    </row>
    <row r="25" spans="1:15">
      <c r="A25" s="19"/>
      <c r="B25" s="434" t="s">
        <v>2017</v>
      </c>
      <c r="D25" s="53">
        <v>46615.741519389972</v>
      </c>
      <c r="E25" s="53">
        <v>92710.464835210063</v>
      </c>
      <c r="F25" s="1457">
        <v>46.339254924719036</v>
      </c>
      <c r="G25" s="53">
        <v>84960.760999999999</v>
      </c>
      <c r="H25" s="1457">
        <v>8.2335019005573606E-2</v>
      </c>
      <c r="I25" s="155">
        <v>1951</v>
      </c>
      <c r="J25" s="1464">
        <v>27.5853483366025</v>
      </c>
      <c r="K25" s="1726">
        <v>2.24657534246575</v>
      </c>
      <c r="L25" s="53">
        <v>12763.620999999999</v>
      </c>
      <c r="M25" s="1457">
        <v>15.022959834364007</v>
      </c>
      <c r="N25" s="53">
        <v>19.094999999999999</v>
      </c>
      <c r="O25" s="806"/>
    </row>
    <row r="26" spans="1:15">
      <c r="A26" s="19"/>
      <c r="B26" s="434" t="s">
        <v>2018</v>
      </c>
      <c r="D26" s="53">
        <v>39857.977342750019</v>
      </c>
      <c r="E26" s="53">
        <v>66764.914835270014</v>
      </c>
      <c r="F26" s="1457">
        <v>48.517365507965749</v>
      </c>
      <c r="G26" s="53">
        <v>70856.11</v>
      </c>
      <c r="H26" s="1457">
        <v>0.19811831256966503</v>
      </c>
      <c r="I26" s="155">
        <v>1335</v>
      </c>
      <c r="J26" s="1464">
        <v>25.379952990025998</v>
      </c>
      <c r="K26" s="1726">
        <v>2.2575342465753403</v>
      </c>
      <c r="L26" s="53">
        <v>17009.244999999999</v>
      </c>
      <c r="M26" s="1457">
        <v>24.005332779346762</v>
      </c>
      <c r="N26" s="53">
        <v>35.758000000000003</v>
      </c>
      <c r="O26" s="806"/>
    </row>
    <row r="27" spans="1:15">
      <c r="A27" s="19"/>
      <c r="B27" s="434" t="s">
        <v>2019</v>
      </c>
      <c r="D27" s="53">
        <v>129870.57880531996</v>
      </c>
      <c r="E27" s="53">
        <v>87862.453896710023</v>
      </c>
      <c r="F27" s="1457">
        <v>47.585376939302101</v>
      </c>
      <c r="G27" s="53">
        <v>166965.18599999999</v>
      </c>
      <c r="H27" s="1457">
        <v>0.372000174803922</v>
      </c>
      <c r="I27" s="155">
        <v>9737</v>
      </c>
      <c r="J27" s="1464">
        <v>24.073868479774699</v>
      </c>
      <c r="K27" s="1726">
        <v>2.3671232876712303</v>
      </c>
      <c r="L27" s="53">
        <v>51836.516000000003</v>
      </c>
      <c r="M27" s="1457">
        <v>31.04630207161869</v>
      </c>
      <c r="N27" s="53">
        <v>149.86099999999999</v>
      </c>
      <c r="O27" s="806"/>
    </row>
    <row r="28" spans="1:15">
      <c r="A28" s="19"/>
      <c r="B28" s="434" t="s">
        <v>2020</v>
      </c>
      <c r="D28" s="53">
        <v>108466.32660990008</v>
      </c>
      <c r="E28" s="53">
        <v>55808.86497425002</v>
      </c>
      <c r="F28" s="1457">
        <v>47.118108930799593</v>
      </c>
      <c r="G28" s="53">
        <v>132896.323</v>
      </c>
      <c r="H28" s="1457">
        <v>0.615001743251127</v>
      </c>
      <c r="I28" s="155">
        <v>9378</v>
      </c>
      <c r="J28" s="1464">
        <v>25.3485997855161</v>
      </c>
      <c r="K28" s="1726">
        <v>2.1424657534246601</v>
      </c>
      <c r="L28" s="53">
        <v>52610.445</v>
      </c>
      <c r="M28" s="1457">
        <v>39.587585128295835</v>
      </c>
      <c r="N28" s="53">
        <v>207.75700000000001</v>
      </c>
      <c r="O28" s="806"/>
    </row>
    <row r="29" spans="1:15">
      <c r="A29" s="19"/>
      <c r="B29" s="434" t="s">
        <v>2021</v>
      </c>
      <c r="D29" s="53">
        <v>182225.95702161011</v>
      </c>
      <c r="E29" s="53">
        <v>87184.213298850038</v>
      </c>
      <c r="F29" s="1457">
        <v>49.177615170813844</v>
      </c>
      <c r="G29" s="53">
        <v>222456.97700000001</v>
      </c>
      <c r="H29" s="1457">
        <v>1.33532080556536</v>
      </c>
      <c r="I29" s="155">
        <v>20240</v>
      </c>
      <c r="J29" s="1464">
        <v>24.457432466807401</v>
      </c>
      <c r="K29" s="1726">
        <v>2.2164383561643799</v>
      </c>
      <c r="L29" s="53">
        <v>112269.105</v>
      </c>
      <c r="M29" s="1457">
        <v>50.467783260400957</v>
      </c>
      <c r="N29" s="53">
        <v>727.03200000000004</v>
      </c>
      <c r="O29" s="806"/>
    </row>
    <row r="30" spans="1:15">
      <c r="A30" s="19"/>
      <c r="B30" s="434" t="s">
        <v>2022</v>
      </c>
      <c r="D30" s="53">
        <v>77892.067076899853</v>
      </c>
      <c r="E30" s="53">
        <v>24191.909146139977</v>
      </c>
      <c r="F30" s="1457">
        <v>53.262015056450892</v>
      </c>
      <c r="G30" s="53">
        <v>85582.952000000005</v>
      </c>
      <c r="H30" s="1457">
        <v>4.3325750445078697</v>
      </c>
      <c r="I30" s="155">
        <v>12062</v>
      </c>
      <c r="J30" s="1464">
        <v>25.017713371954301</v>
      </c>
      <c r="K30" s="1726">
        <v>2.2191780821917799</v>
      </c>
      <c r="L30" s="53">
        <v>62297.27</v>
      </c>
      <c r="M30" s="1457">
        <v>72.791681689128922</v>
      </c>
      <c r="N30" s="53">
        <v>918.15</v>
      </c>
      <c r="O30" s="806"/>
    </row>
    <row r="31" spans="1:15">
      <c r="A31" s="19"/>
      <c r="B31" s="434" t="s">
        <v>2023</v>
      </c>
      <c r="D31" s="53">
        <v>7514.8817628200059</v>
      </c>
      <c r="E31" s="53">
        <v>7604.3614082499998</v>
      </c>
      <c r="F31" s="1457">
        <v>71.68761691055046</v>
      </c>
      <c r="G31" s="53">
        <v>12533.343999999999</v>
      </c>
      <c r="H31" s="1457">
        <v>14.6627904727894</v>
      </c>
      <c r="I31" s="155">
        <v>2183</v>
      </c>
      <c r="J31" s="1464">
        <v>20.513337792543702</v>
      </c>
      <c r="K31" s="1726">
        <v>2.5726027397260296</v>
      </c>
      <c r="L31" s="53">
        <v>12053.138999999999</v>
      </c>
      <c r="M31" s="1457">
        <v>96.168580388442223</v>
      </c>
      <c r="N31" s="53">
        <v>407.53399999999999</v>
      </c>
      <c r="O31" s="806"/>
    </row>
    <row r="32" spans="1:15">
      <c r="A32" s="19"/>
      <c r="B32" s="434" t="s">
        <v>2024</v>
      </c>
      <c r="D32" s="53">
        <v>25813.636087140025</v>
      </c>
      <c r="E32" s="53">
        <v>4952.805868039999</v>
      </c>
      <c r="F32" s="1457">
        <v>62.512310951837179</v>
      </c>
      <c r="G32" s="53">
        <v>27155.758000000002</v>
      </c>
      <c r="H32" s="1457">
        <v>100</v>
      </c>
      <c r="I32" s="155">
        <v>2549</v>
      </c>
      <c r="J32" s="1464">
        <v>30.0772644621713</v>
      </c>
      <c r="K32" s="1726">
        <v>2.0739726027397301</v>
      </c>
      <c r="L32" s="53">
        <v>41531.947</v>
      </c>
      <c r="M32" s="1457">
        <v>152.93974486000354</v>
      </c>
      <c r="N32" s="53">
        <v>8167.7160000000003</v>
      </c>
      <c r="O32" s="806">
        <v>8167.7150938499899</v>
      </c>
    </row>
    <row r="33" spans="1:15">
      <c r="A33" s="19"/>
      <c r="B33" s="665" t="s">
        <v>1186</v>
      </c>
      <c r="C33" s="665"/>
      <c r="D33" s="666">
        <v>618257.16622582683</v>
      </c>
      <c r="E33" s="666">
        <v>427079.98826271913</v>
      </c>
      <c r="F33" s="1610">
        <v>48.648355778225522</v>
      </c>
      <c r="G33" s="666">
        <v>803407.40700000001</v>
      </c>
      <c r="H33" s="1610">
        <v>4.64530344671625</v>
      </c>
      <c r="I33" s="667">
        <v>59435</v>
      </c>
      <c r="J33" s="1612">
        <v>25.1253824298167</v>
      </c>
      <c r="K33" s="1727">
        <v>2.2438356164383597</v>
      </c>
      <c r="L33" s="666">
        <v>362371.28399999999</v>
      </c>
      <c r="M33" s="1610">
        <v>45.104299617192851</v>
      </c>
      <c r="N33" s="666">
        <v>10632.9</v>
      </c>
      <c r="O33" s="807">
        <v>8167.7150938499899</v>
      </c>
    </row>
    <row r="34" spans="1:15">
      <c r="A34" s="19"/>
      <c r="B34" s="434" t="s">
        <v>1187</v>
      </c>
      <c r="C34" s="434"/>
      <c r="F34" s="1457"/>
      <c r="H34" s="1457">
        <v>0</v>
      </c>
      <c r="J34" s="1464">
        <v>0</v>
      </c>
      <c r="K34" s="1726">
        <v>0</v>
      </c>
      <c r="M34" s="1457"/>
      <c r="O34" s="2"/>
    </row>
    <row r="35" spans="1:15">
      <c r="A35" s="19"/>
      <c r="B35" s="434" t="s">
        <v>2017</v>
      </c>
      <c r="D35" s="53">
        <v>391.1449192</v>
      </c>
      <c r="E35" s="53">
        <v>0.96499999999999997</v>
      </c>
      <c r="F35" s="1457">
        <v>50</v>
      </c>
      <c r="G35" s="53">
        <v>391.62799999999999</v>
      </c>
      <c r="H35" s="1457">
        <v>9.6801917183024402E-2</v>
      </c>
      <c r="I35" s="155">
        <v>4</v>
      </c>
      <c r="J35" s="1464">
        <v>35.428880846349095</v>
      </c>
      <c r="K35" s="1726">
        <v>4.1232876712328794</v>
      </c>
      <c r="L35" s="53">
        <v>145.64699999999999</v>
      </c>
      <c r="M35" s="1457">
        <v>37.190139622294623</v>
      </c>
      <c r="N35" s="53">
        <v>0.151</v>
      </c>
      <c r="O35" s="806"/>
    </row>
    <row r="36" spans="1:15">
      <c r="A36" s="19"/>
      <c r="B36" s="434" t="s">
        <v>2018</v>
      </c>
      <c r="D36" s="53">
        <v>236.36254521999999</v>
      </c>
      <c r="E36" s="53">
        <v>1.7600000000000001E-6</v>
      </c>
      <c r="F36" s="1457">
        <v>100</v>
      </c>
      <c r="G36" s="53">
        <v>236.363</v>
      </c>
      <c r="H36" s="1457">
        <v>0.19024354143469599</v>
      </c>
      <c r="I36" s="155">
        <v>3</v>
      </c>
      <c r="J36" s="1464">
        <v>37.577302666955703</v>
      </c>
      <c r="K36" s="1726">
        <v>3.4054794520547897</v>
      </c>
      <c r="L36" s="53">
        <v>105.271</v>
      </c>
      <c r="M36" s="1457">
        <v>44.537850678828747</v>
      </c>
      <c r="N36" s="53">
        <v>0.17</v>
      </c>
      <c r="O36" s="806"/>
    </row>
    <row r="37" spans="1:15">
      <c r="A37" s="19"/>
      <c r="B37" s="434" t="s">
        <v>2019</v>
      </c>
      <c r="D37" s="53">
        <v>802.53654404999986</v>
      </c>
      <c r="E37" s="53">
        <v>75.696421479999998</v>
      </c>
      <c r="F37" s="1457">
        <v>42.119908598881366</v>
      </c>
      <c r="G37" s="53">
        <v>834.42</v>
      </c>
      <c r="H37" s="1457">
        <v>0.34963299929637998</v>
      </c>
      <c r="I37" s="155">
        <v>25</v>
      </c>
      <c r="J37" s="1464">
        <v>27.2465641996973</v>
      </c>
      <c r="K37" s="1726">
        <v>1.7671232876712302</v>
      </c>
      <c r="L37" s="53">
        <v>244.75</v>
      </c>
      <c r="M37" s="1457">
        <v>29.331751396179385</v>
      </c>
      <c r="N37" s="53">
        <v>0.79100000000000004</v>
      </c>
      <c r="O37" s="806"/>
    </row>
    <row r="38" spans="1:15">
      <c r="A38" s="19"/>
      <c r="B38" s="434" t="s">
        <v>2020</v>
      </c>
      <c r="D38" s="53">
        <v>1245.1477352800002</v>
      </c>
      <c r="E38" s="53">
        <v>150.43592700999997</v>
      </c>
      <c r="F38" s="1457">
        <v>46.838714514861962</v>
      </c>
      <c r="G38" s="53">
        <v>1312.627</v>
      </c>
      <c r="H38" s="1457">
        <v>0.64004418529424401</v>
      </c>
      <c r="I38" s="155">
        <v>29</v>
      </c>
      <c r="J38" s="1464">
        <v>25.352801692748802</v>
      </c>
      <c r="K38" s="1726">
        <v>2.1287671232876701</v>
      </c>
      <c r="L38" s="53">
        <v>544.02300000000002</v>
      </c>
      <c r="M38" s="1457">
        <v>41.445361096488185</v>
      </c>
      <c r="N38" s="53">
        <v>2.1110000000000002</v>
      </c>
      <c r="O38" s="806"/>
    </row>
    <row r="39" spans="1:15">
      <c r="A39" s="19"/>
      <c r="B39" s="434" t="s">
        <v>2021</v>
      </c>
      <c r="D39" s="53">
        <v>5591.1323135399989</v>
      </c>
      <c r="E39" s="53">
        <v>405.45918306000004</v>
      </c>
      <c r="F39" s="1457">
        <v>34.0589644703064</v>
      </c>
      <c r="G39" s="53">
        <v>5326.125</v>
      </c>
      <c r="H39" s="1457">
        <v>0.84374363842279898</v>
      </c>
      <c r="I39" s="155">
        <v>59</v>
      </c>
      <c r="J39" s="1464">
        <v>21.246664970711699</v>
      </c>
      <c r="K39" s="1726">
        <v>1.3315068493150699</v>
      </c>
      <c r="L39" s="53">
        <v>1874.048</v>
      </c>
      <c r="M39" s="1457">
        <v>35.185956018681495</v>
      </c>
      <c r="N39" s="53">
        <v>9.7149999999999999</v>
      </c>
      <c r="O39" s="806"/>
    </row>
    <row r="40" spans="1:15">
      <c r="A40" s="19"/>
      <c r="B40" s="434" t="s">
        <v>2022</v>
      </c>
      <c r="D40" s="53">
        <v>290.48451372</v>
      </c>
      <c r="E40" s="53">
        <v>30.516124380000001</v>
      </c>
      <c r="F40" s="1457">
        <v>53.982573261487012</v>
      </c>
      <c r="G40" s="53">
        <v>306.95800000000003</v>
      </c>
      <c r="H40" s="1457">
        <v>3.2727604744609597</v>
      </c>
      <c r="I40" s="155">
        <v>18</v>
      </c>
      <c r="J40" s="1464">
        <v>22.249669306543201</v>
      </c>
      <c r="K40" s="1726">
        <v>1.7397260273972601</v>
      </c>
      <c r="L40" s="53">
        <v>166.572</v>
      </c>
      <c r="M40" s="1457">
        <v>54.265404387570939</v>
      </c>
      <c r="N40" s="53">
        <v>2.2480000000000002</v>
      </c>
      <c r="O40" s="806"/>
    </row>
    <row r="41" spans="1:15">
      <c r="A41" s="19"/>
      <c r="B41" s="434" t="s">
        <v>2023</v>
      </c>
      <c r="D41" s="53"/>
      <c r="E41" s="53">
        <v>0.80100000000000005</v>
      </c>
      <c r="F41" s="1457">
        <v>50</v>
      </c>
      <c r="G41" s="53">
        <v>0.40100000000000002</v>
      </c>
      <c r="H41" s="1457">
        <v>13.853001248439501</v>
      </c>
      <c r="I41" s="155">
        <v>1</v>
      </c>
      <c r="J41" s="1464">
        <v>24.5270012484395</v>
      </c>
      <c r="K41" s="1726">
        <v>1.8575342465753399</v>
      </c>
      <c r="L41" s="53">
        <v>0.28499999999999998</v>
      </c>
      <c r="M41" s="1457">
        <v>71.072319201995015</v>
      </c>
      <c r="N41" s="53">
        <v>1.4E-2</v>
      </c>
      <c r="O41" s="806"/>
    </row>
    <row r="42" spans="1:15">
      <c r="A42" s="19"/>
      <c r="B42" s="434" t="s">
        <v>2024</v>
      </c>
      <c r="D42" s="53">
        <v>546.94600459000003</v>
      </c>
      <c r="E42" s="53">
        <v>3.4027126600000002</v>
      </c>
      <c r="F42" s="1457">
        <v>80.713916643199596</v>
      </c>
      <c r="G42" s="53">
        <v>548.17399999999998</v>
      </c>
      <c r="H42" s="1457">
        <v>100</v>
      </c>
      <c r="I42" s="155">
        <v>7</v>
      </c>
      <c r="J42" s="1464">
        <v>43.788591964131001</v>
      </c>
      <c r="K42" s="1726">
        <v>4.3534246575342497</v>
      </c>
      <c r="L42" s="53">
        <v>156.75399999999999</v>
      </c>
      <c r="M42" s="1457">
        <v>28.595664880129302</v>
      </c>
      <c r="N42" s="808">
        <v>240.03800000000001</v>
      </c>
      <c r="O42" s="806">
        <v>240.03742115</v>
      </c>
    </row>
    <row r="43" spans="1:15">
      <c r="A43" s="19"/>
      <c r="B43" s="665" t="s">
        <v>1186</v>
      </c>
      <c r="C43" s="665"/>
      <c r="D43" s="666">
        <v>9103.7545755999981</v>
      </c>
      <c r="E43" s="666">
        <v>667.27637034999987</v>
      </c>
      <c r="F43" s="1610">
        <v>39.045826020085144</v>
      </c>
      <c r="G43" s="666">
        <v>8956.6919999999991</v>
      </c>
      <c r="H43" s="1610">
        <v>6.8704081755699198</v>
      </c>
      <c r="I43" s="667">
        <v>146</v>
      </c>
      <c r="J43" s="1612">
        <v>24.872605520807397</v>
      </c>
      <c r="K43" s="1727">
        <v>1.86575342465753</v>
      </c>
      <c r="L43" s="666">
        <v>3237.3470000000002</v>
      </c>
      <c r="M43" s="1610">
        <v>36.144449312313071</v>
      </c>
      <c r="N43" s="666">
        <v>255.23400000000001</v>
      </c>
      <c r="O43" s="807">
        <v>240.03742115</v>
      </c>
    </row>
    <row r="44" spans="1:15">
      <c r="A44" s="19"/>
      <c r="B44" s="434" t="s">
        <v>1188</v>
      </c>
      <c r="C44" s="434"/>
      <c r="F44" s="1457"/>
      <c r="H44" s="1457">
        <v>0</v>
      </c>
      <c r="J44" s="1464">
        <v>0</v>
      </c>
      <c r="K44" s="1726">
        <v>0</v>
      </c>
      <c r="M44" s="1457"/>
      <c r="O44" s="2"/>
    </row>
    <row r="45" spans="1:15">
      <c r="A45" s="19"/>
      <c r="B45" s="434" t="s">
        <v>2017</v>
      </c>
      <c r="D45" s="53">
        <v>4628.5654826800001</v>
      </c>
      <c r="E45" s="53">
        <v>313.58158000000003</v>
      </c>
      <c r="F45" s="1457">
        <v>20</v>
      </c>
      <c r="G45" s="53">
        <v>4691.2820000000002</v>
      </c>
      <c r="H45" s="1457">
        <v>0.10742733428245599</v>
      </c>
      <c r="I45" s="155">
        <v>18270</v>
      </c>
      <c r="J45" s="1464">
        <v>26.308643891042198</v>
      </c>
      <c r="K45" s="1726"/>
      <c r="L45" s="53">
        <v>341.40199999999999</v>
      </c>
      <c r="M45" s="1457">
        <v>7.2773710896083426</v>
      </c>
      <c r="N45" s="53">
        <v>1.327</v>
      </c>
      <c r="O45" s="806"/>
    </row>
    <row r="46" spans="1:15">
      <c r="A46" s="19"/>
      <c r="B46" s="434" t="s">
        <v>2018</v>
      </c>
      <c r="D46" s="53">
        <v>8255.9974285900025</v>
      </c>
      <c r="E46" s="53">
        <v>40016.362355720012</v>
      </c>
      <c r="F46" s="1457">
        <v>64.474953596005818</v>
      </c>
      <c r="G46" s="53">
        <v>34056.529000000002</v>
      </c>
      <c r="H46" s="1457">
        <v>0.177062404703901</v>
      </c>
      <c r="I46" s="155">
        <v>1000234</v>
      </c>
      <c r="J46" s="1464">
        <v>34.998054075080695</v>
      </c>
      <c r="K46" s="1726"/>
      <c r="L46" s="53">
        <v>4697.0460000000003</v>
      </c>
      <c r="M46" s="1457">
        <v>13.791910502682173</v>
      </c>
      <c r="N46" s="53">
        <v>21.047000000000001</v>
      </c>
      <c r="O46" s="806"/>
    </row>
    <row r="47" spans="1:15">
      <c r="A47" s="19"/>
      <c r="B47" s="434" t="s">
        <v>2019</v>
      </c>
      <c r="D47" s="53">
        <v>7957.0493875500042</v>
      </c>
      <c r="E47" s="53">
        <v>1830.9005910600008</v>
      </c>
      <c r="F47" s="1457">
        <v>59.487021791250683</v>
      </c>
      <c r="G47" s="53">
        <v>9046.1980000000003</v>
      </c>
      <c r="H47" s="1457">
        <v>0.37226309163687504</v>
      </c>
      <c r="I47" s="155">
        <v>85429</v>
      </c>
      <c r="J47" s="1464">
        <v>31.8499721740558</v>
      </c>
      <c r="K47" s="1726"/>
      <c r="L47" s="53">
        <v>1840.7850000000001</v>
      </c>
      <c r="M47" s="1457">
        <v>20.34871445440394</v>
      </c>
      <c r="N47" s="53">
        <v>10.739000000000001</v>
      </c>
      <c r="O47" s="806"/>
    </row>
    <row r="48" spans="1:15">
      <c r="A48" s="19"/>
      <c r="B48" s="434" t="s">
        <v>2020</v>
      </c>
      <c r="D48" s="53">
        <v>5177.0353450899975</v>
      </c>
      <c r="E48" s="53">
        <v>717.83881073000009</v>
      </c>
      <c r="F48" s="1457">
        <v>53.968896761938382</v>
      </c>
      <c r="G48" s="53">
        <v>5564.4459999999999</v>
      </c>
      <c r="H48" s="1457">
        <v>0.61639501395325702</v>
      </c>
      <c r="I48" s="155">
        <v>35691</v>
      </c>
      <c r="J48" s="1464">
        <v>30.369079876281301</v>
      </c>
      <c r="K48" s="1726"/>
      <c r="L48" s="53">
        <v>1442.5840000000001</v>
      </c>
      <c r="M48" s="1457">
        <v>25.925024701470729</v>
      </c>
      <c r="N48" s="53">
        <v>10.436999999999999</v>
      </c>
      <c r="O48" s="806"/>
    </row>
    <row r="49" spans="1:16">
      <c r="A49" s="19"/>
      <c r="B49" s="434" t="s">
        <v>2021</v>
      </c>
      <c r="D49" s="53">
        <v>9908.3295847200079</v>
      </c>
      <c r="E49" s="53">
        <v>1426.7430402400003</v>
      </c>
      <c r="F49" s="1457">
        <v>41.10586159939114</v>
      </c>
      <c r="G49" s="53">
        <v>10494.805</v>
      </c>
      <c r="H49" s="1457">
        <v>1.32549726570356</v>
      </c>
      <c r="I49" s="155">
        <v>63653</v>
      </c>
      <c r="J49" s="1464">
        <v>30.226045427100502</v>
      </c>
      <c r="K49" s="1726"/>
      <c r="L49" s="53">
        <v>3719.3560000000002</v>
      </c>
      <c r="M49" s="1457">
        <v>35.439972443508957</v>
      </c>
      <c r="N49" s="53">
        <v>41.911999999999999</v>
      </c>
      <c r="O49" s="806"/>
    </row>
    <row r="50" spans="1:16">
      <c r="A50" s="19"/>
      <c r="B50" s="434" t="s">
        <v>2022</v>
      </c>
      <c r="D50" s="53">
        <v>5902.1584020600012</v>
      </c>
      <c r="E50" s="53">
        <v>1193.4519120099999</v>
      </c>
      <c r="F50" s="1457">
        <v>55.697996639049329</v>
      </c>
      <c r="G50" s="53">
        <v>6566.8879999999999</v>
      </c>
      <c r="H50" s="1457">
        <v>4.7413060621086398</v>
      </c>
      <c r="I50" s="155">
        <v>62062</v>
      </c>
      <c r="J50" s="1464">
        <v>32.262119705380201</v>
      </c>
      <c r="K50" s="1726"/>
      <c r="L50" s="53">
        <v>3272.3560000000002</v>
      </c>
      <c r="M50" s="1457">
        <v>49.831152899211922</v>
      </c>
      <c r="N50" s="53">
        <v>99.332999999999998</v>
      </c>
      <c r="O50" s="806"/>
    </row>
    <row r="51" spans="1:16">
      <c r="A51" s="19"/>
      <c r="B51" s="434" t="s">
        <v>2023</v>
      </c>
      <c r="D51" s="53">
        <v>2200.8797128100014</v>
      </c>
      <c r="E51" s="53">
        <v>177.10063392999999</v>
      </c>
      <c r="F51" s="1457">
        <v>71.404262302066641</v>
      </c>
      <c r="G51" s="53">
        <v>2327.3380000000002</v>
      </c>
      <c r="H51" s="1457">
        <v>18.015516004287697</v>
      </c>
      <c r="I51" s="155">
        <v>19594</v>
      </c>
      <c r="J51" s="1464">
        <v>34.775141612898501</v>
      </c>
      <c r="K51" s="1726"/>
      <c r="L51" s="53">
        <v>1792.4179999999999</v>
      </c>
      <c r="M51" s="1457">
        <v>77.015800884959546</v>
      </c>
      <c r="N51" s="53">
        <v>146.982</v>
      </c>
      <c r="O51" s="806"/>
    </row>
    <row r="52" spans="1:16">
      <c r="A52" s="19"/>
      <c r="B52" s="434" t="s">
        <v>2024</v>
      </c>
      <c r="D52" s="53">
        <v>1375.3785888599998</v>
      </c>
      <c r="E52" s="53">
        <v>214.79605178999995</v>
      </c>
      <c r="F52" s="1457">
        <v>77.803852667361028</v>
      </c>
      <c r="G52" s="53">
        <v>1542.499</v>
      </c>
      <c r="H52" s="1457">
        <v>100</v>
      </c>
      <c r="I52" s="155">
        <v>15984</v>
      </c>
      <c r="J52" s="1464">
        <v>11.527318775548101</v>
      </c>
      <c r="K52" s="1726"/>
      <c r="L52" s="53">
        <v>5275.7510000000002</v>
      </c>
      <c r="M52" s="1457">
        <v>342.02621849349663</v>
      </c>
      <c r="N52" s="808">
        <v>177.809</v>
      </c>
      <c r="O52" s="806">
        <v>177.80868376000001</v>
      </c>
    </row>
    <row r="53" spans="1:16">
      <c r="A53" s="19"/>
      <c r="B53" s="665" t="s">
        <v>1186</v>
      </c>
      <c r="C53" s="665"/>
      <c r="D53" s="669">
        <v>45405.393932360057</v>
      </c>
      <c r="E53" s="669">
        <v>45890.774975479988</v>
      </c>
      <c r="F53" s="1611">
        <v>62.942031686223324</v>
      </c>
      <c r="G53" s="669">
        <v>74289.981</v>
      </c>
      <c r="H53" s="1611">
        <v>3.4265188846119803</v>
      </c>
      <c r="I53" s="670">
        <v>1300917</v>
      </c>
      <c r="J53" s="1613">
        <v>32.308989612622902</v>
      </c>
      <c r="K53" s="1727"/>
      <c r="L53" s="669">
        <v>22381.694</v>
      </c>
      <c r="M53" s="1611">
        <v>30.127473043774234</v>
      </c>
      <c r="N53" s="669">
        <v>509.584</v>
      </c>
      <c r="O53" s="807">
        <v>177.80868376000001</v>
      </c>
    </row>
    <row r="54" spans="1:16">
      <c r="A54" s="19"/>
      <c r="B54" s="665" t="s">
        <v>1189</v>
      </c>
      <c r="C54" s="665"/>
      <c r="D54" s="669">
        <v>1469605.6228414944</v>
      </c>
      <c r="E54" s="669">
        <v>576041.52757307806</v>
      </c>
      <c r="F54" s="1611">
        <v>58.904782653173612</v>
      </c>
      <c r="G54" s="669">
        <v>1785896.875</v>
      </c>
      <c r="H54" s="1611">
        <v>2.7958246381926299</v>
      </c>
      <c r="I54" s="670">
        <v>1784241</v>
      </c>
      <c r="J54" s="1613">
        <v>22.841822696888499</v>
      </c>
      <c r="K54" s="1727"/>
      <c r="L54" s="669">
        <v>581777.98100000003</v>
      </c>
      <c r="M54" s="1611">
        <v>32.57623601586738</v>
      </c>
      <c r="N54" s="669">
        <v>12999.757</v>
      </c>
      <c r="O54" s="807">
        <v>8653.3490184699895</v>
      </c>
    </row>
    <row r="55" spans="1:16">
      <c r="A55" s="19"/>
      <c r="K55" s="159"/>
    </row>
    <row r="56" spans="1:16">
      <c r="A56" s="19"/>
      <c r="D56" s="53"/>
    </row>
    <row r="57" spans="1:16">
      <c r="A57" s="19"/>
    </row>
    <row r="58" spans="1:16">
      <c r="A58" s="19"/>
      <c r="B58" s="125"/>
    </row>
    <row r="59" spans="1:16" ht="11.25" customHeight="1">
      <c r="A59" s="19"/>
      <c r="B59" s="1813" t="s">
        <v>1190</v>
      </c>
      <c r="C59" s="1813"/>
      <c r="D59" s="636" t="s">
        <v>305</v>
      </c>
      <c r="E59" s="636" t="s">
        <v>308</v>
      </c>
      <c r="F59" s="636" t="s">
        <v>310</v>
      </c>
      <c r="G59" s="636" t="s">
        <v>313</v>
      </c>
      <c r="H59" s="636" t="s">
        <v>319</v>
      </c>
      <c r="I59" s="636" t="s">
        <v>328</v>
      </c>
      <c r="J59" s="636" t="s">
        <v>331</v>
      </c>
      <c r="K59" s="636" t="s">
        <v>339</v>
      </c>
      <c r="L59" s="636" t="s">
        <v>348</v>
      </c>
      <c r="M59" s="636" t="s">
        <v>388</v>
      </c>
      <c r="N59" s="636" t="s">
        <v>416</v>
      </c>
      <c r="O59" s="636" t="s">
        <v>951</v>
      </c>
      <c r="P59" s="3"/>
    </row>
    <row r="60" spans="1:16" ht="11.25" customHeight="1">
      <c r="A60" s="19"/>
      <c r="B60" s="805"/>
      <c r="C60" s="805"/>
      <c r="D60" s="153" t="s">
        <v>1165</v>
      </c>
      <c r="E60" s="153" t="s">
        <v>1166</v>
      </c>
      <c r="F60" s="153"/>
      <c r="G60" s="153"/>
      <c r="H60" s="153"/>
      <c r="I60" s="153"/>
      <c r="J60" s="153"/>
      <c r="K60" s="153"/>
      <c r="L60" s="153"/>
      <c r="M60" s="153"/>
      <c r="N60" s="153"/>
      <c r="O60" s="153"/>
      <c r="P60" s="3"/>
    </row>
    <row r="61" spans="1:16" ht="11.25" customHeight="1">
      <c r="A61" s="19"/>
      <c r="B61" s="805"/>
      <c r="C61" s="805"/>
      <c r="D61" s="153" t="s">
        <v>1167</v>
      </c>
      <c r="E61" s="153" t="s">
        <v>1191</v>
      </c>
      <c r="F61" s="153"/>
      <c r="G61" s="153"/>
      <c r="H61" s="153"/>
      <c r="I61" s="153"/>
      <c r="J61" s="153"/>
      <c r="K61" s="153"/>
      <c r="L61" s="153"/>
      <c r="M61" s="153"/>
      <c r="N61" s="153"/>
      <c r="O61" s="153" t="s">
        <v>1169</v>
      </c>
      <c r="P61" s="3"/>
    </row>
    <row r="62" spans="1:16" ht="11.25" customHeight="1">
      <c r="A62" s="19"/>
      <c r="B62" s="1883" t="s">
        <v>296</v>
      </c>
      <c r="C62" s="1883"/>
      <c r="D62" s="153" t="s">
        <v>1170</v>
      </c>
      <c r="E62" s="153" t="s">
        <v>1078</v>
      </c>
      <c r="F62" s="153" t="s">
        <v>1171</v>
      </c>
      <c r="G62" s="602"/>
      <c r="H62" s="153" t="s">
        <v>1172</v>
      </c>
      <c r="I62" s="153" t="s">
        <v>1173</v>
      </c>
      <c r="J62" s="153" t="s">
        <v>1174</v>
      </c>
      <c r="K62" s="153" t="s">
        <v>1175</v>
      </c>
      <c r="L62" s="153"/>
      <c r="M62" s="153" t="s">
        <v>1176</v>
      </c>
      <c r="N62" s="153"/>
      <c r="O62" s="153" t="s">
        <v>1177</v>
      </c>
      <c r="P62" s="3"/>
    </row>
    <row r="63" spans="1:16" ht="11.25" customHeight="1">
      <c r="A63" s="19"/>
      <c r="B63" s="1209" t="s">
        <v>1178</v>
      </c>
      <c r="D63" s="1130" t="s">
        <v>594</v>
      </c>
      <c r="E63" s="1130" t="s">
        <v>1179</v>
      </c>
      <c r="F63" s="1130" t="s">
        <v>1180</v>
      </c>
      <c r="G63" s="1160" t="s">
        <v>1181</v>
      </c>
      <c r="H63" s="1130" t="s">
        <v>1180</v>
      </c>
      <c r="I63" s="1130" t="s">
        <v>1182</v>
      </c>
      <c r="J63" s="1130" t="s">
        <v>1180</v>
      </c>
      <c r="K63" s="1130" t="s">
        <v>1183</v>
      </c>
      <c r="L63" s="1130" t="s">
        <v>1137</v>
      </c>
      <c r="M63" s="1130" t="s">
        <v>1180</v>
      </c>
      <c r="N63" s="1130" t="s">
        <v>1184</v>
      </c>
      <c r="O63" s="1130" t="s">
        <v>1185</v>
      </c>
      <c r="P63" s="3"/>
    </row>
    <row r="64" spans="1:16" ht="11.25" customHeight="1">
      <c r="A64" s="19"/>
      <c r="B64" s="970" t="s">
        <v>758</v>
      </c>
      <c r="C64" s="970"/>
      <c r="D64" s="953"/>
      <c r="E64" s="953"/>
      <c r="F64" s="953"/>
      <c r="G64" s="953"/>
      <c r="H64" s="971"/>
      <c r="I64" s="953"/>
      <c r="J64" s="953"/>
      <c r="K64" s="953"/>
      <c r="L64" s="953"/>
      <c r="M64" s="953"/>
      <c r="N64" s="953"/>
      <c r="O64" s="972"/>
      <c r="P64" s="3"/>
    </row>
    <row r="65" spans="1:16" ht="11.25" customHeight="1">
      <c r="A65" s="19"/>
      <c r="B65" s="434" t="s">
        <v>2017</v>
      </c>
      <c r="D65" s="53"/>
      <c r="E65" s="53"/>
      <c r="F65" s="53"/>
      <c r="G65" s="53"/>
      <c r="H65" s="53"/>
      <c r="I65" s="53"/>
      <c r="J65" s="53"/>
      <c r="K65" s="159"/>
      <c r="L65" s="53"/>
      <c r="M65" s="53"/>
      <c r="N65" s="53"/>
      <c r="O65" s="806"/>
      <c r="P65" s="3"/>
    </row>
    <row r="66" spans="1:16" ht="11.25" customHeight="1">
      <c r="A66" s="19"/>
      <c r="B66" s="434" t="s">
        <v>2018</v>
      </c>
      <c r="D66" s="53">
        <v>98594</v>
      </c>
      <c r="E66" s="53">
        <v>15124</v>
      </c>
      <c r="F66" s="1464">
        <v>100</v>
      </c>
      <c r="G66" s="53">
        <v>113718</v>
      </c>
      <c r="H66" s="1457">
        <v>0.2</v>
      </c>
      <c r="I66" s="155">
        <v>40633</v>
      </c>
      <c r="J66" s="1464">
        <v>18.399999999999999</v>
      </c>
      <c r="K66" s="809"/>
      <c r="L66" s="53">
        <v>9074</v>
      </c>
      <c r="M66" s="1457">
        <v>8</v>
      </c>
      <c r="N66" s="53">
        <v>43</v>
      </c>
      <c r="O66" s="806"/>
      <c r="P66" s="3"/>
    </row>
    <row r="67" spans="1:16" ht="11.25" customHeight="1">
      <c r="A67" s="19"/>
      <c r="B67" s="434" t="s">
        <v>2019</v>
      </c>
      <c r="D67" s="53">
        <v>258836</v>
      </c>
      <c r="E67" s="53">
        <v>39303</v>
      </c>
      <c r="F67" s="1464">
        <v>100</v>
      </c>
      <c r="G67" s="53">
        <v>298135</v>
      </c>
      <c r="H67" s="1457">
        <v>0.31</v>
      </c>
      <c r="I67" s="155">
        <v>156106</v>
      </c>
      <c r="J67" s="1464">
        <v>19.899999999999999</v>
      </c>
      <c r="K67" s="809"/>
      <c r="L67" s="53">
        <v>34426</v>
      </c>
      <c r="M67" s="1457">
        <v>12</v>
      </c>
      <c r="N67" s="53">
        <v>182</v>
      </c>
      <c r="O67" s="806"/>
      <c r="P67" s="3"/>
    </row>
    <row r="68" spans="1:16" ht="11.25" customHeight="1">
      <c r="A68" s="19"/>
      <c r="B68" s="434" t="s">
        <v>2020</v>
      </c>
      <c r="D68" s="53">
        <v>180137</v>
      </c>
      <c r="E68" s="53">
        <v>23895</v>
      </c>
      <c r="F68" s="1464">
        <v>100</v>
      </c>
      <c r="G68" s="53">
        <v>204032</v>
      </c>
      <c r="H68" s="1457">
        <v>0.61</v>
      </c>
      <c r="I68" s="155">
        <v>104180</v>
      </c>
      <c r="J68" s="1464">
        <v>20.100000000000001</v>
      </c>
      <c r="K68" s="809"/>
      <c r="L68" s="53">
        <v>38839</v>
      </c>
      <c r="M68" s="1457">
        <v>19</v>
      </c>
      <c r="N68" s="53">
        <v>250</v>
      </c>
      <c r="O68" s="806"/>
      <c r="P68" s="3"/>
    </row>
    <row r="69" spans="1:16" ht="11.25" customHeight="1">
      <c r="A69" s="19"/>
      <c r="B69" s="434" t="s">
        <v>2021</v>
      </c>
      <c r="D69" s="53">
        <v>190448</v>
      </c>
      <c r="E69" s="53">
        <v>16510</v>
      </c>
      <c r="F69" s="1464">
        <v>100</v>
      </c>
      <c r="G69" s="53">
        <v>206958</v>
      </c>
      <c r="H69" s="1457">
        <v>1.34</v>
      </c>
      <c r="I69" s="155">
        <v>97403</v>
      </c>
      <c r="J69" s="1464">
        <v>20.6</v>
      </c>
      <c r="K69" s="809"/>
      <c r="L69" s="53">
        <v>68060</v>
      </c>
      <c r="M69" s="1457">
        <v>33</v>
      </c>
      <c r="N69" s="53">
        <v>574</v>
      </c>
      <c r="O69" s="806"/>
      <c r="P69" s="3"/>
    </row>
    <row r="70" spans="1:16" ht="11.25" customHeight="1">
      <c r="B70" s="434" t="s">
        <v>2022</v>
      </c>
      <c r="D70" s="53">
        <v>52905</v>
      </c>
      <c r="E70" s="53">
        <v>4045</v>
      </c>
      <c r="F70" s="1464">
        <v>100</v>
      </c>
      <c r="G70" s="53">
        <v>56951</v>
      </c>
      <c r="H70" s="1457">
        <v>3.41</v>
      </c>
      <c r="I70" s="155">
        <v>26499</v>
      </c>
      <c r="J70" s="1464">
        <v>20.8</v>
      </c>
      <c r="K70" s="809"/>
      <c r="L70" s="53">
        <v>33211</v>
      </c>
      <c r="M70" s="1457">
        <v>58</v>
      </c>
      <c r="N70" s="53">
        <v>411</v>
      </c>
      <c r="O70" s="806"/>
      <c r="P70" s="3"/>
    </row>
    <row r="71" spans="1:16" ht="11.25" customHeight="1">
      <c r="B71" s="434" t="s">
        <v>2023</v>
      </c>
      <c r="D71" s="53">
        <v>2233</v>
      </c>
      <c r="E71" s="53">
        <v>65</v>
      </c>
      <c r="F71" s="1464">
        <v>100</v>
      </c>
      <c r="G71" s="53">
        <v>2298</v>
      </c>
      <c r="H71" s="1457">
        <v>13.9</v>
      </c>
      <c r="I71" s="155">
        <v>1097</v>
      </c>
      <c r="J71" s="1464">
        <v>21.7</v>
      </c>
      <c r="K71" s="809"/>
      <c r="L71" s="53">
        <v>2640</v>
      </c>
      <c r="M71" s="1457">
        <v>115</v>
      </c>
      <c r="N71" s="53">
        <v>69</v>
      </c>
      <c r="O71" s="806"/>
      <c r="P71" s="3"/>
    </row>
    <row r="72" spans="1:16" ht="11.25" customHeight="1">
      <c r="B72" s="434" t="s">
        <v>2024</v>
      </c>
      <c r="D72" s="53">
        <v>2342</v>
      </c>
      <c r="E72" s="53">
        <v>18</v>
      </c>
      <c r="F72" s="1464">
        <v>100</v>
      </c>
      <c r="G72" s="53">
        <v>2359</v>
      </c>
      <c r="H72" s="1457">
        <v>100</v>
      </c>
      <c r="I72" s="155">
        <v>1608</v>
      </c>
      <c r="J72" s="1464">
        <v>18.899999999999999</v>
      </c>
      <c r="K72" s="809"/>
      <c r="L72" s="53">
        <v>4738</v>
      </c>
      <c r="M72" s="1457">
        <v>201</v>
      </c>
      <c r="N72" s="53">
        <v>92</v>
      </c>
      <c r="O72" s="806"/>
      <c r="P72" s="3"/>
    </row>
    <row r="73" spans="1:16" ht="11.25" customHeight="1">
      <c r="B73" s="665" t="s">
        <v>1186</v>
      </c>
      <c r="C73" s="665"/>
      <c r="D73" s="666">
        <v>785495</v>
      </c>
      <c r="E73" s="666">
        <v>98960</v>
      </c>
      <c r="F73" s="1612">
        <v>100</v>
      </c>
      <c r="G73" s="666">
        <v>884452</v>
      </c>
      <c r="H73" s="1610">
        <v>1.1100000000000001</v>
      </c>
      <c r="I73" s="667">
        <v>427527</v>
      </c>
      <c r="J73" s="1612">
        <v>20</v>
      </c>
      <c r="K73" s="668"/>
      <c r="L73" s="666">
        <v>190987</v>
      </c>
      <c r="M73" s="1610">
        <v>22</v>
      </c>
      <c r="N73" s="666">
        <v>1620</v>
      </c>
      <c r="O73" s="807">
        <v>92</v>
      </c>
      <c r="P73" s="3"/>
    </row>
    <row r="74" spans="1:16" ht="11.25" customHeight="1">
      <c r="B74" s="434" t="s">
        <v>600</v>
      </c>
      <c r="C74" s="434"/>
      <c r="F74" s="1464"/>
      <c r="H74" s="1457"/>
      <c r="J74" s="1464"/>
      <c r="K74" s="809"/>
      <c r="M74" s="1457"/>
      <c r="O74" s="2"/>
      <c r="P74" s="3"/>
    </row>
    <row r="75" spans="1:16" ht="11.25" customHeight="1">
      <c r="B75" s="434" t="s">
        <v>2017</v>
      </c>
      <c r="D75" s="53">
        <v>48653</v>
      </c>
      <c r="E75" s="53">
        <v>99870</v>
      </c>
      <c r="F75" s="1464">
        <v>49</v>
      </c>
      <c r="G75" s="53">
        <v>94925</v>
      </c>
      <c r="H75" s="1457">
        <v>7.0000000000000007E-2</v>
      </c>
      <c r="I75" s="155">
        <v>2051</v>
      </c>
      <c r="J75" s="1464">
        <v>27.3</v>
      </c>
      <c r="K75" s="1615">
        <v>2.2000000000000002</v>
      </c>
      <c r="L75" s="53">
        <v>13188</v>
      </c>
      <c r="M75" s="1457">
        <v>14</v>
      </c>
      <c r="N75" s="53">
        <v>19</v>
      </c>
      <c r="O75" s="806"/>
      <c r="P75" s="3"/>
    </row>
    <row r="76" spans="1:16" ht="11.25" customHeight="1">
      <c r="A76" s="30"/>
      <c r="B76" s="434" t="s">
        <v>2018</v>
      </c>
      <c r="D76" s="53">
        <v>32019</v>
      </c>
      <c r="E76" s="53">
        <v>42149</v>
      </c>
      <c r="F76" s="1464">
        <v>48</v>
      </c>
      <c r="G76" s="53">
        <v>50638</v>
      </c>
      <c r="H76" s="1457">
        <v>0.2</v>
      </c>
      <c r="I76" s="155">
        <v>1586</v>
      </c>
      <c r="J76" s="1464">
        <v>25.3</v>
      </c>
      <c r="K76" s="1615">
        <v>2.2999999999999998</v>
      </c>
      <c r="L76" s="53">
        <v>12325</v>
      </c>
      <c r="M76" s="1457">
        <v>24</v>
      </c>
      <c r="N76" s="53">
        <v>25</v>
      </c>
      <c r="O76" s="806"/>
      <c r="P76" s="3"/>
    </row>
    <row r="77" spans="1:16" ht="11.25" customHeight="1">
      <c r="A77" s="30"/>
      <c r="B77" s="434" t="s">
        <v>2019</v>
      </c>
      <c r="D77" s="53">
        <v>144429</v>
      </c>
      <c r="E77" s="53">
        <v>86263</v>
      </c>
      <c r="F77" s="1464">
        <v>47</v>
      </c>
      <c r="G77" s="53">
        <v>180622</v>
      </c>
      <c r="H77" s="1457">
        <v>0.37</v>
      </c>
      <c r="I77" s="155">
        <v>10147</v>
      </c>
      <c r="J77" s="1464">
        <v>23.8</v>
      </c>
      <c r="K77" s="1615">
        <v>2.2000000000000002</v>
      </c>
      <c r="L77" s="53">
        <v>53905</v>
      </c>
      <c r="M77" s="1457">
        <v>30</v>
      </c>
      <c r="N77" s="53">
        <v>160</v>
      </c>
      <c r="O77" s="806"/>
      <c r="P77" s="3"/>
    </row>
    <row r="78" spans="1:16" ht="11.25" customHeight="1">
      <c r="A78" s="31"/>
      <c r="B78" s="434" t="s">
        <v>2020</v>
      </c>
      <c r="D78" s="53">
        <v>103507</v>
      </c>
      <c r="E78" s="53">
        <v>44803</v>
      </c>
      <c r="F78" s="1464">
        <v>50</v>
      </c>
      <c r="G78" s="53">
        <v>124388</v>
      </c>
      <c r="H78" s="1457">
        <v>0.6</v>
      </c>
      <c r="I78" s="155">
        <v>9320</v>
      </c>
      <c r="J78" s="1464">
        <v>25.7</v>
      </c>
      <c r="K78" s="1615">
        <v>2</v>
      </c>
      <c r="L78" s="53">
        <v>49875</v>
      </c>
      <c r="M78" s="1457">
        <v>40</v>
      </c>
      <c r="N78" s="53">
        <v>194</v>
      </c>
      <c r="O78" s="806"/>
      <c r="P78" s="3"/>
    </row>
    <row r="79" spans="1:16" ht="11.25" customHeight="1">
      <c r="A79" s="19"/>
      <c r="B79" s="434" t="s">
        <v>2021</v>
      </c>
      <c r="D79" s="53">
        <v>152865</v>
      </c>
      <c r="E79" s="53">
        <v>66002</v>
      </c>
      <c r="F79" s="1464">
        <v>49</v>
      </c>
      <c r="G79" s="53">
        <v>180845</v>
      </c>
      <c r="H79" s="1457">
        <v>1.35</v>
      </c>
      <c r="I79" s="155">
        <v>19919</v>
      </c>
      <c r="J79" s="1464">
        <v>24.5</v>
      </c>
      <c r="K79" s="1615">
        <v>2.2000000000000002</v>
      </c>
      <c r="L79" s="53">
        <v>92379</v>
      </c>
      <c r="M79" s="1457">
        <v>51</v>
      </c>
      <c r="N79" s="53">
        <v>599</v>
      </c>
      <c r="O79" s="806"/>
      <c r="P79" s="3"/>
    </row>
    <row r="80" spans="1:16" ht="11.25" customHeight="1">
      <c r="A80" s="19"/>
      <c r="B80" s="434" t="s">
        <v>2022</v>
      </c>
      <c r="D80" s="53">
        <v>75324</v>
      </c>
      <c r="E80" s="53">
        <v>26329</v>
      </c>
      <c r="F80" s="1464">
        <v>60</v>
      </c>
      <c r="G80" s="53">
        <v>87083</v>
      </c>
      <c r="H80" s="1457">
        <v>4.4000000000000004</v>
      </c>
      <c r="I80" s="155">
        <v>11800</v>
      </c>
      <c r="J80" s="1464">
        <v>24.3</v>
      </c>
      <c r="K80" s="1615">
        <v>2.2000000000000002</v>
      </c>
      <c r="L80" s="53">
        <v>61685</v>
      </c>
      <c r="M80" s="1457">
        <v>71</v>
      </c>
      <c r="N80" s="53">
        <v>901</v>
      </c>
      <c r="O80" s="806"/>
      <c r="P80" s="3"/>
    </row>
    <row r="81" spans="1:16" ht="11.25" customHeight="1">
      <c r="A81" s="19"/>
      <c r="B81" s="434" t="s">
        <v>2023</v>
      </c>
      <c r="D81" s="53">
        <v>7588</v>
      </c>
      <c r="E81" s="53">
        <v>3029</v>
      </c>
      <c r="F81" s="1464">
        <v>41</v>
      </c>
      <c r="G81" s="53">
        <v>8574</v>
      </c>
      <c r="H81" s="1457">
        <v>17.510000000000002</v>
      </c>
      <c r="I81" s="155">
        <v>2648</v>
      </c>
      <c r="J81" s="1464">
        <v>29.4</v>
      </c>
      <c r="K81" s="1615">
        <v>2.1</v>
      </c>
      <c r="L81" s="53">
        <v>11715</v>
      </c>
      <c r="M81" s="1457">
        <v>137</v>
      </c>
      <c r="N81" s="53">
        <v>441</v>
      </c>
      <c r="O81" s="806"/>
      <c r="P81" s="3"/>
    </row>
    <row r="82" spans="1:16" ht="11.25" customHeight="1">
      <c r="A82" s="19"/>
      <c r="B82" s="434" t="s">
        <v>2024</v>
      </c>
      <c r="D82" s="53">
        <v>26886</v>
      </c>
      <c r="E82" s="53">
        <v>4365</v>
      </c>
      <c r="F82" s="1464">
        <v>66</v>
      </c>
      <c r="G82" s="53">
        <v>29244</v>
      </c>
      <c r="H82" s="1457">
        <v>100</v>
      </c>
      <c r="I82" s="155">
        <v>2351</v>
      </c>
      <c r="J82" s="1464">
        <v>27.4</v>
      </c>
      <c r="K82" s="1615">
        <v>2</v>
      </c>
      <c r="L82" s="53">
        <v>46567</v>
      </c>
      <c r="M82" s="1457">
        <v>159</v>
      </c>
      <c r="N82" s="53">
        <v>10000</v>
      </c>
      <c r="O82" s="806"/>
      <c r="P82" s="3"/>
    </row>
    <row r="83" spans="1:16" ht="11.25" customHeight="1">
      <c r="A83" s="19"/>
      <c r="B83" s="665" t="s">
        <v>1186</v>
      </c>
      <c r="C83" s="665"/>
      <c r="D83" s="666">
        <v>591272</v>
      </c>
      <c r="E83" s="666">
        <v>372810</v>
      </c>
      <c r="F83" s="1612">
        <v>50</v>
      </c>
      <c r="G83" s="666">
        <v>756320</v>
      </c>
      <c r="H83" s="1610">
        <v>5.0999999999999996</v>
      </c>
      <c r="I83" s="667">
        <v>59822</v>
      </c>
      <c r="J83" s="1612">
        <v>25.1</v>
      </c>
      <c r="K83" s="1614">
        <v>2.1</v>
      </c>
      <c r="L83" s="666">
        <v>341639</v>
      </c>
      <c r="M83" s="1610">
        <v>45</v>
      </c>
      <c r="N83" s="666">
        <v>12339</v>
      </c>
      <c r="O83" s="807">
        <v>10000</v>
      </c>
      <c r="P83" s="3"/>
    </row>
    <row r="84" spans="1:16" ht="11.25" customHeight="1">
      <c r="A84" s="19"/>
      <c r="B84" s="434" t="s">
        <v>1187</v>
      </c>
      <c r="C84" s="434"/>
      <c r="F84" s="1464"/>
      <c r="H84" s="1457"/>
      <c r="J84" s="1464"/>
      <c r="K84" s="1615"/>
      <c r="M84" s="1457"/>
      <c r="O84" s="2"/>
      <c r="P84" s="3"/>
    </row>
    <row r="85" spans="1:16" ht="11.25" customHeight="1">
      <c r="A85" s="19"/>
      <c r="B85" s="434" t="s">
        <v>2017</v>
      </c>
      <c r="D85" s="53">
        <v>401</v>
      </c>
      <c r="E85" s="53">
        <v>1</v>
      </c>
      <c r="F85" s="1464">
        <v>50</v>
      </c>
      <c r="G85" s="53">
        <v>402</v>
      </c>
      <c r="H85" s="1457">
        <v>0.1</v>
      </c>
      <c r="I85" s="155">
        <v>3</v>
      </c>
      <c r="J85" s="1464">
        <v>35.700000000000003</v>
      </c>
      <c r="K85" s="1615">
        <v>4.5</v>
      </c>
      <c r="L85" s="53">
        <v>160</v>
      </c>
      <c r="M85" s="1457">
        <v>40</v>
      </c>
      <c r="N85" s="53"/>
      <c r="O85" s="806"/>
      <c r="P85" s="3"/>
    </row>
    <row r="86" spans="1:16" ht="11.25" customHeight="1">
      <c r="A86" s="19"/>
      <c r="B86" s="434" t="s">
        <v>2018</v>
      </c>
      <c r="D86" s="53">
        <v>657</v>
      </c>
      <c r="E86" s="53"/>
      <c r="F86" s="1464">
        <v>100</v>
      </c>
      <c r="G86" s="53">
        <v>657</v>
      </c>
      <c r="H86" s="1457">
        <v>0.18</v>
      </c>
      <c r="I86" s="155">
        <v>6</v>
      </c>
      <c r="J86" s="1464">
        <v>33.9</v>
      </c>
      <c r="K86" s="1615">
        <v>1.9</v>
      </c>
      <c r="L86" s="53">
        <v>177</v>
      </c>
      <c r="M86" s="1457">
        <v>27</v>
      </c>
      <c r="N86" s="53"/>
      <c r="O86" s="806"/>
      <c r="P86" s="3"/>
    </row>
    <row r="87" spans="1:16" ht="11.25" customHeight="1">
      <c r="A87" s="33"/>
      <c r="B87" s="434" t="s">
        <v>2019</v>
      </c>
      <c r="D87" s="53">
        <v>771</v>
      </c>
      <c r="E87" s="53">
        <v>230</v>
      </c>
      <c r="F87" s="1464">
        <v>79</v>
      </c>
      <c r="G87" s="53">
        <v>954</v>
      </c>
      <c r="H87" s="1457">
        <v>0.42</v>
      </c>
      <c r="I87" s="155">
        <v>34</v>
      </c>
      <c r="J87" s="1464">
        <v>24.9</v>
      </c>
      <c r="K87" s="1615">
        <v>2.5</v>
      </c>
      <c r="L87" s="53">
        <v>338</v>
      </c>
      <c r="M87" s="1457">
        <v>35</v>
      </c>
      <c r="N87" s="53">
        <v>1</v>
      </c>
      <c r="O87" s="806"/>
      <c r="P87" s="3"/>
    </row>
    <row r="88" spans="1:16" ht="11.25" customHeight="1">
      <c r="A88" s="33"/>
      <c r="B88" s="434" t="s">
        <v>2020</v>
      </c>
      <c r="D88" s="53">
        <v>6531</v>
      </c>
      <c r="E88" s="53">
        <v>748</v>
      </c>
      <c r="F88" s="1464">
        <v>59</v>
      </c>
      <c r="G88" s="53">
        <v>6548</v>
      </c>
      <c r="H88" s="1457">
        <v>0.62</v>
      </c>
      <c r="I88" s="155">
        <v>39</v>
      </c>
      <c r="J88" s="1464">
        <v>22.6</v>
      </c>
      <c r="K88" s="1615">
        <v>1.7</v>
      </c>
      <c r="L88" s="53">
        <v>2438</v>
      </c>
      <c r="M88" s="1457">
        <v>37</v>
      </c>
      <c r="N88" s="53">
        <v>9</v>
      </c>
      <c r="O88" s="806"/>
      <c r="P88" s="3"/>
    </row>
    <row r="89" spans="1:16" ht="11.25" customHeight="1">
      <c r="A89" s="33"/>
      <c r="B89" s="434" t="s">
        <v>2021</v>
      </c>
      <c r="D89" s="53">
        <v>2129</v>
      </c>
      <c r="E89" s="53">
        <v>672</v>
      </c>
      <c r="F89" s="1464">
        <v>49</v>
      </c>
      <c r="G89" s="53">
        <v>2455</v>
      </c>
      <c r="H89" s="1457">
        <v>1.6</v>
      </c>
      <c r="I89" s="155">
        <v>62</v>
      </c>
      <c r="J89" s="1464">
        <v>20</v>
      </c>
      <c r="K89" s="1615">
        <v>1.7</v>
      </c>
      <c r="L89" s="53">
        <v>1006</v>
      </c>
      <c r="M89" s="1457">
        <v>41</v>
      </c>
      <c r="N89" s="53">
        <v>8</v>
      </c>
      <c r="O89" s="806"/>
      <c r="P89" s="3"/>
    </row>
    <row r="90" spans="1:16" ht="11.25" customHeight="1">
      <c r="A90" s="33"/>
      <c r="B90" s="434" t="s">
        <v>2022</v>
      </c>
      <c r="D90" s="53">
        <v>334</v>
      </c>
      <c r="E90" s="53">
        <v>84</v>
      </c>
      <c r="F90" s="1464">
        <v>55</v>
      </c>
      <c r="G90" s="53">
        <v>380</v>
      </c>
      <c r="H90" s="1457">
        <v>3.23</v>
      </c>
      <c r="I90" s="155">
        <v>26</v>
      </c>
      <c r="J90" s="1464">
        <v>25.7</v>
      </c>
      <c r="K90" s="1615">
        <v>2</v>
      </c>
      <c r="L90" s="53">
        <v>233</v>
      </c>
      <c r="M90" s="1457">
        <v>61</v>
      </c>
      <c r="N90" s="53">
        <v>3</v>
      </c>
      <c r="O90" s="806"/>
      <c r="P90" s="3"/>
    </row>
    <row r="91" spans="1:16" ht="11.25" customHeight="1">
      <c r="A91" s="33"/>
      <c r="B91" s="434" t="s">
        <v>2023</v>
      </c>
      <c r="D91" s="53"/>
      <c r="E91" s="53">
        <v>1</v>
      </c>
      <c r="F91" s="1464">
        <v>50</v>
      </c>
      <c r="G91" s="53"/>
      <c r="H91" s="1457">
        <v>18.04</v>
      </c>
      <c r="I91" s="155">
        <v>1</v>
      </c>
      <c r="J91" s="1464">
        <v>24.5</v>
      </c>
      <c r="K91" s="1615">
        <v>2</v>
      </c>
      <c r="L91" s="53"/>
      <c r="M91" s="1457">
        <v>79</v>
      </c>
      <c r="N91" s="53"/>
      <c r="O91" s="806"/>
      <c r="P91" s="3"/>
    </row>
    <row r="92" spans="1:16" ht="11.25" customHeight="1">
      <c r="A92" s="33"/>
      <c r="B92" s="434" t="s">
        <v>2024</v>
      </c>
      <c r="D92" s="53">
        <v>514</v>
      </c>
      <c r="E92" s="53">
        <v>4</v>
      </c>
      <c r="F92" s="1464">
        <v>57</v>
      </c>
      <c r="G92" s="53">
        <v>517</v>
      </c>
      <c r="H92" s="1457">
        <v>100</v>
      </c>
      <c r="I92" s="155">
        <v>6</v>
      </c>
      <c r="J92" s="1464">
        <v>45</v>
      </c>
      <c r="K92" s="1615">
        <v>4.5</v>
      </c>
      <c r="L92" s="53">
        <v>37</v>
      </c>
      <c r="M92" s="1457">
        <v>7</v>
      </c>
      <c r="N92" s="53">
        <v>158</v>
      </c>
      <c r="O92" s="806"/>
      <c r="P92" s="3"/>
    </row>
    <row r="93" spans="1:16" ht="11.25" customHeight="1">
      <c r="A93" s="33"/>
      <c r="B93" s="665" t="s">
        <v>1186</v>
      </c>
      <c r="C93" s="665"/>
      <c r="D93" s="666">
        <v>11338</v>
      </c>
      <c r="E93" s="666">
        <v>1740</v>
      </c>
      <c r="F93" s="1612">
        <v>57</v>
      </c>
      <c r="G93" s="666">
        <v>11912</v>
      </c>
      <c r="H93" s="1610">
        <v>5.16</v>
      </c>
      <c r="I93" s="667">
        <v>177</v>
      </c>
      <c r="J93" s="1612">
        <v>24.4</v>
      </c>
      <c r="K93" s="1614">
        <v>2</v>
      </c>
      <c r="L93" s="666">
        <v>4390</v>
      </c>
      <c r="M93" s="1610">
        <v>37</v>
      </c>
      <c r="N93" s="666">
        <v>179</v>
      </c>
      <c r="O93" s="807">
        <v>158</v>
      </c>
      <c r="P93" s="3"/>
    </row>
    <row r="94" spans="1:16" ht="11.25" customHeight="1">
      <c r="A94" s="33"/>
      <c r="B94" s="434" t="s">
        <v>1188</v>
      </c>
      <c r="C94" s="434"/>
      <c r="F94" s="1464"/>
      <c r="H94" s="1457"/>
      <c r="J94" s="1464"/>
      <c r="K94" s="809"/>
      <c r="M94" s="1457"/>
      <c r="O94" s="2"/>
      <c r="P94" s="3"/>
    </row>
    <row r="95" spans="1:16" ht="11.25" customHeight="1">
      <c r="B95" s="434" t="s">
        <v>2017</v>
      </c>
      <c r="D95" s="53">
        <v>4283</v>
      </c>
      <c r="E95" s="53">
        <v>255</v>
      </c>
      <c r="F95" s="1464">
        <v>20</v>
      </c>
      <c r="G95" s="53">
        <v>4334</v>
      </c>
      <c r="H95" s="1457">
        <v>0.11</v>
      </c>
      <c r="I95" s="155">
        <v>17189</v>
      </c>
      <c r="J95" s="1464">
        <v>26.5</v>
      </c>
      <c r="K95" s="809"/>
      <c r="L95" s="53">
        <v>318</v>
      </c>
      <c r="M95" s="1457">
        <v>7</v>
      </c>
      <c r="N95" s="53">
        <v>1</v>
      </c>
      <c r="O95" s="806"/>
      <c r="P95" s="3"/>
    </row>
    <row r="96" spans="1:16" ht="11.25" customHeight="1">
      <c r="B96" s="434" t="s">
        <v>2018</v>
      </c>
      <c r="D96" s="53">
        <v>7500</v>
      </c>
      <c r="E96" s="53">
        <v>40948</v>
      </c>
      <c r="F96" s="1464">
        <v>65</v>
      </c>
      <c r="G96" s="53">
        <v>33916</v>
      </c>
      <c r="H96" s="1457">
        <v>0.18</v>
      </c>
      <c r="I96" s="155">
        <v>986702</v>
      </c>
      <c r="J96" s="1464">
        <v>35.299999999999997</v>
      </c>
      <c r="K96" s="809"/>
      <c r="L96" s="53">
        <v>4711</v>
      </c>
      <c r="M96" s="1457">
        <v>14</v>
      </c>
      <c r="N96" s="53">
        <v>21</v>
      </c>
      <c r="O96" s="806"/>
      <c r="P96" s="3"/>
    </row>
    <row r="97" spans="2:16" ht="11.25" customHeight="1">
      <c r="B97" s="434" t="s">
        <v>2019</v>
      </c>
      <c r="D97" s="53">
        <v>7043</v>
      </c>
      <c r="E97" s="53">
        <v>1960</v>
      </c>
      <c r="F97" s="1464">
        <v>62</v>
      </c>
      <c r="G97" s="53">
        <v>8266</v>
      </c>
      <c r="H97" s="1457">
        <v>0.37</v>
      </c>
      <c r="I97" s="155">
        <v>84086</v>
      </c>
      <c r="J97" s="1464">
        <v>32.1</v>
      </c>
      <c r="K97" s="809"/>
      <c r="L97" s="53">
        <v>1697</v>
      </c>
      <c r="M97" s="1457">
        <v>21</v>
      </c>
      <c r="N97" s="53">
        <v>10</v>
      </c>
      <c r="O97" s="806"/>
      <c r="P97" s="3"/>
    </row>
    <row r="98" spans="2:16" ht="11.25" customHeight="1">
      <c r="B98" s="434" t="s">
        <v>2020</v>
      </c>
      <c r="D98" s="53">
        <v>4628</v>
      </c>
      <c r="E98" s="53">
        <v>785</v>
      </c>
      <c r="F98" s="1464">
        <v>61</v>
      </c>
      <c r="G98" s="53">
        <v>5110</v>
      </c>
      <c r="H98" s="1457">
        <v>0.62</v>
      </c>
      <c r="I98" s="155">
        <v>37386</v>
      </c>
      <c r="J98" s="1464">
        <v>31.2</v>
      </c>
      <c r="K98" s="809"/>
      <c r="L98" s="53">
        <v>1362</v>
      </c>
      <c r="M98" s="1457">
        <v>27</v>
      </c>
      <c r="N98" s="53">
        <v>10</v>
      </c>
      <c r="O98" s="806"/>
      <c r="P98" s="3"/>
    </row>
    <row r="99" spans="2:16" ht="11.25" customHeight="1">
      <c r="B99" s="434" t="s">
        <v>2021</v>
      </c>
      <c r="D99" s="53">
        <v>8156</v>
      </c>
      <c r="E99" s="53">
        <v>1339</v>
      </c>
      <c r="F99" s="1464">
        <v>49</v>
      </c>
      <c r="G99" s="53">
        <v>8816</v>
      </c>
      <c r="H99" s="1457">
        <v>1.3</v>
      </c>
      <c r="I99" s="155">
        <v>62267</v>
      </c>
      <c r="J99" s="1464">
        <v>31</v>
      </c>
      <c r="K99" s="809"/>
      <c r="L99" s="53">
        <v>3187</v>
      </c>
      <c r="M99" s="1457">
        <v>36</v>
      </c>
      <c r="N99" s="53">
        <v>35</v>
      </c>
      <c r="O99" s="806"/>
      <c r="P99" s="3"/>
    </row>
    <row r="100" spans="2:16" ht="11.25" customHeight="1">
      <c r="B100" s="434" t="s">
        <v>2022</v>
      </c>
      <c r="D100" s="53">
        <v>5088</v>
      </c>
      <c r="E100" s="53">
        <v>1543</v>
      </c>
      <c r="F100" s="1464">
        <v>62</v>
      </c>
      <c r="G100" s="53">
        <v>6048</v>
      </c>
      <c r="H100" s="1457">
        <v>4.4800000000000004</v>
      </c>
      <c r="I100" s="155">
        <v>82408</v>
      </c>
      <c r="J100" s="1464">
        <v>35.799999999999997</v>
      </c>
      <c r="K100" s="809"/>
      <c r="L100" s="53">
        <v>3296</v>
      </c>
      <c r="M100" s="1457">
        <v>54</v>
      </c>
      <c r="N100" s="53">
        <v>93</v>
      </c>
      <c r="O100" s="806"/>
      <c r="P100" s="3"/>
    </row>
    <row r="101" spans="2:16" ht="11.25" customHeight="1">
      <c r="B101" s="434" t="s">
        <v>2023</v>
      </c>
      <c r="D101" s="53">
        <v>2040</v>
      </c>
      <c r="E101" s="53">
        <v>228</v>
      </c>
      <c r="F101" s="1464">
        <v>75</v>
      </c>
      <c r="G101" s="53">
        <v>2212</v>
      </c>
      <c r="H101" s="1457">
        <v>18.64</v>
      </c>
      <c r="I101" s="155">
        <v>21163</v>
      </c>
      <c r="J101" s="1464">
        <v>36.299999999999997</v>
      </c>
      <c r="K101" s="809"/>
      <c r="L101" s="53">
        <v>1796</v>
      </c>
      <c r="M101" s="1457">
        <v>81</v>
      </c>
      <c r="N101" s="53">
        <v>150</v>
      </c>
      <c r="O101" s="806"/>
      <c r="P101" s="3"/>
    </row>
    <row r="102" spans="2:16" ht="11.25" customHeight="1">
      <c r="B102" s="434" t="s">
        <v>2024</v>
      </c>
      <c r="D102" s="53">
        <v>867</v>
      </c>
      <c r="E102" s="53">
        <v>133</v>
      </c>
      <c r="F102" s="1464">
        <v>82</v>
      </c>
      <c r="G102" s="53">
        <v>976</v>
      </c>
      <c r="H102" s="1457">
        <v>100</v>
      </c>
      <c r="I102" s="155">
        <v>11266</v>
      </c>
      <c r="J102" s="1464">
        <v>0</v>
      </c>
      <c r="K102" s="809"/>
      <c r="L102" s="53">
        <v>3036</v>
      </c>
      <c r="M102" s="1457">
        <v>311</v>
      </c>
      <c r="N102" s="53">
        <v>155</v>
      </c>
      <c r="O102" s="806"/>
      <c r="P102" s="3"/>
    </row>
    <row r="103" spans="2:16" ht="11.25" customHeight="1">
      <c r="B103" s="665" t="s">
        <v>1186</v>
      </c>
      <c r="C103" s="665"/>
      <c r="D103" s="669">
        <v>39604</v>
      </c>
      <c r="E103" s="669">
        <v>47190</v>
      </c>
      <c r="F103" s="1613">
        <v>64</v>
      </c>
      <c r="G103" s="669">
        <v>69677</v>
      </c>
      <c r="H103" s="1611">
        <v>2.73</v>
      </c>
      <c r="I103" s="670">
        <v>1302467</v>
      </c>
      <c r="J103" s="1613">
        <v>33.1</v>
      </c>
      <c r="K103" s="668"/>
      <c r="L103" s="669">
        <v>19403</v>
      </c>
      <c r="M103" s="1611">
        <v>28</v>
      </c>
      <c r="N103" s="669">
        <v>475</v>
      </c>
      <c r="O103" s="807">
        <v>155</v>
      </c>
      <c r="P103" s="3"/>
    </row>
    <row r="104" spans="2:16" ht="11.25" customHeight="1">
      <c r="B104" s="665" t="s">
        <v>1189</v>
      </c>
      <c r="C104" s="665"/>
      <c r="D104" s="669">
        <v>1427710</v>
      </c>
      <c r="E104" s="669">
        <v>520699</v>
      </c>
      <c r="F104" s="1613">
        <v>61</v>
      </c>
      <c r="G104" s="669">
        <v>1722361</v>
      </c>
      <c r="H104" s="1611">
        <v>2.96</v>
      </c>
      <c r="I104" s="670">
        <v>1789993</v>
      </c>
      <c r="J104" s="1613">
        <v>22.8</v>
      </c>
      <c r="K104" s="668"/>
      <c r="L104" s="669">
        <v>556419</v>
      </c>
      <c r="M104" s="1611">
        <v>32</v>
      </c>
      <c r="N104" s="669">
        <v>14613</v>
      </c>
      <c r="O104" s="807">
        <v>10404</v>
      </c>
      <c r="P104" s="3"/>
    </row>
    <row r="105" spans="2:16" ht="12">
      <c r="C105" s="380"/>
      <c r="D105" s="380"/>
      <c r="E105" s="380"/>
      <c r="F105" s="380"/>
      <c r="G105" s="380"/>
      <c r="H105" s="380"/>
      <c r="I105" s="380"/>
      <c r="J105" s="380"/>
      <c r="K105" s="380"/>
      <c r="L105" s="380"/>
      <c r="M105" s="380"/>
      <c r="N105" s="380"/>
      <c r="O105" s="3"/>
      <c r="P105" s="3"/>
    </row>
    <row r="106" spans="2:16" ht="12">
      <c r="C106" s="380"/>
      <c r="D106" s="380"/>
      <c r="E106" s="380"/>
      <c r="F106" s="380"/>
      <c r="G106" s="380"/>
      <c r="H106" s="380"/>
      <c r="I106" s="380"/>
      <c r="J106" s="380"/>
      <c r="K106" s="380"/>
      <c r="L106" s="380"/>
      <c r="M106" s="380"/>
      <c r="N106" s="380"/>
      <c r="O106" s="3"/>
      <c r="P106" s="3"/>
    </row>
    <row r="107" spans="2:16" ht="12">
      <c r="C107" s="380"/>
      <c r="D107" s="380"/>
      <c r="E107" s="380"/>
      <c r="F107" s="380"/>
      <c r="G107" s="380"/>
      <c r="H107" s="380"/>
      <c r="I107" s="380"/>
      <c r="J107" s="380"/>
      <c r="K107" s="380"/>
      <c r="L107" s="380"/>
      <c r="M107" s="380"/>
      <c r="N107" s="380"/>
      <c r="O107" s="3"/>
      <c r="P107" s="3"/>
    </row>
    <row r="108" spans="2:16" ht="12">
      <c r="C108" s="380"/>
      <c r="D108" s="380"/>
      <c r="E108" s="380"/>
      <c r="F108" s="380"/>
      <c r="G108" s="380"/>
      <c r="H108" s="380"/>
      <c r="I108" s="380"/>
      <c r="J108" s="380"/>
      <c r="K108" s="380"/>
      <c r="L108" s="380"/>
      <c r="M108" s="380"/>
      <c r="N108" s="380"/>
      <c r="O108" s="3"/>
      <c r="P108" s="3"/>
    </row>
    <row r="109" spans="2:16">
      <c r="D109" s="3"/>
      <c r="E109" s="3"/>
      <c r="F109" s="3"/>
      <c r="G109" s="3"/>
      <c r="H109" s="3"/>
      <c r="I109" s="3"/>
      <c r="J109" s="3"/>
      <c r="K109" s="3"/>
      <c r="L109" s="3"/>
      <c r="M109" s="3"/>
      <c r="N109" s="3"/>
      <c r="O109" s="3"/>
      <c r="P109" s="3"/>
    </row>
    <row r="110" spans="2:16">
      <c r="D110" s="3"/>
      <c r="E110" s="3"/>
      <c r="F110" s="3"/>
      <c r="G110" s="3"/>
      <c r="H110" s="3"/>
      <c r="I110" s="3"/>
      <c r="J110" s="3"/>
      <c r="K110" s="3"/>
      <c r="L110" s="3"/>
      <c r="M110" s="3"/>
      <c r="N110" s="3"/>
      <c r="O110" s="3"/>
      <c r="P110" s="3"/>
    </row>
    <row r="111" spans="2:16">
      <c r="D111" s="3"/>
      <c r="E111" s="3"/>
      <c r="F111" s="3"/>
      <c r="G111" s="3"/>
      <c r="H111" s="3"/>
      <c r="I111" s="3"/>
      <c r="J111" s="3"/>
      <c r="K111" s="3"/>
      <c r="L111" s="3"/>
      <c r="M111" s="3"/>
      <c r="N111" s="3"/>
      <c r="O111" s="3"/>
      <c r="P111" s="3"/>
    </row>
    <row r="112" spans="2:16">
      <c r="D112" s="3"/>
      <c r="E112" s="3"/>
      <c r="F112" s="3"/>
      <c r="G112" s="3"/>
      <c r="H112" s="3"/>
      <c r="I112" s="3"/>
      <c r="J112" s="3"/>
      <c r="K112" s="3"/>
      <c r="L112" s="3"/>
      <c r="M112" s="3"/>
      <c r="N112" s="3"/>
      <c r="O112" s="3"/>
      <c r="P112" s="3"/>
    </row>
    <row r="113" spans="4:16">
      <c r="D113" s="3"/>
      <c r="E113" s="3"/>
      <c r="F113" s="3"/>
      <c r="G113" s="3"/>
      <c r="H113" s="3"/>
      <c r="I113" s="3"/>
      <c r="J113" s="3"/>
      <c r="K113" s="3"/>
      <c r="L113" s="3"/>
      <c r="M113" s="3"/>
      <c r="N113" s="3"/>
      <c r="O113" s="3"/>
      <c r="P113" s="3"/>
    </row>
    <row r="114" spans="4:16">
      <c r="D114" s="3"/>
      <c r="E114" s="3"/>
      <c r="F114" s="3"/>
      <c r="G114" s="3"/>
      <c r="H114" s="3"/>
      <c r="I114" s="3"/>
      <c r="J114" s="3"/>
      <c r="K114" s="3"/>
      <c r="L114" s="3"/>
      <c r="M114" s="3"/>
      <c r="N114" s="3"/>
      <c r="O114" s="3"/>
      <c r="P114" s="3"/>
    </row>
  </sheetData>
  <mergeCells count="6">
    <mergeCell ref="B3:K3"/>
    <mergeCell ref="B62:C62"/>
    <mergeCell ref="B7:O7"/>
    <mergeCell ref="B9:C9"/>
    <mergeCell ref="B12:C12"/>
    <mergeCell ref="B59:C59"/>
  </mergeCells>
  <hyperlinks>
    <hyperlink ref="B3" location="CONTENTS!A1" display="Back to contents page" xr:uid="{AAF3FD2A-CD0E-4228-96F3-7DA30FA03565}"/>
  </hyperlink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dimension ref="B1:P74"/>
  <sheetViews>
    <sheetView showGridLines="0" showRowColHeaders="0" zoomScaleNormal="100" workbookViewId="0"/>
  </sheetViews>
  <sheetFormatPr baseColWidth="10" defaultColWidth="11.42578125" defaultRowHeight="11.25"/>
  <cols>
    <col min="1" max="1" width="2.7109375" style="41" customWidth="1"/>
    <col min="2" max="2" width="2.5703125" style="28" customWidth="1"/>
    <col min="3" max="3" width="45.85546875" style="41" customWidth="1"/>
    <col min="4" max="7" width="15.85546875" style="41" customWidth="1"/>
    <col min="8" max="8" width="18.28515625" style="41" customWidth="1"/>
    <col min="9" max="13" width="11.42578125" style="41"/>
    <col min="14" max="14" width="34" style="41" customWidth="1"/>
    <col min="15" max="16384" width="11.42578125" style="41"/>
  </cols>
  <sheetData>
    <row r="1" spans="2:16" s="17" customFormat="1" ht="11.25" customHeight="1">
      <c r="B1" s="14"/>
      <c r="C1" s="14"/>
      <c r="D1" s="14"/>
      <c r="E1" s="15"/>
      <c r="F1" s="15"/>
      <c r="G1" s="15"/>
      <c r="H1" s="15"/>
      <c r="I1" s="16"/>
      <c r="J1" s="16"/>
      <c r="K1" s="16"/>
    </row>
    <row r="2" spans="2:16" s="17" customFormat="1" ht="5.25" customHeight="1">
      <c r="B2" s="14"/>
      <c r="C2" s="14"/>
      <c r="D2" s="14"/>
      <c r="E2" s="15"/>
      <c r="F2" s="15"/>
      <c r="G2" s="15"/>
      <c r="H2" s="15"/>
      <c r="I2" s="16"/>
      <c r="J2" s="16"/>
      <c r="K2" s="16"/>
    </row>
    <row r="3" spans="2:16" s="19" customFormat="1" ht="12.75" customHeight="1">
      <c r="B3" s="1807" t="s">
        <v>284</v>
      </c>
      <c r="C3" s="1808"/>
      <c r="D3" s="1808"/>
      <c r="E3" s="1808"/>
      <c r="F3" s="1808"/>
      <c r="G3" s="1808"/>
      <c r="H3" s="1808"/>
      <c r="I3" s="1808"/>
      <c r="J3" s="1808"/>
      <c r="K3" s="1808"/>
    </row>
    <row r="4" spans="2:16" s="17" customFormat="1" ht="5.25" customHeight="1">
      <c r="B4" s="14"/>
      <c r="C4" s="14"/>
      <c r="D4" s="14"/>
      <c r="E4" s="15"/>
      <c r="F4" s="15"/>
      <c r="G4" s="15"/>
      <c r="H4" s="15"/>
      <c r="I4" s="16"/>
      <c r="J4" s="16"/>
      <c r="K4" s="16"/>
      <c r="M4" s="14"/>
      <c r="N4" s="14"/>
    </row>
    <row r="5" spans="2:16" s="9" customFormat="1" ht="15.75" customHeight="1">
      <c r="B5" s="21" t="s">
        <v>1192</v>
      </c>
      <c r="C5" s="21"/>
      <c r="N5" s="19"/>
      <c r="O5" s="19"/>
      <c r="P5" s="19"/>
    </row>
    <row r="6" spans="2:16" s="9" customFormat="1" ht="11.25" customHeight="1">
      <c r="B6" s="20"/>
      <c r="C6" s="21"/>
      <c r="N6" s="19"/>
      <c r="O6" s="19"/>
      <c r="P6" s="19"/>
    </row>
    <row r="7" spans="2:16" s="1452" customFormat="1" ht="45" customHeight="1">
      <c r="B7" s="1886" t="s">
        <v>1193</v>
      </c>
      <c r="C7" s="1887"/>
      <c r="D7" s="1887"/>
      <c r="E7" s="1887"/>
      <c r="F7" s="1887"/>
      <c r="G7" s="1887"/>
      <c r="H7" s="1451"/>
      <c r="N7" s="1453"/>
      <c r="O7" s="1453"/>
      <c r="P7" s="1453"/>
    </row>
    <row r="8" spans="2:16" ht="11.25" customHeight="1">
      <c r="B8" s="24"/>
      <c r="D8" s="247"/>
      <c r="E8" s="247"/>
      <c r="G8" s="247"/>
      <c r="N8" s="19"/>
      <c r="O8" s="19"/>
      <c r="P8" s="19"/>
    </row>
    <row r="9" spans="2:16" ht="11.25" customHeight="1">
      <c r="B9" s="509" t="s">
        <v>293</v>
      </c>
      <c r="D9" s="783"/>
      <c r="E9" s="1890" t="s">
        <v>708</v>
      </c>
      <c r="F9" s="1856"/>
      <c r="G9" s="1856"/>
      <c r="H9" s="1856"/>
      <c r="M9" s="19"/>
      <c r="N9" s="19"/>
      <c r="O9" s="19"/>
    </row>
    <row r="10" spans="2:16" ht="11.25" customHeight="1">
      <c r="B10" s="518"/>
      <c r="C10" s="782"/>
      <c r="D10" s="853" t="s">
        <v>537</v>
      </c>
      <c r="E10" s="853" t="s">
        <v>1194</v>
      </c>
      <c r="F10" s="853" t="s">
        <v>1195</v>
      </c>
      <c r="G10" s="853" t="s">
        <v>1196</v>
      </c>
      <c r="H10" s="853" t="s">
        <v>537</v>
      </c>
      <c r="M10" s="19"/>
      <c r="N10" s="19"/>
      <c r="O10" s="19"/>
    </row>
    <row r="11" spans="2:16" ht="11.25" customHeight="1">
      <c r="B11" s="1888" t="s">
        <v>296</v>
      </c>
      <c r="C11" s="1889"/>
      <c r="D11" s="893">
        <v>2021</v>
      </c>
      <c r="E11" s="1210">
        <v>2021</v>
      </c>
      <c r="F11" s="1210">
        <v>2021</v>
      </c>
      <c r="G11" s="1210">
        <v>2021</v>
      </c>
      <c r="H11" s="1210">
        <v>2021</v>
      </c>
      <c r="M11" s="19"/>
      <c r="N11" s="19"/>
      <c r="O11" s="19"/>
    </row>
    <row r="12" spans="2:16" ht="22.5" customHeight="1">
      <c r="B12" s="894">
        <v>1</v>
      </c>
      <c r="C12" s="606" t="s">
        <v>1197</v>
      </c>
      <c r="D12" s="634">
        <v>570569.9</v>
      </c>
      <c r="E12" s="1211">
        <v>556565</v>
      </c>
      <c r="F12" s="1211">
        <v>556027</v>
      </c>
      <c r="G12" s="1212">
        <v>567078</v>
      </c>
      <c r="H12" s="1212">
        <v>573085</v>
      </c>
      <c r="I12" s="116"/>
      <c r="M12" s="14"/>
      <c r="N12" s="17"/>
      <c r="O12" s="17"/>
    </row>
    <row r="13" spans="2:16" ht="11.25" customHeight="1">
      <c r="B13" s="19">
        <v>2</v>
      </c>
      <c r="C13" s="587" t="s">
        <v>1198</v>
      </c>
      <c r="D13" s="247">
        <v>14942.8</v>
      </c>
      <c r="E13" s="247">
        <v>11039.3</v>
      </c>
      <c r="F13" s="247">
        <v>2293</v>
      </c>
      <c r="G13" s="115">
        <v>-2953</v>
      </c>
      <c r="H13" s="115">
        <v>2826</v>
      </c>
      <c r="I13" s="103"/>
      <c r="M13" s="19"/>
      <c r="N13" s="19"/>
      <c r="O13" s="19"/>
    </row>
    <row r="14" spans="2:16" ht="11.25" customHeight="1">
      <c r="B14" s="19">
        <v>3</v>
      </c>
      <c r="C14" s="587" t="s">
        <v>1199</v>
      </c>
      <c r="D14" s="247">
        <v>-3700.5000000000005</v>
      </c>
      <c r="E14" s="247">
        <v>-185.3</v>
      </c>
      <c r="F14" s="247">
        <v>-3366</v>
      </c>
      <c r="G14" s="115">
        <v>-19489</v>
      </c>
      <c r="H14" s="115">
        <v>76</v>
      </c>
      <c r="I14" s="103"/>
      <c r="M14" s="14"/>
      <c r="N14" s="17"/>
      <c r="O14" s="17"/>
    </row>
    <row r="15" spans="2:16" ht="11.25" customHeight="1">
      <c r="B15" s="19">
        <v>4</v>
      </c>
      <c r="C15" s="587" t="s">
        <v>1200</v>
      </c>
      <c r="D15" s="247"/>
      <c r="E15" s="247"/>
      <c r="F15" s="247"/>
      <c r="G15" s="115"/>
      <c r="H15" s="115"/>
      <c r="I15" s="103"/>
      <c r="M15" s="19"/>
      <c r="N15" s="19"/>
      <c r="O15" s="19"/>
    </row>
    <row r="16" spans="2:16" ht="11.25" customHeight="1">
      <c r="B16" s="19">
        <v>5</v>
      </c>
      <c r="C16" s="587" t="s">
        <v>1201</v>
      </c>
      <c r="D16" s="247"/>
      <c r="E16" s="247"/>
      <c r="F16" s="247"/>
      <c r="G16" s="115">
        <v>14000</v>
      </c>
      <c r="H16" s="115">
        <v>5075</v>
      </c>
      <c r="I16" s="103"/>
      <c r="M16" s="14"/>
      <c r="N16" s="17"/>
      <c r="O16" s="17"/>
    </row>
    <row r="17" spans="2:16" ht="11.25" customHeight="1">
      <c r="B17" s="19">
        <v>6</v>
      </c>
      <c r="C17" s="587" t="s">
        <v>1202</v>
      </c>
      <c r="D17" s="247"/>
      <c r="E17" s="247"/>
      <c r="F17" s="247"/>
      <c r="G17" s="115"/>
      <c r="H17" s="115"/>
      <c r="I17" s="103"/>
      <c r="M17" s="19"/>
      <c r="N17" s="19"/>
      <c r="O17" s="19"/>
    </row>
    <row r="18" spans="2:16" ht="11.25" customHeight="1">
      <c r="B18" s="19">
        <v>7</v>
      </c>
      <c r="C18" s="587" t="s">
        <v>1203</v>
      </c>
      <c r="D18" s="247">
        <v>-34.200000000000003</v>
      </c>
      <c r="E18" s="247">
        <v>1457.7</v>
      </c>
      <c r="F18" s="247">
        <v>1611</v>
      </c>
      <c r="G18" s="115">
        <v>-2609</v>
      </c>
      <c r="H18" s="115">
        <v>-13984</v>
      </c>
      <c r="I18" s="103"/>
      <c r="M18" s="14"/>
      <c r="N18" s="17"/>
      <c r="O18" s="17"/>
    </row>
    <row r="19" spans="2:16" ht="11.25" customHeight="1">
      <c r="B19" s="19">
        <v>8</v>
      </c>
      <c r="C19" s="587" t="s">
        <v>1204</v>
      </c>
      <c r="D19" s="247" t="s">
        <v>540</v>
      </c>
      <c r="E19" s="247">
        <v>1693.1864069499309</v>
      </c>
      <c r="F19" s="247"/>
      <c r="G19" s="115"/>
      <c r="H19" s="115"/>
      <c r="I19" s="103"/>
      <c r="M19" s="19"/>
      <c r="N19" s="19"/>
      <c r="O19" s="19"/>
    </row>
    <row r="20" spans="2:16" ht="22.5" customHeight="1">
      <c r="B20" s="892">
        <v>9</v>
      </c>
      <c r="C20" s="606" t="s">
        <v>1205</v>
      </c>
      <c r="D20" s="634">
        <v>581778.00000000012</v>
      </c>
      <c r="E20" s="634">
        <v>570569.88640694984</v>
      </c>
      <c r="F20" s="634">
        <v>556565</v>
      </c>
      <c r="G20" s="634">
        <v>556027</v>
      </c>
      <c r="H20" s="634">
        <v>567078</v>
      </c>
      <c r="I20" s="103"/>
      <c r="M20" s="19"/>
      <c r="N20" s="19"/>
      <c r="O20" s="19"/>
    </row>
    <row r="21" spans="2:16">
      <c r="B21" s="19"/>
      <c r="J21" s="103"/>
      <c r="N21" s="19"/>
      <c r="O21" s="19"/>
      <c r="P21" s="19"/>
    </row>
    <row r="22" spans="2:16">
      <c r="B22" s="19"/>
    </row>
    <row r="23" spans="2:16">
      <c r="B23" s="19"/>
    </row>
    <row r="24" spans="2:16">
      <c r="B24" s="19"/>
    </row>
    <row r="25" spans="2:16">
      <c r="B25" s="19"/>
    </row>
    <row r="26" spans="2:16">
      <c r="B26" s="19"/>
    </row>
    <row r="27" spans="2:16">
      <c r="B27" s="19"/>
    </row>
    <row r="28" spans="2:16">
      <c r="B28" s="19"/>
    </row>
    <row r="29" spans="2:16">
      <c r="B29" s="19"/>
    </row>
    <row r="30" spans="2:16">
      <c r="B30" s="19"/>
    </row>
    <row r="31" spans="2:16">
      <c r="B31" s="19"/>
    </row>
    <row r="32" spans="2:16">
      <c r="B32" s="19"/>
    </row>
    <row r="33" spans="2:2">
      <c r="B33" s="19"/>
    </row>
    <row r="34" spans="2:2">
      <c r="B34" s="19"/>
    </row>
    <row r="35" spans="2:2">
      <c r="B35" s="19"/>
    </row>
    <row r="36" spans="2:2">
      <c r="B36" s="19"/>
    </row>
    <row r="37" spans="2:2">
      <c r="B37" s="19"/>
    </row>
    <row r="38" spans="2:2">
      <c r="B38" s="19"/>
    </row>
    <row r="39" spans="2:2">
      <c r="B39" s="19"/>
    </row>
    <row r="40" spans="2:2">
      <c r="B40" s="19"/>
    </row>
    <row r="41" spans="2:2">
      <c r="B41" s="19"/>
    </row>
    <row r="42" spans="2:2">
      <c r="B42" s="19"/>
    </row>
    <row r="43" spans="2:2">
      <c r="B43" s="19"/>
    </row>
    <row r="44" spans="2:2">
      <c r="B44" s="19"/>
    </row>
    <row r="45" spans="2:2">
      <c r="B45" s="19"/>
    </row>
    <row r="46" spans="2:2">
      <c r="B46" s="19"/>
    </row>
    <row r="47" spans="2:2">
      <c r="B47" s="19"/>
    </row>
    <row r="48" spans="2:2">
      <c r="B48" s="19"/>
    </row>
    <row r="49" spans="2:2">
      <c r="B49" s="19"/>
    </row>
    <row r="56" spans="2:2">
      <c r="B56" s="30"/>
    </row>
    <row r="57" spans="2:2">
      <c r="B57" s="30"/>
    </row>
    <row r="58" spans="2:2">
      <c r="B58" s="31"/>
    </row>
    <row r="59" spans="2:2">
      <c r="B59" s="19"/>
    </row>
    <row r="60" spans="2:2">
      <c r="B60" s="19"/>
    </row>
    <row r="61" spans="2:2">
      <c r="B61" s="19"/>
    </row>
    <row r="62" spans="2:2">
      <c r="B62" s="19"/>
    </row>
    <row r="63" spans="2:2">
      <c r="B63" s="19"/>
    </row>
    <row r="64" spans="2:2">
      <c r="B64" s="19"/>
    </row>
    <row r="65" spans="2:2">
      <c r="B65" s="19"/>
    </row>
    <row r="66" spans="2:2">
      <c r="B66" s="19"/>
    </row>
    <row r="67" spans="2:2">
      <c r="B67" s="33"/>
    </row>
    <row r="68" spans="2:2">
      <c r="B68" s="33"/>
    </row>
    <row r="69" spans="2:2">
      <c r="B69" s="33"/>
    </row>
    <row r="70" spans="2:2">
      <c r="B70" s="33"/>
    </row>
    <row r="71" spans="2:2">
      <c r="B71" s="33"/>
    </row>
    <row r="72" spans="2:2">
      <c r="B72" s="33"/>
    </row>
    <row r="73" spans="2:2">
      <c r="B73" s="33"/>
    </row>
    <row r="74" spans="2:2">
      <c r="B74" s="33"/>
    </row>
  </sheetData>
  <mergeCells count="4">
    <mergeCell ref="B7:G7"/>
    <mergeCell ref="B3:K3"/>
    <mergeCell ref="B11:C11"/>
    <mergeCell ref="E9:H9"/>
  </mergeCells>
  <phoneticPr fontId="289" type="noConversion"/>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3F1D-8D6E-4988-8E42-C59EA7F8FB6E}">
  <dimension ref="A1:M86"/>
  <sheetViews>
    <sheetView showRowColHeaders="0" workbookViewId="0"/>
  </sheetViews>
  <sheetFormatPr baseColWidth="10" defaultColWidth="11.42578125" defaultRowHeight="11.25"/>
  <cols>
    <col min="1" max="1" width="2.7109375" style="28" customWidth="1"/>
    <col min="2" max="2" width="27.42578125" style="41" customWidth="1"/>
    <col min="3" max="3" width="12.5703125" style="41" customWidth="1"/>
    <col min="4" max="4" width="2.140625" style="41" customWidth="1"/>
    <col min="5" max="12" width="12.5703125" style="41" customWidth="1"/>
    <col min="13" max="13" width="11.140625" style="41" customWidth="1"/>
    <col min="14" max="16384" width="11.42578125" style="41"/>
  </cols>
  <sheetData>
    <row r="1" spans="1:13" s="17" customFormat="1" ht="11.25" customHeight="1">
      <c r="A1" s="14"/>
      <c r="B1" s="14"/>
      <c r="C1" s="14"/>
      <c r="D1" s="14"/>
      <c r="E1" s="14"/>
      <c r="F1" s="14"/>
      <c r="G1" s="14"/>
      <c r="H1" s="14"/>
      <c r="I1" s="14"/>
      <c r="J1" s="14"/>
      <c r="K1" s="14"/>
      <c r="L1" s="14"/>
    </row>
    <row r="2" spans="1:13" s="17" customFormat="1" ht="5.25" customHeight="1">
      <c r="A2" s="14"/>
      <c r="B2" s="14"/>
      <c r="C2" s="14"/>
      <c r="D2" s="14"/>
      <c r="E2" s="15"/>
      <c r="F2" s="15"/>
      <c r="G2" s="16"/>
      <c r="H2" s="16"/>
      <c r="I2" s="16"/>
    </row>
    <row r="3" spans="1:13" s="19" customFormat="1" ht="12.75" customHeight="1">
      <c r="A3" s="18"/>
      <c r="B3" s="1758" t="s">
        <v>284</v>
      </c>
      <c r="C3" s="1758"/>
      <c r="D3" s="1758"/>
      <c r="E3" s="1758"/>
      <c r="F3" s="1758"/>
      <c r="G3" s="1758"/>
      <c r="H3" s="1758"/>
      <c r="I3" s="1758"/>
    </row>
    <row r="4" spans="1:13" s="17" customFormat="1" ht="5.25" customHeight="1">
      <c r="A4" s="14"/>
      <c r="B4" s="14"/>
      <c r="C4" s="14"/>
      <c r="D4" s="14"/>
      <c r="E4" s="15"/>
      <c r="F4" s="15"/>
      <c r="G4" s="16"/>
      <c r="H4" s="16"/>
      <c r="I4" s="16"/>
      <c r="K4" s="14"/>
      <c r="L4" s="14"/>
    </row>
    <row r="5" spans="1:13" s="9" customFormat="1" ht="15.75" customHeight="1">
      <c r="A5" s="20"/>
      <c r="B5" s="21" t="s">
        <v>1206</v>
      </c>
    </row>
    <row r="6" spans="1:13" ht="11.25" customHeight="1"/>
    <row r="7" spans="1:13" ht="22.5" customHeight="1">
      <c r="B7" s="1762" t="s">
        <v>1207</v>
      </c>
      <c r="C7" s="1764"/>
      <c r="D7" s="1764"/>
      <c r="E7" s="1764"/>
      <c r="F7" s="1764"/>
      <c r="G7" s="1764"/>
      <c r="H7" s="1764"/>
      <c r="I7" s="1764"/>
      <c r="J7" s="1764"/>
      <c r="K7" s="1764"/>
      <c r="L7" s="1764"/>
    </row>
    <row r="8" spans="1:13" ht="12" customHeight="1"/>
    <row r="9" spans="1:13">
      <c r="A9" s="24"/>
      <c r="B9" s="661" t="s">
        <v>305</v>
      </c>
      <c r="C9" s="671" t="s">
        <v>308</v>
      </c>
      <c r="D9" s="671"/>
      <c r="E9" s="671" t="s">
        <v>310</v>
      </c>
      <c r="F9" s="671" t="s">
        <v>313</v>
      </c>
      <c r="G9" s="671" t="s">
        <v>319</v>
      </c>
      <c r="H9" s="1878" t="s">
        <v>328</v>
      </c>
      <c r="I9" s="1878"/>
      <c r="J9" s="810" t="s">
        <v>331</v>
      </c>
      <c r="K9" s="671" t="s">
        <v>339</v>
      </c>
      <c r="L9" s="671" t="s">
        <v>348</v>
      </c>
    </row>
    <row r="10" spans="1:13">
      <c r="A10" s="24"/>
      <c r="B10" s="811" t="s">
        <v>296</v>
      </c>
      <c r="C10" s="153"/>
      <c r="D10" s="153"/>
      <c r="E10" s="153"/>
      <c r="G10" s="153" t="s">
        <v>1208</v>
      </c>
      <c r="L10" s="153" t="s">
        <v>1209</v>
      </c>
    </row>
    <row r="11" spans="1:13">
      <c r="A11" s="24"/>
      <c r="B11" s="811"/>
      <c r="C11" s="153"/>
      <c r="D11" s="153"/>
      <c r="E11" s="153"/>
      <c r="F11" s="153" t="s">
        <v>1210</v>
      </c>
      <c r="G11" s="153" t="s">
        <v>1211</v>
      </c>
      <c r="H11" s="153"/>
      <c r="I11" s="153"/>
      <c r="J11" s="153" t="s">
        <v>1007</v>
      </c>
      <c r="K11" s="153"/>
      <c r="L11" s="153" t="s">
        <v>1212</v>
      </c>
    </row>
    <row r="12" spans="1:13">
      <c r="A12" s="24"/>
      <c r="C12" s="153" t="s">
        <v>1213</v>
      </c>
      <c r="D12" s="153"/>
      <c r="E12" s="590" t="s">
        <v>1214</v>
      </c>
      <c r="F12" s="153" t="s">
        <v>1211</v>
      </c>
      <c r="G12" s="153" t="s">
        <v>1215</v>
      </c>
      <c r="H12" s="153" t="s">
        <v>1216</v>
      </c>
      <c r="I12" s="153"/>
      <c r="J12" s="153" t="s">
        <v>1217</v>
      </c>
      <c r="K12" s="153" t="s">
        <v>1218</v>
      </c>
      <c r="L12" s="153" t="s">
        <v>1219</v>
      </c>
    </row>
    <row r="13" spans="1:13">
      <c r="A13" s="24"/>
      <c r="B13" s="1213" t="s">
        <v>1220</v>
      </c>
      <c r="C13" s="1130" t="s">
        <v>1138</v>
      </c>
      <c r="D13" s="1130"/>
      <c r="E13" s="1214" t="s">
        <v>1221</v>
      </c>
      <c r="F13" s="1130" t="s">
        <v>1138</v>
      </c>
      <c r="G13" s="1130" t="s">
        <v>1138</v>
      </c>
      <c r="H13" s="1130" t="s">
        <v>1222</v>
      </c>
      <c r="I13" s="1130" t="s">
        <v>1223</v>
      </c>
      <c r="J13" s="1130" t="s">
        <v>1224</v>
      </c>
      <c r="K13" s="1130" t="s">
        <v>1225</v>
      </c>
      <c r="L13" s="1130" t="s">
        <v>1226</v>
      </c>
    </row>
    <row r="14" spans="1:13">
      <c r="A14" s="19"/>
      <c r="B14" s="973" t="s">
        <v>1227</v>
      </c>
      <c r="C14" s="962" t="s">
        <v>2027</v>
      </c>
      <c r="D14" s="962"/>
      <c r="E14" s="973" t="s">
        <v>1228</v>
      </c>
      <c r="F14" s="1461">
        <v>0.86</v>
      </c>
      <c r="G14" s="1461">
        <v>0.86</v>
      </c>
      <c r="H14" s="974">
        <v>503789</v>
      </c>
      <c r="I14" s="969">
        <v>503822</v>
      </c>
      <c r="J14" s="1656">
        <v>704</v>
      </c>
      <c r="K14" s="1657">
        <v>26</v>
      </c>
      <c r="L14" s="1456">
        <v>0.16</v>
      </c>
      <c r="M14" s="1404"/>
    </row>
    <row r="15" spans="1:13">
      <c r="A15" s="19"/>
      <c r="B15" s="588" t="s">
        <v>1229</v>
      </c>
      <c r="C15" s="249" t="s">
        <v>2025</v>
      </c>
      <c r="D15" s="249"/>
      <c r="E15" s="588" t="s">
        <v>1230</v>
      </c>
      <c r="F15" s="1461">
        <v>1.31</v>
      </c>
      <c r="G15" s="1461">
        <v>1.07</v>
      </c>
      <c r="H15" s="136">
        <v>1861451</v>
      </c>
      <c r="I15" s="136">
        <v>1519774</v>
      </c>
      <c r="J15" s="1658">
        <v>20747</v>
      </c>
      <c r="K15" s="528">
        <v>661</v>
      </c>
      <c r="L15" s="1457">
        <v>1.29</v>
      </c>
      <c r="M15" s="1404"/>
    </row>
    <row r="16" spans="1:13">
      <c r="A16" s="19"/>
      <c r="B16" s="588" t="s">
        <v>1231</v>
      </c>
      <c r="C16" s="249" t="s">
        <v>2026</v>
      </c>
      <c r="D16" s="249"/>
      <c r="E16" s="588" t="s">
        <v>1230</v>
      </c>
      <c r="F16" s="1461">
        <v>1.45</v>
      </c>
      <c r="G16" s="1461">
        <v>2.5099999999999998</v>
      </c>
      <c r="H16" s="136">
        <v>44952</v>
      </c>
      <c r="I16" s="136">
        <v>41956</v>
      </c>
      <c r="J16" s="1658">
        <v>967</v>
      </c>
      <c r="K16" s="528">
        <v>118</v>
      </c>
      <c r="L16" s="1457">
        <v>1.83</v>
      </c>
      <c r="M16" s="1404"/>
    </row>
    <row r="17" spans="1:13">
      <c r="A17" s="19"/>
      <c r="B17" s="588" t="s">
        <v>1232</v>
      </c>
      <c r="C17" s="249" t="s">
        <v>2026</v>
      </c>
      <c r="D17" s="249"/>
      <c r="E17" s="588" t="s">
        <v>1230</v>
      </c>
      <c r="F17" s="1461">
        <v>1.29</v>
      </c>
      <c r="G17" s="1461">
        <v>1.46</v>
      </c>
      <c r="H17" s="136">
        <v>1269</v>
      </c>
      <c r="I17" s="136">
        <v>1256</v>
      </c>
      <c r="J17" s="1658">
        <v>33</v>
      </c>
      <c r="K17" s="528">
        <v>2</v>
      </c>
      <c r="L17" s="1457">
        <v>1.55</v>
      </c>
      <c r="M17" s="1404"/>
    </row>
    <row r="18" spans="1:13">
      <c r="A18" s="19"/>
      <c r="B18" s="1205" t="s">
        <v>1233</v>
      </c>
      <c r="C18" s="1146" t="s">
        <v>2026</v>
      </c>
      <c r="D18" s="1146"/>
      <c r="E18" s="1205" t="s">
        <v>1228</v>
      </c>
      <c r="F18" s="1462">
        <v>1.04</v>
      </c>
      <c r="G18" s="1462">
        <v>1.63</v>
      </c>
      <c r="H18" s="1158">
        <v>160</v>
      </c>
      <c r="I18" s="1158">
        <v>161</v>
      </c>
      <c r="J18" s="1659">
        <v>2</v>
      </c>
      <c r="K18" s="1660"/>
      <c r="L18" s="1458">
        <v>1.27</v>
      </c>
      <c r="M18" s="1404"/>
    </row>
    <row r="19" spans="1:13" ht="6" customHeight="1">
      <c r="A19" s="19"/>
    </row>
    <row r="20" spans="1:13">
      <c r="A20" s="19"/>
      <c r="B20" s="811" t="s">
        <v>1234</v>
      </c>
    </row>
    <row r="21" spans="1:13">
      <c r="A21" s="19"/>
      <c r="B21" s="811" t="s">
        <v>1235</v>
      </c>
      <c r="L21" s="812"/>
    </row>
    <row r="22" spans="1:13">
      <c r="A22" s="19"/>
      <c r="B22" s="811" t="s">
        <v>1236</v>
      </c>
      <c r="L22" s="812"/>
    </row>
    <row r="23" spans="1:13">
      <c r="A23" s="19"/>
      <c r="L23" s="812"/>
    </row>
    <row r="24" spans="1:13">
      <c r="A24" s="19"/>
      <c r="B24" s="1447"/>
      <c r="C24" s="1447"/>
      <c r="D24" s="1447"/>
      <c r="E24" s="1447"/>
      <c r="F24" s="1447"/>
      <c r="G24" s="1447"/>
      <c r="H24" s="1447"/>
      <c r="I24" s="1447"/>
      <c r="J24" s="1447"/>
      <c r="K24" s="1447"/>
      <c r="L24" s="1728"/>
    </row>
    <row r="25" spans="1:13" ht="22.5" customHeight="1">
      <c r="B25" s="1892"/>
      <c r="C25" s="1893"/>
      <c r="D25" s="1893"/>
      <c r="E25" s="1893"/>
      <c r="F25" s="1893"/>
      <c r="G25" s="1893"/>
      <c r="H25" s="1893"/>
      <c r="I25" s="1893"/>
      <c r="J25" s="1893"/>
      <c r="K25" s="1893"/>
      <c r="L25" s="1893"/>
    </row>
    <row r="26" spans="1:13">
      <c r="A26" s="19"/>
      <c r="B26" s="1447"/>
      <c r="C26" s="1447"/>
      <c r="D26" s="1447"/>
      <c r="E26" s="1447"/>
      <c r="F26" s="1447"/>
      <c r="G26" s="1447"/>
      <c r="H26" s="1447"/>
      <c r="I26" s="1447"/>
      <c r="J26" s="1447"/>
      <c r="K26" s="1447"/>
      <c r="L26" s="1728"/>
    </row>
    <row r="27" spans="1:13">
      <c r="A27" s="24"/>
      <c r="B27" s="1445"/>
      <c r="C27" s="1459"/>
      <c r="D27" s="1459"/>
      <c r="E27" s="1459"/>
      <c r="F27" s="1459"/>
      <c r="G27" s="1459"/>
      <c r="H27" s="1891"/>
      <c r="I27" s="1891"/>
      <c r="J27" s="1729"/>
      <c r="K27" s="1459"/>
      <c r="L27" s="1459"/>
    </row>
    <row r="28" spans="1:13">
      <c r="A28" s="24"/>
      <c r="B28" s="1730"/>
      <c r="C28" s="1454"/>
      <c r="D28" s="1454"/>
      <c r="E28" s="1454"/>
      <c r="F28" s="1447"/>
      <c r="G28" s="1454"/>
      <c r="H28" s="1447"/>
      <c r="I28" s="1447"/>
      <c r="J28" s="1447"/>
      <c r="K28" s="1447"/>
      <c r="L28" s="1454"/>
    </row>
    <row r="29" spans="1:13">
      <c r="A29" s="24"/>
      <c r="B29" s="1730"/>
      <c r="C29" s="1454"/>
      <c r="D29" s="1454"/>
      <c r="E29" s="1454"/>
      <c r="F29" s="1454"/>
      <c r="G29" s="1454"/>
      <c r="H29" s="1454"/>
      <c r="I29" s="1454"/>
      <c r="J29" s="1454"/>
      <c r="K29" s="1454"/>
      <c r="L29" s="1454"/>
    </row>
    <row r="30" spans="1:13">
      <c r="A30" s="24"/>
      <c r="B30" s="1447"/>
      <c r="C30" s="1454"/>
      <c r="D30" s="1454"/>
      <c r="E30" s="1640"/>
      <c r="F30" s="1454"/>
      <c r="G30" s="1454"/>
      <c r="H30" s="1454"/>
      <c r="I30" s="1454"/>
      <c r="J30" s="1454"/>
      <c r="K30" s="1454"/>
      <c r="L30" s="1454"/>
    </row>
    <row r="31" spans="1:13">
      <c r="A31" s="24"/>
      <c r="B31" s="1447"/>
      <c r="C31" s="1454"/>
      <c r="D31" s="1454"/>
      <c r="E31" s="1640"/>
      <c r="F31" s="1454"/>
      <c r="G31" s="1454"/>
      <c r="H31" s="1454"/>
      <c r="I31" s="1454"/>
      <c r="J31" s="1454"/>
      <c r="K31" s="1454"/>
      <c r="L31" s="1454"/>
    </row>
    <row r="32" spans="1:13">
      <c r="A32" s="19"/>
      <c r="B32" s="1731"/>
      <c r="C32" s="1459"/>
      <c r="D32" s="1459"/>
      <c r="E32" s="1731"/>
      <c r="F32" s="1732"/>
      <c r="G32" s="1732"/>
      <c r="H32" s="1733"/>
      <c r="I32" s="1733"/>
      <c r="J32" s="1734"/>
      <c r="K32" s="1735"/>
      <c r="L32" s="1736"/>
    </row>
    <row r="33" spans="1:12">
      <c r="A33" s="19"/>
      <c r="B33" s="1731"/>
      <c r="C33" s="1459"/>
      <c r="D33" s="1459"/>
      <c r="E33" s="1731"/>
      <c r="F33" s="1732"/>
      <c r="G33" s="1732"/>
      <c r="H33" s="1733"/>
      <c r="I33" s="1733"/>
      <c r="J33" s="1734"/>
      <c r="K33" s="1735"/>
      <c r="L33" s="1737"/>
    </row>
    <row r="34" spans="1:12">
      <c r="A34" s="19"/>
      <c r="B34" s="1731"/>
      <c r="C34" s="1459"/>
      <c r="D34" s="1459"/>
      <c r="E34" s="1731"/>
      <c r="F34" s="1732"/>
      <c r="G34" s="1732"/>
      <c r="H34" s="1733"/>
      <c r="I34" s="1733"/>
      <c r="J34" s="1734"/>
      <c r="K34" s="1735"/>
      <c r="L34" s="1737"/>
    </row>
    <row r="35" spans="1:12">
      <c r="A35" s="19"/>
      <c r="B35" s="1731"/>
      <c r="C35" s="1459"/>
      <c r="D35" s="1459"/>
      <c r="E35" s="1731"/>
      <c r="F35" s="1732"/>
      <c r="G35" s="1732"/>
      <c r="H35" s="1733"/>
      <c r="I35" s="1733"/>
      <c r="J35" s="1734"/>
      <c r="K35" s="1735"/>
      <c r="L35" s="1737"/>
    </row>
    <row r="36" spans="1:12">
      <c r="A36" s="19"/>
      <c r="B36" s="1731"/>
      <c r="C36" s="1459"/>
      <c r="D36" s="1459"/>
      <c r="E36" s="1731"/>
      <c r="F36" s="1732"/>
      <c r="G36" s="1732"/>
      <c r="H36" s="1733"/>
      <c r="I36" s="1733"/>
      <c r="J36" s="1734"/>
      <c r="K36" s="1735"/>
      <c r="L36" s="1737"/>
    </row>
    <row r="37" spans="1:12" ht="6" customHeight="1">
      <c r="A37" s="19"/>
      <c r="B37" s="1447"/>
      <c r="C37" s="1447"/>
      <c r="D37" s="1447"/>
      <c r="E37" s="1447"/>
      <c r="F37" s="1447"/>
      <c r="G37" s="1447"/>
      <c r="H37" s="1447"/>
      <c r="I37" s="1447"/>
      <c r="J37" s="1447"/>
      <c r="K37" s="1447"/>
      <c r="L37" s="1447"/>
    </row>
    <row r="38" spans="1:12">
      <c r="A38" s="19"/>
      <c r="B38" s="1730"/>
      <c r="C38" s="1447"/>
      <c r="D38" s="1447"/>
      <c r="E38" s="1447"/>
      <c r="F38" s="1447"/>
      <c r="G38" s="1447"/>
      <c r="H38" s="1447"/>
      <c r="I38" s="1447"/>
      <c r="J38" s="1447"/>
      <c r="K38" s="1447"/>
      <c r="L38" s="1447"/>
    </row>
    <row r="39" spans="1:12">
      <c r="A39" s="19"/>
      <c r="B39" s="1730"/>
      <c r="C39" s="1447"/>
      <c r="D39" s="1447"/>
      <c r="E39" s="1447"/>
      <c r="F39" s="1447"/>
      <c r="G39" s="1447"/>
      <c r="H39" s="1447"/>
      <c r="I39" s="1447"/>
      <c r="J39" s="1447"/>
      <c r="K39" s="1447"/>
      <c r="L39" s="1728"/>
    </row>
    <row r="40" spans="1:12">
      <c r="A40" s="19"/>
      <c r="B40" s="1730"/>
      <c r="C40" s="1447"/>
      <c r="D40" s="1447"/>
      <c r="E40" s="1447"/>
      <c r="F40" s="1447"/>
      <c r="G40" s="1447"/>
      <c r="H40" s="1447"/>
      <c r="I40" s="1447"/>
      <c r="J40" s="1447"/>
      <c r="K40" s="1447"/>
      <c r="L40" s="1728"/>
    </row>
    <row r="41" spans="1:12">
      <c r="A41" s="19"/>
      <c r="B41" s="1447"/>
      <c r="C41" s="1447"/>
      <c r="D41" s="1447"/>
      <c r="E41" s="1447"/>
      <c r="F41" s="1447"/>
      <c r="G41" s="1447"/>
      <c r="H41" s="1447"/>
      <c r="I41" s="1447"/>
      <c r="J41" s="1447"/>
      <c r="K41" s="1447"/>
      <c r="L41" s="1447"/>
    </row>
    <row r="42" spans="1:12">
      <c r="A42" s="19"/>
    </row>
    <row r="43" spans="1:12">
      <c r="A43" s="19"/>
    </row>
    <row r="44" spans="1:12">
      <c r="A44" s="19"/>
    </row>
    <row r="45" spans="1:12">
      <c r="A45" s="19"/>
    </row>
    <row r="46" spans="1:12">
      <c r="A46" s="19"/>
    </row>
    <row r="47" spans="1:12">
      <c r="A47" s="19"/>
    </row>
    <row r="48" spans="1:12">
      <c r="A48" s="19"/>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8" spans="1:1">
      <c r="A68" s="30"/>
    </row>
    <row r="69" spans="1:1">
      <c r="A69" s="30"/>
    </row>
    <row r="70" spans="1:1">
      <c r="A70" s="31"/>
    </row>
    <row r="71" spans="1:1">
      <c r="A71" s="19"/>
    </row>
    <row r="72" spans="1:1">
      <c r="A72" s="19"/>
    </row>
    <row r="73" spans="1:1">
      <c r="A73" s="19"/>
    </row>
    <row r="74" spans="1:1">
      <c r="A74" s="19"/>
    </row>
    <row r="75" spans="1:1">
      <c r="A75" s="19"/>
    </row>
    <row r="76" spans="1:1">
      <c r="A76" s="19"/>
    </row>
    <row r="77" spans="1:1">
      <c r="A77" s="19"/>
    </row>
    <row r="78" spans="1:1">
      <c r="A78" s="19"/>
    </row>
    <row r="79" spans="1:1">
      <c r="A79" s="33"/>
    </row>
    <row r="80" spans="1:1">
      <c r="A80" s="33"/>
    </row>
    <row r="81" spans="1:1">
      <c r="A81" s="33"/>
    </row>
    <row r="82" spans="1:1">
      <c r="A82" s="33"/>
    </row>
    <row r="83" spans="1:1">
      <c r="A83" s="33"/>
    </row>
    <row r="84" spans="1:1">
      <c r="A84" s="33"/>
    </row>
    <row r="85" spans="1:1">
      <c r="A85" s="33"/>
    </row>
    <row r="86" spans="1:1">
      <c r="A86" s="33"/>
    </row>
  </sheetData>
  <mergeCells count="5">
    <mergeCell ref="B3:I3"/>
    <mergeCell ref="B7:L7"/>
    <mergeCell ref="H9:I9"/>
    <mergeCell ref="H27:I27"/>
    <mergeCell ref="B25:L25"/>
  </mergeCells>
  <hyperlinks>
    <hyperlink ref="B3" location="Contents!A1" display="Back to index page" xr:uid="{D625C603-4B54-45E2-8CA3-064D257B91FB}"/>
    <hyperlink ref="B3:I3" location="CONTENTS!A1" display="Back to contents page" xr:uid="{C948FD51-438A-413A-AB0C-E0065384F43D}"/>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E856D-90C6-4C90-8AB2-A899DC2334DE}">
  <dimension ref="A1:L95"/>
  <sheetViews>
    <sheetView showRowColHeaders="0" workbookViewId="0"/>
  </sheetViews>
  <sheetFormatPr baseColWidth="10" defaultColWidth="11.42578125" defaultRowHeight="11.25"/>
  <cols>
    <col min="1" max="1" width="2.7109375" style="831" customWidth="1"/>
    <col min="2" max="2" width="19.42578125" style="828" customWidth="1"/>
    <col min="3" max="3" width="7.7109375" style="832" customWidth="1"/>
    <col min="4" max="4" width="11.85546875" style="828" customWidth="1"/>
    <col min="5" max="5" width="4.85546875" style="828" customWidth="1"/>
    <col min="6" max="6" width="99.5703125" style="828" customWidth="1"/>
    <col min="7" max="7" width="11.85546875" style="828" customWidth="1"/>
    <col min="8" max="8" width="43.28515625" style="828" customWidth="1"/>
    <col min="9" max="9" width="52.5703125" style="828" customWidth="1"/>
    <col min="10" max="16384" width="11.42578125" style="828"/>
  </cols>
  <sheetData>
    <row r="1" spans="1:12" s="829" customFormat="1" ht="12.75">
      <c r="A1" s="14"/>
      <c r="B1" s="14"/>
      <c r="C1" s="833"/>
      <c r="D1" s="15"/>
      <c r="E1" s="15"/>
      <c r="F1" s="15"/>
      <c r="G1" s="16"/>
      <c r="H1" s="16"/>
      <c r="I1" s="16"/>
      <c r="J1" s="16"/>
      <c r="K1" s="17"/>
      <c r="L1" s="17"/>
    </row>
    <row r="2" spans="1:12" s="829" customFormat="1" ht="5.25" customHeight="1">
      <c r="A2" s="14"/>
      <c r="B2" s="14"/>
      <c r="C2" s="833"/>
      <c r="D2" s="15"/>
      <c r="E2" s="15"/>
      <c r="F2" s="15"/>
      <c r="G2" s="16"/>
      <c r="H2" s="16"/>
      <c r="I2" s="16"/>
      <c r="J2" s="17"/>
      <c r="K2" s="17"/>
      <c r="L2" s="17"/>
    </row>
    <row r="3" spans="1:12" s="830" customFormat="1" ht="12.75">
      <c r="A3" s="18"/>
      <c r="B3" s="1758" t="s">
        <v>284</v>
      </c>
      <c r="C3" s="1758"/>
      <c r="D3" s="1758"/>
      <c r="E3" s="1758"/>
      <c r="F3" s="1758"/>
      <c r="G3" s="1758"/>
      <c r="H3" s="1758"/>
      <c r="I3" s="1758"/>
      <c r="J3" s="19"/>
      <c r="K3" s="19"/>
      <c r="L3" s="19"/>
    </row>
    <row r="4" spans="1:12" s="829" customFormat="1" ht="5.25" customHeight="1">
      <c r="A4" s="14"/>
      <c r="B4" s="14"/>
      <c r="C4" s="833"/>
      <c r="D4" s="15"/>
      <c r="E4" s="15"/>
      <c r="F4" s="15"/>
      <c r="G4" s="16"/>
      <c r="H4" s="16"/>
      <c r="I4" s="16"/>
      <c r="J4" s="17"/>
      <c r="K4" s="14"/>
      <c r="L4" s="14"/>
    </row>
    <row r="5" spans="1:12" s="9" customFormat="1" ht="15.75">
      <c r="A5" s="20"/>
      <c r="B5" s="21" t="s">
        <v>1237</v>
      </c>
      <c r="C5" s="834"/>
    </row>
    <row r="6" spans="1:12">
      <c r="A6" s="28"/>
      <c r="B6" s="41"/>
      <c r="C6" s="975"/>
      <c r="D6" s="41"/>
      <c r="E6" s="41"/>
      <c r="F6" s="41"/>
      <c r="G6" s="41"/>
      <c r="H6" s="52"/>
      <c r="I6" s="41"/>
      <c r="J6" s="41"/>
      <c r="K6" s="41"/>
      <c r="L6" s="41"/>
    </row>
    <row r="7" spans="1:12" ht="15.75">
      <c r="A7" s="24"/>
      <c r="B7" s="21" t="s">
        <v>1238</v>
      </c>
      <c r="C7" s="975"/>
      <c r="D7" s="41"/>
      <c r="E7" s="41"/>
      <c r="F7" s="41"/>
      <c r="G7" s="41"/>
      <c r="H7" s="52"/>
      <c r="I7" s="41"/>
      <c r="J7" s="41"/>
      <c r="K7" s="41"/>
      <c r="L7" s="41"/>
    </row>
    <row r="8" spans="1:12" ht="15.75">
      <c r="A8" s="24"/>
      <c r="B8" s="21"/>
      <c r="C8" s="975"/>
      <c r="D8" s="41"/>
      <c r="E8" s="41"/>
      <c r="F8" s="41"/>
      <c r="G8" s="41"/>
      <c r="H8" s="52"/>
      <c r="I8" s="41"/>
      <c r="J8" s="41"/>
      <c r="K8" s="41"/>
      <c r="L8" s="41"/>
    </row>
    <row r="9" spans="1:12">
      <c r="A9" s="24"/>
      <c r="B9" s="41"/>
      <c r="C9" s="323" t="s">
        <v>1239</v>
      </c>
      <c r="D9" s="19"/>
      <c r="E9" s="41"/>
      <c r="F9" s="41"/>
      <c r="G9" s="976" t="s">
        <v>1240</v>
      </c>
      <c r="H9" s="977"/>
      <c r="I9" s="41"/>
      <c r="J9" s="41"/>
      <c r="K9" s="41"/>
      <c r="L9" s="41"/>
    </row>
    <row r="10" spans="1:12">
      <c r="A10" s="24"/>
      <c r="B10" s="977" t="s">
        <v>1241</v>
      </c>
      <c r="C10" s="323" t="s">
        <v>1242</v>
      </c>
      <c r="D10" s="1058" t="s">
        <v>1243</v>
      </c>
      <c r="E10" s="978"/>
      <c r="F10" s="977"/>
      <c r="G10" s="153" t="s">
        <v>1244</v>
      </c>
      <c r="H10" s="978"/>
      <c r="I10" s="41"/>
      <c r="J10" s="41"/>
      <c r="K10" s="41"/>
      <c r="L10" s="41"/>
    </row>
    <row r="11" spans="1:12">
      <c r="A11" s="19"/>
      <c r="B11" s="977" t="s">
        <v>1245</v>
      </c>
      <c r="C11" s="323" t="s">
        <v>1246</v>
      </c>
      <c r="D11" s="1058" t="s">
        <v>1247</v>
      </c>
      <c r="E11" s="978"/>
      <c r="F11" s="977" t="s">
        <v>1248</v>
      </c>
      <c r="G11" s="976" t="s">
        <v>1249</v>
      </c>
      <c r="H11" s="978" t="s">
        <v>1250</v>
      </c>
      <c r="I11" s="41"/>
      <c r="J11" s="41"/>
      <c r="K11" s="41"/>
      <c r="L11" s="41"/>
    </row>
    <row r="12" spans="1:12" ht="22.5">
      <c r="A12" s="19"/>
      <c r="B12" s="979" t="s">
        <v>1251</v>
      </c>
      <c r="C12" s="1059"/>
      <c r="D12" s="1060">
        <v>4</v>
      </c>
      <c r="E12" s="981"/>
      <c r="F12" s="979" t="s">
        <v>1252</v>
      </c>
      <c r="G12" s="982" t="s">
        <v>1253</v>
      </c>
      <c r="H12" s="983" t="s">
        <v>1254</v>
      </c>
      <c r="I12" s="41"/>
      <c r="J12" s="41"/>
      <c r="K12" s="41"/>
      <c r="L12" s="41"/>
    </row>
    <row r="13" spans="1:12" ht="33.75">
      <c r="A13" s="19"/>
      <c r="B13" s="984" t="s">
        <v>1255</v>
      </c>
      <c r="C13" s="1061"/>
      <c r="D13" s="1062">
        <v>3</v>
      </c>
      <c r="E13" s="985"/>
      <c r="F13" s="984" t="s">
        <v>1256</v>
      </c>
      <c r="G13" s="986" t="s">
        <v>1257</v>
      </c>
      <c r="H13" s="976" t="s">
        <v>1254</v>
      </c>
      <c r="I13" s="41"/>
      <c r="J13" s="41"/>
      <c r="K13" s="41"/>
      <c r="L13" s="41"/>
    </row>
    <row r="14" spans="1:12" ht="22.5">
      <c r="A14" s="19"/>
      <c r="B14" s="979" t="s">
        <v>1258</v>
      </c>
      <c r="C14" s="1063"/>
      <c r="D14" s="1060">
        <v>4</v>
      </c>
      <c r="E14" s="980"/>
      <c r="F14" s="979" t="s">
        <v>1259</v>
      </c>
      <c r="G14" s="982" t="s">
        <v>1253</v>
      </c>
      <c r="H14" s="987"/>
      <c r="I14" s="41"/>
      <c r="J14" s="41"/>
      <c r="K14" s="41"/>
      <c r="L14" s="41"/>
    </row>
    <row r="15" spans="1:12" ht="33.75">
      <c r="A15" s="19"/>
      <c r="B15" s="984" t="s">
        <v>1260</v>
      </c>
      <c r="C15" s="1061"/>
      <c r="D15" s="1064" t="s">
        <v>1148</v>
      </c>
      <c r="E15" s="976"/>
      <c r="F15" s="984" t="s">
        <v>1261</v>
      </c>
      <c r="G15" s="986" t="s">
        <v>1253</v>
      </c>
      <c r="H15" s="983" t="s">
        <v>1262</v>
      </c>
      <c r="I15" s="41"/>
      <c r="J15" s="41"/>
      <c r="K15" s="41"/>
      <c r="L15" s="41"/>
    </row>
    <row r="16" spans="1:12" ht="22.5">
      <c r="A16" s="19"/>
      <c r="B16" s="979" t="s">
        <v>1263</v>
      </c>
      <c r="C16" s="1063"/>
      <c r="D16" s="1065" t="s">
        <v>1264</v>
      </c>
      <c r="E16" s="983"/>
      <c r="F16" s="979" t="s">
        <v>1265</v>
      </c>
      <c r="G16" s="982" t="s">
        <v>1266</v>
      </c>
      <c r="H16" s="976" t="s">
        <v>1254</v>
      </c>
      <c r="I16" s="41"/>
      <c r="J16" s="41"/>
      <c r="K16" s="41"/>
      <c r="L16" s="41"/>
    </row>
    <row r="17" spans="1:8" ht="22.5">
      <c r="A17" s="19"/>
      <c r="B17" s="979" t="s">
        <v>1267</v>
      </c>
      <c r="C17" s="1063"/>
      <c r="D17" s="1065" t="s">
        <v>1148</v>
      </c>
      <c r="E17" s="983"/>
      <c r="F17" s="979" t="s">
        <v>1268</v>
      </c>
      <c r="G17" s="982" t="s">
        <v>1266</v>
      </c>
      <c r="H17" s="988"/>
    </row>
    <row r="18" spans="1:8">
      <c r="A18" s="19"/>
      <c r="B18" s="875"/>
      <c r="C18" s="44"/>
      <c r="D18" s="1066"/>
      <c r="E18" s="990"/>
      <c r="F18" s="977"/>
      <c r="G18" s="991"/>
      <c r="H18" s="992"/>
    </row>
    <row r="19" spans="1:8">
      <c r="A19" s="19"/>
      <c r="B19" s="875"/>
      <c r="C19" s="44"/>
      <c r="D19" s="1066"/>
      <c r="E19" s="990"/>
      <c r="F19" s="977"/>
      <c r="G19" s="991"/>
      <c r="H19" s="977"/>
    </row>
    <row r="20" spans="1:8" ht="15.75">
      <c r="A20" s="19"/>
      <c r="B20" s="21" t="s">
        <v>1269</v>
      </c>
      <c r="C20" s="44"/>
      <c r="D20" s="1066"/>
      <c r="E20" s="990"/>
      <c r="F20" s="977"/>
      <c r="G20" s="991"/>
      <c r="H20" s="977"/>
    </row>
    <row r="21" spans="1:8">
      <c r="A21" s="19"/>
      <c r="B21" s="835"/>
      <c r="C21" s="44"/>
      <c r="D21" s="1066"/>
      <c r="E21" s="990"/>
      <c r="F21" s="977"/>
      <c r="G21" s="991"/>
      <c r="H21" s="977"/>
    </row>
    <row r="22" spans="1:8">
      <c r="A22" s="24"/>
      <c r="B22" s="41"/>
      <c r="C22" s="323" t="s">
        <v>1239</v>
      </c>
      <c r="D22" s="34"/>
      <c r="E22" s="153"/>
      <c r="F22" s="41"/>
      <c r="G22" s="976" t="s">
        <v>1240</v>
      </c>
      <c r="H22" s="977"/>
    </row>
    <row r="23" spans="1:8">
      <c r="A23" s="24"/>
      <c r="B23" s="977" t="s">
        <v>1241</v>
      </c>
      <c r="C23" s="323" t="s">
        <v>1242</v>
      </c>
      <c r="D23" s="1058" t="s">
        <v>1243</v>
      </c>
      <c r="E23" s="978"/>
      <c r="F23" s="977"/>
      <c r="G23" s="153" t="s">
        <v>1244</v>
      </c>
      <c r="H23" s="978"/>
    </row>
    <row r="24" spans="1:8">
      <c r="A24" s="19"/>
      <c r="B24" s="977" t="s">
        <v>1245</v>
      </c>
      <c r="C24" s="323" t="s">
        <v>1246</v>
      </c>
      <c r="D24" s="1058" t="s">
        <v>1247</v>
      </c>
      <c r="E24" s="978"/>
      <c r="F24" s="977" t="s">
        <v>1248</v>
      </c>
      <c r="G24" s="976" t="s">
        <v>1249</v>
      </c>
      <c r="H24" s="978" t="s">
        <v>1250</v>
      </c>
    </row>
    <row r="25" spans="1:8" ht="22.5">
      <c r="A25" s="19"/>
      <c r="B25" s="979" t="s">
        <v>1270</v>
      </c>
      <c r="C25" s="1063">
        <v>291.287825</v>
      </c>
      <c r="D25" s="1060">
        <v>3</v>
      </c>
      <c r="E25" s="980"/>
      <c r="F25" s="979" t="s">
        <v>1271</v>
      </c>
      <c r="G25" s="982" t="s">
        <v>1266</v>
      </c>
      <c r="H25" s="983" t="s">
        <v>1272</v>
      </c>
    </row>
    <row r="26" spans="1:8" ht="33.75">
      <c r="A26" s="19"/>
      <c r="B26" s="984" t="s">
        <v>1273</v>
      </c>
      <c r="C26" s="1061">
        <v>53.084823999999998</v>
      </c>
      <c r="D26" s="1062">
        <v>3</v>
      </c>
      <c r="E26" s="985"/>
      <c r="F26" s="984" t="s">
        <v>1274</v>
      </c>
      <c r="G26" s="986" t="s">
        <v>1266</v>
      </c>
      <c r="H26" s="976" t="s">
        <v>1275</v>
      </c>
    </row>
    <row r="27" spans="1:8">
      <c r="A27" s="19"/>
      <c r="B27" s="979" t="s">
        <v>1258</v>
      </c>
      <c r="C27" s="1063">
        <v>83.658356999999995</v>
      </c>
      <c r="D27" s="1060">
        <v>3</v>
      </c>
      <c r="E27" s="980"/>
      <c r="F27" s="979" t="s">
        <v>1276</v>
      </c>
      <c r="G27" s="982" t="s">
        <v>1257</v>
      </c>
      <c r="H27" s="983" t="s">
        <v>1272</v>
      </c>
    </row>
    <row r="28" spans="1:8" ht="22.5">
      <c r="A28" s="19"/>
      <c r="B28" s="984" t="s">
        <v>1260</v>
      </c>
      <c r="C28" s="1061">
        <v>170.21294900000001</v>
      </c>
      <c r="D28" s="1067" t="s">
        <v>1264</v>
      </c>
      <c r="E28" s="986"/>
      <c r="F28" s="984" t="s">
        <v>1277</v>
      </c>
      <c r="G28" s="986" t="s">
        <v>1266</v>
      </c>
      <c r="H28" s="976" t="s">
        <v>1278</v>
      </c>
    </row>
    <row r="29" spans="1:8">
      <c r="A29" s="19"/>
      <c r="B29" s="994" t="s">
        <v>1279</v>
      </c>
      <c r="C29" s="1063">
        <v>6.9237089999999997</v>
      </c>
      <c r="D29" s="1068" t="s">
        <v>1264</v>
      </c>
      <c r="E29" s="982"/>
      <c r="F29" s="979" t="s">
        <v>1280</v>
      </c>
      <c r="G29" s="982" t="s">
        <v>1266</v>
      </c>
      <c r="H29" s="983"/>
    </row>
    <row r="30" spans="1:8">
      <c r="A30" s="19"/>
      <c r="B30" s="994" t="s">
        <v>1267</v>
      </c>
      <c r="C30" s="1063">
        <v>14.665122</v>
      </c>
      <c r="D30" s="1068" t="s">
        <v>1264</v>
      </c>
      <c r="E30" s="982"/>
      <c r="F30" s="979" t="s">
        <v>1281</v>
      </c>
      <c r="G30" s="982" t="s">
        <v>1266</v>
      </c>
      <c r="H30" s="983"/>
    </row>
    <row r="31" spans="1:8">
      <c r="A31" s="19"/>
      <c r="B31" s="875"/>
      <c r="C31" s="989"/>
      <c r="D31" s="990"/>
      <c r="E31" s="990"/>
      <c r="F31" s="977"/>
      <c r="G31" s="41"/>
      <c r="H31" s="590"/>
    </row>
    <row r="32" spans="1:8">
      <c r="A32" s="19"/>
      <c r="B32" s="875"/>
      <c r="C32" s="989"/>
      <c r="D32" s="990"/>
      <c r="E32" s="990"/>
      <c r="F32" s="977"/>
      <c r="G32" s="41"/>
      <c r="H32" s="41"/>
    </row>
    <row r="33" spans="1:8" ht="15.75">
      <c r="A33" s="19"/>
      <c r="B33" s="21" t="s">
        <v>1282</v>
      </c>
      <c r="C33" s="989"/>
      <c r="D33" s="990"/>
      <c r="E33" s="990"/>
      <c r="F33" s="874"/>
      <c r="G33" s="41"/>
      <c r="H33" s="41"/>
    </row>
    <row r="34" spans="1:8">
      <c r="A34" s="19"/>
      <c r="B34" s="51"/>
      <c r="C34" s="989"/>
      <c r="D34" s="990"/>
      <c r="E34" s="990"/>
      <c r="F34" s="874"/>
      <c r="G34" s="51"/>
      <c r="H34" s="875"/>
    </row>
    <row r="35" spans="1:8">
      <c r="A35" s="24"/>
      <c r="B35" s="41"/>
      <c r="C35" s="323" t="s">
        <v>1239</v>
      </c>
      <c r="D35" s="153"/>
      <c r="E35" s="153"/>
      <c r="F35" s="41"/>
      <c r="G35" s="976" t="s">
        <v>1240</v>
      </c>
      <c r="H35" s="977"/>
    </row>
    <row r="36" spans="1:8">
      <c r="A36" s="24"/>
      <c r="B36" s="977" t="s">
        <v>1241</v>
      </c>
      <c r="C36" s="323" t="s">
        <v>1242</v>
      </c>
      <c r="D36" s="978" t="s">
        <v>1243</v>
      </c>
      <c r="E36" s="978"/>
      <c r="F36" s="977"/>
      <c r="G36" s="153" t="s">
        <v>1244</v>
      </c>
      <c r="H36" s="978"/>
    </row>
    <row r="37" spans="1:8">
      <c r="A37" s="19"/>
      <c r="B37" s="977" t="s">
        <v>1245</v>
      </c>
      <c r="C37" s="323" t="s">
        <v>1246</v>
      </c>
      <c r="D37" s="978" t="s">
        <v>1247</v>
      </c>
      <c r="E37" s="978"/>
      <c r="F37" s="977" t="s">
        <v>1248</v>
      </c>
      <c r="G37" s="976" t="s">
        <v>1249</v>
      </c>
      <c r="H37" s="978" t="s">
        <v>1250</v>
      </c>
    </row>
    <row r="38" spans="1:8" ht="22.5">
      <c r="A38" s="19"/>
      <c r="B38" s="979" t="s">
        <v>600</v>
      </c>
      <c r="C38" s="1063">
        <v>428.03100600000005</v>
      </c>
      <c r="D38" s="980">
        <v>1</v>
      </c>
      <c r="E38" s="980"/>
      <c r="F38" s="979" t="s">
        <v>1283</v>
      </c>
      <c r="G38" s="982" t="s">
        <v>1266</v>
      </c>
      <c r="H38" s="983" t="s">
        <v>1284</v>
      </c>
    </row>
    <row r="39" spans="1:8" ht="22.5">
      <c r="A39" s="19"/>
      <c r="B39" s="984" t="s">
        <v>1260</v>
      </c>
      <c r="C39" s="1061">
        <v>170.21294900000001</v>
      </c>
      <c r="D39" s="993" t="s">
        <v>1264</v>
      </c>
      <c r="E39" s="986"/>
      <c r="F39" s="984" t="s">
        <v>1285</v>
      </c>
      <c r="G39" s="986" t="s">
        <v>1266</v>
      </c>
      <c r="H39" s="996"/>
    </row>
    <row r="40" spans="1:8">
      <c r="A40" s="19"/>
      <c r="B40" s="979" t="s">
        <v>1267</v>
      </c>
      <c r="C40" s="1063">
        <v>14.665122</v>
      </c>
      <c r="D40" s="995" t="s">
        <v>1264</v>
      </c>
      <c r="E40" s="982"/>
      <c r="F40" s="979" t="s">
        <v>1286</v>
      </c>
      <c r="G40" s="620"/>
      <c r="H40" s="620"/>
    </row>
    <row r="41" spans="1:8">
      <c r="A41" s="19"/>
      <c r="B41" s="997" t="s">
        <v>1279</v>
      </c>
      <c r="C41" s="1063">
        <v>6.9237089999999997</v>
      </c>
      <c r="D41" s="995" t="s">
        <v>1264</v>
      </c>
      <c r="E41" s="982"/>
      <c r="F41" s="979" t="s">
        <v>1287</v>
      </c>
      <c r="G41" s="620"/>
      <c r="H41" s="620"/>
    </row>
    <row r="42" spans="1:8">
      <c r="A42" s="19"/>
      <c r="B42" s="41"/>
      <c r="C42" s="998"/>
      <c r="D42" s="999"/>
      <c r="E42" s="999"/>
      <c r="F42" s="41"/>
      <c r="G42" s="41"/>
      <c r="H42" s="41"/>
    </row>
    <row r="43" spans="1:8">
      <c r="A43" s="19"/>
      <c r="B43" s="41"/>
      <c r="C43" s="998"/>
      <c r="D43" s="41"/>
      <c r="E43" s="41"/>
      <c r="F43" s="41"/>
      <c r="G43" s="41"/>
      <c r="H43" s="41"/>
    </row>
    <row r="44" spans="1:8">
      <c r="A44" s="19"/>
      <c r="B44" s="41"/>
      <c r="C44" s="998"/>
      <c r="D44" s="41"/>
      <c r="E44" s="41"/>
      <c r="F44" s="41"/>
      <c r="G44" s="41"/>
      <c r="H44" s="41"/>
    </row>
    <row r="45" spans="1:8">
      <c r="A45" s="19"/>
      <c r="B45" s="41"/>
      <c r="C45" s="998"/>
      <c r="D45" s="41"/>
      <c r="E45" s="41"/>
      <c r="F45" s="41"/>
      <c r="G45" s="41"/>
      <c r="H45" s="41"/>
    </row>
    <row r="46" spans="1:8">
      <c r="A46" s="19"/>
      <c r="B46" s="41"/>
      <c r="C46" s="998"/>
      <c r="D46" s="41"/>
      <c r="E46" s="41"/>
      <c r="F46" s="41"/>
      <c r="G46" s="41"/>
      <c r="H46" s="41"/>
    </row>
    <row r="47" spans="1:8">
      <c r="A47" s="19"/>
      <c r="B47" s="41"/>
      <c r="C47" s="998"/>
      <c r="D47" s="41"/>
      <c r="E47" s="41"/>
      <c r="F47" s="41"/>
      <c r="G47" s="41"/>
      <c r="H47" s="41"/>
    </row>
    <row r="48" spans="1:8">
      <c r="A48" s="19"/>
      <c r="B48" s="41"/>
      <c r="C48" s="998"/>
      <c r="D48" s="41"/>
      <c r="E48" s="41"/>
      <c r="F48" s="41"/>
      <c r="G48" s="41"/>
      <c r="H48" s="41"/>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2" spans="1:1">
      <c r="A62" s="19"/>
    </row>
    <row r="63" spans="1:1">
      <c r="A63" s="19"/>
    </row>
    <row r="64" spans="1:1">
      <c r="A64" s="19"/>
    </row>
    <row r="65" spans="1:1">
      <c r="A65" s="19"/>
    </row>
    <row r="66" spans="1:1">
      <c r="A66" s="19"/>
    </row>
    <row r="67" spans="1:1">
      <c r="A67" s="19"/>
    </row>
    <row r="68" spans="1:1">
      <c r="A68" s="19"/>
    </row>
    <row r="69" spans="1:1">
      <c r="A69" s="19"/>
    </row>
    <row r="70" spans="1:1">
      <c r="A70" s="19"/>
    </row>
    <row r="77" spans="1:1">
      <c r="A77" s="30"/>
    </row>
    <row r="78" spans="1:1">
      <c r="A78" s="30"/>
    </row>
    <row r="79" spans="1:1">
      <c r="A79" s="31"/>
    </row>
    <row r="80" spans="1:1">
      <c r="A80" s="19"/>
    </row>
    <row r="81" spans="1:1">
      <c r="A81" s="19"/>
    </row>
    <row r="82" spans="1:1">
      <c r="A82" s="19"/>
    </row>
    <row r="83" spans="1:1">
      <c r="A83" s="19"/>
    </row>
    <row r="84" spans="1:1">
      <c r="A84" s="19"/>
    </row>
    <row r="85" spans="1:1">
      <c r="A85" s="19"/>
    </row>
    <row r="86" spans="1:1">
      <c r="A86" s="19"/>
    </row>
    <row r="87" spans="1:1">
      <c r="A87" s="19"/>
    </row>
    <row r="88" spans="1:1">
      <c r="A88" s="33"/>
    </row>
    <row r="89" spans="1:1">
      <c r="A89" s="33"/>
    </row>
    <row r="90" spans="1:1">
      <c r="A90" s="33"/>
    </row>
    <row r="91" spans="1:1">
      <c r="A91" s="33"/>
    </row>
    <row r="92" spans="1:1">
      <c r="A92" s="33"/>
    </row>
    <row r="93" spans="1:1">
      <c r="A93" s="33"/>
    </row>
    <row r="94" spans="1:1">
      <c r="A94" s="33"/>
    </row>
    <row r="95" spans="1:1">
      <c r="A95" s="33"/>
    </row>
  </sheetData>
  <mergeCells count="1">
    <mergeCell ref="B3:I3"/>
  </mergeCells>
  <hyperlinks>
    <hyperlink ref="B3" location="Contents!A1" display="Back to index page" xr:uid="{2709BBBB-7A41-4AE6-A69B-3FAFF0326D66}"/>
    <hyperlink ref="B3:I3" location="CONTENTS!A1" display="Back to contents page" xr:uid="{15454662-EEC9-4397-A91E-61D45A790514}"/>
  </hyperlinks>
  <pageMargins left="0.23622047244094491" right="0.23622047244094491" top="0.74803149606299213" bottom="0.74803149606299213" header="0.31496062992125984" footer="0.31496062992125984"/>
  <pageSetup paperSize="9" scale="6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6"/>
  <dimension ref="A1:P90"/>
  <sheetViews>
    <sheetView showGridLines="0" showRowColHeaders="0" zoomScaleNormal="100" workbookViewId="0"/>
  </sheetViews>
  <sheetFormatPr baseColWidth="10" defaultColWidth="13" defaultRowHeight="11.25"/>
  <cols>
    <col min="1" max="1" width="2.7109375" style="28" customWidth="1"/>
    <col min="2" max="2" width="23.140625" style="28" customWidth="1"/>
    <col min="3" max="4" width="12.5703125" style="28" customWidth="1"/>
    <col min="5" max="5" width="2.140625" style="28" customWidth="1"/>
    <col min="6" max="7" width="12.5703125" style="28" customWidth="1"/>
    <col min="8" max="8" width="2.140625" style="28" customWidth="1"/>
    <col min="9" max="10" width="12.5703125" style="28" customWidth="1"/>
    <col min="11" max="11" width="2.42578125" style="28" customWidth="1"/>
    <col min="12" max="13" width="12.5703125" style="28" customWidth="1"/>
    <col min="14" max="14" width="2.140625" style="28" customWidth="1"/>
    <col min="15" max="16" width="12.5703125" style="28" customWidth="1"/>
    <col min="17" max="17" width="67" style="28" customWidth="1"/>
    <col min="18" max="16384" width="13" style="28"/>
  </cols>
  <sheetData>
    <row r="1" spans="1:16" s="17" customFormat="1" ht="11.25" customHeight="1">
      <c r="A1" s="14"/>
      <c r="B1" s="14"/>
      <c r="C1" s="14"/>
      <c r="D1" s="15"/>
      <c r="E1" s="15"/>
      <c r="F1" s="15"/>
      <c r="G1" s="16"/>
      <c r="H1" s="15"/>
      <c r="I1" s="16"/>
    </row>
    <row r="2" spans="1:16" s="17" customFormat="1" ht="5.25" customHeight="1">
      <c r="A2" s="14"/>
      <c r="B2" s="14"/>
      <c r="C2" s="14"/>
      <c r="D2" s="15"/>
      <c r="E2" s="15"/>
      <c r="F2" s="15"/>
      <c r="G2" s="16"/>
      <c r="H2" s="15"/>
      <c r="I2" s="16"/>
    </row>
    <row r="3" spans="1:16" s="19" customFormat="1" ht="12.75" customHeight="1">
      <c r="A3" s="18"/>
      <c r="B3" s="1758" t="s">
        <v>284</v>
      </c>
      <c r="C3" s="1758"/>
      <c r="D3" s="1758"/>
      <c r="E3" s="1758"/>
      <c r="F3" s="1758"/>
      <c r="G3" s="1758"/>
      <c r="H3" s="1758"/>
      <c r="I3" s="1758"/>
    </row>
    <row r="4" spans="1:16" s="17" customFormat="1" ht="5.25" customHeight="1">
      <c r="A4" s="14"/>
      <c r="B4" s="14"/>
      <c r="C4" s="14"/>
      <c r="D4" s="15"/>
      <c r="E4" s="15"/>
      <c r="F4" s="15"/>
      <c r="G4" s="16"/>
      <c r="H4" s="15"/>
      <c r="I4" s="16"/>
    </row>
    <row r="5" spans="1:16" s="9" customFormat="1" ht="15.75" customHeight="1">
      <c r="A5" s="20"/>
      <c r="B5" s="21" t="s">
        <v>1288</v>
      </c>
      <c r="C5" s="41"/>
      <c r="D5" s="41"/>
      <c r="E5" s="41"/>
      <c r="F5" s="41"/>
      <c r="G5" s="41"/>
      <c r="H5" s="41"/>
      <c r="I5" s="41"/>
      <c r="J5" s="41"/>
      <c r="K5" s="41"/>
      <c r="L5" s="41"/>
      <c r="M5" s="41"/>
      <c r="N5" s="41"/>
      <c r="O5" s="41"/>
      <c r="P5" s="41"/>
    </row>
    <row r="6" spans="1:16" ht="11.25" customHeight="1">
      <c r="C6" s="295"/>
    </row>
    <row r="7" spans="1:16" ht="11.25" customHeight="1">
      <c r="A7" s="24"/>
      <c r="B7" s="517" t="s">
        <v>0</v>
      </c>
      <c r="C7" s="295"/>
    </row>
    <row r="8" spans="1:16" ht="11.25" customHeight="1">
      <c r="A8" s="24"/>
      <c r="C8" s="295"/>
    </row>
    <row r="9" spans="1:16" ht="11.25" customHeight="1">
      <c r="A9" s="24"/>
      <c r="B9" s="448" t="s">
        <v>1289</v>
      </c>
      <c r="C9" s="295"/>
    </row>
    <row r="10" spans="1:16" ht="11.25" customHeight="1">
      <c r="A10" s="24"/>
      <c r="B10" s="176" t="s">
        <v>1290</v>
      </c>
      <c r="C10" s="1894">
        <v>2020</v>
      </c>
      <c r="D10" s="1894"/>
      <c r="E10" s="175"/>
      <c r="F10" s="1894">
        <v>2019</v>
      </c>
      <c r="G10" s="1894"/>
      <c r="H10" s="175"/>
      <c r="I10" s="1894">
        <v>2018</v>
      </c>
      <c r="J10" s="1894"/>
      <c r="K10" s="175"/>
      <c r="L10" s="1894">
        <v>2017</v>
      </c>
      <c r="M10" s="1894"/>
      <c r="N10" s="175"/>
      <c r="O10" s="1894">
        <v>2016</v>
      </c>
      <c r="P10" s="1894"/>
    </row>
    <row r="11" spans="1:16" ht="11.25" customHeight="1">
      <c r="A11" s="24"/>
      <c r="B11" s="101" t="s">
        <v>1291</v>
      </c>
      <c r="C11" s="1215" t="s">
        <v>1292</v>
      </c>
      <c r="D11" s="1215" t="s">
        <v>1293</v>
      </c>
      <c r="E11" s="1215"/>
      <c r="F11" s="1215" t="s">
        <v>1292</v>
      </c>
      <c r="G11" s="1215" t="s">
        <v>1293</v>
      </c>
      <c r="H11" s="1215"/>
      <c r="I11" s="1215" t="s">
        <v>1292</v>
      </c>
      <c r="J11" s="1215" t="s">
        <v>1293</v>
      </c>
      <c r="K11" s="1215"/>
      <c r="L11" s="1215" t="s">
        <v>1292</v>
      </c>
      <c r="M11" s="1215" t="s">
        <v>1293</v>
      </c>
      <c r="N11" s="1215"/>
      <c r="O11" s="1215" t="s">
        <v>1292</v>
      </c>
      <c r="P11" s="1215" t="s">
        <v>1293</v>
      </c>
    </row>
    <row r="12" spans="1:16" ht="11.25" customHeight="1">
      <c r="A12" s="24"/>
      <c r="B12" s="954" t="s">
        <v>1294</v>
      </c>
      <c r="C12" s="1463">
        <v>0.86</v>
      </c>
      <c r="D12" s="1463">
        <v>0.13</v>
      </c>
      <c r="E12" s="1469"/>
      <c r="F12" s="1463">
        <v>0.87</v>
      </c>
      <c r="G12" s="1463">
        <v>0.16</v>
      </c>
      <c r="H12" s="1469"/>
      <c r="I12" s="1463">
        <v>0.88</v>
      </c>
      <c r="J12" s="1463">
        <v>0.18</v>
      </c>
      <c r="K12" s="1469"/>
      <c r="L12" s="1463">
        <v>0.89</v>
      </c>
      <c r="M12" s="1463">
        <f>0.159099456517731</f>
        <v>0.159099456517731</v>
      </c>
      <c r="N12" s="1469"/>
      <c r="O12" s="1463">
        <v>0.92</v>
      </c>
      <c r="P12" s="1463">
        <v>0.17</v>
      </c>
    </row>
    <row r="13" spans="1:16" ht="11.25" customHeight="1">
      <c r="A13" s="24"/>
      <c r="B13" s="19" t="s">
        <v>1295</v>
      </c>
      <c r="C13" s="1464">
        <f>1.07</f>
        <v>1.07</v>
      </c>
      <c r="D13" s="1464">
        <f>1.08</f>
        <v>1.08</v>
      </c>
      <c r="E13" s="1465"/>
      <c r="F13" s="1464">
        <f>1.2</f>
        <v>1.2</v>
      </c>
      <c r="G13" s="1464">
        <f>1.35</f>
        <v>1.35</v>
      </c>
      <c r="H13" s="1465"/>
      <c r="I13" s="1464">
        <f>1.32</f>
        <v>1.32</v>
      </c>
      <c r="J13" s="1464">
        <f>1.4</f>
        <v>1.4</v>
      </c>
      <c r="K13" s="1465"/>
      <c r="L13" s="1464">
        <f>1.45</f>
        <v>1.45</v>
      </c>
      <c r="M13" s="1464">
        <f>1.37</f>
        <v>1.37</v>
      </c>
      <c r="N13" s="1465"/>
      <c r="O13" s="1464">
        <f>1.53</f>
        <v>1.53</v>
      </c>
      <c r="P13" s="1464">
        <f>1.26</f>
        <v>1.26</v>
      </c>
    </row>
    <row r="14" spans="1:16" ht="11.25" customHeight="1">
      <c r="A14" s="24"/>
      <c r="B14" s="19" t="s">
        <v>1296</v>
      </c>
      <c r="C14" s="1464">
        <f>2.51</f>
        <v>2.5099999999999998</v>
      </c>
      <c r="D14" s="1464">
        <f>1.89</f>
        <v>1.89</v>
      </c>
      <c r="E14" s="1465"/>
      <c r="F14" s="1464">
        <f>2.43</f>
        <v>2.4300000000000002</v>
      </c>
      <c r="G14" s="1464">
        <f>2.06</f>
        <v>2.06</v>
      </c>
      <c r="H14" s="1465"/>
      <c r="I14" s="1464">
        <f>2.49</f>
        <v>2.4900000000000002</v>
      </c>
      <c r="J14" s="1464">
        <f>1.77</f>
        <v>1.77</v>
      </c>
      <c r="K14" s="1465"/>
      <c r="L14" s="1464">
        <f>2.57</f>
        <v>2.57</v>
      </c>
      <c r="M14" s="1464">
        <f>1.63</f>
        <v>1.63</v>
      </c>
      <c r="N14" s="1465"/>
      <c r="O14" s="1464">
        <f>2.63</f>
        <v>2.63</v>
      </c>
      <c r="P14" s="1464">
        <f>1.79</f>
        <v>1.79</v>
      </c>
    </row>
    <row r="15" spans="1:16" ht="11.25" customHeight="1">
      <c r="A15" s="24"/>
      <c r="B15" s="1192" t="s">
        <v>1297</v>
      </c>
      <c r="C15" s="1466">
        <f>1.46</f>
        <v>1.46</v>
      </c>
      <c r="D15" s="1466">
        <f>2.44</f>
        <v>2.44</v>
      </c>
      <c r="E15" s="1467"/>
      <c r="F15" s="1468">
        <f>1.42</f>
        <v>1.42</v>
      </c>
      <c r="G15" s="1468">
        <f>0.47</f>
        <v>0.47</v>
      </c>
      <c r="H15" s="1467"/>
      <c r="I15" s="1468">
        <f>1.34</f>
        <v>1.34</v>
      </c>
      <c r="J15" s="1468">
        <f>0.53</f>
        <v>0.53</v>
      </c>
      <c r="K15" s="1467"/>
      <c r="L15" s="1468">
        <f>1.36429532505479</f>
        <v>1.36429532505479</v>
      </c>
      <c r="M15" s="1468">
        <f>1.18</f>
        <v>1.18</v>
      </c>
      <c r="N15" s="1467"/>
      <c r="O15" s="1468">
        <f>1.35</f>
        <v>1.35</v>
      </c>
      <c r="P15" s="1468">
        <f>3.14</f>
        <v>3.14</v>
      </c>
    </row>
    <row r="16" spans="1:16" ht="11.25" customHeight="1">
      <c r="A16" s="24"/>
      <c r="C16" s="295"/>
    </row>
    <row r="17" spans="1:16" ht="11.25" customHeight="1">
      <c r="A17" s="24"/>
      <c r="C17" s="295"/>
    </row>
    <row r="18" spans="1:16" ht="11.25" customHeight="1">
      <c r="A18" s="24"/>
      <c r="C18" s="295"/>
    </row>
    <row r="19" spans="1:16" ht="11.25" customHeight="1">
      <c r="A19" s="24"/>
      <c r="B19" s="448" t="s">
        <v>1298</v>
      </c>
      <c r="C19" s="295"/>
    </row>
    <row r="20" spans="1:16" ht="11.25" customHeight="1">
      <c r="A20" s="24"/>
      <c r="B20" s="177" t="s">
        <v>1290</v>
      </c>
      <c r="C20" s="1894">
        <v>2020</v>
      </c>
      <c r="D20" s="1894"/>
      <c r="E20" s="34"/>
      <c r="F20" s="1894">
        <v>2019</v>
      </c>
      <c r="G20" s="1894"/>
      <c r="H20" s="34"/>
      <c r="I20" s="1894">
        <v>2018</v>
      </c>
      <c r="J20" s="1894"/>
      <c r="K20" s="34"/>
      <c r="L20" s="1216">
        <v>2017</v>
      </c>
      <c r="M20" s="1216"/>
      <c r="N20" s="34"/>
      <c r="O20" s="1894">
        <v>2016</v>
      </c>
      <c r="P20" s="1894"/>
    </row>
    <row r="21" spans="1:16" ht="11.25" customHeight="1">
      <c r="A21" s="24"/>
      <c r="B21" s="101" t="s">
        <v>1291</v>
      </c>
      <c r="C21" s="1895" t="s">
        <v>1299</v>
      </c>
      <c r="D21" s="1896"/>
      <c r="E21" s="1215"/>
      <c r="F21" s="1895" t="s">
        <v>1299</v>
      </c>
      <c r="G21" s="1896"/>
      <c r="H21" s="1215"/>
      <c r="I21" s="1895" t="s">
        <v>1299</v>
      </c>
      <c r="J21" s="1896"/>
      <c r="K21" s="1215"/>
      <c r="L21" s="1895" t="s">
        <v>1299</v>
      </c>
      <c r="M21" s="1896"/>
      <c r="N21" s="1215"/>
      <c r="O21" s="1895" t="s">
        <v>1299</v>
      </c>
      <c r="P21" s="1896"/>
    </row>
    <row r="22" spans="1:16" ht="11.25" customHeight="1">
      <c r="A22" s="24"/>
      <c r="B22" s="954" t="s">
        <v>1295</v>
      </c>
      <c r="C22" s="1475">
        <v>92.1</v>
      </c>
      <c r="D22" s="1475"/>
      <c r="E22" s="1476"/>
      <c r="F22" s="1475">
        <v>93.7</v>
      </c>
      <c r="G22" s="1475"/>
      <c r="H22" s="1476"/>
      <c r="I22" s="1475">
        <v>92.8</v>
      </c>
      <c r="J22" s="1475"/>
      <c r="K22" s="1476"/>
      <c r="L22" s="1475">
        <v>92.2</v>
      </c>
      <c r="M22" s="1475"/>
      <c r="N22" s="1476"/>
      <c r="O22" s="1475">
        <v>92.9</v>
      </c>
      <c r="P22" s="1475"/>
    </row>
    <row r="23" spans="1:16" ht="11.25" customHeight="1">
      <c r="A23" s="24"/>
      <c r="B23" s="1192" t="s">
        <v>1300</v>
      </c>
      <c r="C23" s="1477">
        <v>84.7</v>
      </c>
      <c r="D23" s="1477"/>
      <c r="E23" s="1478"/>
      <c r="F23" s="1477">
        <v>94.8</v>
      </c>
      <c r="G23" s="1477"/>
      <c r="H23" s="1478"/>
      <c r="I23" s="1477">
        <v>99.2</v>
      </c>
      <c r="J23" s="1477"/>
      <c r="K23" s="1478"/>
      <c r="L23" s="1477">
        <v>85.4</v>
      </c>
      <c r="M23" s="1477"/>
      <c r="N23" s="1478"/>
      <c r="O23" s="1477">
        <v>91.4</v>
      </c>
      <c r="P23" s="1477"/>
    </row>
    <row r="24" spans="1:16" ht="11.25" customHeight="1">
      <c r="A24" s="24"/>
      <c r="C24" s="295"/>
    </row>
    <row r="25" spans="1:16" s="19" customFormat="1" ht="11.25" customHeight="1"/>
    <row r="26" spans="1:16" s="19" customFormat="1" ht="11.25" customHeight="1">
      <c r="H26" s="34"/>
    </row>
    <row r="27" spans="1:16" s="19" customFormat="1" ht="11.25" customHeight="1">
      <c r="B27" s="448" t="s">
        <v>1301</v>
      </c>
    </row>
    <row r="28" spans="1:16" s="19" customFormat="1" ht="11.25" customHeight="1">
      <c r="B28" s="177" t="s">
        <v>1290</v>
      </c>
      <c r="C28" s="1894">
        <v>2020</v>
      </c>
      <c r="D28" s="1894"/>
      <c r="E28" s="34"/>
      <c r="F28" s="1894">
        <v>2019</v>
      </c>
      <c r="G28" s="1894"/>
      <c r="H28" s="34"/>
      <c r="I28" s="1894">
        <v>2018</v>
      </c>
      <c r="J28" s="1894"/>
      <c r="L28" s="1894">
        <v>2017</v>
      </c>
      <c r="M28" s="1894"/>
      <c r="N28" s="175"/>
      <c r="O28" s="1894">
        <v>2016</v>
      </c>
      <c r="P28" s="1894"/>
    </row>
    <row r="29" spans="1:16" s="19" customFormat="1" ht="11.25" customHeight="1">
      <c r="B29" s="101" t="s">
        <v>1291</v>
      </c>
      <c r="C29" s="1215" t="s">
        <v>1292</v>
      </c>
      <c r="D29" s="1215" t="s">
        <v>1293</v>
      </c>
      <c r="E29" s="1215"/>
      <c r="F29" s="1215" t="s">
        <v>1292</v>
      </c>
      <c r="G29" s="1215" t="s">
        <v>1293</v>
      </c>
      <c r="H29" s="1215"/>
      <c r="I29" s="1215" t="s">
        <v>1292</v>
      </c>
      <c r="J29" s="1215" t="s">
        <v>1293</v>
      </c>
      <c r="K29" s="1215"/>
      <c r="L29" s="1215" t="s">
        <v>1292</v>
      </c>
      <c r="M29" s="1215" t="s">
        <v>1293</v>
      </c>
      <c r="N29" s="1215"/>
      <c r="O29" s="1215" t="s">
        <v>1292</v>
      </c>
      <c r="P29" s="1215" t="s">
        <v>1293</v>
      </c>
    </row>
    <row r="30" spans="1:16" s="19" customFormat="1" ht="11.25" customHeight="1">
      <c r="B30" s="954" t="s">
        <v>1294</v>
      </c>
      <c r="C30" s="1464">
        <v>20.399999999999999</v>
      </c>
      <c r="D30" s="1464">
        <v>3.8</v>
      </c>
      <c r="E30" s="1482"/>
      <c r="F30" s="1464">
        <v>22.6</v>
      </c>
      <c r="G30" s="1464">
        <v>3.4</v>
      </c>
      <c r="H30" s="1482"/>
      <c r="I30" s="1464">
        <v>21.2</v>
      </c>
      <c r="J30" s="1464">
        <v>2.9</v>
      </c>
      <c r="K30" s="1482"/>
      <c r="L30" s="1464">
        <v>22.2</v>
      </c>
      <c r="M30" s="1464">
        <v>4.7</v>
      </c>
      <c r="N30" s="1482"/>
      <c r="O30" s="1464">
        <v>21.8</v>
      </c>
      <c r="P30" s="1464">
        <v>4.3</v>
      </c>
    </row>
    <row r="31" spans="1:16" s="19" customFormat="1" ht="11.25" customHeight="1">
      <c r="B31" s="19" t="s">
        <v>1295</v>
      </c>
      <c r="C31" s="1464">
        <v>39.700000000000003</v>
      </c>
      <c r="D31" s="1464">
        <v>23.4</v>
      </c>
      <c r="E31" s="1465"/>
      <c r="F31" s="1464">
        <v>39.97</v>
      </c>
      <c r="G31" s="1464">
        <v>20.6</v>
      </c>
      <c r="H31" s="1465"/>
      <c r="I31" s="1464">
        <v>40.6</v>
      </c>
      <c r="J31" s="1464">
        <v>20.3</v>
      </c>
      <c r="K31" s="1465"/>
      <c r="L31" s="1464">
        <v>41.1</v>
      </c>
      <c r="M31" s="1464">
        <v>18.600000000000001</v>
      </c>
      <c r="N31" s="1465"/>
      <c r="O31" s="1464">
        <v>40.299999999999997</v>
      </c>
      <c r="P31" s="1464">
        <v>15.7</v>
      </c>
    </row>
    <row r="32" spans="1:16" s="19" customFormat="1" ht="11.25" customHeight="1">
      <c r="B32" s="19" t="s">
        <v>1300</v>
      </c>
      <c r="C32" s="1464">
        <v>32.799999999999997</v>
      </c>
      <c r="D32" s="1464">
        <v>19.399999999999999</v>
      </c>
      <c r="E32" s="1465"/>
      <c r="F32" s="1483">
        <v>28.1</v>
      </c>
      <c r="G32" s="1483">
        <v>19.7</v>
      </c>
      <c r="H32" s="1465"/>
      <c r="I32" s="1483">
        <v>28.9</v>
      </c>
      <c r="J32" s="1483">
        <v>26.7</v>
      </c>
      <c r="K32" s="1465"/>
      <c r="L32" s="1483">
        <v>29.4</v>
      </c>
      <c r="M32" s="1483">
        <v>30.1</v>
      </c>
      <c r="N32" s="1465"/>
      <c r="O32" s="1483">
        <v>33.6</v>
      </c>
      <c r="P32" s="1483">
        <v>30.3</v>
      </c>
    </row>
    <row r="33" spans="1:16" s="19" customFormat="1" ht="11.25" customHeight="1">
      <c r="B33" s="1192" t="s">
        <v>1302</v>
      </c>
      <c r="C33" s="1466">
        <v>25.1</v>
      </c>
      <c r="D33" s="1466">
        <v>24.8</v>
      </c>
      <c r="E33" s="1467"/>
      <c r="F33" s="1484">
        <v>26.1</v>
      </c>
      <c r="G33" s="1484">
        <v>42.3</v>
      </c>
      <c r="H33" s="1467"/>
      <c r="I33" s="1484">
        <v>27.5</v>
      </c>
      <c r="J33" s="1484">
        <v>11.1</v>
      </c>
      <c r="K33" s="1467"/>
      <c r="L33" s="1484">
        <v>22.3</v>
      </c>
      <c r="M33" s="1484">
        <v>28.6</v>
      </c>
      <c r="N33" s="1467"/>
      <c r="O33" s="1484">
        <v>22.9</v>
      </c>
      <c r="P33" s="1484">
        <v>22.3</v>
      </c>
    </row>
    <row r="34" spans="1:16" s="19" customFormat="1" ht="6" customHeight="1"/>
    <row r="35" spans="1:16" ht="11.25" customHeight="1">
      <c r="A35" s="19"/>
      <c r="B35" s="518" t="s">
        <v>1303</v>
      </c>
    </row>
    <row r="36" spans="1:16" ht="11.25" customHeight="1">
      <c r="A36" s="19"/>
      <c r="B36" s="518" t="s">
        <v>1304</v>
      </c>
    </row>
    <row r="37" spans="1:16" ht="11.25" customHeight="1">
      <c r="A37" s="19"/>
      <c r="C37" s="19"/>
    </row>
    <row r="38" spans="1:16" ht="11.25" customHeight="1">
      <c r="A38" s="19"/>
    </row>
    <row r="39" spans="1:16" ht="11.25" customHeight="1">
      <c r="A39" s="19"/>
    </row>
    <row r="40" spans="1:16" ht="11.25" customHeight="1">
      <c r="A40" s="19"/>
      <c r="C40" s="220"/>
      <c r="D40" s="220"/>
      <c r="E40" s="220"/>
      <c r="F40" s="220"/>
      <c r="G40" s="220"/>
      <c r="H40" s="220"/>
      <c r="I40" s="220"/>
      <c r="J40" s="220"/>
      <c r="K40" s="220"/>
      <c r="L40" s="220"/>
      <c r="M40" s="220"/>
      <c r="N40" s="220"/>
      <c r="O40" s="220"/>
    </row>
    <row r="41" spans="1:16" ht="11.25" customHeight="1">
      <c r="A41" s="19"/>
      <c r="C41" s="220"/>
      <c r="D41" s="220"/>
      <c r="E41" s="220"/>
      <c r="F41" s="220"/>
      <c r="G41" s="220"/>
      <c r="H41" s="220"/>
      <c r="I41" s="220"/>
      <c r="J41" s="220"/>
      <c r="K41" s="220"/>
      <c r="L41" s="220"/>
      <c r="M41" s="220"/>
      <c r="N41" s="220"/>
      <c r="O41" s="220"/>
    </row>
    <row r="42" spans="1:16" ht="12" customHeight="1">
      <c r="A42" s="19"/>
    </row>
    <row r="43" spans="1:16" ht="12" customHeight="1">
      <c r="A43" s="19"/>
    </row>
    <row r="44" spans="1:16" ht="12" customHeight="1">
      <c r="A44" s="19"/>
    </row>
    <row r="45" spans="1:16" ht="12" customHeight="1">
      <c r="A45" s="19"/>
    </row>
    <row r="46" spans="1:16" ht="12" customHeight="1">
      <c r="A46" s="19"/>
    </row>
    <row r="47" spans="1:16" ht="12" customHeight="1">
      <c r="A47" s="19"/>
    </row>
    <row r="48" spans="1:16" ht="12" customHeight="1">
      <c r="A48" s="19"/>
    </row>
    <row r="49" spans="1:1" ht="12" customHeight="1">
      <c r="A49" s="19"/>
    </row>
    <row r="50" spans="1:1" ht="12" customHeight="1">
      <c r="A50" s="19"/>
    </row>
    <row r="51" spans="1:1" ht="12" customHeight="1">
      <c r="A51" s="19"/>
    </row>
    <row r="52" spans="1:1" ht="12" customHeight="1">
      <c r="A52" s="19"/>
    </row>
    <row r="53" spans="1:1" ht="12" customHeight="1">
      <c r="A53" s="19"/>
    </row>
    <row r="54" spans="1:1" ht="12" customHeight="1">
      <c r="A54" s="19"/>
    </row>
    <row r="55" spans="1:1" ht="12" customHeight="1">
      <c r="A55" s="19"/>
    </row>
    <row r="56" spans="1:1" ht="12" customHeight="1">
      <c r="A56" s="19"/>
    </row>
    <row r="57" spans="1:1" ht="12" customHeight="1">
      <c r="A57" s="19"/>
    </row>
    <row r="58" spans="1:1" ht="12" customHeight="1">
      <c r="A58" s="19"/>
    </row>
    <row r="59" spans="1:1" ht="12" customHeight="1">
      <c r="A59" s="19"/>
    </row>
    <row r="60" spans="1:1" ht="12" customHeight="1">
      <c r="A60" s="19"/>
    </row>
    <row r="61" spans="1:1" ht="12" customHeight="1">
      <c r="A61" s="19"/>
    </row>
    <row r="62" spans="1:1" ht="12" customHeight="1">
      <c r="A62" s="19"/>
    </row>
    <row r="63" spans="1:1" ht="12" customHeight="1">
      <c r="A63" s="19"/>
    </row>
    <row r="64" spans="1:1" ht="12" customHeight="1">
      <c r="A64" s="19"/>
    </row>
    <row r="65" spans="1:1">
      <c r="A65" s="19"/>
    </row>
    <row r="72" spans="1:1">
      <c r="A72" s="30"/>
    </row>
    <row r="73" spans="1:1">
      <c r="A73" s="30"/>
    </row>
    <row r="74" spans="1:1">
      <c r="A74" s="31"/>
    </row>
    <row r="75" spans="1:1">
      <c r="A75" s="19"/>
    </row>
    <row r="76" spans="1:1">
      <c r="A76" s="19"/>
    </row>
    <row r="77" spans="1:1">
      <c r="A77" s="19"/>
    </row>
    <row r="78" spans="1:1">
      <c r="A78" s="19"/>
    </row>
    <row r="79" spans="1:1">
      <c r="A79" s="19"/>
    </row>
    <row r="80" spans="1:1">
      <c r="A80" s="19"/>
    </row>
    <row r="81" spans="1:1">
      <c r="A81" s="19"/>
    </row>
    <row r="82" spans="1:1">
      <c r="A82" s="19"/>
    </row>
    <row r="83" spans="1:1">
      <c r="A83" s="33"/>
    </row>
    <row r="84" spans="1:1">
      <c r="A84" s="33"/>
    </row>
    <row r="85" spans="1:1">
      <c r="A85" s="33"/>
    </row>
    <row r="86" spans="1:1">
      <c r="A86" s="33"/>
    </row>
    <row r="87" spans="1:1">
      <c r="A87" s="33"/>
    </row>
    <row r="88" spans="1:1">
      <c r="A88" s="33"/>
    </row>
    <row r="89" spans="1:1">
      <c r="A89" s="33"/>
    </row>
    <row r="90" spans="1:1">
      <c r="A90" s="33"/>
    </row>
  </sheetData>
  <sheetProtection formatCells="0" formatColumns="0" formatRows="0" insertColumns="0" insertRows="0" insertHyperlinks="0" deleteColumns="0" deleteRows="0" sort="0" autoFilter="0" pivotTables="0"/>
  <mergeCells count="20">
    <mergeCell ref="F28:G28"/>
    <mergeCell ref="C28:D28"/>
    <mergeCell ref="F10:G10"/>
    <mergeCell ref="C10:D10"/>
    <mergeCell ref="I20:J20"/>
    <mergeCell ref="O28:P28"/>
    <mergeCell ref="L28:M28"/>
    <mergeCell ref="O20:P20"/>
    <mergeCell ref="I10:J10"/>
    <mergeCell ref="I28:J28"/>
    <mergeCell ref="O21:P21"/>
    <mergeCell ref="L21:M21"/>
    <mergeCell ref="O10:P10"/>
    <mergeCell ref="L10:M10"/>
    <mergeCell ref="I21:J21"/>
    <mergeCell ref="F20:G20"/>
    <mergeCell ref="C20:D20"/>
    <mergeCell ref="F21:G21"/>
    <mergeCell ref="C21:D21"/>
    <mergeCell ref="B3:I3"/>
  </mergeCells>
  <hyperlinks>
    <hyperlink ref="B3" location="Contents!A1" display="Back to index page" xr:uid="{00000000-0004-0000-1D00-000000000000}"/>
    <hyperlink ref="B3:I3" location="CONTENTS!A1" display="Back to contents page" xr:uid="{00000000-0004-0000-1D00-000001000000}"/>
    <hyperlink ref="H3" location="CONTENTS!A1" display="Back to contents page" xr:uid="{00000000-0004-0000-1D00-000002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7"/>
  <dimension ref="A1:Z89"/>
  <sheetViews>
    <sheetView showGridLines="0" showRowColHeaders="0" zoomScaleNormal="100" zoomScaleSheetLayoutView="100" workbookViewId="0"/>
  </sheetViews>
  <sheetFormatPr baseColWidth="10" defaultColWidth="7.85546875" defaultRowHeight="11.25"/>
  <cols>
    <col min="1" max="1" width="2.7109375" style="28" customWidth="1"/>
    <col min="2" max="2" width="32.85546875" style="55" customWidth="1"/>
    <col min="3" max="11" width="9.85546875" style="424" customWidth="1"/>
    <col min="12" max="12" width="10.7109375" style="55" bestFit="1" customWidth="1"/>
    <col min="13" max="17" width="10.5703125" style="55" customWidth="1"/>
    <col min="18" max="18" width="10.5703125" style="433" customWidth="1"/>
    <col min="19" max="19" width="10.5703125" style="55" customWidth="1"/>
    <col min="20" max="21" width="10.42578125" style="55" bestFit="1" customWidth="1"/>
    <col min="22" max="23" width="11.140625" style="55" customWidth="1"/>
    <col min="24" max="24" width="42.140625" style="55" bestFit="1" customWidth="1"/>
    <col min="25" max="16384" width="7.85546875" style="55"/>
  </cols>
  <sheetData>
    <row r="1" spans="1:26" s="17" customFormat="1" ht="11.25" customHeight="1">
      <c r="A1" s="14"/>
      <c r="B1" s="14"/>
      <c r="C1" s="411"/>
      <c r="D1" s="411"/>
      <c r="E1" s="411"/>
      <c r="F1" s="411"/>
      <c r="G1" s="411"/>
      <c r="H1" s="411"/>
      <c r="I1" s="411"/>
      <c r="J1" s="411"/>
      <c r="K1" s="411"/>
      <c r="L1" s="15"/>
      <c r="M1" s="15"/>
      <c r="N1" s="15"/>
      <c r="O1" s="15"/>
      <c r="P1" s="15"/>
      <c r="Q1" s="15"/>
      <c r="R1" s="15"/>
      <c r="S1" s="15"/>
    </row>
    <row r="2" spans="1:26" s="17" customFormat="1" ht="5.25" customHeight="1">
      <c r="A2" s="14"/>
      <c r="B2" s="14"/>
      <c r="C2" s="411"/>
      <c r="D2" s="411"/>
      <c r="E2" s="412"/>
      <c r="F2" s="412"/>
      <c r="G2" s="412"/>
      <c r="H2" s="413"/>
      <c r="I2" s="413"/>
      <c r="J2" s="413"/>
      <c r="K2" s="413"/>
    </row>
    <row r="3" spans="1:26" s="19" customFormat="1" ht="12.75" customHeight="1">
      <c r="A3" s="18"/>
      <c r="B3" s="583" t="s">
        <v>284</v>
      </c>
      <c r="C3" s="414"/>
      <c r="D3" s="414"/>
      <c r="E3" s="414"/>
      <c r="F3" s="414"/>
      <c r="G3" s="414"/>
      <c r="H3" s="34"/>
      <c r="I3" s="34"/>
      <c r="J3" s="34"/>
      <c r="K3" s="34"/>
    </row>
    <row r="4" spans="1:26" s="17" customFormat="1" ht="5.25" customHeight="1">
      <c r="A4" s="14"/>
      <c r="B4" s="14"/>
      <c r="C4" s="411"/>
      <c r="D4" s="411"/>
      <c r="E4" s="412"/>
      <c r="F4" s="412"/>
      <c r="G4" s="412"/>
      <c r="H4" s="413"/>
      <c r="I4" s="413"/>
      <c r="J4" s="415"/>
      <c r="K4" s="415"/>
      <c r="L4" s="14"/>
      <c r="M4" s="19"/>
      <c r="N4" s="19"/>
      <c r="O4" s="19"/>
      <c r="P4" s="19"/>
      <c r="Q4" s="19"/>
      <c r="R4" s="19"/>
      <c r="S4" s="19"/>
    </row>
    <row r="5" spans="1:26" s="9" customFormat="1" ht="15.75" customHeight="1">
      <c r="A5" s="20"/>
      <c r="B5" s="21" t="s">
        <v>1305</v>
      </c>
      <c r="C5" s="416"/>
      <c r="D5" s="416"/>
      <c r="E5" s="416"/>
      <c r="F5" s="416"/>
      <c r="G5" s="416"/>
      <c r="H5" s="416"/>
      <c r="I5" s="416"/>
      <c r="J5" s="416"/>
      <c r="K5" s="416"/>
      <c r="M5" s="19"/>
      <c r="N5" s="19"/>
      <c r="O5" s="19"/>
      <c r="P5" s="19"/>
      <c r="Q5" s="19"/>
      <c r="R5" s="19"/>
      <c r="S5" s="19"/>
    </row>
    <row r="6" spans="1:26" s="19" customFormat="1" ht="11.25" customHeight="1">
      <c r="A6" s="28"/>
      <c r="B6" s="56"/>
      <c r="C6" s="417"/>
      <c r="D6" s="417"/>
      <c r="E6" s="417"/>
      <c r="F6" s="417"/>
      <c r="G6" s="417"/>
      <c r="H6" s="417"/>
      <c r="I6" s="417"/>
      <c r="J6" s="417"/>
      <c r="K6" s="417"/>
      <c r="L6" s="73"/>
      <c r="T6" s="409"/>
      <c r="U6" s="56"/>
      <c r="V6" s="56"/>
      <c r="W6" s="56"/>
      <c r="X6" s="56"/>
      <c r="Y6" s="58"/>
      <c r="Z6" s="58"/>
    </row>
    <row r="7" spans="1:26" s="19" customFormat="1" ht="33.75" customHeight="1">
      <c r="A7" s="24"/>
      <c r="B7" s="1804" t="s">
        <v>1306</v>
      </c>
      <c r="C7" s="1897"/>
      <c r="D7" s="1897"/>
      <c r="E7" s="1897"/>
      <c r="F7" s="1897"/>
      <c r="G7" s="1897"/>
      <c r="H7" s="1897"/>
      <c r="I7" s="1897"/>
      <c r="J7" s="1897"/>
      <c r="K7" s="1897"/>
      <c r="L7" s="408"/>
      <c r="T7" s="409"/>
      <c r="U7" s="56"/>
      <c r="V7" s="56"/>
      <c r="W7" s="56"/>
      <c r="X7" s="56"/>
      <c r="Y7" s="58"/>
      <c r="Z7" s="58"/>
    </row>
    <row r="8" spans="1:26" s="19" customFormat="1" ht="11.25" customHeight="1">
      <c r="B8" s="220"/>
      <c r="C8"/>
      <c r="D8"/>
      <c r="E8"/>
      <c r="F8"/>
      <c r="G8"/>
      <c r="H8"/>
      <c r="I8"/>
      <c r="J8" s="419"/>
      <c r="K8" s="419"/>
      <c r="L8" s="408"/>
      <c r="T8" s="409"/>
      <c r="U8" s="56"/>
      <c r="V8" s="56"/>
      <c r="W8" s="56"/>
      <c r="X8" s="56"/>
      <c r="Y8" s="58"/>
      <c r="Z8" s="58"/>
    </row>
    <row r="9" spans="1:26" s="19" customFormat="1" ht="11.25" customHeight="1">
      <c r="B9" s="220"/>
      <c r="C9" s="1898" t="s">
        <v>1160</v>
      </c>
      <c r="D9" s="1811"/>
      <c r="E9" s="1811"/>
      <c r="F9" s="1811"/>
      <c r="G9" s="1811"/>
      <c r="H9" s="1811"/>
      <c r="I9" s="1811"/>
      <c r="J9" s="419"/>
      <c r="K9" s="419"/>
      <c r="L9" s="408"/>
      <c r="T9" s="1487"/>
      <c r="U9" s="1487"/>
      <c r="V9" s="56"/>
      <c r="W9" s="56"/>
      <c r="X9" s="56"/>
      <c r="Y9" s="58"/>
      <c r="Z9" s="58"/>
    </row>
    <row r="10" spans="1:26" s="19" customFormat="1" ht="11.25" customHeight="1">
      <c r="B10" s="1217" t="s">
        <v>296</v>
      </c>
      <c r="C10" s="1218">
        <v>2021</v>
      </c>
      <c r="D10" s="1218">
        <v>2020</v>
      </c>
      <c r="E10" s="1218">
        <v>2019</v>
      </c>
      <c r="F10" s="1218">
        <v>2018</v>
      </c>
      <c r="G10" s="1218">
        <v>2017</v>
      </c>
      <c r="H10" s="1218">
        <v>2016</v>
      </c>
      <c r="I10" s="1218">
        <v>2015</v>
      </c>
      <c r="J10" s="419"/>
      <c r="K10" s="419"/>
      <c r="L10" s="847"/>
      <c r="T10" s="1487"/>
      <c r="U10" s="1487"/>
      <c r="V10" s="56"/>
      <c r="W10" s="56"/>
      <c r="X10" s="56"/>
      <c r="Y10" s="58"/>
      <c r="Z10" s="58"/>
    </row>
    <row r="11" spans="1:26" s="19" customFormat="1" ht="11.25" customHeight="1">
      <c r="B11" s="1000" t="s">
        <v>1307</v>
      </c>
      <c r="C11" s="498">
        <v>4382.0360000000001</v>
      </c>
      <c r="D11" s="498">
        <v>4561.7060000000001</v>
      </c>
      <c r="E11" s="498">
        <v>4287.241</v>
      </c>
      <c r="F11" s="1001">
        <v>4710.741</v>
      </c>
      <c r="G11" s="497">
        <v>4278.3739999999998</v>
      </c>
      <c r="H11" s="496">
        <v>4455.7323867799896</v>
      </c>
      <c r="I11" s="496">
        <v>3561.2702044000002</v>
      </c>
      <c r="J11" s="419"/>
      <c r="K11" s="419"/>
      <c r="L11" s="408"/>
      <c r="T11" s="409"/>
      <c r="U11" s="56"/>
      <c r="V11" s="56"/>
      <c r="W11" s="56"/>
      <c r="X11" s="56"/>
      <c r="Y11" s="58"/>
      <c r="Z11" s="58"/>
    </row>
    <row r="12" spans="1:26" s="19" customFormat="1" ht="11.25" customHeight="1">
      <c r="B12" s="407" t="s">
        <v>1308</v>
      </c>
      <c r="C12" s="498">
        <v>971.45322281999995</v>
      </c>
      <c r="D12" s="498">
        <v>3894.8213585279</v>
      </c>
      <c r="E12" s="498">
        <v>2112.3566932999997</v>
      </c>
      <c r="F12" s="497">
        <v>3431</v>
      </c>
      <c r="G12" s="497">
        <v>1719.8</v>
      </c>
      <c r="H12" s="497">
        <v>4226.8762909500001</v>
      </c>
      <c r="I12" s="497">
        <v>1823</v>
      </c>
      <c r="J12" s="419"/>
      <c r="K12" s="419"/>
      <c r="L12" s="408"/>
      <c r="T12" s="409"/>
      <c r="U12" s="56"/>
      <c r="V12" s="56"/>
      <c r="W12" s="56"/>
      <c r="X12" s="56"/>
      <c r="Y12" s="58"/>
      <c r="Z12" s="58"/>
    </row>
    <row r="13" spans="1:26" s="19" customFormat="1" ht="11.25" customHeight="1">
      <c r="B13" s="407" t="s">
        <v>1309</v>
      </c>
      <c r="C13" s="1485">
        <v>0.25961962971306202</v>
      </c>
      <c r="D13" s="1485">
        <v>0.27726340204198702</v>
      </c>
      <c r="E13" s="1485">
        <v>0.26645725103719797</v>
      </c>
      <c r="F13" s="1485">
        <v>0.29333688453832801</v>
      </c>
      <c r="G13" s="1485">
        <v>0.26511860897954298</v>
      </c>
      <c r="H13" s="1485">
        <v>0.26963260512149401</v>
      </c>
      <c r="I13" s="1485">
        <v>0.22782016666237201</v>
      </c>
      <c r="J13" s="419"/>
      <c r="K13" s="419"/>
      <c r="L13" s="408"/>
      <c r="M13" s="408"/>
      <c r="N13" s="408"/>
      <c r="O13" s="60"/>
      <c r="P13" s="60"/>
      <c r="Q13" s="57"/>
      <c r="R13" s="56"/>
      <c r="S13" s="56"/>
      <c r="T13" s="409"/>
      <c r="U13" s="56"/>
      <c r="V13" s="56"/>
      <c r="W13" s="56"/>
      <c r="X13" s="56"/>
      <c r="Y13" s="58"/>
      <c r="Z13" s="58"/>
    </row>
    <row r="14" spans="1:26" s="19" customFormat="1" ht="11.25" customHeight="1">
      <c r="B14" s="1278" t="s">
        <v>1310</v>
      </c>
      <c r="C14" s="1486">
        <v>5.7555055684638298E-2</v>
      </c>
      <c r="D14" s="1486">
        <v>0.23672972791566199</v>
      </c>
      <c r="E14" s="1486">
        <v>0.13128554184538399</v>
      </c>
      <c r="F14" s="1486">
        <v>0.20985594423961401</v>
      </c>
      <c r="G14" s="1486">
        <v>0.10657109072816401</v>
      </c>
      <c r="H14" s="1486">
        <v>0.25578368872344998</v>
      </c>
      <c r="I14" s="1486">
        <v>0.116607408928913</v>
      </c>
      <c r="J14" s="419"/>
      <c r="K14" s="419"/>
      <c r="L14" s="408"/>
      <c r="M14" s="408"/>
      <c r="N14" s="408"/>
      <c r="O14" s="60"/>
      <c r="P14" s="60"/>
      <c r="Q14" s="57"/>
      <c r="R14" s="56"/>
      <c r="S14" s="56"/>
      <c r="T14" s="409"/>
      <c r="U14" s="56"/>
      <c r="V14" s="56"/>
      <c r="W14" s="56"/>
      <c r="X14" s="56"/>
      <c r="Y14" s="58"/>
      <c r="Z14" s="58"/>
    </row>
    <row r="15" spans="1:26" s="19" customFormat="1" ht="11.25" customHeight="1">
      <c r="B15" s="408"/>
      <c r="C15" s="419"/>
      <c r="D15" s="419"/>
      <c r="E15" s="419"/>
      <c r="F15" s="419"/>
      <c r="G15" s="419"/>
      <c r="H15" s="419"/>
      <c r="I15" s="419"/>
      <c r="J15" s="419"/>
      <c r="K15" s="419"/>
      <c r="L15" s="408"/>
      <c r="M15" s="408"/>
      <c r="N15" s="408"/>
      <c r="O15" s="60"/>
      <c r="P15" s="60"/>
      <c r="Q15" s="57"/>
      <c r="R15" s="56"/>
      <c r="S15" s="56"/>
      <c r="T15" s="409"/>
      <c r="U15" s="56"/>
      <c r="V15" s="56"/>
      <c r="W15" s="56"/>
      <c r="X15" s="56"/>
      <c r="Y15" s="58"/>
      <c r="Z15" s="58"/>
    </row>
    <row r="16" spans="1:26" s="19" customFormat="1" ht="11.25" customHeight="1">
      <c r="C16" s="34"/>
      <c r="D16" s="34"/>
      <c r="E16" s="34"/>
      <c r="F16" s="34"/>
      <c r="G16" s="34"/>
      <c r="H16" s="34"/>
      <c r="I16" s="34"/>
      <c r="J16" s="420"/>
      <c r="K16" s="420"/>
      <c r="L16" s="63"/>
      <c r="M16" s="63"/>
      <c r="N16" s="63"/>
      <c r="O16" s="63"/>
      <c r="P16" s="63"/>
      <c r="Q16" s="61"/>
      <c r="R16" s="62"/>
      <c r="S16" s="62"/>
      <c r="T16" s="409"/>
      <c r="U16" s="56"/>
      <c r="V16" s="56"/>
      <c r="W16" s="56"/>
      <c r="X16" s="56"/>
      <c r="Y16" s="58"/>
      <c r="Z16" s="58"/>
    </row>
    <row r="17" spans="2:26" s="19" customFormat="1" ht="11.25" customHeight="1">
      <c r="B17" s="178"/>
      <c r="C17" s="1898" t="s">
        <v>1260</v>
      </c>
      <c r="D17" s="1811"/>
      <c r="E17" s="1811"/>
      <c r="F17" s="1811"/>
      <c r="G17" s="1811"/>
      <c r="H17" s="1811"/>
      <c r="I17" s="1811"/>
      <c r="J17" s="420"/>
      <c r="K17" s="420"/>
      <c r="L17" s="63"/>
      <c r="M17" s="1898" t="s">
        <v>1311</v>
      </c>
      <c r="N17" s="1811"/>
      <c r="O17" s="1811"/>
      <c r="P17" s="1811"/>
      <c r="Q17" s="1811"/>
      <c r="R17" s="1811"/>
      <c r="S17" s="1811"/>
      <c r="T17" s="409"/>
      <c r="U17" s="56"/>
      <c r="V17" s="56"/>
      <c r="W17" s="56"/>
      <c r="X17" s="56"/>
      <c r="Y17" s="58"/>
      <c r="Z17" s="58"/>
    </row>
    <row r="18" spans="2:26" s="19" customFormat="1" ht="11.25" customHeight="1">
      <c r="B18" s="1217" t="s">
        <v>296</v>
      </c>
      <c r="C18" s="1218">
        <v>2021</v>
      </c>
      <c r="D18" s="1218">
        <v>2020</v>
      </c>
      <c r="E18" s="1218">
        <v>2019</v>
      </c>
      <c r="F18" s="1218">
        <v>2018</v>
      </c>
      <c r="G18" s="1218">
        <v>2017</v>
      </c>
      <c r="H18" s="1218">
        <v>2016</v>
      </c>
      <c r="I18" s="1218">
        <v>2015</v>
      </c>
      <c r="J18" s="420"/>
      <c r="K18" s="420"/>
      <c r="L18" s="63"/>
      <c r="M18" s="1218">
        <v>2021</v>
      </c>
      <c r="N18" s="1218">
        <v>2020</v>
      </c>
      <c r="O18" s="1218">
        <v>2019</v>
      </c>
      <c r="P18" s="1218">
        <v>2018</v>
      </c>
      <c r="Q18" s="1218">
        <v>2017</v>
      </c>
      <c r="R18" s="1218">
        <v>2016</v>
      </c>
      <c r="S18" s="1218">
        <v>2015</v>
      </c>
      <c r="T18" s="409"/>
      <c r="U18" s="56"/>
      <c r="V18" s="56"/>
      <c r="W18" s="56"/>
      <c r="X18" s="56"/>
      <c r="Y18" s="58"/>
      <c r="Z18" s="58"/>
    </row>
    <row r="19" spans="2:26" s="19" customFormat="1" ht="11.25" customHeight="1">
      <c r="B19" s="406" t="s">
        <v>1307</v>
      </c>
      <c r="C19" s="498">
        <v>1513.6890000000001</v>
      </c>
      <c r="D19" s="498">
        <v>1405.2090000000001</v>
      </c>
      <c r="E19" s="498">
        <v>1374.213</v>
      </c>
      <c r="F19" s="498">
        <v>1335</v>
      </c>
      <c r="G19" s="498">
        <v>1267.2439999999999</v>
      </c>
      <c r="H19" s="498">
        <v>1259.2358240399999</v>
      </c>
      <c r="I19" s="498">
        <v>762.8868794</v>
      </c>
      <c r="J19" s="181"/>
      <c r="K19" s="181"/>
      <c r="L19" s="181"/>
      <c r="M19" s="1002">
        <v>301.21199999999999</v>
      </c>
      <c r="N19" s="1002">
        <v>382.42899999999997</v>
      </c>
      <c r="O19" s="1002">
        <v>396.84500000000003</v>
      </c>
      <c r="P19" s="1002">
        <v>414.63099999999997</v>
      </c>
      <c r="Q19" s="1002">
        <v>456.779</v>
      </c>
      <c r="R19" s="1002">
        <v>495.85073104000003</v>
      </c>
      <c r="S19" s="1002">
        <v>513.53174420000005</v>
      </c>
      <c r="T19" s="181"/>
      <c r="U19" s="181"/>
      <c r="V19" s="181"/>
      <c r="W19" s="181"/>
      <c r="X19" s="181"/>
    </row>
    <row r="20" spans="2:26" s="19" customFormat="1" ht="11.25" customHeight="1">
      <c r="B20" s="406" t="s">
        <v>1308</v>
      </c>
      <c r="C20" s="498">
        <v>31.568410490000002</v>
      </c>
      <c r="D20" s="498">
        <v>49.679734349999997</v>
      </c>
      <c r="E20" s="498">
        <v>70.325891689999992</v>
      </c>
      <c r="F20" s="498">
        <v>62.55</v>
      </c>
      <c r="G20" s="498">
        <v>56.1</v>
      </c>
      <c r="H20" s="498">
        <v>67.175062600000004</v>
      </c>
      <c r="I20" s="498">
        <v>98</v>
      </c>
      <c r="J20" s="181"/>
      <c r="K20" s="181"/>
      <c r="L20" s="181"/>
      <c r="M20" s="498">
        <v>83.072243950000001</v>
      </c>
      <c r="N20" s="498">
        <v>164.42527394999999</v>
      </c>
      <c r="O20" s="498">
        <v>284.66282072999996</v>
      </c>
      <c r="P20" s="498">
        <v>297.46499999999997</v>
      </c>
      <c r="Q20" s="498">
        <v>274.60000000000002</v>
      </c>
      <c r="R20" s="498">
        <v>257.67710449999998</v>
      </c>
      <c r="S20" s="498">
        <v>252</v>
      </c>
      <c r="T20" s="181"/>
      <c r="U20" s="181"/>
      <c r="V20" s="181"/>
      <c r="W20" s="181"/>
      <c r="X20" s="181"/>
    </row>
    <row r="21" spans="2:26" s="19" customFormat="1" ht="11.25" customHeight="1">
      <c r="B21" s="406" t="s">
        <v>1309</v>
      </c>
      <c r="C21" s="1465">
        <v>0.17416751677072098</v>
      </c>
      <c r="D21" s="1465">
        <v>0.176748845578133</v>
      </c>
      <c r="E21" s="1465">
        <v>0.17802015776421501</v>
      </c>
      <c r="F21" s="1465">
        <v>0.17865956274847899</v>
      </c>
      <c r="G21" s="1465">
        <v>0.17982744455772301</v>
      </c>
      <c r="H21" s="1465">
        <v>0.18909502688813698</v>
      </c>
      <c r="I21" s="1465">
        <v>0.11689529377852899</v>
      </c>
      <c r="J21" s="420"/>
      <c r="K21" s="420"/>
      <c r="L21" s="63"/>
      <c r="M21" s="1465">
        <v>0.42691356594773699</v>
      </c>
      <c r="N21" s="1465">
        <v>0.46638916014267301</v>
      </c>
      <c r="O21" s="1465">
        <v>0.46120727816917201</v>
      </c>
      <c r="P21" s="1465">
        <v>0.49209991820073606</v>
      </c>
      <c r="Q21" s="1465">
        <v>0.50190577483535503</v>
      </c>
      <c r="R21" s="1465">
        <v>0.54652925723894896</v>
      </c>
      <c r="S21" s="1465">
        <v>0.58112530077880897</v>
      </c>
      <c r="T21" s="409"/>
      <c r="U21" s="56"/>
      <c r="V21" s="56"/>
      <c r="W21" s="56"/>
      <c r="X21" s="56"/>
      <c r="Y21" s="58"/>
      <c r="Z21" s="58"/>
    </row>
    <row r="22" spans="2:26" s="19" customFormat="1" ht="22.5" customHeight="1">
      <c r="B22" s="1278" t="s">
        <v>1312</v>
      </c>
      <c r="C22" s="1467">
        <v>3.63231262395517E-3</v>
      </c>
      <c r="D22" s="1467">
        <v>6.2487755878241598E-3</v>
      </c>
      <c r="E22" s="1467">
        <v>9.1102517102973901E-3</v>
      </c>
      <c r="F22" s="1467">
        <v>8.3709031085523293E-3</v>
      </c>
      <c r="G22" s="1467">
        <v>7.9608344089127803E-3</v>
      </c>
      <c r="H22" s="1467">
        <v>1.0087443532067E-2</v>
      </c>
      <c r="I22" s="1467">
        <v>1.49979213728206E-2</v>
      </c>
      <c r="J22" s="420"/>
      <c r="K22" s="180"/>
      <c r="L22" s="180"/>
      <c r="M22" s="1467">
        <v>0.117739890495647</v>
      </c>
      <c r="N22" s="1467">
        <v>0.20052392842532701</v>
      </c>
      <c r="O22" s="1467">
        <v>0.330830840113501</v>
      </c>
      <c r="P22" s="1467">
        <v>0.35304283125859398</v>
      </c>
      <c r="Q22" s="1467">
        <v>0.30172868229447602</v>
      </c>
      <c r="R22" s="1467">
        <v>0.28401304609250899</v>
      </c>
      <c r="S22" s="1467">
        <v>0.28504635692643299</v>
      </c>
      <c r="T22" s="409"/>
      <c r="U22" s="56"/>
      <c r="V22" s="56"/>
      <c r="W22" s="56"/>
      <c r="X22" s="56"/>
      <c r="Y22" s="58"/>
      <c r="Z22" s="58"/>
    </row>
    <row r="23" spans="2:26" s="19" customFormat="1">
      <c r="B23" s="10"/>
      <c r="C23" s="82"/>
      <c r="D23" s="82"/>
      <c r="E23" s="82"/>
      <c r="F23" s="82"/>
      <c r="G23" s="82"/>
      <c r="H23" s="82"/>
      <c r="I23" s="82"/>
      <c r="J23" s="82"/>
      <c r="K23" s="181"/>
      <c r="L23" s="181"/>
      <c r="M23" s="181"/>
      <c r="N23" s="181"/>
      <c r="O23" s="181"/>
      <c r="P23" s="181"/>
      <c r="Q23" s="181"/>
      <c r="R23" s="62"/>
      <c r="S23" s="62"/>
      <c r="T23" s="409"/>
      <c r="U23" s="56"/>
      <c r="V23" s="56"/>
      <c r="W23" s="56"/>
      <c r="X23" s="56"/>
      <c r="Y23" s="58"/>
      <c r="Z23" s="58"/>
    </row>
    <row r="24" spans="2:26" s="19" customFormat="1">
      <c r="B24" s="64"/>
      <c r="C24" s="421"/>
      <c r="D24" s="421"/>
      <c r="E24" s="421"/>
      <c r="F24" s="421"/>
      <c r="G24" s="421"/>
      <c r="H24" s="422"/>
      <c r="I24" s="422"/>
      <c r="J24" s="421"/>
      <c r="K24" s="421"/>
      <c r="L24" s="65"/>
      <c r="M24" s="65"/>
      <c r="N24" s="65"/>
      <c r="O24" s="63"/>
      <c r="P24" s="63"/>
      <c r="Q24" s="61"/>
      <c r="R24" s="62"/>
      <c r="S24" s="62"/>
      <c r="T24" s="409"/>
      <c r="U24" s="56"/>
      <c r="V24" s="56"/>
      <c r="W24" s="56"/>
      <c r="X24" s="56"/>
      <c r="Y24" s="58"/>
      <c r="Z24" s="58"/>
    </row>
    <row r="25" spans="2:26" s="19" customFormat="1" ht="11.25" customHeight="1">
      <c r="C25" s="34"/>
      <c r="D25" s="34"/>
      <c r="E25" s="34"/>
      <c r="F25" s="34"/>
      <c r="G25" s="34"/>
      <c r="H25" s="34"/>
      <c r="I25" s="34"/>
      <c r="J25" s="34"/>
      <c r="K25" s="34"/>
      <c r="Q25" s="63"/>
      <c r="R25" s="62"/>
      <c r="S25" s="66"/>
      <c r="T25" s="409"/>
      <c r="U25" s="56"/>
      <c r="V25" s="56"/>
      <c r="W25" s="56"/>
      <c r="X25" s="56"/>
      <c r="Y25" s="58"/>
      <c r="Z25" s="58"/>
    </row>
    <row r="26" spans="2:26" s="19" customFormat="1" ht="15">
      <c r="B26" s="178"/>
      <c r="C26" s="1898" t="s">
        <v>1313</v>
      </c>
      <c r="D26" s="1811"/>
      <c r="E26" s="1811"/>
      <c r="F26" s="1811"/>
      <c r="G26" s="1811"/>
      <c r="H26" s="1811"/>
      <c r="I26" s="1811"/>
      <c r="J26" s="1811"/>
      <c r="K26" s="1811"/>
      <c r="M26" s="1898" t="s">
        <v>1314</v>
      </c>
      <c r="N26" s="1811"/>
      <c r="O26" s="1811"/>
      <c r="P26" s="1811"/>
      <c r="Q26" s="1811"/>
      <c r="R26" s="1811"/>
      <c r="S26" s="1811"/>
      <c r="T26" s="179"/>
      <c r="U26" s="63"/>
      <c r="V26" s="56"/>
      <c r="W26" s="58"/>
      <c r="X26" s="58"/>
    </row>
    <row r="27" spans="2:26" s="19" customFormat="1" ht="33.75" customHeight="1">
      <c r="B27" s="1217" t="s">
        <v>296</v>
      </c>
      <c r="C27" s="1218">
        <v>2021</v>
      </c>
      <c r="D27" s="1219" t="s">
        <v>1315</v>
      </c>
      <c r="E27" s="1219" t="s">
        <v>1316</v>
      </c>
      <c r="F27" s="1218">
        <v>2020</v>
      </c>
      <c r="G27" s="1218">
        <v>2019</v>
      </c>
      <c r="H27" s="1218">
        <v>2018</v>
      </c>
      <c r="I27" s="1218">
        <v>2017</v>
      </c>
      <c r="J27" s="1218">
        <v>2016</v>
      </c>
      <c r="K27" s="1218">
        <v>2015</v>
      </c>
      <c r="M27" s="1218">
        <v>2021</v>
      </c>
      <c r="N27" s="1218">
        <v>2020</v>
      </c>
      <c r="O27" s="1218">
        <v>2019</v>
      </c>
      <c r="P27" s="1218">
        <v>2018</v>
      </c>
      <c r="Q27" s="1218">
        <v>2017</v>
      </c>
      <c r="R27" s="1218">
        <v>2016</v>
      </c>
      <c r="S27" s="1218">
        <v>2015</v>
      </c>
      <c r="U27" s="63"/>
      <c r="V27" s="56"/>
      <c r="W27" s="58"/>
      <c r="X27" s="58"/>
    </row>
    <row r="28" spans="2:26" s="19" customFormat="1" ht="11.25" customHeight="1">
      <c r="B28" s="1003" t="s">
        <v>1307</v>
      </c>
      <c r="C28" s="1002">
        <v>2544.9630000000002</v>
      </c>
      <c r="D28" s="1002">
        <v>1781.7929999999999</v>
      </c>
      <c r="E28" s="1002">
        <v>763.17</v>
      </c>
      <c r="F28" s="1002">
        <v>2733.7959999999998</v>
      </c>
      <c r="G28" s="1002">
        <v>2478.0329999999999</v>
      </c>
      <c r="H28" s="1002">
        <v>2928.8619999999996</v>
      </c>
      <c r="I28" s="1002">
        <v>2536.6010000000001</v>
      </c>
      <c r="J28" s="1002">
        <v>2690.0263642299901</v>
      </c>
      <c r="K28" s="1002">
        <v>2278.0084422</v>
      </c>
      <c r="M28" s="498">
        <v>22.172000000000001</v>
      </c>
      <c r="N28" s="498">
        <v>40.271999999999998</v>
      </c>
      <c r="O28" s="498">
        <v>38.15</v>
      </c>
      <c r="P28" s="498">
        <v>31.986999999999998</v>
      </c>
      <c r="Q28" s="498">
        <v>17.753</v>
      </c>
      <c r="R28" s="498">
        <v>10.61946747</v>
      </c>
      <c r="S28" s="498">
        <v>6.8431386000000005</v>
      </c>
      <c r="U28" s="63"/>
      <c r="V28" s="56"/>
      <c r="W28" s="58"/>
      <c r="X28" s="58"/>
    </row>
    <row r="29" spans="2:26" s="19" customFormat="1" ht="11.25" customHeight="1">
      <c r="B29" s="406" t="s">
        <v>1308</v>
      </c>
      <c r="C29" s="498">
        <v>855.91678731000002</v>
      </c>
      <c r="D29" s="498">
        <v>683.09609734000003</v>
      </c>
      <c r="E29" s="498">
        <v>172.82068997000007</v>
      </c>
      <c r="F29" s="498">
        <v>3542.4477679721999</v>
      </c>
      <c r="G29" s="498">
        <v>1754.1948879499998</v>
      </c>
      <c r="H29" s="498">
        <v>3066</v>
      </c>
      <c r="I29" s="498">
        <v>1389</v>
      </c>
      <c r="J29" s="498">
        <v>3901.7351079499999</v>
      </c>
      <c r="K29" s="498">
        <v>1420</v>
      </c>
      <c r="M29" s="498">
        <v>0.89578106999999996</v>
      </c>
      <c r="N29" s="498">
        <v>138.26858225570001</v>
      </c>
      <c r="O29" s="498">
        <v>3.1730929300000001</v>
      </c>
      <c r="P29" s="498">
        <v>5.1834720000000001</v>
      </c>
      <c r="Q29" s="498">
        <v>0.30000000000000004</v>
      </c>
      <c r="R29" s="498">
        <v>0.28901589999999999</v>
      </c>
      <c r="S29" s="498">
        <v>53</v>
      </c>
      <c r="U29" s="63"/>
      <c r="V29" s="56"/>
      <c r="W29" s="58"/>
      <c r="X29" s="58"/>
    </row>
    <row r="30" spans="2:26" s="19" customFormat="1" ht="11.25" customHeight="1">
      <c r="B30" s="406" t="s">
        <v>1309</v>
      </c>
      <c r="C30" s="1485">
        <v>0.34526837127945298</v>
      </c>
      <c r="D30" s="1485">
        <v>0.32212393906270498</v>
      </c>
      <c r="E30" s="1485">
        <v>0.41486077987172898</v>
      </c>
      <c r="F30" s="1485">
        <v>0.36066895087767298</v>
      </c>
      <c r="G30" s="1485">
        <v>0.33472714082924598</v>
      </c>
      <c r="H30" s="1485">
        <v>0.38346175209264</v>
      </c>
      <c r="I30" s="1485">
        <v>0.313341471792008</v>
      </c>
      <c r="J30" s="1485">
        <v>0.30350909338413301</v>
      </c>
      <c r="K30" s="1485">
        <v>0.27921383263432697</v>
      </c>
      <c r="M30" s="1465">
        <v>0.19946976596309199</v>
      </c>
      <c r="N30" s="1465">
        <v>0.39281554875372399</v>
      </c>
      <c r="O30" s="1465">
        <v>0.35729655286092393</v>
      </c>
      <c r="P30" s="1465">
        <v>0.30087781032968303</v>
      </c>
      <c r="Q30" s="1465">
        <v>0.20844020203659197</v>
      </c>
      <c r="R30" s="1465">
        <v>0.11111924996087201</v>
      </c>
      <c r="S30" s="1465">
        <v>0.10800802015913699</v>
      </c>
      <c r="U30" s="63"/>
      <c r="V30" s="56"/>
      <c r="W30" s="58"/>
      <c r="X30" s="58"/>
    </row>
    <row r="31" spans="2:26" s="19" customFormat="1" ht="22.5" customHeight="1">
      <c r="B31" s="1278" t="s">
        <v>1312</v>
      </c>
      <c r="C31" s="1486">
        <v>0.116119957384554</v>
      </c>
      <c r="D31" s="1486">
        <v>0.12349448316023298</v>
      </c>
      <c r="E31" s="1486">
        <v>9.3945682113977996E-2</v>
      </c>
      <c r="F31" s="1486">
        <v>0.46735415517964396</v>
      </c>
      <c r="G31" s="1486">
        <v>0.236952711808431</v>
      </c>
      <c r="H31" s="1486">
        <v>0.40141274793572601</v>
      </c>
      <c r="I31" s="1486">
        <v>0.171580514365128</v>
      </c>
      <c r="J31" s="1486">
        <v>0.44022322642846001</v>
      </c>
      <c r="K31" s="1486">
        <v>0.174081853463884</v>
      </c>
      <c r="M31" s="1467">
        <v>8.0588688610440107E-3</v>
      </c>
      <c r="N31" s="1467">
        <v>1.3486801999943401</v>
      </c>
      <c r="O31" s="1467">
        <v>2.9717828723364904E-2</v>
      </c>
      <c r="P31" s="1467">
        <v>4.8757048340426594E-2</v>
      </c>
      <c r="Q31" s="1467">
        <v>3.5223376674915598E-3</v>
      </c>
      <c r="R31" s="1467">
        <v>3.0241846048770201E-3</v>
      </c>
      <c r="S31" s="1467">
        <v>0.83265402278655998</v>
      </c>
      <c r="U31" s="63"/>
      <c r="V31" s="56"/>
      <c r="W31" s="58"/>
      <c r="X31" s="58"/>
    </row>
    <row r="32" spans="2:26" s="19" customFormat="1">
      <c r="B32" s="67"/>
      <c r="C32" s="180"/>
      <c r="D32" s="180"/>
      <c r="E32" s="180"/>
      <c r="F32" s="180"/>
      <c r="G32" s="180"/>
      <c r="H32" s="180"/>
      <c r="I32" s="180"/>
      <c r="J32" s="34"/>
      <c r="K32" s="34"/>
      <c r="M32" s="68"/>
      <c r="N32" s="68"/>
      <c r="O32" s="68"/>
      <c r="P32" s="68"/>
      <c r="Q32" s="68"/>
      <c r="R32" s="62"/>
      <c r="S32" s="66"/>
      <c r="T32" s="69"/>
      <c r="U32" s="62"/>
      <c r="V32" s="56"/>
      <c r="W32" s="58"/>
      <c r="X32" s="58"/>
    </row>
    <row r="33" spans="1:25" s="19" customFormat="1">
      <c r="B33" s="69"/>
      <c r="C33" s="410"/>
      <c r="D33" s="410"/>
      <c r="E33" s="410"/>
      <c r="F33" s="410"/>
      <c r="G33" s="410"/>
      <c r="H33" s="441"/>
      <c r="I33" s="410"/>
      <c r="J33" s="410"/>
      <c r="K33" s="410"/>
      <c r="L33" s="66"/>
      <c r="M33" s="66"/>
      <c r="N33" s="66"/>
      <c r="O33" s="66"/>
      <c r="P33" s="66"/>
      <c r="Q33" s="66"/>
      <c r="R33" s="62"/>
      <c r="S33" s="62"/>
      <c r="T33" s="409"/>
      <c r="U33" s="56"/>
      <c r="V33" s="56"/>
      <c r="W33" s="56"/>
      <c r="X33" s="58"/>
      <c r="Y33" s="58"/>
    </row>
    <row r="34" spans="1:25" s="19" customFormat="1" ht="11.25" customHeight="1">
      <c r="L34" s="179"/>
      <c r="T34" s="409"/>
      <c r="U34" s="56"/>
      <c r="V34" s="56"/>
      <c r="W34" s="56"/>
      <c r="X34" s="58"/>
      <c r="Y34" s="58"/>
    </row>
    <row r="35" spans="1:25" s="19" customFormat="1" ht="36.6" customHeight="1">
      <c r="L35" s="183"/>
      <c r="T35" s="409"/>
      <c r="U35" s="56"/>
      <c r="V35" s="58"/>
      <c r="W35" s="58"/>
    </row>
    <row r="36" spans="1:25" s="19" customFormat="1" ht="11.25" customHeight="1">
      <c r="L36" s="182"/>
      <c r="T36" s="409"/>
      <c r="U36" s="56"/>
      <c r="V36" s="58"/>
      <c r="W36" s="58"/>
    </row>
    <row r="37" spans="1:25" s="19" customFormat="1" ht="11.25" customHeight="1">
      <c r="L37" s="182"/>
      <c r="T37" s="409"/>
      <c r="U37" s="56"/>
      <c r="V37" s="58"/>
      <c r="W37" s="58"/>
    </row>
    <row r="38" spans="1:25" s="19" customFormat="1" ht="11.25" customHeight="1">
      <c r="L38" s="174"/>
      <c r="T38" s="409"/>
      <c r="U38" s="56"/>
      <c r="V38" s="58"/>
      <c r="W38" s="58"/>
    </row>
    <row r="39" spans="1:25" s="19" customFormat="1" ht="36" customHeight="1">
      <c r="L39" s="174"/>
      <c r="T39" s="409"/>
      <c r="U39" s="56"/>
      <c r="V39" s="58"/>
      <c r="W39" s="58"/>
    </row>
    <row r="40" spans="1:25" s="19" customFormat="1" ht="6.95" customHeight="1">
      <c r="B40" s="71"/>
      <c r="C40" s="421"/>
      <c r="D40" s="421"/>
      <c r="E40" s="421"/>
      <c r="F40" s="421"/>
      <c r="G40" s="421"/>
      <c r="H40" s="421"/>
      <c r="I40" s="421"/>
      <c r="J40" s="421"/>
      <c r="K40" s="421"/>
      <c r="L40" s="71"/>
      <c r="M40" s="71"/>
      <c r="N40" s="71"/>
      <c r="O40" s="71"/>
      <c r="P40" s="71"/>
      <c r="Q40" s="71"/>
      <c r="R40" s="62"/>
      <c r="S40" s="62"/>
      <c r="T40" s="409"/>
      <c r="U40" s="56"/>
      <c r="V40" s="58"/>
      <c r="W40" s="58"/>
    </row>
    <row r="41" spans="1:25" s="19" customFormat="1">
      <c r="B41" s="72"/>
      <c r="C41" s="421"/>
      <c r="D41" s="421"/>
      <c r="E41" s="421"/>
      <c r="F41" s="421"/>
      <c r="G41" s="421"/>
      <c r="H41" s="421"/>
      <c r="I41" s="421"/>
      <c r="J41" s="421"/>
      <c r="K41" s="421"/>
      <c r="L41" s="65"/>
      <c r="M41" s="61"/>
      <c r="N41" s="61"/>
      <c r="O41" s="61"/>
      <c r="P41" s="61"/>
      <c r="Q41" s="61"/>
      <c r="R41" s="62"/>
      <c r="S41" s="62"/>
      <c r="T41" s="409"/>
      <c r="U41" s="56"/>
      <c r="V41" s="56"/>
      <c r="W41" s="56"/>
      <c r="X41" s="58"/>
      <c r="Y41" s="58"/>
    </row>
    <row r="42" spans="1:25" s="56" customFormat="1" ht="14.25" customHeight="1">
      <c r="A42" s="19"/>
      <c r="B42" s="72"/>
      <c r="C42" s="421"/>
      <c r="D42" s="421"/>
      <c r="E42" s="421"/>
      <c r="F42" s="421"/>
      <c r="G42" s="421"/>
      <c r="H42" s="421"/>
      <c r="I42" s="421"/>
      <c r="J42" s="421"/>
      <c r="K42" s="421"/>
      <c r="L42" s="65"/>
      <c r="M42" s="61"/>
      <c r="N42" s="61"/>
      <c r="O42" s="61"/>
      <c r="P42" s="61"/>
      <c r="Q42" s="61"/>
      <c r="R42" s="62"/>
      <c r="S42" s="62"/>
      <c r="T42" s="409"/>
      <c r="W42" s="73"/>
    </row>
    <row r="43" spans="1:25" s="56" customFormat="1" ht="14.25" customHeight="1">
      <c r="A43" s="19"/>
      <c r="B43" s="70"/>
      <c r="C43" s="418"/>
      <c r="D43" s="418"/>
      <c r="E43" s="418"/>
      <c r="F43" s="418"/>
      <c r="G43" s="418"/>
      <c r="H43" s="418"/>
      <c r="I43" s="418"/>
      <c r="J43" s="418"/>
      <c r="K43" s="418"/>
      <c r="L43" s="59"/>
      <c r="M43" s="59"/>
      <c r="N43" s="57"/>
      <c r="O43" s="57"/>
      <c r="P43" s="57"/>
      <c r="Q43" s="57"/>
      <c r="T43" s="409"/>
      <c r="X43" s="73"/>
    </row>
    <row r="44" spans="1:25" s="58" customFormat="1">
      <c r="A44" s="19"/>
      <c r="C44" s="423"/>
      <c r="D44" s="423"/>
      <c r="E44" s="423"/>
      <c r="F44" s="423"/>
      <c r="G44" s="423"/>
      <c r="H44" s="423"/>
      <c r="I44" s="423"/>
      <c r="J44" s="423"/>
      <c r="K44" s="423"/>
      <c r="R44" s="56"/>
      <c r="S44" s="56"/>
    </row>
    <row r="45" spans="1:25" s="58" customFormat="1">
      <c r="A45" s="19"/>
      <c r="C45" s="423"/>
      <c r="D45" s="423"/>
      <c r="E45" s="423"/>
      <c r="F45" s="423"/>
      <c r="G45" s="423"/>
      <c r="H45" s="423"/>
      <c r="I45" s="423"/>
      <c r="J45" s="423"/>
      <c r="K45" s="423"/>
    </row>
    <row r="46" spans="1:25">
      <c r="A46" s="19"/>
      <c r="R46" s="55"/>
    </row>
    <row r="47" spans="1:25">
      <c r="A47" s="19"/>
      <c r="R47" s="55"/>
    </row>
    <row r="48" spans="1:25">
      <c r="A48" s="19"/>
      <c r="R48" s="55"/>
    </row>
    <row r="49" spans="1:18">
      <c r="A49" s="19"/>
      <c r="R49" s="55"/>
    </row>
    <row r="50" spans="1:18">
      <c r="A50" s="19"/>
      <c r="R50" s="55"/>
    </row>
    <row r="51" spans="1:18">
      <c r="A51" s="19"/>
      <c r="R51" s="55"/>
    </row>
    <row r="52" spans="1:18">
      <c r="A52" s="19"/>
      <c r="R52" s="55"/>
    </row>
    <row r="53" spans="1:18">
      <c r="A53" s="19"/>
      <c r="R53" s="55"/>
    </row>
    <row r="54" spans="1:18">
      <c r="A54" s="19"/>
      <c r="R54" s="55"/>
    </row>
    <row r="55" spans="1:18">
      <c r="A55" s="19"/>
      <c r="R55" s="55"/>
    </row>
    <row r="56" spans="1:18">
      <c r="A56" s="19"/>
      <c r="R56" s="55"/>
    </row>
    <row r="57" spans="1:18">
      <c r="A57" s="19"/>
      <c r="R57" s="55"/>
    </row>
    <row r="58" spans="1:18">
      <c r="A58" s="19"/>
      <c r="R58" s="55"/>
    </row>
    <row r="59" spans="1:18">
      <c r="A59" s="19"/>
      <c r="R59" s="55"/>
    </row>
    <row r="60" spans="1:18">
      <c r="A60" s="19"/>
      <c r="R60" s="55"/>
    </row>
    <row r="61" spans="1:18">
      <c r="A61" s="19"/>
      <c r="R61" s="55"/>
    </row>
    <row r="62" spans="1:18">
      <c r="A62" s="19"/>
      <c r="R62" s="55"/>
    </row>
    <row r="63" spans="1:18">
      <c r="A63" s="19"/>
      <c r="R63" s="55"/>
    </row>
    <row r="64" spans="1:18">
      <c r="A64" s="19"/>
      <c r="R64" s="55"/>
    </row>
    <row r="71" spans="1:1">
      <c r="A71" s="30"/>
    </row>
    <row r="72" spans="1:1">
      <c r="A72" s="30"/>
    </row>
    <row r="73" spans="1:1">
      <c r="A73" s="31"/>
    </row>
    <row r="74" spans="1:1">
      <c r="A74" s="19"/>
    </row>
    <row r="75" spans="1:1">
      <c r="A75" s="19"/>
    </row>
    <row r="76" spans="1:1">
      <c r="A76" s="19"/>
    </row>
    <row r="77" spans="1:1">
      <c r="A77" s="19"/>
    </row>
    <row r="78" spans="1:1">
      <c r="A78" s="19"/>
    </row>
    <row r="79" spans="1:1">
      <c r="A79" s="19"/>
    </row>
    <row r="80" spans="1:1">
      <c r="A80" s="19"/>
    </row>
    <row r="81" spans="1:1">
      <c r="A81" s="19"/>
    </row>
    <row r="82" spans="1:1">
      <c r="A82" s="33"/>
    </row>
    <row r="83" spans="1:1">
      <c r="A83" s="33"/>
    </row>
    <row r="84" spans="1:1">
      <c r="A84" s="33"/>
    </row>
    <row r="85" spans="1:1">
      <c r="A85" s="33"/>
    </row>
    <row r="86" spans="1:1">
      <c r="A86" s="33"/>
    </row>
    <row r="87" spans="1:1">
      <c r="A87" s="33"/>
    </row>
    <row r="88" spans="1:1">
      <c r="A88" s="33"/>
    </row>
    <row r="89" spans="1:1">
      <c r="A89" s="33"/>
    </row>
  </sheetData>
  <sheetProtection formatCells="0" formatColumns="0" formatRows="0" insertColumns="0" insertRows="0" insertHyperlinks="0" deleteColumns="0" deleteRows="0" sort="0" autoFilter="0" pivotTables="0"/>
  <mergeCells count="6">
    <mergeCell ref="B7:K7"/>
    <mergeCell ref="C9:I9"/>
    <mergeCell ref="C17:I17"/>
    <mergeCell ref="C26:K26"/>
    <mergeCell ref="M17:S17"/>
    <mergeCell ref="M26:S26"/>
  </mergeCells>
  <hyperlinks>
    <hyperlink ref="B3" location="Contents!A1" display="Back to index page" xr:uid="{00000000-0004-0000-1E00-000000000000}"/>
    <hyperlink ref="B3:G3" location="CONTENTS!A1" display="Back to contents page" xr:uid="{00000000-0004-0000-1E00-000001000000}"/>
  </hyperlinks>
  <pageMargins left="0.23622047244094491" right="0.23622047244094491" top="0.74803149606299213" bottom="0.74803149606299213" header="0.31496062992125984" footer="0.31496062992125984"/>
  <pageSetup paperSize="9" scale="6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8"/>
  <dimension ref="A1:Q90"/>
  <sheetViews>
    <sheetView showGridLines="0" showRowColHeaders="0" zoomScaleNormal="100" workbookViewId="0"/>
  </sheetViews>
  <sheetFormatPr baseColWidth="10" defaultColWidth="9.140625" defaultRowHeight="11.25"/>
  <cols>
    <col min="1" max="1" width="2.7109375" style="28" customWidth="1"/>
    <col min="2" max="2" width="35.5703125" style="41" bestFit="1" customWidth="1"/>
    <col min="3" max="4" width="13.42578125" style="41" customWidth="1"/>
    <col min="5" max="5" width="13.42578125" style="74" customWidth="1"/>
    <col min="6" max="7" width="13.42578125" style="41" customWidth="1"/>
    <col min="8" max="8" width="13.42578125" style="75" customWidth="1"/>
    <col min="9" max="9" width="5.7109375" style="41" customWidth="1"/>
    <col min="10" max="10" width="15.42578125" style="41" bestFit="1" customWidth="1"/>
    <col min="11" max="16384" width="9.140625" style="41"/>
  </cols>
  <sheetData>
    <row r="1" spans="1:17" s="17" customFormat="1" ht="11.25" customHeight="1">
      <c r="A1" s="14"/>
      <c r="B1" s="14"/>
      <c r="C1" s="14"/>
      <c r="D1" s="14"/>
      <c r="E1" s="14"/>
      <c r="F1" s="14"/>
      <c r="G1" s="14"/>
      <c r="H1" s="14"/>
      <c r="I1" s="14"/>
    </row>
    <row r="2" spans="1:17" s="17" customFormat="1" ht="5.25" customHeight="1">
      <c r="A2" s="14"/>
      <c r="B2" s="14"/>
      <c r="C2" s="14"/>
      <c r="D2" s="15"/>
      <c r="E2" s="15"/>
      <c r="F2" s="16"/>
      <c r="G2" s="16"/>
      <c r="H2" s="16"/>
    </row>
    <row r="3" spans="1:17" s="19" customFormat="1" ht="12.75" customHeight="1">
      <c r="A3" s="18"/>
      <c r="B3" s="1758" t="s">
        <v>284</v>
      </c>
      <c r="C3" s="1758"/>
      <c r="D3" s="1758"/>
      <c r="E3" s="1758"/>
      <c r="F3" s="1758"/>
      <c r="G3" s="1758"/>
      <c r="H3" s="1758"/>
    </row>
    <row r="4" spans="1:17" s="17" customFormat="1" ht="5.25" customHeight="1">
      <c r="A4" s="14"/>
      <c r="B4" s="14"/>
      <c r="C4" s="14"/>
      <c r="D4" s="15"/>
      <c r="E4" s="15"/>
      <c r="F4" s="16"/>
      <c r="G4" s="16"/>
      <c r="H4" s="16"/>
    </row>
    <row r="5" spans="1:17" s="9" customFormat="1" ht="15.75" customHeight="1">
      <c r="A5" s="20"/>
      <c r="B5" s="21" t="s">
        <v>1317</v>
      </c>
    </row>
    <row r="6" spans="1:17" s="9" customFormat="1" ht="11.25" customHeight="1">
      <c r="A6" s="20"/>
      <c r="B6" s="21"/>
    </row>
    <row r="7" spans="1:17" s="9" customFormat="1" ht="11.25" customHeight="1">
      <c r="A7" s="20"/>
      <c r="B7" s="1768" t="s">
        <v>1318</v>
      </c>
      <c r="C7" s="1790"/>
      <c r="D7" s="1790"/>
      <c r="E7" s="1790"/>
      <c r="F7" s="1790"/>
      <c r="G7" s="1790"/>
      <c r="H7" s="1790"/>
    </row>
    <row r="8" spans="1:17" ht="11.25" customHeight="1">
      <c r="B8" s="10"/>
      <c r="C8" s="10"/>
      <c r="D8" s="10"/>
      <c r="E8" s="76"/>
      <c r="F8" s="10"/>
      <c r="G8" s="10"/>
      <c r="H8" s="77"/>
    </row>
    <row r="9" spans="1:17" ht="11.25" customHeight="1">
      <c r="A9" s="24"/>
      <c r="B9" s="1903" t="s">
        <v>1319</v>
      </c>
      <c r="C9" s="1904"/>
      <c r="D9" s="1904"/>
      <c r="E9" s="1904"/>
      <c r="F9" s="1904"/>
      <c r="G9" s="1904"/>
      <c r="H9" s="1904"/>
    </row>
    <row r="10" spans="1:17" s="78" customFormat="1" ht="11.25" customHeight="1">
      <c r="A10" s="24"/>
      <c r="B10" s="11"/>
      <c r="E10" s="1902" t="s">
        <v>1320</v>
      </c>
      <c r="F10" s="1902"/>
      <c r="G10" s="1902"/>
      <c r="H10" s="1902"/>
      <c r="K10" s="41"/>
      <c r="L10" s="41"/>
      <c r="M10" s="41"/>
      <c r="N10" s="41"/>
      <c r="O10" s="41"/>
      <c r="P10" s="41"/>
      <c r="Q10" s="41"/>
    </row>
    <row r="11" spans="1:17" s="602" customFormat="1" ht="11.25" customHeight="1">
      <c r="A11" s="20"/>
      <c r="B11" s="186"/>
      <c r="D11" s="602" t="s">
        <v>1321</v>
      </c>
      <c r="E11" s="186"/>
      <c r="F11" s="186"/>
      <c r="G11" s="186"/>
      <c r="H11" s="186"/>
      <c r="K11" s="153"/>
      <c r="L11" s="153"/>
      <c r="M11" s="153"/>
      <c r="N11" s="153"/>
      <c r="O11" s="153"/>
      <c r="P11" s="153"/>
      <c r="Q11" s="153"/>
    </row>
    <row r="12" spans="1:17" s="602" customFormat="1" ht="11.25" customHeight="1">
      <c r="A12" s="20"/>
      <c r="B12" s="186"/>
      <c r="C12" s="602" t="s">
        <v>755</v>
      </c>
      <c r="D12" s="602" t="s">
        <v>1322</v>
      </c>
      <c r="E12" s="186" t="s">
        <v>1323</v>
      </c>
      <c r="F12" s="186" t="s">
        <v>1324</v>
      </c>
      <c r="G12" s="186"/>
      <c r="H12" s="186" t="s">
        <v>1146</v>
      </c>
      <c r="K12" s="153"/>
      <c r="L12" s="153"/>
      <c r="M12" s="153"/>
      <c r="N12" s="153"/>
      <c r="O12" s="153"/>
      <c r="P12" s="153"/>
      <c r="Q12" s="153"/>
    </row>
    <row r="13" spans="1:17" s="78" customFormat="1" ht="11.25" customHeight="1">
      <c r="A13" s="19"/>
      <c r="B13" s="429"/>
      <c r="C13" s="430" t="s">
        <v>1325</v>
      </c>
      <c r="D13" s="430" t="s">
        <v>1326</v>
      </c>
      <c r="E13" s="431" t="s">
        <v>1327</v>
      </c>
      <c r="F13" s="1220" t="s">
        <v>1327</v>
      </c>
      <c r="G13" s="1220" t="s">
        <v>1328</v>
      </c>
      <c r="H13" s="1221" t="s">
        <v>1138</v>
      </c>
      <c r="K13" s="41"/>
      <c r="L13" s="41"/>
      <c r="M13" s="41"/>
      <c r="N13" s="41"/>
      <c r="O13" s="41"/>
      <c r="P13" s="41"/>
      <c r="Q13" s="41"/>
    </row>
    <row r="14" spans="1:17" ht="11.25" customHeight="1">
      <c r="A14" s="19"/>
      <c r="B14" s="10" t="s">
        <v>1329</v>
      </c>
      <c r="C14" s="443">
        <v>196014.26699999999</v>
      </c>
      <c r="D14" s="1661">
        <v>0.55251131286275201</v>
      </c>
      <c r="E14" s="1661">
        <v>1.0173081325264357</v>
      </c>
      <c r="F14" s="1661">
        <v>24.022013776557621</v>
      </c>
      <c r="G14" s="1661">
        <v>2.13698630136986</v>
      </c>
      <c r="H14" s="1661">
        <v>39.602954202328938</v>
      </c>
      <c r="I14" s="53"/>
    </row>
    <row r="15" spans="1:17" ht="11.25" customHeight="1">
      <c r="A15" s="19"/>
      <c r="B15" s="10" t="s">
        <v>1330</v>
      </c>
      <c r="C15" s="443">
        <v>42138.603000000003</v>
      </c>
      <c r="D15" s="1661">
        <v>0.98570187530896547</v>
      </c>
      <c r="E15" s="1661">
        <v>1.8500033733357168</v>
      </c>
      <c r="F15" s="1661">
        <v>24.495931964467545</v>
      </c>
      <c r="G15" s="1661">
        <v>2.2876712328767121</v>
      </c>
      <c r="H15" s="1661">
        <v>56.705557540327277</v>
      </c>
      <c r="I15" s="53"/>
    </row>
    <row r="16" spans="1:17" ht="11.25" customHeight="1">
      <c r="A16" s="19"/>
      <c r="B16" s="10" t="s">
        <v>1331</v>
      </c>
      <c r="C16" s="443">
        <v>77566.404999999999</v>
      </c>
      <c r="D16" s="1661">
        <v>20.965580395275506</v>
      </c>
      <c r="E16" s="1661">
        <v>1.7849687260432794</v>
      </c>
      <c r="F16" s="1661">
        <v>24.020334579989854</v>
      </c>
      <c r="G16" s="1661">
        <v>2.4328767123287673</v>
      </c>
      <c r="H16" s="1661">
        <v>44.187315252134852</v>
      </c>
      <c r="I16" s="53"/>
    </row>
    <row r="17" spans="1:17" ht="11.25" customHeight="1">
      <c r="A17" s="19"/>
      <c r="B17" s="10" t="s">
        <v>1332</v>
      </c>
      <c r="C17" s="443">
        <v>55799.521999999997</v>
      </c>
      <c r="D17" s="1661">
        <v>3.0357643565477139</v>
      </c>
      <c r="E17" s="1661">
        <v>0.50817344661487851</v>
      </c>
      <c r="F17" s="1661">
        <v>26.497411462059901</v>
      </c>
      <c r="G17" s="1661">
        <v>2.7013698630136984</v>
      </c>
      <c r="H17" s="1661">
        <v>32.862541481626451</v>
      </c>
      <c r="I17" s="53"/>
    </row>
    <row r="18" spans="1:17" ht="11.25" customHeight="1">
      <c r="A18" s="19"/>
      <c r="B18" s="10" t="s">
        <v>1333</v>
      </c>
      <c r="C18" s="443">
        <v>32092.438999999998</v>
      </c>
      <c r="D18" s="1661">
        <v>7.0733171760488497E-4</v>
      </c>
      <c r="E18" s="1661">
        <v>0.6820848565643659</v>
      </c>
      <c r="F18" s="1661">
        <v>22.884779254938721</v>
      </c>
      <c r="G18" s="1661">
        <v>3.1452054794520548</v>
      </c>
      <c r="H18" s="1661">
        <v>35.67283239933726</v>
      </c>
      <c r="I18" s="53"/>
    </row>
    <row r="19" spans="1:17" ht="11.25" customHeight="1">
      <c r="A19" s="19"/>
      <c r="B19" s="10" t="s">
        <v>1334</v>
      </c>
      <c r="C19" s="443">
        <v>14.581</v>
      </c>
      <c r="D19" s="1661">
        <v>16.350044578561139</v>
      </c>
      <c r="E19" s="1661">
        <v>0.39615077458619724</v>
      </c>
      <c r="F19" s="1661">
        <v>30.86821497031449</v>
      </c>
      <c r="G19" s="1661">
        <v>2.2410958904109588</v>
      </c>
      <c r="H19" s="1661">
        <v>27.892104615889153</v>
      </c>
      <c r="I19" s="53"/>
    </row>
    <row r="20" spans="1:17" ht="11.25" customHeight="1">
      <c r="A20" s="19"/>
      <c r="B20" s="10" t="s">
        <v>1335</v>
      </c>
      <c r="C20" s="443">
        <v>60307.375</v>
      </c>
      <c r="D20" s="1661">
        <v>0.50258198105953045</v>
      </c>
      <c r="E20" s="1661">
        <v>1.0155294702081294</v>
      </c>
      <c r="F20" s="1661">
        <v>25.008523166176822</v>
      </c>
      <c r="G20" s="1661">
        <v>2.2767123287671232</v>
      </c>
      <c r="H20" s="1661">
        <v>39.287580164488595</v>
      </c>
      <c r="I20" s="53"/>
    </row>
    <row r="21" spans="1:17" ht="11.25" customHeight="1">
      <c r="A21" s="19"/>
      <c r="B21" s="10" t="s">
        <v>1336</v>
      </c>
      <c r="C21" s="443">
        <v>38411.050000000003</v>
      </c>
      <c r="D21" s="1661">
        <v>5.3935208748524186</v>
      </c>
      <c r="E21" s="1661">
        <v>0.87588399627677749</v>
      </c>
      <c r="F21" s="1661">
        <v>28.001212054911861</v>
      </c>
      <c r="G21" s="1661">
        <v>1.989041095890411</v>
      </c>
      <c r="H21" s="1661">
        <v>39.158917627072057</v>
      </c>
      <c r="I21" s="53"/>
    </row>
    <row r="22" spans="1:17" ht="11.25" customHeight="1">
      <c r="A22" s="19"/>
      <c r="B22" s="10" t="s">
        <v>1031</v>
      </c>
      <c r="C22" s="443">
        <v>57808.716</v>
      </c>
      <c r="D22" s="1661">
        <v>0.65137409383041822</v>
      </c>
      <c r="E22" s="1661">
        <v>0.78956243563827311</v>
      </c>
      <c r="F22" s="1661">
        <v>27.145673695023564</v>
      </c>
      <c r="G22" s="1661">
        <v>2.1013698630136988</v>
      </c>
      <c r="H22" s="1661">
        <v>35.38045561436774</v>
      </c>
      <c r="I22" s="53"/>
    </row>
    <row r="23" spans="1:17" ht="11.25" customHeight="1">
      <c r="A23" s="19"/>
      <c r="B23" s="10" t="s">
        <v>1337</v>
      </c>
      <c r="C23" s="443">
        <v>32090.513999999999</v>
      </c>
      <c r="D23" s="1661">
        <v>0.30675731775439929</v>
      </c>
      <c r="E23" s="1661">
        <v>0.89239467311917309</v>
      </c>
      <c r="F23" s="1661">
        <v>26.123103296239524</v>
      </c>
      <c r="G23" s="1661">
        <v>2.4493150684931506</v>
      </c>
      <c r="H23" s="1661">
        <v>40.935681727427806</v>
      </c>
      <c r="I23" s="53"/>
    </row>
    <row r="24" spans="1:17" ht="11.25" customHeight="1">
      <c r="A24" s="19"/>
      <c r="B24" s="10" t="s">
        <v>1338</v>
      </c>
      <c r="C24" s="443">
        <v>22036.135999999999</v>
      </c>
      <c r="D24" s="1661">
        <v>13.426469141413902</v>
      </c>
      <c r="E24" s="1661">
        <v>7.3516911292908924</v>
      </c>
      <c r="F24" s="1661">
        <v>21.367410229207444</v>
      </c>
      <c r="G24" s="1661">
        <v>2.2958904109589042</v>
      </c>
      <c r="H24" s="1661">
        <v>74.779543526282481</v>
      </c>
      <c r="I24" s="53"/>
    </row>
    <row r="25" spans="1:17" ht="11.25" customHeight="1">
      <c r="A25" s="19"/>
      <c r="B25" s="10" t="s">
        <v>1339</v>
      </c>
      <c r="C25" s="443">
        <v>45789.523999999998</v>
      </c>
      <c r="D25" s="1661">
        <v>2.1720841649282048</v>
      </c>
      <c r="E25" s="1661">
        <v>2.0032417363432677</v>
      </c>
      <c r="F25" s="1661">
        <v>27.601895145660858</v>
      </c>
      <c r="G25" s="1661">
        <v>2.1452054794520548</v>
      </c>
      <c r="H25" s="1661">
        <v>52.135669883056877</v>
      </c>
      <c r="I25" s="53"/>
    </row>
    <row r="26" spans="1:17" ht="11.25" customHeight="1">
      <c r="A26" s="19"/>
      <c r="B26" s="10" t="s">
        <v>1340</v>
      </c>
      <c r="C26" s="443">
        <v>71105.353000000003</v>
      </c>
      <c r="D26" s="1661">
        <v>0.67831180023816218</v>
      </c>
      <c r="E26" s="1661">
        <v>1.0836078682870742</v>
      </c>
      <c r="F26" s="1661">
        <v>23.270185324454626</v>
      </c>
      <c r="G26" s="1661">
        <v>1.747945205479452</v>
      </c>
      <c r="H26" s="1661">
        <v>36.274919754583763</v>
      </c>
      <c r="I26" s="53"/>
    </row>
    <row r="27" spans="1:17" ht="11.25" customHeight="1">
      <c r="A27" s="19"/>
      <c r="B27" s="10" t="s">
        <v>1034</v>
      </c>
      <c r="C27" s="443">
        <v>18502.079000000002</v>
      </c>
      <c r="D27" s="1661">
        <v>2.2577354685384274</v>
      </c>
      <c r="E27" s="1661">
        <v>1.573911920333346</v>
      </c>
      <c r="F27" s="1661">
        <v>28.700525449742781</v>
      </c>
      <c r="G27" s="1661">
        <v>1.7013698630136986</v>
      </c>
      <c r="H27" s="1661">
        <v>43.61115309031549</v>
      </c>
      <c r="I27" s="53"/>
    </row>
    <row r="28" spans="1:17" ht="11.25" customHeight="1">
      <c r="A28" s="19"/>
      <c r="B28" s="10" t="s">
        <v>1341</v>
      </c>
      <c r="C28" s="443">
        <v>18607.625</v>
      </c>
      <c r="D28" s="1661">
        <v>1.2034098924500036</v>
      </c>
      <c r="E28" s="1661">
        <v>0.97411534535108357</v>
      </c>
      <c r="F28" s="1661">
        <v>23.974142471905932</v>
      </c>
      <c r="G28" s="1661">
        <v>2.2465753424657535</v>
      </c>
      <c r="H28" s="1661">
        <v>37.685228636521956</v>
      </c>
      <c r="I28" s="53"/>
    </row>
    <row r="29" spans="1:17" ht="11.25" customHeight="1">
      <c r="A29" s="19"/>
      <c r="B29" s="10" t="s">
        <v>1342</v>
      </c>
      <c r="C29" s="443">
        <v>29764.92</v>
      </c>
      <c r="D29" s="1661">
        <v>0.25942955667275436</v>
      </c>
      <c r="E29" s="1661">
        <v>1.3532056792482694</v>
      </c>
      <c r="F29" s="1661">
        <v>23.986312443734274</v>
      </c>
      <c r="G29" s="1661">
        <v>2.2986301369863016</v>
      </c>
      <c r="H29" s="1661">
        <v>39.091543697117416</v>
      </c>
      <c r="I29" s="53"/>
      <c r="L29" s="1901"/>
      <c r="M29" s="1901"/>
      <c r="N29" s="1901"/>
      <c r="O29" s="1901"/>
      <c r="P29" s="1901"/>
      <c r="Q29" s="1901"/>
    </row>
    <row r="30" spans="1:17" ht="11.25" customHeight="1">
      <c r="A30" s="19"/>
      <c r="B30" s="10" t="s">
        <v>1058</v>
      </c>
      <c r="C30" s="443">
        <v>14314.998</v>
      </c>
      <c r="D30" s="1661">
        <v>1.6942580082791487</v>
      </c>
      <c r="E30" s="1661">
        <v>2.073945836665315</v>
      </c>
      <c r="F30" s="1661">
        <v>24.86836333244791</v>
      </c>
      <c r="G30" s="1661">
        <v>2.8410958904109589</v>
      </c>
      <c r="H30" s="1661">
        <v>41.657705313177182</v>
      </c>
      <c r="I30" s="53"/>
      <c r="L30" s="1899"/>
      <c r="M30" s="1899"/>
      <c r="N30" s="1900"/>
      <c r="O30" s="1900"/>
      <c r="P30" s="1900"/>
      <c r="Q30" s="1900"/>
    </row>
    <row r="31" spans="1:17" ht="11.25" customHeight="1">
      <c r="A31" s="19"/>
      <c r="B31" s="672" t="s">
        <v>1343</v>
      </c>
      <c r="C31" s="840">
        <v>812364.09900000005</v>
      </c>
      <c r="D31" s="1662">
        <v>3.4102849983280712</v>
      </c>
      <c r="E31" s="1662">
        <v>1.3538135014635408</v>
      </c>
      <c r="F31" s="1662">
        <v>25.050155570471262</v>
      </c>
      <c r="G31" s="1662">
        <v>2.2465753424657535</v>
      </c>
      <c r="H31" s="1662">
        <v>41.450106171371566</v>
      </c>
      <c r="I31" s="202"/>
      <c r="J31" s="202"/>
      <c r="K31" s="203"/>
      <c r="L31" s="1899"/>
      <c r="M31" s="1899"/>
      <c r="N31" s="187"/>
      <c r="O31" s="186"/>
      <c r="P31" s="186"/>
      <c r="Q31" s="188"/>
    </row>
    <row r="32" spans="1:17" ht="11.25" customHeight="1">
      <c r="A32" s="19"/>
      <c r="B32" s="10" t="s">
        <v>1344</v>
      </c>
      <c r="C32" s="443">
        <v>899242.79700000002</v>
      </c>
      <c r="D32" s="1661">
        <v>0.21785584566656252</v>
      </c>
      <c r="E32" s="1661">
        <v>0.83472578595300917</v>
      </c>
      <c r="F32" s="1661">
        <v>19.991357998822739</v>
      </c>
      <c r="G32" s="1661">
        <v>4.8630136986301373</v>
      </c>
      <c r="H32" s="1661">
        <v>21.141896884555759</v>
      </c>
      <c r="I32" s="202"/>
    </row>
    <row r="33" spans="1:17" ht="11.25" customHeight="1">
      <c r="A33" s="19"/>
      <c r="B33" s="10" t="s">
        <v>1345</v>
      </c>
      <c r="C33" s="443">
        <v>74289.981</v>
      </c>
      <c r="D33" s="1661">
        <v>2.0763217048070048</v>
      </c>
      <c r="E33" s="1661">
        <v>1.3788271123908213</v>
      </c>
      <c r="F33" s="1661">
        <v>32.749632902008294</v>
      </c>
      <c r="G33" s="1661">
        <v>2.0739726027397261</v>
      </c>
      <c r="H33" s="1661">
        <v>23.514138949853962</v>
      </c>
      <c r="I33" s="202"/>
    </row>
    <row r="34" spans="1:17" ht="11.25" customHeight="1">
      <c r="A34" s="19"/>
      <c r="B34" s="672" t="s">
        <v>1346</v>
      </c>
      <c r="C34" s="840">
        <v>1785896.875</v>
      </c>
      <c r="D34" s="1662">
        <v>1.7473283276784948</v>
      </c>
      <c r="E34" s="1662">
        <v>1.0671428242460967</v>
      </c>
      <c r="F34" s="1662">
        <v>22.732369913838234</v>
      </c>
      <c r="G34" s="1662">
        <v>3.5753424657534247</v>
      </c>
      <c r="H34" s="1662">
        <v>30.190031028436238</v>
      </c>
      <c r="I34" s="202"/>
    </row>
    <row r="35" spans="1:17">
      <c r="A35" s="19"/>
      <c r="B35" s="10"/>
      <c r="C35" s="89"/>
      <c r="D35" s="184"/>
      <c r="E35" s="185"/>
      <c r="F35" s="184"/>
      <c r="G35" s="184"/>
      <c r="H35" s="184"/>
      <c r="I35" s="202"/>
    </row>
    <row r="36" spans="1:17">
      <c r="A36" s="19"/>
      <c r="B36" s="10"/>
      <c r="C36" s="89"/>
      <c r="D36" s="184"/>
      <c r="E36" s="185"/>
      <c r="F36" s="184"/>
      <c r="G36" s="184"/>
      <c r="H36" s="184"/>
      <c r="I36" s="201"/>
    </row>
    <row r="37" spans="1:17" ht="12">
      <c r="A37" s="24"/>
      <c r="B37" s="1903" t="s">
        <v>1347</v>
      </c>
      <c r="C37" s="1904"/>
      <c r="D37" s="1904"/>
      <c r="E37" s="1904"/>
      <c r="F37" s="1904"/>
      <c r="G37" s="1904"/>
      <c r="H37" s="1904"/>
    </row>
    <row r="38" spans="1:17" s="78" customFormat="1" ht="12" customHeight="1">
      <c r="A38" s="24"/>
      <c r="B38" s="11"/>
      <c r="E38" s="1902" t="s">
        <v>1320</v>
      </c>
      <c r="F38" s="1902"/>
      <c r="G38" s="1902"/>
      <c r="H38" s="1902"/>
      <c r="K38" s="41"/>
      <c r="L38" s="41"/>
      <c r="M38" s="41"/>
      <c r="N38" s="41"/>
      <c r="O38" s="41"/>
      <c r="P38" s="41"/>
      <c r="Q38" s="41"/>
    </row>
    <row r="39" spans="1:17" s="602" customFormat="1" ht="11.25" customHeight="1">
      <c r="A39" s="20"/>
      <c r="B39" s="186"/>
      <c r="D39" s="602" t="s">
        <v>1321</v>
      </c>
      <c r="E39" s="186"/>
      <c r="F39" s="186"/>
      <c r="G39" s="186"/>
      <c r="H39" s="186"/>
      <c r="K39" s="153"/>
      <c r="L39" s="153"/>
      <c r="M39" s="153"/>
      <c r="N39" s="153"/>
      <c r="O39" s="153"/>
      <c r="P39" s="153"/>
      <c r="Q39" s="153"/>
    </row>
    <row r="40" spans="1:17" s="602" customFormat="1" ht="11.25" customHeight="1">
      <c r="A40" s="20"/>
      <c r="B40" s="186"/>
      <c r="C40" s="602" t="s">
        <v>755</v>
      </c>
      <c r="D40" s="602" t="s">
        <v>1322</v>
      </c>
      <c r="E40" s="186" t="s">
        <v>1323</v>
      </c>
      <c r="F40" s="186" t="s">
        <v>1324</v>
      </c>
      <c r="G40" s="186"/>
      <c r="H40" s="186" t="s">
        <v>1146</v>
      </c>
      <c r="K40" s="153"/>
      <c r="L40" s="153"/>
      <c r="M40" s="153"/>
      <c r="N40" s="153"/>
      <c r="O40" s="153"/>
      <c r="P40" s="153"/>
      <c r="Q40" s="153"/>
    </row>
    <row r="41" spans="1:17" s="78" customFormat="1" ht="11.25" customHeight="1">
      <c r="A41" s="19"/>
      <c r="B41" s="429"/>
      <c r="C41" s="430" t="s">
        <v>1325</v>
      </c>
      <c r="D41" s="430" t="s">
        <v>1326</v>
      </c>
      <c r="E41" s="431" t="s">
        <v>1327</v>
      </c>
      <c r="F41" s="1220" t="s">
        <v>1327</v>
      </c>
      <c r="G41" s="1220" t="s">
        <v>1328</v>
      </c>
      <c r="H41" s="1221" t="s">
        <v>1138</v>
      </c>
      <c r="K41" s="153"/>
      <c r="L41" s="153"/>
      <c r="M41" s="41"/>
      <c r="N41" s="41"/>
      <c r="O41" s="41"/>
      <c r="P41" s="41"/>
      <c r="Q41" s="41"/>
    </row>
    <row r="42" spans="1:17">
      <c r="A42" s="19"/>
      <c r="B42" s="10" t="s">
        <v>1329</v>
      </c>
      <c r="C42" s="443">
        <v>181019.15599999999</v>
      </c>
      <c r="D42" s="1499">
        <v>0.59335930169999995</v>
      </c>
      <c r="E42" s="1499">
        <v>0.95269395619999986</v>
      </c>
      <c r="F42" s="1499">
        <v>23.0603306543</v>
      </c>
      <c r="G42" s="1499">
        <v>2.2410958904</v>
      </c>
      <c r="H42" s="1499">
        <v>37.143870610900002</v>
      </c>
      <c r="I42" s="53"/>
      <c r="K42" s="153"/>
      <c r="L42" s="153"/>
    </row>
    <row r="43" spans="1:17">
      <c r="A43" s="19"/>
      <c r="B43" s="10" t="s">
        <v>1330</v>
      </c>
      <c r="C43" s="443">
        <v>46026.53</v>
      </c>
      <c r="D43" s="1499">
        <v>2.2656324515000001</v>
      </c>
      <c r="E43" s="1499">
        <v>2.0136124744999999</v>
      </c>
      <c r="F43" s="1499">
        <v>24.828293199400001</v>
      </c>
      <c r="G43" s="1499">
        <v>2.4082191781</v>
      </c>
      <c r="H43" s="1499">
        <v>59.128481052400005</v>
      </c>
      <c r="I43" s="53"/>
      <c r="K43" s="153"/>
      <c r="L43" s="153"/>
    </row>
    <row r="44" spans="1:17">
      <c r="A44" s="19"/>
      <c r="B44" s="10" t="s">
        <v>1331</v>
      </c>
      <c r="C44" s="443">
        <v>81736.091</v>
      </c>
      <c r="D44" s="1499">
        <v>25.899813339499996</v>
      </c>
      <c r="E44" s="1499">
        <v>2.3499932791</v>
      </c>
      <c r="F44" s="1499">
        <v>25.0890198755</v>
      </c>
      <c r="G44" s="1499">
        <v>2.5205479452000001</v>
      </c>
      <c r="H44" s="1499">
        <v>48.449478653200003</v>
      </c>
      <c r="I44" s="53"/>
      <c r="K44" s="153"/>
      <c r="L44" s="153"/>
    </row>
    <row r="45" spans="1:17">
      <c r="A45" s="19"/>
      <c r="B45" s="10" t="s">
        <v>1332</v>
      </c>
      <c r="C45" s="443">
        <v>45025.411999999997</v>
      </c>
      <c r="D45" s="1499">
        <v>1.0343869813</v>
      </c>
      <c r="E45" s="1499">
        <v>0.47190710879999997</v>
      </c>
      <c r="F45" s="1499">
        <v>28.628477914500003</v>
      </c>
      <c r="G45" s="1499">
        <v>2.5260273973</v>
      </c>
      <c r="H45" s="1499">
        <v>33.3821891654</v>
      </c>
      <c r="I45" s="53"/>
      <c r="K45" s="153"/>
      <c r="L45" s="153"/>
    </row>
    <row r="46" spans="1:17">
      <c r="A46" s="19"/>
      <c r="B46" s="10" t="s">
        <v>1333</v>
      </c>
      <c r="C46" s="443">
        <v>31062.526000000002</v>
      </c>
      <c r="D46" s="1499">
        <v>0</v>
      </c>
      <c r="E46" s="1499">
        <v>0.53048080880000004</v>
      </c>
      <c r="F46" s="1499">
        <v>22.799807415899998</v>
      </c>
      <c r="G46" s="1499">
        <v>2.8684931507</v>
      </c>
      <c r="H46" s="1499">
        <v>30.895883998599999</v>
      </c>
      <c r="I46" s="53"/>
      <c r="K46" s="153"/>
      <c r="L46" s="153"/>
    </row>
    <row r="47" spans="1:17">
      <c r="A47" s="19"/>
      <c r="B47" s="10" t="s">
        <v>1334</v>
      </c>
      <c r="C47" s="443">
        <v>1391.9059999999999</v>
      </c>
      <c r="D47" s="1499">
        <v>0</v>
      </c>
      <c r="E47" s="1499">
        <v>8.5351087800000003E-2</v>
      </c>
      <c r="F47" s="1499">
        <v>22.649701643099998</v>
      </c>
      <c r="G47" s="1499">
        <v>2.5561643836000001</v>
      </c>
      <c r="H47" s="1499">
        <v>6.3317494140999999</v>
      </c>
      <c r="I47" s="53"/>
      <c r="K47" s="153"/>
      <c r="L47" s="153"/>
    </row>
    <row r="48" spans="1:17">
      <c r="A48" s="19"/>
      <c r="B48" s="10" t="s">
        <v>1335</v>
      </c>
      <c r="C48" s="443">
        <v>52804.048999999999</v>
      </c>
      <c r="D48" s="1499">
        <v>0.77116245380000004</v>
      </c>
      <c r="E48" s="1499">
        <v>0.9573903949</v>
      </c>
      <c r="F48" s="1499">
        <v>24.865493562800001</v>
      </c>
      <c r="G48" s="1499">
        <v>2.2273972603000001</v>
      </c>
      <c r="H48" s="1499">
        <v>36.659701552599998</v>
      </c>
      <c r="I48" s="53"/>
      <c r="K48" s="153"/>
      <c r="L48" s="153"/>
    </row>
    <row r="49" spans="1:17">
      <c r="A49" s="19"/>
      <c r="B49" s="10" t="s">
        <v>1336</v>
      </c>
      <c r="C49" s="443">
        <v>36138.455000000002</v>
      </c>
      <c r="D49" s="1499">
        <v>8.5146611828999994</v>
      </c>
      <c r="E49" s="1499">
        <v>1.3819916288</v>
      </c>
      <c r="F49" s="1499">
        <v>28.2848566302</v>
      </c>
      <c r="G49" s="1499">
        <v>1.9123287671</v>
      </c>
      <c r="H49" s="1499">
        <v>43.408590607000001</v>
      </c>
      <c r="I49" s="53"/>
      <c r="K49" s="153"/>
      <c r="L49" s="153"/>
    </row>
    <row r="50" spans="1:17">
      <c r="A50" s="19"/>
      <c r="B50" s="10" t="s">
        <v>1031</v>
      </c>
      <c r="C50" s="443">
        <v>56944.235000000001</v>
      </c>
      <c r="D50" s="1499">
        <v>0.54925489819999995</v>
      </c>
      <c r="E50" s="1499">
        <v>1.4461197412</v>
      </c>
      <c r="F50" s="1499">
        <v>26.819606351300003</v>
      </c>
      <c r="G50" s="1499">
        <v>2.0547945205000002</v>
      </c>
      <c r="H50" s="1499">
        <v>40.458690572199998</v>
      </c>
      <c r="I50" s="53"/>
      <c r="K50" s="153"/>
      <c r="L50" s="153"/>
    </row>
    <row r="51" spans="1:17">
      <c r="A51" s="19"/>
      <c r="B51" s="10" t="s">
        <v>1337</v>
      </c>
      <c r="C51" s="443">
        <v>30912.264999999999</v>
      </c>
      <c r="D51" s="1499">
        <v>9.5900446E-2</v>
      </c>
      <c r="E51" s="1499">
        <v>0.89112108980000004</v>
      </c>
      <c r="F51" s="1499">
        <v>27.309525640499999</v>
      </c>
      <c r="G51" s="1499">
        <v>2.3424657534</v>
      </c>
      <c r="H51" s="1499">
        <v>42.552877879100002</v>
      </c>
      <c r="I51" s="53"/>
      <c r="K51" s="153"/>
      <c r="L51" s="153"/>
    </row>
    <row r="52" spans="1:17">
      <c r="A52" s="19"/>
      <c r="B52" s="10" t="s">
        <v>1338</v>
      </c>
      <c r="C52" s="443">
        <v>22451.226999999999</v>
      </c>
      <c r="D52" s="1499">
        <v>11.4928863353</v>
      </c>
      <c r="E52" s="1499">
        <v>3.8312482280000006</v>
      </c>
      <c r="F52" s="1499">
        <v>20.814393573299999</v>
      </c>
      <c r="G52" s="1499">
        <v>2.2465753424999999</v>
      </c>
      <c r="H52" s="1499">
        <v>59.392648579099998</v>
      </c>
      <c r="I52" s="53"/>
      <c r="K52" s="153"/>
      <c r="L52" s="153"/>
    </row>
    <row r="53" spans="1:17">
      <c r="A53" s="19"/>
      <c r="B53" s="10" t="s">
        <v>1339</v>
      </c>
      <c r="C53" s="443">
        <v>44888.966999999997</v>
      </c>
      <c r="D53" s="1499">
        <v>3.9255681690999999</v>
      </c>
      <c r="E53" s="1499">
        <v>2.4732006316000001</v>
      </c>
      <c r="F53" s="1499">
        <v>26.893350047799998</v>
      </c>
      <c r="G53" s="1499">
        <v>2.2767123288</v>
      </c>
      <c r="H53" s="1499">
        <v>54.917377285900002</v>
      </c>
      <c r="I53" s="53"/>
      <c r="K53" s="153"/>
      <c r="L53" s="153"/>
    </row>
    <row r="54" spans="1:17">
      <c r="A54" s="19"/>
      <c r="B54" s="10" t="s">
        <v>1340</v>
      </c>
      <c r="C54" s="443">
        <v>78336.104999999996</v>
      </c>
      <c r="D54" s="1499">
        <v>0.53489511639999998</v>
      </c>
      <c r="E54" s="1499">
        <v>1.0743378347000001</v>
      </c>
      <c r="F54" s="1499">
        <v>23.014579723000001</v>
      </c>
      <c r="G54" s="1499">
        <v>1.8054794520999997</v>
      </c>
      <c r="H54" s="1499">
        <v>35.541843259300002</v>
      </c>
      <c r="I54" s="53"/>
      <c r="K54" s="153"/>
      <c r="L54" s="153"/>
    </row>
    <row r="55" spans="1:17">
      <c r="A55" s="19"/>
      <c r="B55" s="10" t="s">
        <v>1034</v>
      </c>
      <c r="C55" s="443">
        <v>16960.171999999999</v>
      </c>
      <c r="D55" s="1499">
        <v>2.53499198</v>
      </c>
      <c r="E55" s="1499">
        <v>1.8764549337000003</v>
      </c>
      <c r="F55" s="1499">
        <v>29.993305292999999</v>
      </c>
      <c r="G55" s="1499">
        <v>1.6684931507000003</v>
      </c>
      <c r="H55" s="1499">
        <v>46.106981909600002</v>
      </c>
      <c r="I55" s="53"/>
      <c r="K55" s="153"/>
      <c r="L55" s="153"/>
    </row>
    <row r="56" spans="1:17">
      <c r="A56" s="19"/>
      <c r="B56" s="10" t="s">
        <v>1341</v>
      </c>
      <c r="C56" s="443">
        <v>17830.755000000001</v>
      </c>
      <c r="D56" s="1499">
        <v>0.85933545720000004</v>
      </c>
      <c r="E56" s="1499">
        <v>1.0153690745999999</v>
      </c>
      <c r="F56" s="1499">
        <v>27.009924459799997</v>
      </c>
      <c r="G56" s="1499">
        <v>2.3315068493000002</v>
      </c>
      <c r="H56" s="1499">
        <v>41.292417056700003</v>
      </c>
      <c r="I56" s="53"/>
      <c r="K56" s="153"/>
      <c r="L56" s="153"/>
    </row>
    <row r="57" spans="1:17">
      <c r="A57" s="19"/>
      <c r="B57" s="10" t="s">
        <v>1342</v>
      </c>
      <c r="C57" s="443">
        <v>27616.884999999998</v>
      </c>
      <c r="D57" s="1499">
        <v>0.21601277620000001</v>
      </c>
      <c r="E57" s="1499">
        <v>1.1368640903</v>
      </c>
      <c r="F57" s="1499">
        <v>26.292410452799999</v>
      </c>
      <c r="G57" s="1499">
        <v>2.3068493151</v>
      </c>
      <c r="H57" s="1499">
        <v>39.839157993699999</v>
      </c>
      <c r="I57" s="53"/>
      <c r="K57" s="153"/>
      <c r="L57" s="153"/>
      <c r="M57" s="1405"/>
      <c r="N57" s="1405"/>
      <c r="O57" s="1405"/>
      <c r="P57" s="1405"/>
      <c r="Q57" s="1405"/>
    </row>
    <row r="58" spans="1:17">
      <c r="A58" s="19"/>
      <c r="B58" s="1222" t="s">
        <v>1058</v>
      </c>
      <c r="C58" s="443">
        <v>10581.996999999999</v>
      </c>
      <c r="D58" s="1499">
        <v>5.0191660421000002</v>
      </c>
      <c r="E58" s="1499">
        <v>1.8808013528</v>
      </c>
      <c r="F58" s="1499">
        <v>27.530003632700005</v>
      </c>
      <c r="G58" s="1499">
        <v>2.6575342466</v>
      </c>
      <c r="H58" s="1499">
        <v>40.803994162099997</v>
      </c>
      <c r="I58" s="53"/>
      <c r="K58" s="153"/>
      <c r="L58" s="153"/>
      <c r="M58" s="1899"/>
      <c r="N58" s="1900"/>
      <c r="O58" s="1900"/>
      <c r="P58" s="1900"/>
      <c r="Q58" s="1900"/>
    </row>
    <row r="59" spans="1:17" ht="11.25" customHeight="1">
      <c r="A59" s="19"/>
      <c r="B59" s="10" t="s">
        <v>1343</v>
      </c>
      <c r="C59" s="444">
        <v>781726.72600000002</v>
      </c>
      <c r="D59" s="1500">
        <v>4.2872017656999999</v>
      </c>
      <c r="E59" s="1500">
        <v>1.3538135014999999</v>
      </c>
      <c r="F59" s="1500">
        <v>25.050155570499999</v>
      </c>
      <c r="G59" s="1500">
        <v>2.2465753424999999</v>
      </c>
      <c r="H59" s="1500">
        <v>41.450106171400002</v>
      </c>
      <c r="I59" s="201"/>
      <c r="J59" s="202"/>
      <c r="K59" s="153"/>
      <c r="L59" s="153"/>
      <c r="M59" s="1899"/>
      <c r="N59" s="187"/>
      <c r="O59" s="186"/>
      <c r="P59" s="186"/>
      <c r="Q59" s="188"/>
    </row>
    <row r="60" spans="1:17">
      <c r="A60" s="19"/>
      <c r="B60" s="1004" t="s">
        <v>1344</v>
      </c>
      <c r="C60" s="443">
        <v>870430.72600000002</v>
      </c>
      <c r="D60" s="1499">
        <v>0.15294002849999999</v>
      </c>
      <c r="E60" s="1499">
        <v>0.83907402610000015</v>
      </c>
      <c r="F60" s="1499">
        <v>19.992948755800001</v>
      </c>
      <c r="G60" s="499"/>
      <c r="H60" s="1499">
        <v>21.141896884600001</v>
      </c>
      <c r="I60" s="201"/>
      <c r="K60" s="153"/>
      <c r="L60" s="153"/>
    </row>
    <row r="61" spans="1:17">
      <c r="A61" s="19"/>
      <c r="B61" s="1222" t="s">
        <v>1345</v>
      </c>
      <c r="C61" s="443">
        <v>71589.019</v>
      </c>
      <c r="D61" s="1499">
        <v>1.4433568366</v>
      </c>
      <c r="E61" s="1499">
        <v>1.1377397199999999</v>
      </c>
      <c r="F61" s="1499">
        <v>33.853670116300002</v>
      </c>
      <c r="G61" s="499"/>
      <c r="H61" s="1499">
        <v>23.480525339</v>
      </c>
      <c r="I61" s="201"/>
      <c r="K61" s="153"/>
      <c r="L61" s="153"/>
    </row>
    <row r="62" spans="1:17">
      <c r="A62" s="19"/>
      <c r="B62" s="1222" t="s">
        <v>1346</v>
      </c>
      <c r="C62" s="444">
        <v>1723746.47</v>
      </c>
      <c r="D62" s="1500">
        <v>2.0814385191999998</v>
      </c>
      <c r="E62" s="1500">
        <v>1.0797368978999999</v>
      </c>
      <c r="F62" s="1500">
        <v>22.8141525196</v>
      </c>
      <c r="G62" s="500"/>
      <c r="H62" s="1500">
        <v>30.242053022699999</v>
      </c>
      <c r="I62" s="201"/>
      <c r="K62" s="153"/>
      <c r="L62" s="153"/>
    </row>
    <row r="63" spans="1:17">
      <c r="A63" s="19"/>
      <c r="B63" s="10"/>
      <c r="C63" s="84"/>
      <c r="D63" s="10"/>
      <c r="E63" s="76"/>
      <c r="F63" s="10"/>
      <c r="G63" s="10"/>
      <c r="H63" s="77"/>
      <c r="K63" s="153"/>
      <c r="L63" s="153"/>
    </row>
    <row r="64" spans="1:17">
      <c r="A64" s="19"/>
      <c r="B64" s="10"/>
      <c r="C64" s="10"/>
      <c r="D64" s="10"/>
      <c r="E64" s="76"/>
      <c r="F64" s="10"/>
      <c r="G64" s="10"/>
      <c r="H64" s="77"/>
      <c r="K64" s="153"/>
      <c r="L64" s="153"/>
    </row>
    <row r="65" spans="1:12">
      <c r="K65" s="153"/>
      <c r="L65" s="153"/>
    </row>
    <row r="68" spans="1:12">
      <c r="A68" s="30"/>
    </row>
    <row r="69" spans="1:12">
      <c r="A69" s="30"/>
    </row>
    <row r="70" spans="1:12" ht="12">
      <c r="A70" s="31"/>
      <c r="D70" s="380"/>
      <c r="E70" s="380"/>
      <c r="F70" s="380"/>
      <c r="G70" s="380"/>
      <c r="H70" s="380"/>
      <c r="I70" s="380"/>
    </row>
    <row r="71" spans="1:12" ht="12">
      <c r="A71" s="19"/>
      <c r="D71" s="380"/>
      <c r="E71" s="380"/>
      <c r="F71" s="380"/>
      <c r="G71" s="380"/>
      <c r="H71" s="380"/>
      <c r="I71" s="380"/>
    </row>
    <row r="72" spans="1:12" ht="12">
      <c r="A72" s="19"/>
      <c r="D72" s="380"/>
      <c r="E72" s="380"/>
      <c r="F72" s="380"/>
      <c r="G72" s="380"/>
      <c r="H72" s="380"/>
      <c r="I72" s="380"/>
    </row>
    <row r="73" spans="1:12" ht="12">
      <c r="A73" s="19"/>
      <c r="D73" s="380"/>
      <c r="E73" s="380"/>
      <c r="F73" s="380"/>
      <c r="G73" s="380"/>
      <c r="H73" s="380"/>
      <c r="I73" s="380"/>
    </row>
    <row r="74" spans="1:12" ht="12">
      <c r="A74" s="19"/>
      <c r="D74" s="380"/>
      <c r="E74" s="380"/>
      <c r="F74" s="380"/>
      <c r="G74" s="380"/>
      <c r="H74" s="380"/>
      <c r="I74" s="380"/>
    </row>
    <row r="75" spans="1:12" ht="12">
      <c r="A75" s="19"/>
      <c r="D75" s="380"/>
      <c r="E75" s="380"/>
      <c r="F75" s="380"/>
      <c r="G75" s="380"/>
      <c r="H75" s="380"/>
      <c r="I75" s="380"/>
    </row>
    <row r="76" spans="1:12" ht="12">
      <c r="A76" s="19"/>
      <c r="D76" s="380"/>
      <c r="E76" s="380"/>
      <c r="F76" s="380"/>
      <c r="G76" s="380"/>
      <c r="H76" s="380"/>
      <c r="I76" s="380"/>
    </row>
    <row r="77" spans="1:12" ht="12">
      <c r="A77" s="19"/>
      <c r="D77" s="380"/>
      <c r="E77" s="380"/>
      <c r="F77" s="380"/>
      <c r="G77" s="380"/>
      <c r="H77" s="380"/>
      <c r="I77" s="380"/>
    </row>
    <row r="78" spans="1:12" ht="12">
      <c r="A78" s="19"/>
      <c r="D78" s="380"/>
      <c r="E78" s="380"/>
      <c r="F78" s="380"/>
      <c r="G78" s="380"/>
      <c r="H78" s="380"/>
      <c r="I78" s="380"/>
    </row>
    <row r="79" spans="1:12" ht="12">
      <c r="A79" s="33"/>
      <c r="D79" s="380"/>
      <c r="E79" s="380"/>
      <c r="F79" s="380"/>
      <c r="G79" s="380"/>
      <c r="H79" s="380"/>
      <c r="I79" s="380"/>
    </row>
    <row r="80" spans="1:12" ht="12">
      <c r="A80" s="33"/>
      <c r="D80" s="380"/>
      <c r="E80" s="380"/>
      <c r="F80" s="380"/>
      <c r="G80" s="380"/>
      <c r="H80" s="380"/>
      <c r="I80" s="380"/>
    </row>
    <row r="81" spans="1:9" ht="12">
      <c r="A81" s="33"/>
      <c r="D81" s="380"/>
      <c r="E81" s="380"/>
      <c r="F81" s="380"/>
      <c r="G81" s="380"/>
      <c r="H81" s="380"/>
      <c r="I81" s="380"/>
    </row>
    <row r="82" spans="1:9" ht="12">
      <c r="A82" s="33"/>
      <c r="D82" s="380"/>
      <c r="E82" s="380"/>
      <c r="F82" s="380"/>
      <c r="G82" s="380"/>
      <c r="H82" s="380"/>
      <c r="I82" s="380"/>
    </row>
    <row r="83" spans="1:9" ht="12">
      <c r="A83" s="33"/>
      <c r="D83" s="380"/>
      <c r="E83" s="380"/>
      <c r="F83" s="380"/>
      <c r="G83" s="380"/>
      <c r="H83" s="380"/>
      <c r="I83" s="380"/>
    </row>
    <row r="84" spans="1:9" ht="12">
      <c r="A84" s="33"/>
      <c r="D84" s="380"/>
      <c r="E84" s="380"/>
      <c r="F84" s="380"/>
      <c r="G84" s="380"/>
      <c r="H84" s="380"/>
      <c r="I84" s="380"/>
    </row>
    <row r="85" spans="1:9" ht="12">
      <c r="A85" s="33"/>
      <c r="D85" s="380"/>
      <c r="E85" s="380"/>
      <c r="F85" s="380"/>
      <c r="G85" s="380"/>
      <c r="H85" s="380"/>
      <c r="I85" s="380"/>
    </row>
    <row r="86" spans="1:9" ht="12">
      <c r="A86" s="33"/>
      <c r="D86" s="380"/>
      <c r="E86" s="380"/>
      <c r="F86" s="380"/>
      <c r="G86" s="380"/>
      <c r="H86" s="380"/>
      <c r="I86" s="380"/>
    </row>
    <row r="87" spans="1:9" ht="12">
      <c r="D87" s="380"/>
      <c r="E87" s="380"/>
      <c r="F87" s="380"/>
      <c r="G87" s="380"/>
      <c r="H87" s="380"/>
      <c r="I87" s="380"/>
    </row>
    <row r="88" spans="1:9" ht="12">
      <c r="D88" s="380"/>
      <c r="E88" s="380"/>
      <c r="F88" s="380"/>
      <c r="G88" s="380"/>
      <c r="H88" s="380"/>
      <c r="I88" s="380"/>
    </row>
    <row r="89" spans="1:9" ht="12">
      <c r="D89" s="380"/>
      <c r="E89" s="380"/>
      <c r="F89" s="380"/>
      <c r="G89" s="380"/>
      <c r="H89" s="380"/>
      <c r="I89" s="380"/>
    </row>
    <row r="90" spans="1:9" ht="12">
      <c r="D90" s="380"/>
      <c r="E90" s="380"/>
      <c r="F90" s="380"/>
      <c r="G90" s="380"/>
      <c r="H90" s="380"/>
      <c r="I90" s="380"/>
    </row>
  </sheetData>
  <mergeCells count="12">
    <mergeCell ref="B3:H3"/>
    <mergeCell ref="E38:H38"/>
    <mergeCell ref="B7:H7"/>
    <mergeCell ref="E10:H10"/>
    <mergeCell ref="B9:H9"/>
    <mergeCell ref="B37:H37"/>
    <mergeCell ref="M58:M59"/>
    <mergeCell ref="N58:Q58"/>
    <mergeCell ref="L29:Q29"/>
    <mergeCell ref="L30:L31"/>
    <mergeCell ref="M30:M31"/>
    <mergeCell ref="N30:Q30"/>
  </mergeCells>
  <hyperlinks>
    <hyperlink ref="B3" location="Contents!A1" display="Back to index page" xr:uid="{00000000-0004-0000-1F00-000000000000}"/>
    <hyperlink ref="B3:H3" location="CONTENTS!A1" display="Back to contents page" xr:uid="{00000000-0004-0000-1F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9"/>
  <dimension ref="A1:AC217"/>
  <sheetViews>
    <sheetView showGridLines="0" showRowColHeaders="0" zoomScaleNormal="100" workbookViewId="0"/>
  </sheetViews>
  <sheetFormatPr baseColWidth="10" defaultColWidth="14.42578125" defaultRowHeight="15"/>
  <cols>
    <col min="1" max="1" width="2.7109375" style="28" customWidth="1"/>
    <col min="2" max="2" width="36.5703125" style="41" bestFit="1" customWidth="1"/>
    <col min="3" max="7" width="16.5703125" style="41" customWidth="1"/>
    <col min="8" max="8" width="16.5703125" style="79" customWidth="1"/>
    <col min="9" max="9" width="16.5703125" style="41" customWidth="1"/>
    <col min="10" max="10" width="11.42578125" style="1388" customWidth="1"/>
    <col min="11" max="15" width="14.42578125" style="41"/>
    <col min="16" max="29" width="14.42578125" style="9"/>
    <col min="30" max="16384" width="14.42578125" style="41"/>
  </cols>
  <sheetData>
    <row r="1" spans="1:29" s="17" customFormat="1" ht="11.25" customHeight="1">
      <c r="A1" s="14"/>
      <c r="B1" s="14"/>
      <c r="C1" s="14"/>
      <c r="D1" s="14"/>
      <c r="E1" s="14"/>
      <c r="F1" s="14"/>
      <c r="G1" s="14"/>
      <c r="H1" s="14"/>
      <c r="I1" s="14"/>
      <c r="J1" s="1505"/>
    </row>
    <row r="2" spans="1:29" s="17" customFormat="1" ht="5.25" customHeight="1">
      <c r="A2" s="14"/>
      <c r="B2" s="14"/>
      <c r="C2" s="14"/>
      <c r="D2" s="15"/>
      <c r="E2" s="15"/>
      <c r="F2" s="16"/>
      <c r="G2" s="16"/>
      <c r="H2" s="16"/>
      <c r="J2" s="1505"/>
    </row>
    <row r="3" spans="1:29" s="19" customFormat="1" ht="12.75" customHeight="1">
      <c r="A3" s="18"/>
      <c r="B3" s="1758" t="s">
        <v>284</v>
      </c>
      <c r="C3" s="1758"/>
      <c r="D3" s="1758"/>
      <c r="E3" s="1758"/>
      <c r="F3" s="1758"/>
      <c r="G3" s="1758"/>
      <c r="H3" s="1758"/>
      <c r="J3" s="1453"/>
    </row>
    <row r="4" spans="1:29" s="17" customFormat="1" ht="5.25" customHeight="1">
      <c r="A4" s="14"/>
      <c r="B4" s="14"/>
      <c r="C4" s="14"/>
      <c r="D4" s="15"/>
      <c r="E4" s="15"/>
      <c r="F4" s="16"/>
      <c r="G4" s="16"/>
      <c r="H4" s="16"/>
      <c r="J4" s="1506"/>
      <c r="K4" s="14"/>
    </row>
    <row r="5" spans="1:29" s="9" customFormat="1" ht="15.75" customHeight="1">
      <c r="A5" s="20"/>
      <c r="B5" s="21" t="s">
        <v>1348</v>
      </c>
      <c r="J5" s="1452"/>
    </row>
    <row r="6" spans="1:29" ht="11.25" customHeight="1">
      <c r="P6" s="41"/>
      <c r="Q6" s="41"/>
      <c r="R6" s="41"/>
      <c r="S6" s="41"/>
      <c r="T6" s="41"/>
      <c r="U6" s="41"/>
      <c r="V6" s="41"/>
      <c r="W6" s="41"/>
      <c r="X6" s="41"/>
      <c r="Y6" s="41"/>
      <c r="Z6" s="41"/>
      <c r="AA6" s="41"/>
      <c r="AB6" s="41"/>
      <c r="AC6" s="41"/>
    </row>
    <row r="7" spans="1:29" s="1388" customFormat="1" ht="13.5">
      <c r="A7" s="1453"/>
      <c r="B7" s="1906" t="s">
        <v>2012</v>
      </c>
      <c r="C7" s="1906"/>
      <c r="D7" s="1906"/>
      <c r="E7" s="1906"/>
      <c r="F7" s="1906"/>
      <c r="G7" s="1510"/>
      <c r="H7" s="1511"/>
      <c r="I7" s="1510"/>
      <c r="J7" s="1507"/>
      <c r="K7" s="1507"/>
      <c r="L7" s="1507"/>
    </row>
    <row r="8" spans="1:29" s="3" customFormat="1" ht="12">
      <c r="A8" s="467"/>
      <c r="B8" s="521"/>
      <c r="C8" s="478"/>
      <c r="D8" s="478"/>
      <c r="E8" s="478"/>
      <c r="F8" s="478"/>
      <c r="G8" s="478"/>
      <c r="H8" s="478"/>
      <c r="I8" s="478"/>
      <c r="J8" s="1388"/>
    </row>
    <row r="9" spans="1:29" ht="12">
      <c r="A9" s="19"/>
      <c r="B9" s="1223" t="s">
        <v>1349</v>
      </c>
      <c r="C9" s="1224" t="s">
        <v>1011</v>
      </c>
      <c r="D9" s="1224" t="s">
        <v>1013</v>
      </c>
      <c r="E9" s="1224" t="s">
        <v>1350</v>
      </c>
      <c r="F9" s="1224" t="s">
        <v>1351</v>
      </c>
      <c r="G9" s="1224" t="s">
        <v>1016</v>
      </c>
      <c r="H9" s="1224" t="s">
        <v>1352</v>
      </c>
      <c r="I9" s="1224" t="s">
        <v>1353</v>
      </c>
      <c r="J9" s="1507"/>
      <c r="K9" s="380"/>
      <c r="L9" s="380"/>
      <c r="M9" s="380"/>
      <c r="N9" s="380"/>
      <c r="O9" s="380"/>
      <c r="P9" s="380"/>
      <c r="Q9" s="380"/>
      <c r="R9" s="41"/>
      <c r="S9" s="41"/>
      <c r="T9" s="41"/>
      <c r="U9" s="41"/>
      <c r="V9" s="41"/>
      <c r="W9" s="41"/>
      <c r="X9" s="41"/>
      <c r="Y9" s="41"/>
      <c r="Z9" s="41"/>
      <c r="AA9" s="41"/>
      <c r="AB9" s="41"/>
      <c r="AC9" s="41"/>
    </row>
    <row r="10" spans="1:29" ht="12">
      <c r="A10" s="19"/>
      <c r="B10" s="10" t="s">
        <v>1354</v>
      </c>
      <c r="C10" s="844">
        <v>0.39022092438239697</v>
      </c>
      <c r="D10" s="844">
        <v>0.32796207299723562</v>
      </c>
      <c r="E10" s="844">
        <v>0.3241503541513116</v>
      </c>
      <c r="F10" s="844">
        <v>0.27650770299958527</v>
      </c>
      <c r="G10" s="844">
        <v>0.33946715371611824</v>
      </c>
      <c r="H10" s="844">
        <v>0.36228423208643534</v>
      </c>
      <c r="I10" s="1616">
        <f>0.356654139</f>
        <v>0.35665413899999998</v>
      </c>
      <c r="K10" s="380"/>
      <c r="L10" s="380"/>
      <c r="M10" s="380"/>
      <c r="N10" s="380"/>
      <c r="O10" s="380"/>
      <c r="P10" s="380"/>
      <c r="Q10" s="380"/>
      <c r="R10" s="41"/>
      <c r="S10" s="41"/>
      <c r="T10" s="41"/>
      <c r="U10" s="41"/>
      <c r="V10" s="41"/>
      <c r="W10" s="41"/>
      <c r="X10" s="41"/>
      <c r="Y10" s="41"/>
      <c r="Z10" s="41"/>
      <c r="AA10" s="41"/>
      <c r="AB10" s="41"/>
      <c r="AC10" s="41"/>
    </row>
    <row r="11" spans="1:29" ht="12">
      <c r="A11" s="19"/>
      <c r="B11" s="10" t="s">
        <v>1355</v>
      </c>
      <c r="C11" s="844">
        <v>1.453064512405247</v>
      </c>
      <c r="D11" s="844">
        <v>1.2293344435785079</v>
      </c>
      <c r="E11" s="844">
        <v>1.5119303746699788</v>
      </c>
      <c r="F11" s="844">
        <v>1.4449127349525688</v>
      </c>
      <c r="G11" s="844">
        <v>1.5630755352169308</v>
      </c>
      <c r="H11" s="844">
        <v>1.4486389670795841</v>
      </c>
      <c r="I11" s="1616">
        <f>1.53120658</f>
        <v>1.5312065800000001</v>
      </c>
      <c r="K11" s="380"/>
      <c r="L11" s="380"/>
      <c r="M11" s="380"/>
      <c r="N11" s="380"/>
      <c r="O11" s="380"/>
      <c r="P11" s="380"/>
      <c r="Q11" s="380"/>
      <c r="R11" s="41"/>
      <c r="S11" s="41"/>
      <c r="T11" s="41"/>
      <c r="U11" s="41"/>
      <c r="V11" s="41"/>
      <c r="W11" s="41"/>
      <c r="X11" s="41"/>
      <c r="Y11" s="41"/>
      <c r="Z11" s="41"/>
      <c r="AA11" s="41"/>
      <c r="AB11" s="41"/>
      <c r="AC11" s="41"/>
    </row>
    <row r="12" spans="1:29" ht="12">
      <c r="A12" s="19"/>
      <c r="B12" s="10" t="s">
        <v>1356</v>
      </c>
      <c r="C12" s="844">
        <v>5.9388022324560721</v>
      </c>
      <c r="D12" s="844">
        <v>8.4806167893026707</v>
      </c>
      <c r="E12" s="844">
        <v>6.7364587252365782</v>
      </c>
      <c r="F12" s="844">
        <v>6.9014593494124563</v>
      </c>
      <c r="G12" s="844">
        <v>7.6047181796333225</v>
      </c>
      <c r="H12" s="844">
        <v>6.5305939739131551</v>
      </c>
      <c r="I12" s="1616">
        <f>7.069211389</f>
        <v>7.0692113890000003</v>
      </c>
      <c r="K12" s="380"/>
      <c r="L12" s="380"/>
      <c r="M12" s="380"/>
      <c r="N12" s="380"/>
      <c r="O12" s="380"/>
      <c r="P12" s="380"/>
      <c r="Q12" s="380"/>
      <c r="R12" s="41"/>
      <c r="S12" s="41"/>
      <c r="T12" s="41"/>
      <c r="U12" s="41"/>
      <c r="V12" s="41"/>
      <c r="W12" s="41"/>
      <c r="X12" s="41"/>
      <c r="Y12" s="41"/>
      <c r="Z12" s="41"/>
      <c r="AA12" s="41"/>
      <c r="AB12" s="41"/>
      <c r="AC12" s="41"/>
    </row>
    <row r="13" spans="1:29" ht="11.25">
      <c r="A13" s="19"/>
      <c r="B13" s="672" t="s">
        <v>1343</v>
      </c>
      <c r="C13" s="845">
        <v>1.211571465880064</v>
      </c>
      <c r="D13" s="845">
        <v>1.2459613368885392</v>
      </c>
      <c r="E13" s="845">
        <v>1.3527774362755751</v>
      </c>
      <c r="F13" s="845">
        <v>1.3245404774838858</v>
      </c>
      <c r="G13" s="845">
        <v>2.4914927832254645</v>
      </c>
      <c r="H13" s="845">
        <v>1.3040221648750498</v>
      </c>
      <c r="I13" s="1617">
        <f>1.353813501</f>
        <v>1.3538135010000001</v>
      </c>
      <c r="K13" s="78"/>
      <c r="L13" s="78"/>
      <c r="P13" s="41"/>
      <c r="Q13" s="41"/>
      <c r="R13" s="41"/>
      <c r="S13" s="41"/>
      <c r="T13" s="41"/>
      <c r="U13" s="41"/>
      <c r="V13" s="41"/>
      <c r="W13" s="41"/>
      <c r="X13" s="41"/>
      <c r="Y13" s="41"/>
      <c r="Z13" s="41"/>
      <c r="AA13" s="41"/>
      <c r="AB13" s="41"/>
      <c r="AC13" s="41"/>
    </row>
    <row r="14" spans="1:29" ht="12">
      <c r="A14" s="19"/>
      <c r="B14" s="10"/>
      <c r="C14" s="10"/>
      <c r="D14" s="10"/>
      <c r="E14" s="10"/>
      <c r="F14" s="10"/>
      <c r="G14" s="10"/>
      <c r="H14" s="12"/>
      <c r="I14" s="10"/>
      <c r="K14" s="380"/>
      <c r="L14" s="380"/>
      <c r="M14" s="380"/>
      <c r="N14" s="380"/>
      <c r="O14" s="380"/>
      <c r="P14" s="380"/>
      <c r="Q14" s="432"/>
      <c r="R14" s="41"/>
      <c r="S14" s="41"/>
      <c r="T14" s="41"/>
      <c r="U14" s="41"/>
      <c r="V14" s="41"/>
      <c r="W14" s="41"/>
      <c r="X14" s="41"/>
      <c r="Y14" s="41"/>
      <c r="Z14" s="41"/>
      <c r="AA14" s="41"/>
      <c r="AB14" s="41"/>
      <c r="AC14" s="41"/>
    </row>
    <row r="15" spans="1:29" ht="12">
      <c r="A15" s="19"/>
      <c r="B15" s="1223" t="s">
        <v>1357</v>
      </c>
      <c r="C15" s="1224" t="s">
        <v>1011</v>
      </c>
      <c r="D15" s="1224" t="s">
        <v>1013</v>
      </c>
      <c r="E15" s="1224" t="s">
        <v>1350</v>
      </c>
      <c r="F15" s="1224" t="s">
        <v>1351</v>
      </c>
      <c r="G15" s="1224" t="s">
        <v>1016</v>
      </c>
      <c r="H15" s="1224" t="s">
        <v>1352</v>
      </c>
      <c r="I15" s="1224" t="s">
        <v>1358</v>
      </c>
      <c r="J15" s="1507"/>
      <c r="K15" s="380"/>
      <c r="L15" s="380"/>
      <c r="M15" s="380"/>
      <c r="N15" s="380"/>
      <c r="O15" s="380"/>
      <c r="P15" s="380"/>
      <c r="Q15" s="432"/>
      <c r="R15" s="41"/>
      <c r="S15" s="41"/>
      <c r="T15" s="41"/>
      <c r="U15" s="41"/>
      <c r="V15" s="41"/>
      <c r="W15" s="41"/>
      <c r="X15" s="41"/>
      <c r="Y15" s="41"/>
      <c r="Z15" s="41"/>
      <c r="AA15" s="41"/>
      <c r="AB15" s="41"/>
      <c r="AC15" s="41"/>
    </row>
    <row r="16" spans="1:29" ht="12">
      <c r="A16" s="19"/>
      <c r="B16" s="10" t="s">
        <v>1354</v>
      </c>
      <c r="C16" s="1618">
        <v>293181.20275859023</v>
      </c>
      <c r="D16" s="1618">
        <v>167987.59943489992</v>
      </c>
      <c r="E16" s="1618">
        <v>62705.928047550027</v>
      </c>
      <c r="F16" s="1618">
        <v>46906.863629110005</v>
      </c>
      <c r="G16" s="1618">
        <v>11696.272250600003</v>
      </c>
      <c r="H16" s="1618">
        <v>458453.41380293021</v>
      </c>
      <c r="I16" s="1618">
        <v>444990.93979999999</v>
      </c>
      <c r="J16" s="1507"/>
      <c r="K16" s="380"/>
      <c r="L16" s="380"/>
      <c r="M16" s="380"/>
      <c r="N16" s="380"/>
      <c r="O16" s="380"/>
      <c r="P16" s="380"/>
      <c r="Q16" s="432"/>
      <c r="R16" s="41"/>
      <c r="S16" s="41"/>
      <c r="T16" s="41"/>
      <c r="U16" s="41"/>
      <c r="V16" s="41"/>
      <c r="W16" s="41"/>
      <c r="X16" s="41"/>
      <c r="Y16" s="41"/>
      <c r="Z16" s="41"/>
      <c r="AA16" s="41"/>
      <c r="AB16" s="41"/>
      <c r="AC16" s="41"/>
    </row>
    <row r="17" spans="1:29" ht="12">
      <c r="A17" s="19"/>
      <c r="B17" s="10" t="s">
        <v>1355</v>
      </c>
      <c r="C17" s="1618">
        <v>167987.59943489992</v>
      </c>
      <c r="D17" s="1618">
        <v>42358.1399690701</v>
      </c>
      <c r="E17" s="1618">
        <v>25292.009431549988</v>
      </c>
      <c r="F17" s="1618">
        <v>20410.94034995</v>
      </c>
      <c r="G17" s="1618">
        <v>17413.742355850005</v>
      </c>
      <c r="H17" s="1618">
        <v>250533.51517918994</v>
      </c>
      <c r="I17" s="1618">
        <v>232810.40100000001</v>
      </c>
      <c r="J17" s="1507"/>
      <c r="K17" s="380"/>
      <c r="L17" s="380"/>
      <c r="M17" s="380"/>
      <c r="N17" s="380"/>
      <c r="O17" s="380"/>
      <c r="P17" s="380"/>
      <c r="Q17" s="432"/>
      <c r="R17" s="41"/>
      <c r="S17" s="41"/>
      <c r="T17" s="41"/>
      <c r="U17" s="41"/>
      <c r="V17" s="41"/>
      <c r="W17" s="41"/>
      <c r="X17" s="41"/>
      <c r="Y17" s="41"/>
      <c r="Z17" s="41"/>
      <c r="AA17" s="41"/>
      <c r="AB17" s="41"/>
      <c r="AC17" s="41"/>
    </row>
    <row r="18" spans="1:29" ht="11.25">
      <c r="A18" s="19"/>
      <c r="B18" s="10" t="s">
        <v>1356</v>
      </c>
      <c r="C18" s="1618">
        <v>42358.1399690701</v>
      </c>
      <c r="D18" s="1618">
        <v>503526.94216256018</v>
      </c>
      <c r="E18" s="1618">
        <v>11233.15347521</v>
      </c>
      <c r="F18" s="1618">
        <v>8374.3408389300002</v>
      </c>
      <c r="G18" s="1618">
        <v>8084.5050244799977</v>
      </c>
      <c r="H18" s="1618">
        <v>75673.238374040098</v>
      </c>
      <c r="I18" s="1618">
        <v>70411.183250000002</v>
      </c>
      <c r="J18" s="1507"/>
      <c r="K18" s="78"/>
      <c r="L18" s="78"/>
      <c r="P18" s="41"/>
      <c r="Q18" s="41"/>
      <c r="R18" s="41"/>
      <c r="S18" s="41"/>
      <c r="T18" s="41"/>
      <c r="U18" s="41"/>
      <c r="V18" s="41"/>
      <c r="W18" s="41"/>
      <c r="X18" s="41"/>
      <c r="Y18" s="41"/>
      <c r="Z18" s="41"/>
      <c r="AA18" s="41"/>
      <c r="AB18" s="41"/>
      <c r="AC18" s="41"/>
    </row>
    <row r="19" spans="1:29" ht="11.25">
      <c r="A19" s="19"/>
      <c r="B19" s="672" t="s">
        <v>1343</v>
      </c>
      <c r="C19" s="1619">
        <v>503526.94216256018</v>
      </c>
      <c r="D19" s="1619">
        <v>481016.81722268916</v>
      </c>
      <c r="E19" s="1619">
        <v>99231.090954309999</v>
      </c>
      <c r="F19" s="1619">
        <v>75692.144817990004</v>
      </c>
      <c r="G19" s="1619">
        <v>37194.519630930008</v>
      </c>
      <c r="H19" s="1620">
        <v>784660.16735616024</v>
      </c>
      <c r="I19" s="1620">
        <v>748212.52399999998</v>
      </c>
      <c r="J19" s="1507"/>
      <c r="K19" s="78"/>
      <c r="L19" s="78"/>
      <c r="P19" s="41"/>
      <c r="Q19" s="41"/>
      <c r="R19" s="41"/>
      <c r="S19" s="41"/>
      <c r="T19" s="41"/>
      <c r="U19" s="41"/>
      <c r="V19" s="41"/>
      <c r="W19" s="41"/>
      <c r="X19" s="41"/>
      <c r="Y19" s="41"/>
      <c r="Z19" s="41"/>
      <c r="AA19" s="41"/>
      <c r="AB19" s="41"/>
      <c r="AC19" s="41"/>
    </row>
    <row r="20" spans="1:29" ht="6" customHeight="1">
      <c r="A20" s="19"/>
      <c r="B20" s="1004"/>
      <c r="C20" s="1006"/>
      <c r="D20" s="133"/>
      <c r="E20" s="133"/>
      <c r="F20" s="133"/>
      <c r="G20" s="133"/>
      <c r="H20" s="1558"/>
      <c r="I20" s="1558"/>
      <c r="J20" s="1507"/>
      <c r="K20" s="1400"/>
      <c r="L20" s="1400"/>
      <c r="P20" s="41"/>
      <c r="Q20" s="41"/>
      <c r="R20" s="41"/>
      <c r="S20" s="41"/>
      <c r="T20" s="41"/>
      <c r="U20" s="41"/>
      <c r="V20" s="41"/>
      <c r="W20" s="41"/>
      <c r="X20" s="41"/>
      <c r="Y20" s="41"/>
      <c r="Z20" s="41"/>
      <c r="AA20" s="41"/>
      <c r="AB20" s="41"/>
      <c r="AC20" s="41"/>
    </row>
    <row r="21" spans="1:29" ht="11.25" customHeight="1">
      <c r="A21" s="19"/>
      <c r="B21" s="1905" t="s">
        <v>2013</v>
      </c>
      <c r="C21" s="1905"/>
      <c r="D21" s="82"/>
      <c r="E21" s="82"/>
      <c r="F21" s="82"/>
      <c r="G21" s="82"/>
      <c r="H21" s="82"/>
      <c r="I21" s="82"/>
      <c r="J21" s="1507"/>
      <c r="K21" s="78"/>
      <c r="L21" s="78"/>
      <c r="P21" s="41"/>
      <c r="Q21" s="41"/>
      <c r="R21" s="41"/>
      <c r="S21" s="41"/>
      <c r="T21" s="41"/>
      <c r="U21" s="41"/>
      <c r="V21" s="41"/>
      <c r="W21" s="41"/>
      <c r="X21" s="41"/>
      <c r="Y21" s="41"/>
      <c r="Z21" s="41"/>
      <c r="AA21" s="41"/>
      <c r="AB21" s="41"/>
      <c r="AC21" s="41"/>
    </row>
    <row r="22" spans="1:29" ht="11.25">
      <c r="A22" s="19"/>
      <c r="B22" s="63"/>
      <c r="C22" s="10"/>
      <c r="D22" s="10"/>
      <c r="E22" s="10"/>
      <c r="F22" s="10"/>
      <c r="G22" s="10"/>
      <c r="H22" s="12"/>
      <c r="I22" s="10"/>
      <c r="J22" s="1507"/>
      <c r="K22" s="78"/>
      <c r="L22" s="78"/>
      <c r="P22" s="41"/>
      <c r="Q22" s="41"/>
      <c r="R22" s="41"/>
      <c r="S22" s="41"/>
      <c r="T22" s="41"/>
      <c r="U22" s="41"/>
      <c r="V22" s="41"/>
      <c r="W22" s="41"/>
      <c r="X22" s="41"/>
      <c r="Y22" s="41"/>
      <c r="Z22" s="41"/>
      <c r="AA22" s="41"/>
      <c r="AB22" s="41"/>
      <c r="AC22" s="41"/>
    </row>
    <row r="23" spans="1:29" ht="12">
      <c r="A23" s="19"/>
      <c r="B23" s="1509" t="s">
        <v>1359</v>
      </c>
      <c r="C23" s="10"/>
      <c r="D23" s="10"/>
      <c r="E23" s="10"/>
      <c r="F23" s="12"/>
      <c r="G23" s="10"/>
      <c r="H23" s="12"/>
      <c r="I23" s="10"/>
      <c r="J23" s="1507"/>
      <c r="K23" s="78"/>
      <c r="L23" s="78"/>
      <c r="P23" s="41"/>
      <c r="Q23" s="41"/>
      <c r="R23" s="41"/>
      <c r="S23" s="41"/>
      <c r="T23" s="41"/>
      <c r="U23" s="41"/>
      <c r="V23" s="41"/>
      <c r="W23" s="41"/>
      <c r="X23" s="41"/>
      <c r="Y23" s="41"/>
      <c r="Z23" s="41"/>
      <c r="AA23" s="41"/>
      <c r="AB23" s="41"/>
      <c r="AC23" s="41"/>
    </row>
    <row r="24" spans="1:29" s="19" customFormat="1" ht="11.25">
      <c r="B24" s="63"/>
      <c r="C24" s="63"/>
      <c r="D24" s="63"/>
      <c r="E24" s="63"/>
      <c r="F24" s="85"/>
      <c r="G24" s="63"/>
      <c r="H24" s="85"/>
      <c r="I24" s="63"/>
      <c r="J24" s="1508"/>
      <c r="K24" s="54"/>
      <c r="L24" s="54"/>
    </row>
    <row r="25" spans="1:29" s="19" customFormat="1" ht="22.5">
      <c r="B25" s="1217" t="s">
        <v>1349</v>
      </c>
      <c r="C25" s="1225" t="s">
        <v>1360</v>
      </c>
      <c r="D25" s="1225" t="s">
        <v>1361</v>
      </c>
      <c r="E25" s="1225" t="s">
        <v>1362</v>
      </c>
      <c r="F25" s="1226" t="s">
        <v>1352</v>
      </c>
      <c r="G25" s="1226" t="s">
        <v>1358</v>
      </c>
      <c r="H25" s="85"/>
      <c r="I25" s="63"/>
      <c r="J25" s="1508"/>
      <c r="K25" s="380"/>
      <c r="L25" s="380"/>
      <c r="M25" s="380"/>
      <c r="N25" s="380"/>
    </row>
    <row r="26" spans="1:29" s="19" customFormat="1" ht="12">
      <c r="B26" s="63" t="s">
        <v>1329</v>
      </c>
      <c r="C26" s="842">
        <v>0.44609051909063679</v>
      </c>
      <c r="D26" s="842">
        <v>1.4795308857492033</v>
      </c>
      <c r="E26" s="842">
        <v>4.4129559126987195</v>
      </c>
      <c r="F26" s="842">
        <v>1.0173081325264375</v>
      </c>
      <c r="G26" s="842">
        <v>0.95269395622870712</v>
      </c>
      <c r="H26" s="85"/>
      <c r="I26" s="63"/>
      <c r="J26" s="1508"/>
      <c r="K26" s="380"/>
      <c r="L26" s="380"/>
      <c r="M26" s="380"/>
      <c r="N26" s="380"/>
    </row>
    <row r="27" spans="1:29" s="19" customFormat="1" ht="12">
      <c r="B27" s="63" t="s">
        <v>1330</v>
      </c>
      <c r="C27" s="842">
        <v>0.51728819883283084</v>
      </c>
      <c r="D27" s="842">
        <v>1.5454185504306586</v>
      </c>
      <c r="E27" s="842">
        <v>4.7612109478321551</v>
      </c>
      <c r="F27" s="842">
        <v>1.8500033733357162</v>
      </c>
      <c r="G27" s="842">
        <v>2.013612474468538</v>
      </c>
      <c r="H27" s="85"/>
      <c r="I27" s="63"/>
      <c r="J27" s="1508"/>
      <c r="K27" s="380"/>
      <c r="L27" s="380"/>
      <c r="M27" s="380"/>
      <c r="N27" s="380"/>
    </row>
    <row r="28" spans="1:29" s="19" customFormat="1" ht="12">
      <c r="B28" s="63" t="s">
        <v>1363</v>
      </c>
      <c r="C28" s="842">
        <v>0.29844699448786483</v>
      </c>
      <c r="D28" s="842">
        <v>1.704327774917104</v>
      </c>
      <c r="E28" s="842">
        <v>7.3587131119047937</v>
      </c>
      <c r="F28" s="842">
        <v>1.7849687260432803</v>
      </c>
      <c r="G28" s="842">
        <v>2.3499932790549276</v>
      </c>
      <c r="H28" s="85"/>
      <c r="I28" s="63"/>
      <c r="J28" s="1508"/>
      <c r="K28" s="380"/>
      <c r="L28" s="380"/>
      <c r="M28" s="380"/>
      <c r="N28" s="380"/>
    </row>
    <row r="29" spans="1:29" s="19" customFormat="1" ht="12">
      <c r="B29" s="63" t="s">
        <v>1364</v>
      </c>
      <c r="C29" s="842">
        <v>0.23117727372532476</v>
      </c>
      <c r="D29" s="842">
        <v>1.2335999468038894</v>
      </c>
      <c r="E29" s="842">
        <v>4.8128895273974672</v>
      </c>
      <c r="F29" s="842">
        <v>0.50817344661487851</v>
      </c>
      <c r="G29" s="842">
        <v>0.47190710882935061</v>
      </c>
      <c r="H29" s="85"/>
      <c r="I29" s="63"/>
      <c r="J29" s="1508"/>
      <c r="K29" s="380"/>
      <c r="L29" s="380"/>
      <c r="M29" s="380"/>
      <c r="N29" s="380"/>
    </row>
    <row r="30" spans="1:29" s="19" customFormat="1" ht="12">
      <c r="B30" s="63" t="s">
        <v>1333</v>
      </c>
      <c r="C30" s="842">
        <v>0.22016538162196631</v>
      </c>
      <c r="D30" s="842">
        <v>1.5638655531347512</v>
      </c>
      <c r="E30" s="842">
        <v>4.5793565997027574</v>
      </c>
      <c r="F30" s="842">
        <v>0.6820848565643659</v>
      </c>
      <c r="G30" s="842">
        <v>0.53048080879861836</v>
      </c>
      <c r="H30" s="85"/>
      <c r="I30" s="63"/>
      <c r="J30" s="1508"/>
      <c r="K30" s="380"/>
      <c r="L30" s="380"/>
      <c r="M30" s="380"/>
      <c r="N30" s="380"/>
    </row>
    <row r="31" spans="1:29" s="19" customFormat="1" ht="12">
      <c r="B31" s="63" t="s">
        <v>1334</v>
      </c>
      <c r="C31" s="842">
        <v>0.14932048443072943</v>
      </c>
      <c r="D31" s="842">
        <v>1.1623576798611028</v>
      </c>
      <c r="E31" s="842">
        <v>0</v>
      </c>
      <c r="F31" s="842">
        <v>0.39615077458619724</v>
      </c>
      <c r="G31" s="842">
        <v>8.5351087781071103E-2</v>
      </c>
      <c r="H31" s="85"/>
      <c r="I31" s="63"/>
      <c r="J31" s="1508"/>
      <c r="K31" s="380"/>
      <c r="L31" s="380"/>
      <c r="M31" s="380"/>
      <c r="N31" s="380"/>
    </row>
    <row r="32" spans="1:29" s="19" customFormat="1" ht="12">
      <c r="B32" s="63" t="s">
        <v>1335</v>
      </c>
      <c r="C32" s="842">
        <v>0.35324599491415004</v>
      </c>
      <c r="D32" s="842">
        <v>1.3507125941415594</v>
      </c>
      <c r="E32" s="842">
        <v>4.9685188895620387</v>
      </c>
      <c r="F32" s="842">
        <v>1.0155294702081292</v>
      </c>
      <c r="G32" s="842">
        <v>0.95739039488343758</v>
      </c>
      <c r="H32" s="85"/>
      <c r="I32" s="63"/>
      <c r="J32" s="1508"/>
      <c r="K32" s="380"/>
      <c r="L32" s="380"/>
      <c r="M32" s="380"/>
      <c r="N32" s="380"/>
    </row>
    <row r="33" spans="1:29" s="19" customFormat="1" ht="12">
      <c r="B33" s="63" t="s">
        <v>1336</v>
      </c>
      <c r="C33" s="842">
        <v>0.35844114202896027</v>
      </c>
      <c r="D33" s="842">
        <v>1.306433202906659</v>
      </c>
      <c r="E33" s="842">
        <v>6.0892441465163829</v>
      </c>
      <c r="F33" s="842">
        <v>0.87588399627677904</v>
      </c>
      <c r="G33" s="842">
        <v>1.3819916287732796</v>
      </c>
      <c r="H33" s="85"/>
      <c r="I33" s="63"/>
      <c r="J33" s="1508"/>
      <c r="K33" s="380"/>
      <c r="L33" s="380"/>
      <c r="M33" s="380"/>
      <c r="N33" s="380"/>
    </row>
    <row r="34" spans="1:29" s="19" customFormat="1" ht="12">
      <c r="B34" s="63" t="s">
        <v>1031</v>
      </c>
      <c r="C34" s="842">
        <v>0.30060990838289225</v>
      </c>
      <c r="D34" s="842">
        <v>1.221588977450115</v>
      </c>
      <c r="E34" s="842">
        <v>7.1343569904441129</v>
      </c>
      <c r="F34" s="842">
        <v>0.78956243563827488</v>
      </c>
      <c r="G34" s="842">
        <v>1.4461197411715305</v>
      </c>
      <c r="H34" s="85"/>
      <c r="I34" s="63"/>
      <c r="J34" s="1508"/>
      <c r="K34" s="380"/>
      <c r="L34" s="380"/>
      <c r="M34" s="380"/>
      <c r="N34" s="380"/>
    </row>
    <row r="35" spans="1:29" s="19" customFormat="1" ht="12">
      <c r="B35" s="63" t="s">
        <v>1337</v>
      </c>
      <c r="C35" s="842">
        <v>0.30839068681684828</v>
      </c>
      <c r="D35" s="842">
        <v>1.358174053339557</v>
      </c>
      <c r="E35" s="842">
        <v>5.095594440183854</v>
      </c>
      <c r="F35" s="842">
        <v>0.89239467311917164</v>
      </c>
      <c r="G35" s="842">
        <v>0.89112108975333026</v>
      </c>
      <c r="H35" s="85"/>
      <c r="I35" s="63"/>
      <c r="J35" s="1508"/>
      <c r="K35" s="380"/>
      <c r="L35" s="380"/>
      <c r="M35" s="380"/>
      <c r="N35" s="380"/>
    </row>
    <row r="36" spans="1:29" s="19" customFormat="1" ht="12">
      <c r="B36" s="63" t="s">
        <v>1365</v>
      </c>
      <c r="C36" s="842">
        <v>0.51542033336422777</v>
      </c>
      <c r="D36" s="842">
        <v>1.1963585987963301</v>
      </c>
      <c r="E36" s="842">
        <v>9.2255411033515635</v>
      </c>
      <c r="F36" s="842">
        <v>7.3516911292908826</v>
      </c>
      <c r="G36" s="842">
        <v>3.8312482279605287</v>
      </c>
      <c r="H36" s="85"/>
      <c r="I36" s="63"/>
      <c r="J36" s="1508"/>
      <c r="K36" s="380"/>
      <c r="L36" s="380"/>
      <c r="M36" s="380"/>
      <c r="N36" s="380"/>
    </row>
    <row r="37" spans="1:29" s="19" customFormat="1" ht="12">
      <c r="B37" s="63" t="s">
        <v>1339</v>
      </c>
      <c r="C37" s="842">
        <v>0.38092204880312053</v>
      </c>
      <c r="D37" s="842">
        <v>1.6809094374000331</v>
      </c>
      <c r="E37" s="842">
        <v>5.77562859538636</v>
      </c>
      <c r="F37" s="842">
        <v>2.0032417363432713</v>
      </c>
      <c r="G37" s="842">
        <v>2.4732006316056543</v>
      </c>
      <c r="H37" s="85"/>
      <c r="I37" s="63"/>
      <c r="J37" s="1508"/>
      <c r="K37" s="380"/>
      <c r="L37" s="380"/>
      <c r="M37" s="380"/>
      <c r="N37" s="380"/>
    </row>
    <row r="38" spans="1:29" s="19" customFormat="1" ht="12">
      <c r="B38" s="63" t="s">
        <v>1340</v>
      </c>
      <c r="C38" s="842">
        <v>0.43618233653007082</v>
      </c>
      <c r="D38" s="842">
        <v>1.4729120340564199</v>
      </c>
      <c r="E38" s="842">
        <v>4.7545589835279838</v>
      </c>
      <c r="F38" s="842">
        <v>1.0836078682870716</v>
      </c>
      <c r="G38" s="842">
        <v>1.0743378347035391</v>
      </c>
      <c r="H38" s="85"/>
      <c r="I38" s="63"/>
      <c r="J38" s="1508"/>
      <c r="K38" s="380"/>
      <c r="L38" s="380"/>
      <c r="M38" s="380"/>
      <c r="N38" s="380"/>
    </row>
    <row r="39" spans="1:29" s="19" customFormat="1" ht="12">
      <c r="B39" s="63" t="s">
        <v>1034</v>
      </c>
      <c r="C39" s="842">
        <v>0.45146018321510634</v>
      </c>
      <c r="D39" s="842">
        <v>1.4878071589851494</v>
      </c>
      <c r="E39" s="842">
        <v>7.9155136550378469</v>
      </c>
      <c r="F39" s="842">
        <v>1.5739119203333503</v>
      </c>
      <c r="G39" s="842">
        <v>1.8764549336817715</v>
      </c>
      <c r="H39" s="85"/>
      <c r="I39" s="63"/>
      <c r="J39" s="1508"/>
      <c r="K39" s="380"/>
      <c r="L39" s="380"/>
      <c r="M39" s="380"/>
      <c r="N39" s="380"/>
    </row>
    <row r="40" spans="1:29" s="19" customFormat="1" ht="12">
      <c r="B40" s="63" t="s">
        <v>1341</v>
      </c>
      <c r="C40" s="842">
        <v>0.49139916002990047</v>
      </c>
      <c r="D40" s="842">
        <v>1.1962548008108935</v>
      </c>
      <c r="E40" s="842">
        <v>6.8418776210730767</v>
      </c>
      <c r="F40" s="842">
        <v>0.97411534535108391</v>
      </c>
      <c r="G40" s="842">
        <v>1.0153690745877157</v>
      </c>
      <c r="H40" s="85"/>
      <c r="I40" s="63"/>
      <c r="J40" s="1508"/>
      <c r="K40" s="380"/>
      <c r="L40" s="380"/>
      <c r="M40" s="380"/>
      <c r="N40" s="380"/>
    </row>
    <row r="41" spans="1:29" s="19" customFormat="1" ht="12">
      <c r="B41" s="63" t="s">
        <v>1342</v>
      </c>
      <c r="C41" s="842">
        <v>0.29274249109665718</v>
      </c>
      <c r="D41" s="842">
        <v>1.0764882524958699</v>
      </c>
      <c r="E41" s="842">
        <v>6.5354237096795398</v>
      </c>
      <c r="F41" s="842">
        <v>1.3532056792482685</v>
      </c>
      <c r="G41" s="842">
        <v>1.1368640903161216</v>
      </c>
      <c r="H41" s="85"/>
      <c r="I41" s="63"/>
      <c r="J41" s="1508"/>
      <c r="K41" s="380"/>
      <c r="L41" s="380"/>
      <c r="M41" s="380"/>
      <c r="N41" s="380"/>
    </row>
    <row r="42" spans="1:29" s="19" customFormat="1" ht="12">
      <c r="B42" s="63" t="s">
        <v>1058</v>
      </c>
      <c r="C42" s="842">
        <v>0.27285779925327752</v>
      </c>
      <c r="D42" s="842">
        <v>1.2805496430572079</v>
      </c>
      <c r="E42" s="842">
        <v>14.606547870401302</v>
      </c>
      <c r="F42" s="842">
        <v>2.0739458366653176</v>
      </c>
      <c r="G42" s="842">
        <v>1.880801352780348</v>
      </c>
      <c r="H42" s="85"/>
      <c r="I42" s="63"/>
      <c r="J42" s="1508"/>
      <c r="K42" s="380"/>
      <c r="L42" s="380"/>
      <c r="M42" s="380"/>
      <c r="N42" s="380"/>
    </row>
    <row r="43" spans="1:29" s="19" customFormat="1" ht="11.25">
      <c r="B43" s="672" t="s">
        <v>1343</v>
      </c>
      <c r="C43" s="843">
        <v>0.36228423208643573</v>
      </c>
      <c r="D43" s="843">
        <v>1.4486389670795816</v>
      </c>
      <c r="E43" s="843">
        <v>6.5305939739131453</v>
      </c>
      <c r="F43" s="843">
        <v>1.3040221648750512</v>
      </c>
      <c r="G43" s="843">
        <v>1.3538135014635444</v>
      </c>
      <c r="H43" s="85"/>
      <c r="I43" s="63"/>
      <c r="J43" s="1508"/>
      <c r="K43" s="54"/>
      <c r="L43" s="54"/>
    </row>
    <row r="44" spans="1:29" s="19" customFormat="1" ht="11.25">
      <c r="B44" s="63"/>
      <c r="C44" s="86"/>
      <c r="D44" s="86"/>
      <c r="E44" s="86"/>
      <c r="F44" s="87"/>
      <c r="G44" s="86"/>
      <c r="H44" s="85"/>
      <c r="I44" s="63"/>
      <c r="J44" s="1508"/>
      <c r="K44" s="54"/>
      <c r="L44" s="54"/>
    </row>
    <row r="45" spans="1:29" ht="11.25">
      <c r="A45" s="19"/>
      <c r="B45" s="10"/>
      <c r="C45" s="10"/>
      <c r="D45" s="10"/>
      <c r="E45" s="10"/>
      <c r="F45" s="10"/>
      <c r="G45" s="10"/>
      <c r="H45" s="10"/>
      <c r="I45" s="10"/>
      <c r="J45" s="1507"/>
      <c r="K45" s="78"/>
      <c r="L45" s="78"/>
      <c r="P45" s="41"/>
      <c r="Q45" s="41"/>
      <c r="R45" s="41"/>
      <c r="S45" s="41"/>
      <c r="T45" s="41"/>
      <c r="U45" s="41"/>
      <c r="V45" s="41"/>
      <c r="W45" s="41"/>
      <c r="X45" s="41"/>
      <c r="Y45" s="41"/>
      <c r="Z45" s="41"/>
      <c r="AA45" s="41"/>
      <c r="AB45" s="41"/>
      <c r="AC45" s="41"/>
    </row>
    <row r="46" spans="1:29" ht="22.5">
      <c r="A46" s="19"/>
      <c r="B46" s="1227" t="s">
        <v>1357</v>
      </c>
      <c r="C46" s="1220" t="s">
        <v>1360</v>
      </c>
      <c r="D46" s="1220" t="s">
        <v>1361</v>
      </c>
      <c r="E46" s="1220" t="s">
        <v>1362</v>
      </c>
      <c r="F46" s="1224" t="s">
        <v>1352</v>
      </c>
      <c r="G46" s="1224" t="s">
        <v>1358</v>
      </c>
      <c r="H46" s="12"/>
      <c r="I46" s="10"/>
      <c r="J46" s="1507"/>
      <c r="K46" s="78"/>
      <c r="L46" s="78"/>
      <c r="P46" s="41"/>
      <c r="Q46" s="41"/>
      <c r="R46" s="41"/>
      <c r="S46" s="41"/>
      <c r="T46" s="41"/>
      <c r="U46" s="41"/>
      <c r="V46" s="41"/>
      <c r="W46" s="41"/>
      <c r="X46" s="41"/>
      <c r="Y46" s="41"/>
      <c r="Z46" s="41"/>
      <c r="AA46" s="41"/>
      <c r="AB46" s="41"/>
      <c r="AC46" s="41"/>
    </row>
    <row r="47" spans="1:29" ht="11.25">
      <c r="A47" s="19"/>
      <c r="B47" s="63" t="s">
        <v>1329</v>
      </c>
      <c r="C47" s="84">
        <v>118256.99689277996</v>
      </c>
      <c r="D47" s="84">
        <v>65728.058214720018</v>
      </c>
      <c r="E47" s="84">
        <v>10946.210535210001</v>
      </c>
      <c r="F47" s="84">
        <v>194931.26564271</v>
      </c>
      <c r="G47" s="84">
        <v>179945.06126630001</v>
      </c>
      <c r="H47" s="12"/>
      <c r="I47" s="10"/>
      <c r="J47" s="1507"/>
      <c r="K47" s="78"/>
      <c r="L47" s="78"/>
      <c r="P47" s="41"/>
      <c r="Q47" s="41"/>
      <c r="R47" s="41"/>
      <c r="S47" s="41"/>
      <c r="T47" s="41"/>
      <c r="U47" s="41"/>
      <c r="V47" s="41"/>
      <c r="W47" s="41"/>
      <c r="X47" s="41"/>
      <c r="Y47" s="41"/>
      <c r="Z47" s="41"/>
      <c r="AA47" s="41"/>
      <c r="AB47" s="41"/>
      <c r="AC47" s="41"/>
    </row>
    <row r="48" spans="1:29" ht="12">
      <c r="A48" s="19"/>
      <c r="B48" s="63" t="s">
        <v>1330</v>
      </c>
      <c r="C48" s="84">
        <v>9238.8018589699968</v>
      </c>
      <c r="D48" s="84">
        <v>25578.845341919994</v>
      </c>
      <c r="E48" s="84">
        <v>6905.5946701899984</v>
      </c>
      <c r="F48" s="84">
        <v>41723.241871079983</v>
      </c>
      <c r="G48" s="84">
        <v>44983.737809480001</v>
      </c>
      <c r="H48" s="12"/>
      <c r="I48" s="10"/>
      <c r="J48" s="1507"/>
      <c r="K48" s="428"/>
      <c r="L48" s="428"/>
      <c r="M48" s="428"/>
      <c r="N48" s="428"/>
      <c r="O48" s="428"/>
      <c r="P48" s="41"/>
      <c r="Q48" s="41"/>
      <c r="R48" s="41"/>
      <c r="S48" s="41"/>
      <c r="T48" s="41"/>
      <c r="U48" s="41"/>
      <c r="V48" s="41"/>
      <c r="W48" s="41"/>
      <c r="X48" s="41"/>
      <c r="Y48" s="41"/>
      <c r="Z48" s="41"/>
      <c r="AA48" s="41"/>
      <c r="AB48" s="41"/>
      <c r="AC48" s="41"/>
    </row>
    <row r="49" spans="1:29" ht="12">
      <c r="A49" s="19"/>
      <c r="B49" s="63" t="s">
        <v>1363</v>
      </c>
      <c r="C49" s="84">
        <v>30278.025260420003</v>
      </c>
      <c r="D49" s="84">
        <v>22623.642497919995</v>
      </c>
      <c r="E49" s="84">
        <v>8402.4905601999999</v>
      </c>
      <c r="F49" s="84">
        <v>61304.158318539994</v>
      </c>
      <c r="G49" s="84">
        <v>60566.595912090001</v>
      </c>
      <c r="H49" s="12"/>
      <c r="I49" s="10"/>
      <c r="J49" s="1507"/>
      <c r="K49" s="428"/>
      <c r="L49" s="428"/>
      <c r="M49" s="428"/>
      <c r="N49" s="428"/>
      <c r="O49" s="428"/>
      <c r="P49" s="41"/>
      <c r="Q49" s="41"/>
      <c r="R49" s="41"/>
      <c r="S49" s="41"/>
      <c r="T49" s="41"/>
      <c r="U49" s="41"/>
      <c r="V49" s="41"/>
      <c r="W49" s="41"/>
      <c r="X49" s="41"/>
      <c r="Y49" s="41"/>
      <c r="Z49" s="41"/>
      <c r="AA49" s="41"/>
      <c r="AB49" s="41"/>
      <c r="AC49" s="41"/>
    </row>
    <row r="50" spans="1:29" ht="12">
      <c r="A50" s="19"/>
      <c r="B50" s="63" t="s">
        <v>1364</v>
      </c>
      <c r="C50" s="84">
        <v>40713.278283500003</v>
      </c>
      <c r="D50" s="84">
        <v>12955.821082360002</v>
      </c>
      <c r="E50" s="84">
        <v>436.48089448999997</v>
      </c>
      <c r="F50" s="84">
        <v>54105.580260349998</v>
      </c>
      <c r="G50" s="84">
        <v>44559.674513830003</v>
      </c>
      <c r="H50" s="12"/>
      <c r="I50" s="10"/>
      <c r="J50" s="1507"/>
      <c r="K50" s="428"/>
      <c r="L50" s="428"/>
      <c r="M50" s="428"/>
      <c r="N50" s="428"/>
      <c r="O50" s="428"/>
      <c r="P50" s="41"/>
      <c r="Q50" s="41"/>
      <c r="R50" s="41"/>
      <c r="S50" s="41"/>
      <c r="T50" s="41"/>
      <c r="U50" s="41"/>
      <c r="V50" s="41"/>
      <c r="W50" s="41"/>
      <c r="X50" s="41"/>
      <c r="Y50" s="41"/>
      <c r="Z50" s="41"/>
      <c r="AA50" s="41"/>
      <c r="AB50" s="41"/>
      <c r="AC50" s="41"/>
    </row>
    <row r="51" spans="1:29" ht="12">
      <c r="A51" s="19"/>
      <c r="B51" s="63" t="s">
        <v>1333</v>
      </c>
      <c r="C51" s="84">
        <v>24665.566925159997</v>
      </c>
      <c r="D51" s="84">
        <v>5819.9957705799989</v>
      </c>
      <c r="E51" s="84">
        <v>1606.6484995899998</v>
      </c>
      <c r="F51" s="84">
        <v>32092.211195329994</v>
      </c>
      <c r="G51" s="84">
        <v>31062.525840440001</v>
      </c>
      <c r="H51" s="12"/>
      <c r="I51" s="10"/>
      <c r="J51" s="1507"/>
      <c r="K51" s="428"/>
      <c r="L51" s="428"/>
      <c r="M51" s="380"/>
      <c r="N51" s="428"/>
      <c r="O51" s="428"/>
      <c r="P51" s="41"/>
      <c r="Q51" s="41"/>
      <c r="R51" s="41"/>
      <c r="S51" s="41"/>
      <c r="T51" s="41"/>
      <c r="U51" s="41"/>
      <c r="V51" s="41"/>
      <c r="W51" s="41"/>
      <c r="X51" s="41"/>
      <c r="Y51" s="41"/>
      <c r="Z51" s="41"/>
      <c r="AA51" s="41"/>
      <c r="AB51" s="41"/>
      <c r="AC51" s="41"/>
    </row>
    <row r="52" spans="1:29" ht="12">
      <c r="A52" s="19"/>
      <c r="B52" s="63" t="s">
        <v>1334</v>
      </c>
      <c r="C52" s="84">
        <v>9.2250638299999999</v>
      </c>
      <c r="D52" s="84">
        <v>2.9718150099999998</v>
      </c>
      <c r="E52" s="84"/>
      <c r="F52" s="84">
        <v>12.19687884</v>
      </c>
      <c r="G52" s="84">
        <v>1391.9057522000001</v>
      </c>
      <c r="H52" s="12"/>
      <c r="I52" s="10"/>
      <c r="J52" s="1507"/>
      <c r="K52" s="428"/>
      <c r="L52" s="428"/>
      <c r="M52" s="380"/>
      <c r="N52" s="428"/>
      <c r="O52" s="428"/>
      <c r="P52" s="41"/>
      <c r="Q52" s="41"/>
      <c r="R52" s="41"/>
      <c r="S52" s="41"/>
      <c r="T52" s="41"/>
      <c r="U52" s="41"/>
      <c r="V52" s="41"/>
      <c r="W52" s="41"/>
      <c r="X52" s="41"/>
      <c r="Y52" s="41"/>
      <c r="Z52" s="41"/>
      <c r="AA52" s="41"/>
      <c r="AB52" s="41"/>
      <c r="AC52" s="41"/>
    </row>
    <row r="53" spans="1:29" ht="12">
      <c r="A53" s="19"/>
      <c r="B53" s="63" t="s">
        <v>1335</v>
      </c>
      <c r="C53" s="84">
        <v>36925.912870350003</v>
      </c>
      <c r="D53" s="84">
        <v>18456.798156120014</v>
      </c>
      <c r="E53" s="84">
        <v>4621.5693244600043</v>
      </c>
      <c r="F53" s="84">
        <v>60004.280350930021</v>
      </c>
      <c r="G53" s="84">
        <v>52396.844756049999</v>
      </c>
      <c r="H53" s="12"/>
      <c r="I53" s="10"/>
      <c r="J53" s="1507"/>
      <c r="K53" s="428"/>
      <c r="L53" s="380"/>
      <c r="M53" s="380"/>
      <c r="N53" s="428"/>
      <c r="O53" s="428"/>
      <c r="P53" s="41"/>
      <c r="Q53" s="41"/>
      <c r="R53" s="41"/>
      <c r="S53" s="41"/>
      <c r="T53" s="41"/>
      <c r="U53" s="41"/>
      <c r="V53" s="41"/>
      <c r="W53" s="41"/>
      <c r="X53" s="41"/>
      <c r="Y53" s="41"/>
      <c r="Z53" s="41"/>
      <c r="AA53" s="41"/>
      <c r="AB53" s="41"/>
      <c r="AC53" s="41"/>
    </row>
    <row r="54" spans="1:29" ht="12">
      <c r="A54" s="19"/>
      <c r="B54" s="63" t="s">
        <v>1336</v>
      </c>
      <c r="C54" s="84">
        <v>25145.147130659996</v>
      </c>
      <c r="D54" s="84">
        <v>9481.4938126499965</v>
      </c>
      <c r="E54" s="84">
        <v>1712.7009847300005</v>
      </c>
      <c r="F54" s="84">
        <v>36339.34192803999</v>
      </c>
      <c r="G54" s="84">
        <v>33061.388202959999</v>
      </c>
      <c r="H54" s="12"/>
      <c r="I54" s="10"/>
      <c r="J54" s="1507"/>
      <c r="K54" s="428"/>
      <c r="L54" s="428"/>
      <c r="M54" s="428"/>
      <c r="N54" s="428"/>
      <c r="O54" s="428"/>
      <c r="P54" s="41"/>
      <c r="Q54" s="41"/>
      <c r="R54" s="41"/>
      <c r="S54" s="41"/>
      <c r="T54" s="41"/>
      <c r="U54" s="41"/>
      <c r="V54" s="41"/>
      <c r="W54" s="41"/>
      <c r="X54" s="41"/>
      <c r="Y54" s="41"/>
      <c r="Z54" s="41"/>
      <c r="AA54" s="41"/>
      <c r="AB54" s="41"/>
      <c r="AC54" s="41"/>
    </row>
    <row r="55" spans="1:29" ht="12">
      <c r="A55" s="19"/>
      <c r="B55" s="63" t="s">
        <v>1031</v>
      </c>
      <c r="C55" s="84">
        <v>45460.533332099978</v>
      </c>
      <c r="D55" s="84">
        <v>9087.0302924399984</v>
      </c>
      <c r="E55" s="84">
        <v>2884.6015788900013</v>
      </c>
      <c r="F55" s="84">
        <v>57432.165203429977</v>
      </c>
      <c r="G55" s="84">
        <v>56631.466799280002</v>
      </c>
      <c r="H55" s="12"/>
      <c r="I55" s="10"/>
      <c r="J55" s="1507"/>
      <c r="K55" s="428"/>
      <c r="L55" s="428"/>
      <c r="M55" s="428"/>
      <c r="N55" s="428"/>
      <c r="O55" s="428"/>
      <c r="P55" s="41"/>
      <c r="Q55" s="41"/>
      <c r="R55" s="41"/>
      <c r="S55" s="41"/>
      <c r="T55" s="41"/>
      <c r="U55" s="41"/>
      <c r="V55" s="41"/>
      <c r="W55" s="41"/>
      <c r="X55" s="41"/>
      <c r="Y55" s="41"/>
      <c r="Z55" s="41"/>
      <c r="AA55" s="41"/>
      <c r="AB55" s="41"/>
      <c r="AC55" s="41"/>
    </row>
    <row r="56" spans="1:29" ht="12">
      <c r="A56" s="19"/>
      <c r="B56" s="63" t="s">
        <v>1337</v>
      </c>
      <c r="C56" s="84">
        <v>21316.757833559994</v>
      </c>
      <c r="D56" s="84">
        <v>8674.8115545500023</v>
      </c>
      <c r="E56" s="84">
        <v>2000.5052499099995</v>
      </c>
      <c r="F56" s="84">
        <v>31992.074638019996</v>
      </c>
      <c r="G56" s="84">
        <v>30882.620565649999</v>
      </c>
      <c r="H56" s="12"/>
      <c r="I56" s="10"/>
      <c r="J56" s="1507"/>
      <c r="K56" s="428"/>
      <c r="L56" s="428"/>
      <c r="M56" s="428"/>
      <c r="N56" s="428"/>
      <c r="O56" s="428"/>
      <c r="P56" s="41"/>
      <c r="Q56" s="41"/>
      <c r="R56" s="41"/>
      <c r="S56" s="41"/>
      <c r="T56" s="41"/>
      <c r="U56" s="41"/>
      <c r="V56" s="41"/>
      <c r="W56" s="41"/>
      <c r="X56" s="41"/>
      <c r="Y56" s="41"/>
      <c r="Z56" s="41"/>
      <c r="AA56" s="41"/>
      <c r="AB56" s="41"/>
      <c r="AC56" s="41"/>
    </row>
    <row r="57" spans="1:29" ht="12">
      <c r="A57" s="19"/>
      <c r="B57" s="63" t="s">
        <v>1365</v>
      </c>
      <c r="C57" s="84">
        <v>1502.3586301799994</v>
      </c>
      <c r="D57" s="84">
        <v>2822.5258182600005</v>
      </c>
      <c r="E57" s="84">
        <v>14752.576672880012</v>
      </c>
      <c r="F57" s="84">
        <v>19077.461121320015</v>
      </c>
      <c r="G57" s="84">
        <v>19870.933181939999</v>
      </c>
      <c r="H57" s="12"/>
      <c r="I57" s="10"/>
      <c r="J57" s="1507"/>
      <c r="K57" s="428"/>
      <c r="L57" s="428"/>
      <c r="M57" s="428"/>
      <c r="N57" s="428"/>
      <c r="O57" s="428"/>
      <c r="P57" s="41"/>
      <c r="Q57" s="41"/>
      <c r="R57" s="41"/>
      <c r="S57" s="41"/>
      <c r="T57" s="41"/>
      <c r="U57" s="41"/>
      <c r="V57" s="41"/>
      <c r="W57" s="41"/>
      <c r="X57" s="41"/>
      <c r="Y57" s="41"/>
      <c r="Z57" s="41"/>
      <c r="AA57" s="41"/>
      <c r="AB57" s="41"/>
      <c r="AC57" s="41"/>
    </row>
    <row r="58" spans="1:29" ht="12">
      <c r="A58" s="19"/>
      <c r="B58" s="63" t="s">
        <v>1339</v>
      </c>
      <c r="C58" s="84">
        <v>21264.938279239999</v>
      </c>
      <c r="D58" s="84">
        <v>13252.613803190003</v>
      </c>
      <c r="E58" s="84">
        <v>10277.385365710014</v>
      </c>
      <c r="F58" s="84">
        <v>44794.937448140015</v>
      </c>
      <c r="G58" s="84">
        <v>43126.820587549999</v>
      </c>
      <c r="H58" s="12"/>
      <c r="I58" s="10"/>
      <c r="J58" s="1507"/>
      <c r="K58" s="428"/>
      <c r="L58" s="428"/>
      <c r="M58" s="428"/>
      <c r="N58" s="428"/>
      <c r="O58" s="428"/>
      <c r="P58" s="41"/>
      <c r="Q58" s="41"/>
      <c r="R58" s="41"/>
      <c r="S58" s="41"/>
      <c r="T58" s="41"/>
      <c r="U58" s="41"/>
      <c r="V58" s="41"/>
      <c r="W58" s="41"/>
      <c r="X58" s="41"/>
      <c r="Y58" s="41"/>
      <c r="Z58" s="41"/>
      <c r="AA58" s="41"/>
      <c r="AB58" s="41"/>
      <c r="AC58" s="41"/>
    </row>
    <row r="59" spans="1:29" ht="12">
      <c r="A59" s="19"/>
      <c r="B59" s="63" t="s">
        <v>1340</v>
      </c>
      <c r="C59" s="84">
        <v>36794.801521939982</v>
      </c>
      <c r="D59" s="84">
        <v>30582.175885239987</v>
      </c>
      <c r="E59" s="84">
        <v>3246.0594262200007</v>
      </c>
      <c r="F59" s="84">
        <v>70623.036833399965</v>
      </c>
      <c r="G59" s="84">
        <v>77917.08912895</v>
      </c>
      <c r="H59" s="12"/>
      <c r="I59" s="10"/>
      <c r="J59" s="1507"/>
      <c r="K59" s="428"/>
      <c r="L59" s="428"/>
      <c r="M59" s="428"/>
      <c r="N59" s="428"/>
      <c r="O59" s="428"/>
      <c r="P59" s="41"/>
      <c r="Q59" s="41"/>
      <c r="R59" s="41"/>
      <c r="S59" s="41"/>
      <c r="T59" s="41"/>
      <c r="U59" s="41"/>
      <c r="V59" s="41"/>
      <c r="W59" s="41"/>
      <c r="X59" s="41"/>
      <c r="Y59" s="41"/>
      <c r="Z59" s="41"/>
      <c r="AA59" s="41"/>
      <c r="AB59" s="41"/>
      <c r="AC59" s="41"/>
    </row>
    <row r="60" spans="1:29" ht="12">
      <c r="A60" s="19"/>
      <c r="B60" s="63" t="s">
        <v>1034</v>
      </c>
      <c r="C60" s="84">
        <v>9180.9558319899952</v>
      </c>
      <c r="D60" s="84">
        <v>7180.8825132200054</v>
      </c>
      <c r="E60" s="84">
        <v>1722.5124588499996</v>
      </c>
      <c r="F60" s="84">
        <v>18084.350804060003</v>
      </c>
      <c r="G60" s="84">
        <v>16530.23342895</v>
      </c>
      <c r="H60" s="12"/>
      <c r="I60" s="10"/>
      <c r="J60" s="1507"/>
      <c r="K60" s="428"/>
      <c r="L60" s="428"/>
      <c r="M60" s="428"/>
      <c r="N60" s="428"/>
      <c r="O60" s="428"/>
      <c r="P60" s="41"/>
      <c r="Q60" s="41"/>
      <c r="R60" s="41"/>
      <c r="S60" s="41"/>
      <c r="T60" s="41"/>
      <c r="U60" s="41"/>
      <c r="V60" s="41"/>
      <c r="W60" s="41"/>
      <c r="X60" s="41"/>
      <c r="Y60" s="41"/>
      <c r="Z60" s="41"/>
      <c r="AA60" s="41"/>
      <c r="AB60" s="41"/>
      <c r="AC60" s="41"/>
    </row>
    <row r="61" spans="1:29" ht="12">
      <c r="A61" s="19"/>
      <c r="B61" s="63" t="s">
        <v>1341</v>
      </c>
      <c r="C61" s="84">
        <v>12401.791772760014</v>
      </c>
      <c r="D61" s="84">
        <v>5156.8914188000008</v>
      </c>
      <c r="E61" s="84">
        <v>825.01579589999949</v>
      </c>
      <c r="F61" s="84">
        <v>18383.698987460011</v>
      </c>
      <c r="G61" s="84">
        <v>17677.528616579999</v>
      </c>
      <c r="H61" s="12"/>
      <c r="I61" s="10"/>
      <c r="J61" s="1507"/>
      <c r="K61" s="428"/>
      <c r="L61" s="428"/>
      <c r="M61" s="428"/>
      <c r="N61" s="428"/>
      <c r="O61" s="428"/>
      <c r="P61" s="41"/>
      <c r="Q61" s="41"/>
      <c r="R61" s="41"/>
      <c r="S61" s="41"/>
      <c r="T61" s="41"/>
      <c r="U61" s="41"/>
      <c r="V61" s="41"/>
      <c r="W61" s="41"/>
      <c r="X61" s="41"/>
      <c r="Y61" s="41"/>
      <c r="Z61" s="41"/>
      <c r="AA61" s="41"/>
      <c r="AB61" s="41"/>
      <c r="AC61" s="41"/>
    </row>
    <row r="62" spans="1:29" ht="12">
      <c r="A62" s="19"/>
      <c r="B62" s="63" t="s">
        <v>1342</v>
      </c>
      <c r="C62" s="84">
        <v>15851.254556919997</v>
      </c>
      <c r="D62" s="84">
        <v>10055.772438669999</v>
      </c>
      <c r="E62" s="84">
        <v>3780.6744721700015</v>
      </c>
      <c r="F62" s="84">
        <v>29687.701467759998</v>
      </c>
      <c r="G62" s="84">
        <v>27557.22877007</v>
      </c>
      <c r="H62" s="12"/>
      <c r="I62" s="10"/>
      <c r="J62" s="1507"/>
      <c r="K62" s="428"/>
      <c r="L62" s="428"/>
      <c r="M62" s="380"/>
      <c r="N62" s="428"/>
      <c r="O62" s="428"/>
      <c r="P62" s="41"/>
      <c r="Q62" s="41"/>
      <c r="R62" s="41"/>
      <c r="S62" s="41"/>
      <c r="T62" s="41"/>
      <c r="U62" s="41"/>
      <c r="V62" s="41"/>
      <c r="W62" s="41"/>
      <c r="X62" s="41"/>
      <c r="Y62" s="41"/>
      <c r="Z62" s="41"/>
      <c r="AA62" s="41"/>
      <c r="AB62" s="41"/>
      <c r="AC62" s="41"/>
    </row>
    <row r="63" spans="1:29" ht="12">
      <c r="A63" s="19"/>
      <c r="B63" s="63" t="s">
        <v>1058</v>
      </c>
      <c r="C63" s="84">
        <v>9447.0677585699996</v>
      </c>
      <c r="D63" s="84">
        <v>3073.1847635400009</v>
      </c>
      <c r="E63" s="84">
        <v>1552.2118846400008</v>
      </c>
      <c r="F63" s="84">
        <v>14072.464406750001</v>
      </c>
      <c r="G63" s="84">
        <v>10050.868870759999</v>
      </c>
      <c r="H63" s="12"/>
      <c r="I63" s="10"/>
      <c r="J63" s="1507"/>
      <c r="K63" s="428"/>
      <c r="L63" s="428"/>
      <c r="M63" s="428"/>
      <c r="N63" s="428"/>
      <c r="O63" s="428"/>
      <c r="P63" s="41"/>
      <c r="Q63" s="41"/>
      <c r="R63" s="41"/>
      <c r="S63" s="41"/>
      <c r="T63" s="41"/>
      <c r="U63" s="41"/>
      <c r="V63" s="41"/>
      <c r="W63" s="41"/>
      <c r="X63" s="41"/>
      <c r="Y63" s="41"/>
      <c r="Z63" s="41"/>
      <c r="AA63" s="41"/>
      <c r="AB63" s="41"/>
      <c r="AC63" s="41"/>
    </row>
    <row r="64" spans="1:29" ht="12">
      <c r="B64" s="672" t="s">
        <v>1343</v>
      </c>
      <c r="C64" s="673">
        <v>458453.41380292992</v>
      </c>
      <c r="D64" s="673">
        <v>250533.51517919003</v>
      </c>
      <c r="E64" s="673">
        <v>75673.238374040026</v>
      </c>
      <c r="F64" s="673">
        <v>784660.16735616012</v>
      </c>
      <c r="G64" s="673">
        <v>748212.52400307998</v>
      </c>
      <c r="H64" s="12"/>
      <c r="I64" s="10"/>
      <c r="J64" s="1507"/>
      <c r="K64" s="428"/>
      <c r="L64" s="428"/>
      <c r="M64" s="428"/>
      <c r="N64" s="428"/>
      <c r="O64" s="428"/>
      <c r="P64" s="41"/>
      <c r="Q64" s="41"/>
      <c r="R64" s="41"/>
      <c r="S64" s="41"/>
      <c r="T64" s="41"/>
      <c r="U64" s="41"/>
      <c r="V64" s="41"/>
      <c r="W64" s="41"/>
      <c r="X64" s="41"/>
      <c r="Y64" s="41"/>
      <c r="Z64" s="41"/>
      <c r="AA64" s="41"/>
      <c r="AB64" s="41"/>
      <c r="AC64" s="41"/>
    </row>
    <row r="65" spans="1:29" ht="12">
      <c r="B65" s="10"/>
      <c r="C65" s="10"/>
      <c r="D65" s="10"/>
      <c r="E65" s="10"/>
      <c r="F65" s="12"/>
      <c r="G65" s="10"/>
      <c r="H65" s="12"/>
      <c r="I65" s="10"/>
      <c r="J65" s="1507"/>
      <c r="K65" s="428"/>
      <c r="L65" s="428"/>
      <c r="M65" s="428"/>
      <c r="N65" s="428"/>
      <c r="O65" s="428"/>
      <c r="P65" s="41"/>
      <c r="Q65" s="41"/>
      <c r="R65" s="41"/>
      <c r="S65" s="41"/>
      <c r="T65" s="41"/>
      <c r="U65" s="41"/>
      <c r="V65" s="41"/>
      <c r="W65" s="41"/>
      <c r="X65" s="41"/>
      <c r="Y65" s="41"/>
      <c r="Z65" s="41"/>
      <c r="AA65" s="41"/>
      <c r="AB65" s="41"/>
      <c r="AC65" s="41"/>
    </row>
    <row r="66" spans="1:29" ht="11.25">
      <c r="B66" s="88"/>
      <c r="C66" s="10"/>
      <c r="D66" s="10"/>
      <c r="E66" s="10"/>
      <c r="F66" s="10"/>
      <c r="G66" s="10"/>
      <c r="H66" s="12"/>
      <c r="I66" s="10"/>
      <c r="J66" s="1507"/>
      <c r="K66" s="78"/>
      <c r="L66" s="78"/>
      <c r="P66" s="41"/>
      <c r="Q66" s="41"/>
      <c r="R66" s="41"/>
      <c r="S66" s="41"/>
      <c r="T66" s="41"/>
      <c r="U66" s="41"/>
      <c r="V66" s="41"/>
      <c r="W66" s="41"/>
      <c r="X66" s="41"/>
      <c r="Y66" s="41"/>
      <c r="Z66" s="41"/>
      <c r="AA66" s="41"/>
      <c r="AB66" s="41"/>
      <c r="AC66" s="41"/>
    </row>
    <row r="67" spans="1:29" ht="13.5">
      <c r="B67" s="519" t="s">
        <v>1366</v>
      </c>
      <c r="C67" s="10"/>
      <c r="D67" s="10"/>
      <c r="E67" s="10"/>
      <c r="F67" s="10"/>
      <c r="G67" s="10"/>
      <c r="H67" s="12"/>
      <c r="I67" s="10"/>
      <c r="P67" s="41"/>
      <c r="Q67" s="41"/>
      <c r="R67" s="41"/>
      <c r="S67" s="41"/>
      <c r="T67" s="41"/>
      <c r="U67" s="41"/>
      <c r="V67" s="41"/>
      <c r="W67" s="41"/>
      <c r="X67" s="41"/>
      <c r="Y67" s="41"/>
      <c r="Z67" s="41"/>
      <c r="AA67" s="41"/>
      <c r="AB67" s="41"/>
      <c r="AC67" s="41"/>
    </row>
    <row r="68" spans="1:29" ht="11.25">
      <c r="B68" s="12"/>
      <c r="C68" s="10"/>
      <c r="D68" s="10"/>
      <c r="E68" s="10"/>
      <c r="F68" s="10"/>
      <c r="G68" s="10"/>
      <c r="H68" s="12"/>
      <c r="I68" s="10"/>
      <c r="P68" s="41"/>
      <c r="Q68" s="41"/>
      <c r="R68" s="41"/>
      <c r="S68" s="41"/>
      <c r="T68" s="41"/>
      <c r="U68" s="41"/>
      <c r="V68" s="41"/>
      <c r="W68" s="41"/>
      <c r="X68" s="41"/>
      <c r="Y68" s="41"/>
      <c r="Z68" s="41"/>
      <c r="AA68" s="41"/>
      <c r="AB68" s="41"/>
      <c r="AC68" s="41"/>
    </row>
    <row r="69" spans="1:29" ht="12">
      <c r="A69" s="30"/>
      <c r="B69" s="1227" t="s">
        <v>1349</v>
      </c>
      <c r="C69" s="1224" t="s">
        <v>1011</v>
      </c>
      <c r="D69" s="1224" t="s">
        <v>1013</v>
      </c>
      <c r="E69" s="1224" t="s">
        <v>1350</v>
      </c>
      <c r="F69" s="1224" t="s">
        <v>1351</v>
      </c>
      <c r="G69" s="1224" t="s">
        <v>1016</v>
      </c>
      <c r="H69" s="1224" t="s">
        <v>1352</v>
      </c>
      <c r="I69" s="1224" t="s">
        <v>1358</v>
      </c>
      <c r="K69" s="380"/>
      <c r="L69" s="380"/>
      <c r="M69" s="380"/>
      <c r="N69" s="380"/>
      <c r="O69" s="380"/>
      <c r="P69" s="380"/>
      <c r="Q69" s="41"/>
      <c r="R69" s="41"/>
      <c r="S69" s="41"/>
      <c r="T69" s="41"/>
      <c r="U69" s="41"/>
      <c r="V69" s="41"/>
      <c r="W69" s="41"/>
      <c r="X69" s="41"/>
      <c r="Y69" s="41"/>
      <c r="Z69" s="41"/>
      <c r="AA69" s="41"/>
      <c r="AB69" s="41"/>
      <c r="AC69" s="41"/>
    </row>
    <row r="70" spans="1:29" ht="12">
      <c r="A70" s="30"/>
      <c r="B70" s="63" t="s">
        <v>1329</v>
      </c>
      <c r="C70" s="76">
        <v>1.024671283150409</v>
      </c>
      <c r="D70" s="76">
        <v>0.75802452431901546</v>
      </c>
      <c r="E70" s="76">
        <v>1.2899250861247591</v>
      </c>
      <c r="F70" s="76">
        <v>0</v>
      </c>
      <c r="G70" s="76">
        <v>0</v>
      </c>
      <c r="H70" s="76">
        <v>1.0173081325264361</v>
      </c>
      <c r="I70" s="1621">
        <f>0.952693956</f>
        <v>0.95269395599999995</v>
      </c>
      <c r="K70" s="380"/>
      <c r="L70" s="380"/>
      <c r="M70" s="380"/>
      <c r="N70" s="380"/>
      <c r="O70" s="380"/>
      <c r="P70" s="380"/>
      <c r="Q70" s="41"/>
      <c r="R70" s="41"/>
      <c r="S70" s="41"/>
      <c r="T70" s="41"/>
      <c r="U70" s="41"/>
      <c r="V70" s="41"/>
      <c r="W70" s="41"/>
      <c r="X70" s="41"/>
      <c r="Y70" s="41"/>
      <c r="Z70" s="41"/>
      <c r="AA70" s="41"/>
      <c r="AB70" s="41"/>
      <c r="AC70" s="41"/>
    </row>
    <row r="71" spans="1:29" ht="12">
      <c r="A71" s="31"/>
      <c r="B71" s="63" t="s">
        <v>1330</v>
      </c>
      <c r="C71" s="76">
        <v>2.2549906906840258</v>
      </c>
      <c r="D71" s="76">
        <v>0</v>
      </c>
      <c r="E71" s="76">
        <v>1.5792390191229824</v>
      </c>
      <c r="F71" s="76">
        <v>1.5866552895614248</v>
      </c>
      <c r="G71" s="76">
        <v>1.738029127236141</v>
      </c>
      <c r="H71" s="76">
        <v>1.8500033733357166</v>
      </c>
      <c r="I71" s="1621">
        <f>2.013612474</f>
        <v>2.0136124739999999</v>
      </c>
      <c r="K71" s="380"/>
      <c r="L71" s="380"/>
      <c r="M71" s="380"/>
      <c r="N71" s="380"/>
      <c r="O71" s="380"/>
      <c r="P71" s="380"/>
      <c r="Q71" s="41"/>
      <c r="R71" s="41"/>
      <c r="S71" s="41"/>
      <c r="T71" s="41"/>
      <c r="U71" s="41"/>
      <c r="V71" s="41"/>
      <c r="W71" s="41"/>
      <c r="X71" s="41"/>
      <c r="Y71" s="41"/>
      <c r="Z71" s="41"/>
      <c r="AA71" s="41"/>
      <c r="AB71" s="41"/>
      <c r="AC71" s="41"/>
    </row>
    <row r="72" spans="1:29" ht="12">
      <c r="A72" s="19"/>
      <c r="B72" s="63" t="s">
        <v>1363</v>
      </c>
      <c r="C72" s="76">
        <v>2.0191744665931348</v>
      </c>
      <c r="D72" s="76">
        <v>0.83358347262804411</v>
      </c>
      <c r="E72" s="76">
        <v>1.5432215549353836</v>
      </c>
      <c r="F72" s="76">
        <v>1.4644032830823186</v>
      </c>
      <c r="G72" s="76">
        <v>3.4603461549306527</v>
      </c>
      <c r="H72" s="76">
        <v>1.7849687260432801</v>
      </c>
      <c r="I72" s="1621">
        <f>2.349993279</f>
        <v>2.349993279</v>
      </c>
      <c r="K72" s="380"/>
      <c r="L72" s="380"/>
      <c r="M72" s="380"/>
      <c r="N72" s="380"/>
      <c r="O72" s="380"/>
      <c r="P72" s="380"/>
      <c r="Q72" s="41"/>
      <c r="R72" s="41"/>
      <c r="S72" s="41"/>
      <c r="T72" s="41"/>
      <c r="U72" s="41"/>
      <c r="V72" s="41"/>
      <c r="W72" s="41"/>
      <c r="X72" s="41"/>
      <c r="Y72" s="41"/>
      <c r="Z72" s="41"/>
      <c r="AA72" s="41"/>
      <c r="AB72" s="41"/>
      <c r="AC72" s="41"/>
    </row>
    <row r="73" spans="1:29" ht="12">
      <c r="A73" s="19"/>
      <c r="B73" s="63" t="s">
        <v>1364</v>
      </c>
      <c r="C73" s="76">
        <v>0.25017248303368544</v>
      </c>
      <c r="D73" s="76">
        <v>0.6326017204579637</v>
      </c>
      <c r="E73" s="76">
        <v>0.79560675605608444</v>
      </c>
      <c r="F73" s="76">
        <v>0.62613971661013956</v>
      </c>
      <c r="G73" s="76">
        <v>0.96740823295642597</v>
      </c>
      <c r="H73" s="76">
        <v>0.50817344661487807</v>
      </c>
      <c r="I73" s="1621">
        <f>0.471907109</f>
        <v>0.47190710899999999</v>
      </c>
      <c r="K73" s="380"/>
      <c r="L73" s="380"/>
      <c r="M73" s="380"/>
      <c r="N73" s="380"/>
      <c r="O73" s="380"/>
      <c r="P73" s="380"/>
      <c r="Q73" s="41"/>
      <c r="R73" s="41"/>
      <c r="S73" s="41"/>
      <c r="T73" s="41"/>
      <c r="U73" s="41"/>
      <c r="V73" s="41"/>
      <c r="W73" s="41"/>
      <c r="X73" s="41"/>
      <c r="Y73" s="41"/>
      <c r="Z73" s="41"/>
      <c r="AA73" s="41"/>
      <c r="AB73" s="41"/>
      <c r="AC73" s="41"/>
    </row>
    <row r="74" spans="1:29" ht="12">
      <c r="A74" s="19"/>
      <c r="B74" s="63" t="s">
        <v>1333</v>
      </c>
      <c r="C74" s="76">
        <v>1.5454928283380616</v>
      </c>
      <c r="D74" s="76">
        <v>2.0176640196484263</v>
      </c>
      <c r="E74" s="76">
        <v>1.2770571577955228</v>
      </c>
      <c r="F74" s="76">
        <v>0.46398382020086149</v>
      </c>
      <c r="G74" s="76">
        <v>2.2992139145243127</v>
      </c>
      <c r="H74" s="76">
        <v>0.6820848565643659</v>
      </c>
      <c r="I74" s="1621">
        <f>0.530480809</f>
        <v>0.53048080900000005</v>
      </c>
      <c r="K74" s="380"/>
      <c r="L74" s="380"/>
      <c r="M74" s="380"/>
      <c r="N74" s="380"/>
      <c r="O74" s="380"/>
      <c r="P74" s="380"/>
      <c r="Q74" s="41"/>
      <c r="R74" s="41"/>
      <c r="S74" s="41"/>
      <c r="T74" s="41"/>
      <c r="U74" s="41"/>
      <c r="V74" s="41"/>
      <c r="W74" s="41"/>
      <c r="X74" s="41"/>
      <c r="Y74" s="41"/>
      <c r="Z74" s="41"/>
      <c r="AA74" s="41"/>
      <c r="AB74" s="41"/>
      <c r="AC74" s="41"/>
    </row>
    <row r="75" spans="1:29" ht="12">
      <c r="A75" s="19"/>
      <c r="B75" s="63" t="s">
        <v>1334</v>
      </c>
      <c r="C75" s="76">
        <v>0.44340537792630408</v>
      </c>
      <c r="D75" s="76">
        <v>0</v>
      </c>
      <c r="E75" s="76">
        <v>0.25748322580645161</v>
      </c>
      <c r="F75" s="76">
        <v>0</v>
      </c>
      <c r="G75" s="76">
        <v>0</v>
      </c>
      <c r="H75" s="76">
        <v>0.39615077458619724</v>
      </c>
      <c r="I75" s="1621">
        <f>0.085351088</f>
        <v>8.5351088000000006E-2</v>
      </c>
      <c r="K75" s="380"/>
      <c r="L75" s="380"/>
      <c r="M75" s="380"/>
      <c r="N75" s="380"/>
      <c r="O75" s="380"/>
      <c r="P75" s="380"/>
      <c r="Q75" s="41"/>
      <c r="R75" s="41"/>
      <c r="S75" s="41"/>
      <c r="T75" s="41"/>
      <c r="U75" s="41"/>
      <c r="V75" s="41"/>
      <c r="W75" s="41"/>
      <c r="X75" s="41"/>
      <c r="Y75" s="41"/>
      <c r="Z75" s="41"/>
      <c r="AA75" s="41"/>
      <c r="AB75" s="41"/>
      <c r="AC75" s="41"/>
    </row>
    <row r="76" spans="1:29" ht="12">
      <c r="A76" s="19"/>
      <c r="B76" s="63" t="s">
        <v>1335</v>
      </c>
      <c r="C76" s="76">
        <v>0.82366215026043443</v>
      </c>
      <c r="D76" s="76">
        <v>0.32299993432806684</v>
      </c>
      <c r="E76" s="76">
        <v>0.64447698429048206</v>
      </c>
      <c r="F76" s="76">
        <v>2.859184805883662</v>
      </c>
      <c r="G76" s="76">
        <v>2.0052162504753479</v>
      </c>
      <c r="H76" s="76">
        <v>1.0155294702081288</v>
      </c>
      <c r="I76" s="1621">
        <f>0.957390395</f>
        <v>0.95739039500000001</v>
      </c>
      <c r="K76" s="380"/>
      <c r="L76" s="380"/>
      <c r="M76" s="380"/>
      <c r="N76" s="380"/>
      <c r="O76" s="380"/>
      <c r="P76" s="380"/>
      <c r="Q76" s="41"/>
      <c r="R76" s="41"/>
      <c r="S76" s="41"/>
      <c r="T76" s="41"/>
      <c r="U76" s="41"/>
      <c r="V76" s="41"/>
      <c r="W76" s="41"/>
      <c r="X76" s="41"/>
      <c r="Y76" s="41"/>
      <c r="Z76" s="41"/>
      <c r="AA76" s="41"/>
      <c r="AB76" s="41"/>
      <c r="AC76" s="41"/>
    </row>
    <row r="77" spans="1:29" ht="12">
      <c r="A77" s="19"/>
      <c r="B77" s="63" t="s">
        <v>1336</v>
      </c>
      <c r="C77" s="76">
        <v>0.92733203350206983</v>
      </c>
      <c r="D77" s="76">
        <v>0.61518606448386104</v>
      </c>
      <c r="E77" s="76">
        <v>0.7481730502010463</v>
      </c>
      <c r="F77" s="76">
        <v>0.1314236691472509</v>
      </c>
      <c r="G77" s="76">
        <v>0</v>
      </c>
      <c r="H77" s="76">
        <v>0.87588399627677938</v>
      </c>
      <c r="I77" s="1621">
        <f>1.381991629</f>
        <v>1.3819916290000001</v>
      </c>
      <c r="K77" s="380"/>
      <c r="L77" s="380"/>
      <c r="M77" s="380"/>
      <c r="N77" s="380"/>
      <c r="O77" s="380"/>
      <c r="P77" s="380"/>
      <c r="Q77" s="41"/>
      <c r="R77" s="41"/>
      <c r="S77" s="41"/>
      <c r="T77" s="41"/>
      <c r="U77" s="41"/>
      <c r="V77" s="41"/>
      <c r="W77" s="41"/>
      <c r="X77" s="41"/>
      <c r="Y77" s="41"/>
      <c r="Z77" s="41"/>
      <c r="AA77" s="41"/>
      <c r="AB77" s="41"/>
      <c r="AC77" s="41"/>
    </row>
    <row r="78" spans="1:29" ht="12">
      <c r="A78" s="19"/>
      <c r="B78" s="63" t="s">
        <v>1031</v>
      </c>
      <c r="C78" s="76">
        <v>1.0541112378555639</v>
      </c>
      <c r="D78" s="76">
        <v>0.54498866360745868</v>
      </c>
      <c r="E78" s="76">
        <v>0.53703758374754185</v>
      </c>
      <c r="F78" s="76">
        <v>0.55447132610776262</v>
      </c>
      <c r="G78" s="76">
        <v>0.69959997739435853</v>
      </c>
      <c r="H78" s="76">
        <v>0.78956243563827522</v>
      </c>
      <c r="I78" s="1621">
        <f>1.446119741</f>
        <v>1.446119741</v>
      </c>
      <c r="K78" s="380"/>
      <c r="L78" s="380"/>
      <c r="M78" s="380"/>
      <c r="N78" s="380"/>
      <c r="O78" s="380"/>
      <c r="P78" s="380"/>
      <c r="Q78" s="41"/>
      <c r="R78" s="41"/>
      <c r="S78" s="41"/>
      <c r="T78" s="41"/>
      <c r="U78" s="41"/>
      <c r="V78" s="41"/>
      <c r="W78" s="41"/>
      <c r="X78" s="41"/>
      <c r="Y78" s="41"/>
      <c r="Z78" s="41"/>
      <c r="AA78" s="41"/>
      <c r="AB78" s="41"/>
      <c r="AC78" s="41"/>
    </row>
    <row r="79" spans="1:29" ht="12">
      <c r="A79" s="19"/>
      <c r="B79" s="63" t="s">
        <v>1337</v>
      </c>
      <c r="C79" s="76">
        <v>1.4067527397665838</v>
      </c>
      <c r="D79" s="76">
        <v>0.9247467839106861</v>
      </c>
      <c r="E79" s="76">
        <v>0.83186511459864243</v>
      </c>
      <c r="F79" s="76">
        <v>0.36743667721122658</v>
      </c>
      <c r="G79" s="76">
        <v>0.33928764014175689</v>
      </c>
      <c r="H79" s="76">
        <v>0.89239467311917153</v>
      </c>
      <c r="I79" s="1621">
        <f>0.89112109</f>
        <v>0.89112108999999995</v>
      </c>
      <c r="K79" s="380"/>
      <c r="L79" s="380"/>
      <c r="M79" s="380"/>
      <c r="N79" s="380"/>
      <c r="O79" s="380"/>
      <c r="P79" s="380"/>
      <c r="Q79" s="41"/>
      <c r="R79" s="41"/>
      <c r="S79" s="41"/>
      <c r="T79" s="41"/>
      <c r="U79" s="41"/>
      <c r="V79" s="41"/>
      <c r="W79" s="41"/>
      <c r="X79" s="41"/>
      <c r="Y79" s="41"/>
      <c r="Z79" s="41"/>
      <c r="AA79" s="41"/>
      <c r="AB79" s="41"/>
      <c r="AC79" s="41"/>
    </row>
    <row r="80" spans="1:29" ht="12">
      <c r="A80" s="33"/>
      <c r="B80" s="63" t="s">
        <v>1365</v>
      </c>
      <c r="C80" s="76">
        <v>4.57985968265473</v>
      </c>
      <c r="D80" s="76">
        <v>8.3099340112648612</v>
      </c>
      <c r="E80" s="76">
        <v>10.943448758551838</v>
      </c>
      <c r="F80" s="76">
        <v>9.6767277594537831</v>
      </c>
      <c r="G80" s="76">
        <v>10.728462923658162</v>
      </c>
      <c r="H80" s="76">
        <v>7.3516911292908853</v>
      </c>
      <c r="I80" s="1621">
        <f>3.831248228</f>
        <v>3.8312482280000002</v>
      </c>
      <c r="K80" s="380"/>
      <c r="L80" s="380"/>
      <c r="M80" s="380"/>
      <c r="N80" s="380"/>
      <c r="O80" s="380"/>
      <c r="P80" s="380"/>
      <c r="Q80" s="41"/>
      <c r="R80" s="41"/>
      <c r="S80" s="41"/>
      <c r="T80" s="41"/>
      <c r="U80" s="41"/>
      <c r="V80" s="41"/>
      <c r="W80" s="41"/>
      <c r="X80" s="41"/>
      <c r="Y80" s="41"/>
      <c r="Z80" s="41"/>
      <c r="AA80" s="41"/>
      <c r="AB80" s="41"/>
      <c r="AC80" s="41"/>
    </row>
    <row r="81" spans="1:29" ht="12">
      <c r="A81" s="33"/>
      <c r="B81" s="63" t="s">
        <v>1339</v>
      </c>
      <c r="C81" s="76">
        <v>2.0196010543902907</v>
      </c>
      <c r="D81" s="76">
        <v>1.5920268603401333</v>
      </c>
      <c r="E81" s="76">
        <v>2.1612977618523881</v>
      </c>
      <c r="F81" s="76">
        <v>0.30697573195690914</v>
      </c>
      <c r="G81" s="76">
        <v>7.6148274384843786</v>
      </c>
      <c r="H81" s="76">
        <v>2.0032417363432695</v>
      </c>
      <c r="I81" s="1621">
        <f>2.473200632</f>
        <v>2.4732006320000002</v>
      </c>
      <c r="K81" s="380"/>
      <c r="L81" s="380"/>
      <c r="M81" s="380"/>
      <c r="N81" s="380"/>
      <c r="O81" s="380"/>
      <c r="P81" s="380"/>
      <c r="Q81" s="41"/>
      <c r="R81" s="41"/>
      <c r="S81" s="41"/>
      <c r="T81" s="41"/>
      <c r="U81" s="41"/>
      <c r="V81" s="41"/>
      <c r="W81" s="41"/>
      <c r="X81" s="41"/>
      <c r="Y81" s="41"/>
      <c r="Z81" s="41"/>
      <c r="AA81" s="41"/>
      <c r="AB81" s="41"/>
      <c r="AC81" s="41"/>
    </row>
    <row r="82" spans="1:29" ht="12">
      <c r="A82" s="33"/>
      <c r="B82" s="63" t="s">
        <v>1340</v>
      </c>
      <c r="C82" s="76">
        <v>1.0794269456995769</v>
      </c>
      <c r="D82" s="76">
        <v>1.1829487929485083</v>
      </c>
      <c r="E82" s="76">
        <v>0</v>
      </c>
      <c r="F82" s="76">
        <v>0</v>
      </c>
      <c r="G82" s="76">
        <v>0</v>
      </c>
      <c r="H82" s="76">
        <v>1.083607868287074</v>
      </c>
      <c r="I82" s="1621">
        <f>1.074337835</f>
        <v>1.0743378349999999</v>
      </c>
      <c r="K82" s="380"/>
      <c r="L82" s="380"/>
      <c r="M82" s="380"/>
      <c r="N82" s="380"/>
      <c r="O82" s="380"/>
      <c r="P82" s="380"/>
      <c r="Q82" s="41"/>
      <c r="R82" s="41"/>
      <c r="S82" s="41"/>
      <c r="T82" s="41"/>
      <c r="U82" s="41"/>
      <c r="V82" s="41"/>
      <c r="W82" s="41"/>
      <c r="X82" s="41"/>
      <c r="Y82" s="41"/>
      <c r="Z82" s="41"/>
      <c r="AA82" s="41"/>
      <c r="AB82" s="41"/>
      <c r="AC82" s="41"/>
    </row>
    <row r="83" spans="1:29" ht="12">
      <c r="A83" s="33"/>
      <c r="B83" s="63" t="s">
        <v>1034</v>
      </c>
      <c r="C83" s="76">
        <v>1.6346419135952042</v>
      </c>
      <c r="D83" s="76">
        <v>1.139063519452302</v>
      </c>
      <c r="E83" s="76">
        <v>4.1322349966863605</v>
      </c>
      <c r="F83" s="76">
        <v>0</v>
      </c>
      <c r="G83" s="76">
        <v>0</v>
      </c>
      <c r="H83" s="76">
        <v>1.5739119203333505</v>
      </c>
      <c r="I83" s="1621">
        <f>1.876454934</f>
        <v>1.8764549340000001</v>
      </c>
      <c r="K83" s="380"/>
      <c r="L83" s="380"/>
      <c r="M83" s="380"/>
      <c r="N83" s="380"/>
      <c r="O83" s="380"/>
      <c r="P83" s="380"/>
      <c r="Q83" s="41"/>
      <c r="R83" s="41"/>
      <c r="S83" s="41"/>
      <c r="T83" s="41"/>
      <c r="U83" s="41"/>
      <c r="V83" s="41"/>
      <c r="W83" s="41"/>
      <c r="X83" s="41"/>
      <c r="Y83" s="41"/>
      <c r="Z83" s="41"/>
      <c r="AA83" s="41"/>
      <c r="AB83" s="41"/>
      <c r="AC83" s="41"/>
    </row>
    <row r="84" spans="1:29" ht="12">
      <c r="A84" s="33"/>
      <c r="B84" s="63" t="s">
        <v>1341</v>
      </c>
      <c r="C84" s="76">
        <v>0.97993571670052881</v>
      </c>
      <c r="D84" s="76">
        <v>3.5013331885244865</v>
      </c>
      <c r="E84" s="76">
        <v>0.29450328391277925</v>
      </c>
      <c r="F84" s="76">
        <v>0</v>
      </c>
      <c r="G84" s="76">
        <v>0</v>
      </c>
      <c r="H84" s="76">
        <v>0.97411534535108368</v>
      </c>
      <c r="I84" s="1621">
        <f>1.015369075</f>
        <v>1.015369075</v>
      </c>
      <c r="K84" s="380"/>
      <c r="L84" s="380"/>
      <c r="M84" s="380"/>
      <c r="N84" s="380"/>
      <c r="O84" s="380"/>
      <c r="P84" s="380"/>
      <c r="Q84" s="41"/>
      <c r="R84" s="41"/>
      <c r="S84" s="41"/>
      <c r="T84" s="41"/>
      <c r="U84" s="41"/>
      <c r="V84" s="41"/>
      <c r="W84" s="41"/>
      <c r="X84" s="41"/>
      <c r="Y84" s="41"/>
      <c r="Z84" s="41"/>
      <c r="AA84" s="41"/>
      <c r="AB84" s="41"/>
      <c r="AC84" s="41"/>
    </row>
    <row r="85" spans="1:29" ht="12">
      <c r="A85" s="33"/>
      <c r="B85" s="63" t="s">
        <v>1342</v>
      </c>
      <c r="C85" s="76">
        <v>1.9024319745109417</v>
      </c>
      <c r="D85" s="76">
        <v>1.1917846157865997</v>
      </c>
      <c r="E85" s="76">
        <v>1.0622637960628929</v>
      </c>
      <c r="F85" s="76">
        <v>0.39933120959613061</v>
      </c>
      <c r="G85" s="76">
        <v>0</v>
      </c>
      <c r="H85" s="76">
        <v>1.3532056792482701</v>
      </c>
      <c r="I85" s="1621">
        <f>1.13686409</f>
        <v>1.13686409</v>
      </c>
      <c r="K85" s="380"/>
      <c r="L85" s="380"/>
      <c r="M85" s="380"/>
      <c r="N85" s="380"/>
      <c r="O85" s="380"/>
      <c r="P85" s="380"/>
      <c r="Q85" s="41"/>
      <c r="R85" s="41"/>
      <c r="S85" s="41"/>
      <c r="T85" s="41"/>
      <c r="U85" s="41"/>
      <c r="V85" s="41"/>
      <c r="W85" s="41"/>
      <c r="X85" s="41"/>
      <c r="Y85" s="41"/>
      <c r="Z85" s="41"/>
      <c r="AA85" s="41"/>
      <c r="AB85" s="41"/>
      <c r="AC85" s="41"/>
    </row>
    <row r="86" spans="1:29" ht="12">
      <c r="A86" s="33"/>
      <c r="B86" s="63" t="s">
        <v>1058</v>
      </c>
      <c r="C86" s="76">
        <v>2.0108471396358456</v>
      </c>
      <c r="D86" s="76">
        <v>0.26803431705126923</v>
      </c>
      <c r="E86" s="76">
        <v>4.0072828656144308</v>
      </c>
      <c r="F86" s="76">
        <v>0.22061354795650609</v>
      </c>
      <c r="G86" s="76">
        <v>0.25381367992365211</v>
      </c>
      <c r="H86" s="76">
        <v>2.0739458366653158</v>
      </c>
      <c r="I86" s="1621">
        <f>1.880801353</f>
        <v>1.8808013530000001</v>
      </c>
      <c r="K86" s="380"/>
      <c r="L86" s="380"/>
      <c r="M86" s="380"/>
      <c r="N86" s="380"/>
      <c r="O86" s="380"/>
      <c r="P86" s="380"/>
      <c r="Q86" s="41"/>
      <c r="R86" s="41"/>
      <c r="S86" s="41"/>
      <c r="T86" s="41"/>
      <c r="U86" s="41"/>
      <c r="V86" s="41"/>
      <c r="W86" s="41"/>
      <c r="X86" s="41"/>
      <c r="Y86" s="41"/>
      <c r="Z86" s="41"/>
      <c r="AA86" s="41"/>
      <c r="AB86" s="41"/>
      <c r="AC86" s="41"/>
    </row>
    <row r="87" spans="1:29" ht="11.25">
      <c r="A87" s="33"/>
      <c r="B87" s="672" t="s">
        <v>1343</v>
      </c>
      <c r="C87" s="841">
        <v>1.2115714658800669</v>
      </c>
      <c r="D87" s="841">
        <v>1.2459613368885389</v>
      </c>
      <c r="E87" s="841">
        <v>1.3527774362755758</v>
      </c>
      <c r="F87" s="841">
        <v>1.3245404774838871</v>
      </c>
      <c r="G87" s="841">
        <v>2.4914927832254645</v>
      </c>
      <c r="H87" s="841">
        <v>1.3040221648750516</v>
      </c>
      <c r="I87" s="1622">
        <f>1.353813501</f>
        <v>1.3538135010000001</v>
      </c>
      <c r="P87" s="41"/>
      <c r="Q87" s="41"/>
      <c r="R87" s="41"/>
      <c r="S87" s="41"/>
      <c r="T87" s="41"/>
      <c r="U87" s="41"/>
      <c r="V87" s="41"/>
      <c r="W87" s="41"/>
      <c r="X87" s="41"/>
      <c r="Y87" s="41"/>
      <c r="Z87" s="41"/>
      <c r="AA87" s="41"/>
      <c r="AB87" s="41"/>
      <c r="AC87" s="41"/>
    </row>
    <row r="88" spans="1:29" ht="11.25">
      <c r="B88" s="10"/>
      <c r="C88" s="10"/>
      <c r="D88" s="10"/>
      <c r="E88" s="10"/>
      <c r="F88" s="10"/>
      <c r="G88" s="10"/>
      <c r="H88" s="12"/>
      <c r="I88" s="10"/>
      <c r="P88" s="41"/>
      <c r="Q88" s="41"/>
      <c r="R88" s="41"/>
      <c r="S88" s="41"/>
      <c r="T88" s="41"/>
      <c r="U88" s="41"/>
      <c r="V88" s="41"/>
      <c r="W88" s="41"/>
      <c r="X88" s="41"/>
      <c r="Y88" s="41"/>
      <c r="Z88" s="41"/>
      <c r="AA88" s="41"/>
      <c r="AB88" s="41"/>
      <c r="AC88" s="41"/>
    </row>
    <row r="89" spans="1:29" ht="11.25">
      <c r="B89" s="10"/>
      <c r="C89" s="10"/>
      <c r="D89" s="10"/>
      <c r="E89" s="10"/>
      <c r="F89" s="10"/>
      <c r="G89" s="10"/>
      <c r="H89" s="10"/>
      <c r="I89" s="10"/>
      <c r="P89" s="41"/>
      <c r="Q89" s="41"/>
      <c r="R89" s="41"/>
      <c r="S89" s="41"/>
      <c r="T89" s="41"/>
      <c r="U89" s="41"/>
      <c r="V89" s="41"/>
      <c r="W89" s="41"/>
      <c r="X89" s="41"/>
      <c r="Y89" s="41"/>
      <c r="Z89" s="41"/>
      <c r="AA89" s="41"/>
      <c r="AB89" s="41"/>
      <c r="AC89" s="41"/>
    </row>
    <row r="90" spans="1:29" ht="12">
      <c r="B90" s="1228" t="s">
        <v>1357</v>
      </c>
      <c r="C90" s="1229" t="s">
        <v>1011</v>
      </c>
      <c r="D90" s="1229" t="s">
        <v>1013</v>
      </c>
      <c r="E90" s="1229" t="s">
        <v>1350</v>
      </c>
      <c r="F90" s="1229" t="s">
        <v>1351</v>
      </c>
      <c r="G90" s="1224" t="s">
        <v>1016</v>
      </c>
      <c r="H90" s="1229" t="s">
        <v>1352</v>
      </c>
      <c r="I90" s="1229" t="s">
        <v>1358</v>
      </c>
      <c r="K90" s="428"/>
      <c r="L90" s="380"/>
      <c r="M90" s="380"/>
      <c r="N90" s="380"/>
      <c r="O90" s="380"/>
      <c r="P90" s="380"/>
      <c r="Q90" s="41"/>
      <c r="R90" s="41"/>
      <c r="S90" s="41"/>
      <c r="T90" s="41"/>
      <c r="U90" s="41"/>
      <c r="V90" s="41"/>
      <c r="W90" s="41"/>
      <c r="X90" s="41"/>
      <c r="Y90" s="41"/>
      <c r="Z90" s="41"/>
      <c r="AA90" s="41"/>
      <c r="AB90" s="41"/>
      <c r="AC90" s="41"/>
    </row>
    <row r="91" spans="1:29" ht="12">
      <c r="B91" s="63" t="s">
        <v>1329</v>
      </c>
      <c r="C91" s="89">
        <v>181015.10405047031</v>
      </c>
      <c r="D91" s="89">
        <v>9638.3110369200022</v>
      </c>
      <c r="E91" s="89">
        <v>4277.8505553200002</v>
      </c>
      <c r="F91" s="89"/>
      <c r="G91" s="89"/>
      <c r="H91" s="89">
        <v>194931.26564271032</v>
      </c>
      <c r="I91" s="89">
        <v>179945.0613</v>
      </c>
      <c r="K91" s="428"/>
      <c r="L91" s="380"/>
      <c r="M91" s="380"/>
      <c r="N91" s="380"/>
      <c r="O91" s="380"/>
      <c r="P91" s="380"/>
      <c r="Q91" s="41"/>
      <c r="R91" s="41"/>
      <c r="S91" s="41"/>
      <c r="T91" s="41"/>
      <c r="U91" s="41"/>
      <c r="V91" s="41"/>
      <c r="W91" s="41"/>
      <c r="X91" s="41"/>
      <c r="Y91" s="41"/>
      <c r="Z91" s="41"/>
      <c r="AA91" s="41"/>
      <c r="AB91" s="41"/>
      <c r="AC91" s="41"/>
    </row>
    <row r="92" spans="1:29" ht="12">
      <c r="B92" s="63" t="s">
        <v>1330</v>
      </c>
      <c r="C92" s="89">
        <v>13592.615938339997</v>
      </c>
      <c r="D92" s="89"/>
      <c r="E92" s="89">
        <v>7225.1123717399996</v>
      </c>
      <c r="F92" s="89">
        <v>7977.9642070199998</v>
      </c>
      <c r="G92" s="89">
        <v>12927.549353979999</v>
      </c>
      <c r="H92" s="89">
        <v>41723.241871079998</v>
      </c>
      <c r="I92" s="89">
        <v>44983.737809999999</v>
      </c>
      <c r="K92" s="428"/>
      <c r="L92" s="380"/>
      <c r="M92" s="380"/>
      <c r="N92" s="380"/>
      <c r="O92" s="380"/>
      <c r="P92" s="380"/>
      <c r="Q92" s="41"/>
      <c r="R92" s="41"/>
      <c r="S92" s="41"/>
      <c r="T92" s="41"/>
      <c r="U92" s="41"/>
      <c r="V92" s="41"/>
      <c r="W92" s="41"/>
      <c r="X92" s="41"/>
      <c r="Y92" s="41"/>
      <c r="Z92" s="41"/>
      <c r="AA92" s="41"/>
      <c r="AB92" s="41"/>
      <c r="AC92" s="41"/>
    </row>
    <row r="93" spans="1:29" ht="12">
      <c r="B93" s="63" t="s">
        <v>1363</v>
      </c>
      <c r="C93" s="89">
        <v>20473.686258399994</v>
      </c>
      <c r="D93" s="89">
        <v>1370.14468437</v>
      </c>
      <c r="E93" s="89">
        <v>20065.117282720003</v>
      </c>
      <c r="F93" s="89">
        <v>15599.209637059999</v>
      </c>
      <c r="G93" s="89">
        <v>3796.0004559900003</v>
      </c>
      <c r="H93" s="89">
        <v>61304.158318539987</v>
      </c>
      <c r="I93" s="89">
        <v>60566.595909999996</v>
      </c>
      <c r="K93" s="428"/>
      <c r="L93" s="380"/>
      <c r="M93" s="380"/>
      <c r="N93" s="380"/>
      <c r="O93" s="380"/>
      <c r="P93" s="380"/>
      <c r="Q93" s="41"/>
      <c r="R93" s="41"/>
      <c r="S93" s="41"/>
      <c r="T93" s="41"/>
      <c r="U93" s="41"/>
      <c r="V93" s="41"/>
      <c r="W93" s="41"/>
      <c r="X93" s="41"/>
      <c r="Y93" s="41"/>
      <c r="Z93" s="41"/>
      <c r="AA93" s="41"/>
      <c r="AB93" s="41"/>
      <c r="AC93" s="41"/>
    </row>
    <row r="94" spans="1:29" ht="12">
      <c r="B94" s="63" t="s">
        <v>1364</v>
      </c>
      <c r="C94" s="89">
        <v>26617.978037590001</v>
      </c>
      <c r="D94" s="89">
        <v>4046.7863715999993</v>
      </c>
      <c r="E94" s="89">
        <v>4520.1433668400005</v>
      </c>
      <c r="F94" s="89">
        <v>10620.204442549999</v>
      </c>
      <c r="G94" s="89">
        <v>8300.4680417700001</v>
      </c>
      <c r="H94" s="89">
        <v>54105.580260349998</v>
      </c>
      <c r="I94" s="89">
        <v>44559.674509999997</v>
      </c>
      <c r="K94" s="428"/>
      <c r="L94" s="380"/>
      <c r="M94" s="380"/>
      <c r="N94" s="380"/>
      <c r="O94" s="380"/>
      <c r="P94" s="380"/>
      <c r="Q94" s="41"/>
      <c r="R94" s="41"/>
      <c r="S94" s="41"/>
      <c r="T94" s="41"/>
      <c r="U94" s="41"/>
      <c r="V94" s="41"/>
      <c r="W94" s="41"/>
      <c r="X94" s="41"/>
      <c r="Y94" s="41"/>
      <c r="Z94" s="41"/>
      <c r="AA94" s="41"/>
      <c r="AB94" s="41"/>
      <c r="AC94" s="41"/>
    </row>
    <row r="95" spans="1:29" ht="12">
      <c r="B95" s="63" t="s">
        <v>1333</v>
      </c>
      <c r="C95" s="89">
        <v>136.60645726000001</v>
      </c>
      <c r="D95" s="89">
        <v>1110.5683276200002</v>
      </c>
      <c r="E95" s="89">
        <v>5547.4777685200006</v>
      </c>
      <c r="F95" s="89">
        <v>24962.107995459999</v>
      </c>
      <c r="G95" s="89">
        <v>335.45064647000004</v>
      </c>
      <c r="H95" s="89">
        <v>32092.211195330001</v>
      </c>
      <c r="I95" s="89">
        <v>31062.525839999998</v>
      </c>
      <c r="K95" s="428"/>
      <c r="L95" s="380"/>
      <c r="M95" s="380"/>
      <c r="N95" s="380"/>
      <c r="O95" s="380"/>
      <c r="P95" s="380"/>
      <c r="Q95" s="41"/>
      <c r="R95" s="41"/>
      <c r="S95" s="41"/>
      <c r="T95" s="41"/>
      <c r="U95" s="41"/>
      <c r="V95" s="41"/>
      <c r="W95" s="41"/>
      <c r="X95" s="41"/>
      <c r="Y95" s="41"/>
      <c r="Z95" s="41"/>
      <c r="AA95" s="41"/>
      <c r="AB95" s="41"/>
      <c r="AC95" s="41"/>
    </row>
    <row r="96" spans="1:29" ht="12">
      <c r="B96" s="63" t="s">
        <v>1334</v>
      </c>
      <c r="C96" s="89">
        <v>9.0968788400000005</v>
      </c>
      <c r="D96" s="89"/>
      <c r="E96" s="242">
        <v>3.1</v>
      </c>
      <c r="F96" s="242"/>
      <c r="G96" s="242"/>
      <c r="H96" s="89">
        <v>12.19687884</v>
      </c>
      <c r="I96" s="89">
        <v>1391.9057519999999</v>
      </c>
      <c r="K96" s="428"/>
      <c r="L96" s="380"/>
      <c r="M96" s="380"/>
      <c r="N96" s="380"/>
      <c r="O96" s="380"/>
      <c r="P96" s="380"/>
      <c r="Q96" s="41"/>
      <c r="R96" s="41"/>
      <c r="S96" s="41"/>
      <c r="T96" s="41"/>
      <c r="U96" s="41"/>
      <c r="V96" s="41"/>
      <c r="W96" s="41"/>
      <c r="X96" s="41"/>
      <c r="Y96" s="41"/>
      <c r="Z96" s="41"/>
      <c r="AA96" s="41"/>
      <c r="AB96" s="41"/>
      <c r="AC96" s="41"/>
    </row>
    <row r="97" spans="1:29" ht="12">
      <c r="B97" s="63" t="s">
        <v>1335</v>
      </c>
      <c r="C97" s="89">
        <v>44337.349396779988</v>
      </c>
      <c r="D97" s="89">
        <v>3.8593351499999997</v>
      </c>
      <c r="E97" s="89">
        <v>7288.0432451300003</v>
      </c>
      <c r="F97" s="89">
        <v>3425.3635979899996</v>
      </c>
      <c r="G97" s="89">
        <v>4949.66477588</v>
      </c>
      <c r="H97" s="89">
        <v>60004.280350929985</v>
      </c>
      <c r="I97" s="89">
        <v>52396.84476</v>
      </c>
      <c r="K97" s="428"/>
      <c r="L97" s="380"/>
      <c r="M97" s="380"/>
      <c r="N97" s="380"/>
      <c r="O97" s="380"/>
      <c r="P97" s="380"/>
      <c r="Q97" s="41"/>
      <c r="R97" s="41"/>
      <c r="S97" s="41"/>
      <c r="T97" s="41"/>
      <c r="U97" s="41"/>
      <c r="V97" s="41"/>
      <c r="W97" s="41"/>
      <c r="X97" s="41"/>
      <c r="Y97" s="41"/>
      <c r="Z97" s="41"/>
      <c r="AA97" s="41"/>
      <c r="AB97" s="41"/>
      <c r="AC97" s="41"/>
    </row>
    <row r="98" spans="1:29" ht="12">
      <c r="B98" s="63" t="s">
        <v>1336</v>
      </c>
      <c r="C98" s="89">
        <v>29747.821684559975</v>
      </c>
      <c r="D98" s="89">
        <v>4772.5618093499988</v>
      </c>
      <c r="E98" s="89">
        <v>1731.45264408</v>
      </c>
      <c r="F98" s="89">
        <v>87.505790050000002</v>
      </c>
      <c r="G98" s="89"/>
      <c r="H98" s="89">
        <v>36339.341928039976</v>
      </c>
      <c r="I98" s="89">
        <v>33061.388200000001</v>
      </c>
      <c r="K98" s="428"/>
      <c r="L98" s="380"/>
      <c r="M98" s="380"/>
      <c r="N98" s="380"/>
      <c r="O98" s="380"/>
      <c r="P98" s="380"/>
      <c r="Q98" s="41"/>
      <c r="R98" s="41"/>
      <c r="S98" s="41"/>
      <c r="T98" s="41"/>
      <c r="U98" s="41"/>
      <c r="V98" s="41"/>
      <c r="W98" s="41"/>
      <c r="X98" s="41"/>
      <c r="Y98" s="41"/>
      <c r="Z98" s="41"/>
      <c r="AA98" s="41"/>
      <c r="AB98" s="41"/>
      <c r="AC98" s="41"/>
    </row>
    <row r="99" spans="1:29" ht="12">
      <c r="B99" s="63" t="s">
        <v>1031</v>
      </c>
      <c r="C99" s="89">
        <v>27395.004723359965</v>
      </c>
      <c r="D99" s="89">
        <v>15200.69220186</v>
      </c>
      <c r="E99" s="89">
        <v>10652.979391269999</v>
      </c>
      <c r="F99" s="89">
        <v>3191.1415535600004</v>
      </c>
      <c r="G99" s="89">
        <v>992.34733338000012</v>
      </c>
      <c r="H99" s="89">
        <v>57432.165203429962</v>
      </c>
      <c r="I99" s="89">
        <v>56631.466800000002</v>
      </c>
      <c r="K99" s="428"/>
      <c r="L99" s="380"/>
      <c r="M99" s="380"/>
      <c r="N99" s="380"/>
      <c r="O99" s="380"/>
      <c r="P99" s="380"/>
      <c r="Q99" s="41"/>
      <c r="R99" s="41"/>
      <c r="S99" s="41"/>
      <c r="T99" s="41"/>
      <c r="U99" s="41"/>
      <c r="V99" s="41"/>
      <c r="W99" s="41"/>
      <c r="X99" s="41"/>
      <c r="Y99" s="41"/>
      <c r="Z99" s="41"/>
      <c r="AA99" s="41"/>
      <c r="AB99" s="41"/>
      <c r="AC99" s="41"/>
    </row>
    <row r="100" spans="1:29" ht="12">
      <c r="B100" s="63" t="s">
        <v>1337</v>
      </c>
      <c r="C100" s="89">
        <v>5180.3730677000094</v>
      </c>
      <c r="D100" s="89">
        <v>8387.2254869600001</v>
      </c>
      <c r="E100" s="89">
        <v>14557.691753720001</v>
      </c>
      <c r="F100" s="89">
        <v>2984.2988465999997</v>
      </c>
      <c r="G100" s="89">
        <v>882.48548303999996</v>
      </c>
      <c r="H100" s="89">
        <v>31992.074638020011</v>
      </c>
      <c r="I100" s="89">
        <v>30882.620569999999</v>
      </c>
      <c r="K100" s="428"/>
      <c r="L100" s="380"/>
      <c r="M100" s="380"/>
      <c r="N100" s="380"/>
      <c r="O100" s="380"/>
      <c r="P100" s="380"/>
      <c r="Q100" s="41"/>
      <c r="R100" s="41"/>
      <c r="S100" s="41"/>
      <c r="T100" s="41"/>
      <c r="U100" s="41"/>
      <c r="V100" s="41"/>
      <c r="W100" s="41"/>
      <c r="X100" s="41"/>
      <c r="Y100" s="41"/>
      <c r="Z100" s="41"/>
      <c r="AA100" s="41"/>
      <c r="AB100" s="41"/>
      <c r="AC100" s="41"/>
    </row>
    <row r="101" spans="1:29" ht="12">
      <c r="B101" s="63" t="s">
        <v>1365</v>
      </c>
      <c r="C101" s="89">
        <v>8622.1335336000066</v>
      </c>
      <c r="D101" s="89">
        <v>3307.4748144500008</v>
      </c>
      <c r="E101" s="89">
        <v>735.14855705000014</v>
      </c>
      <c r="F101" s="89">
        <v>3389.6151953799999</v>
      </c>
      <c r="G101" s="89">
        <v>3023.0890208400001</v>
      </c>
      <c r="H101" s="89">
        <v>19077.461121320008</v>
      </c>
      <c r="I101" s="89">
        <v>19870.93318</v>
      </c>
      <c r="K101" s="428"/>
      <c r="L101" s="380"/>
      <c r="M101" s="380"/>
      <c r="N101" s="380"/>
      <c r="O101" s="380"/>
      <c r="P101" s="380"/>
      <c r="Q101" s="41"/>
      <c r="R101" s="41"/>
      <c r="S101" s="41"/>
      <c r="T101" s="41"/>
      <c r="U101" s="41"/>
      <c r="V101" s="41"/>
      <c r="W101" s="41"/>
      <c r="X101" s="41"/>
      <c r="Y101" s="41"/>
      <c r="Z101" s="41"/>
      <c r="AA101" s="41"/>
      <c r="AB101" s="41"/>
      <c r="AC101" s="41"/>
    </row>
    <row r="102" spans="1:29" ht="12">
      <c r="B102" s="63" t="s">
        <v>1339</v>
      </c>
      <c r="C102" s="89">
        <v>30661.615531140011</v>
      </c>
      <c r="D102" s="89">
        <v>8049.9273964900012</v>
      </c>
      <c r="E102" s="89">
        <v>4719.3336952600002</v>
      </c>
      <c r="F102" s="89">
        <v>765.17926190000003</v>
      </c>
      <c r="G102" s="89">
        <v>598.88156334999985</v>
      </c>
      <c r="H102" s="89">
        <v>44794.937448140015</v>
      </c>
      <c r="I102" s="89">
        <v>43126.820590000003</v>
      </c>
      <c r="K102" s="428"/>
      <c r="L102" s="380"/>
      <c r="M102" s="380"/>
      <c r="N102" s="380"/>
      <c r="O102" s="380"/>
      <c r="P102" s="380"/>
      <c r="Q102" s="41"/>
      <c r="R102" s="41"/>
      <c r="S102" s="41"/>
      <c r="T102" s="41"/>
      <c r="U102" s="41"/>
      <c r="V102" s="41"/>
      <c r="W102" s="41"/>
      <c r="X102" s="41"/>
      <c r="Y102" s="41"/>
      <c r="Z102" s="41"/>
      <c r="AA102" s="41"/>
      <c r="AB102" s="41"/>
      <c r="AC102" s="41"/>
    </row>
    <row r="103" spans="1:29" ht="12">
      <c r="B103" s="63" t="s">
        <v>1340</v>
      </c>
      <c r="C103" s="89">
        <v>67770.793971229883</v>
      </c>
      <c r="D103" s="89">
        <v>2852.2428621699996</v>
      </c>
      <c r="E103" s="242"/>
      <c r="F103" s="242"/>
      <c r="G103" s="242"/>
      <c r="H103" s="89">
        <v>70623.036833399892</v>
      </c>
      <c r="I103" s="89">
        <v>77917.089129999993</v>
      </c>
      <c r="K103" s="428"/>
      <c r="L103" s="380"/>
      <c r="M103" s="380"/>
      <c r="N103" s="380"/>
      <c r="O103" s="380"/>
      <c r="P103" s="380"/>
      <c r="Q103" s="41"/>
      <c r="R103" s="41"/>
      <c r="S103" s="41"/>
      <c r="T103" s="41"/>
      <c r="U103" s="41"/>
      <c r="V103" s="41"/>
      <c r="W103" s="41"/>
      <c r="X103" s="41"/>
      <c r="Y103" s="41"/>
      <c r="Z103" s="41"/>
      <c r="AA103" s="41"/>
      <c r="AB103" s="41"/>
      <c r="AC103" s="41"/>
    </row>
    <row r="104" spans="1:29" ht="12">
      <c r="B104" s="63" t="s">
        <v>1034</v>
      </c>
      <c r="C104" s="89">
        <v>15159.271247669985</v>
      </c>
      <c r="D104" s="89">
        <v>2807.6977994500003</v>
      </c>
      <c r="E104" s="89">
        <v>117.38175693999999</v>
      </c>
      <c r="F104" s="89"/>
      <c r="G104" s="89"/>
      <c r="H104" s="89">
        <v>18084.350804059981</v>
      </c>
      <c r="I104" s="89">
        <v>16530.23343</v>
      </c>
      <c r="K104" s="428"/>
      <c r="L104" s="380"/>
      <c r="M104" s="380"/>
      <c r="N104" s="380"/>
      <c r="O104" s="380"/>
      <c r="P104" s="380"/>
      <c r="Q104" s="41"/>
      <c r="R104" s="41"/>
      <c r="S104" s="41"/>
      <c r="T104" s="41"/>
      <c r="U104" s="41"/>
      <c r="V104" s="41"/>
      <c r="W104" s="41"/>
      <c r="X104" s="41"/>
      <c r="Y104" s="41"/>
      <c r="Z104" s="41"/>
      <c r="AA104" s="41"/>
      <c r="AB104" s="41"/>
      <c r="AC104" s="41"/>
    </row>
    <row r="105" spans="1:29" ht="12">
      <c r="B105" s="63" t="s">
        <v>1341</v>
      </c>
      <c r="C105" s="89">
        <v>18178.52141769003</v>
      </c>
      <c r="D105" s="89">
        <v>10.488677890000002</v>
      </c>
      <c r="E105" s="89">
        <v>194.68889187999997</v>
      </c>
      <c r="F105" s="242"/>
      <c r="G105" s="242"/>
      <c r="H105" s="89">
        <v>18383.698987460029</v>
      </c>
      <c r="I105" s="89">
        <v>17677.528620000001</v>
      </c>
      <c r="K105" s="428"/>
      <c r="L105" s="380"/>
      <c r="M105" s="380"/>
      <c r="N105" s="380"/>
      <c r="O105" s="380"/>
      <c r="P105" s="380"/>
      <c r="Q105" s="41"/>
      <c r="R105" s="41"/>
      <c r="S105" s="41"/>
      <c r="T105" s="41"/>
      <c r="U105" s="41"/>
      <c r="V105" s="41"/>
      <c r="W105" s="41"/>
      <c r="X105" s="41"/>
      <c r="Y105" s="41"/>
      <c r="Z105" s="41"/>
      <c r="AA105" s="41"/>
      <c r="AB105" s="41"/>
      <c r="AC105" s="41"/>
    </row>
    <row r="106" spans="1:29" ht="12">
      <c r="B106" s="63" t="s">
        <v>1342</v>
      </c>
      <c r="C106" s="89">
        <v>10458.904052069996</v>
      </c>
      <c r="D106" s="89">
        <v>5256.5390499399991</v>
      </c>
      <c r="E106" s="89">
        <v>12719.229238610002</v>
      </c>
      <c r="F106" s="89">
        <v>1253.0291271400001</v>
      </c>
      <c r="G106" s="242"/>
      <c r="H106" s="89">
        <v>29687.701467759995</v>
      </c>
      <c r="I106" s="89">
        <v>27557.228770000002</v>
      </c>
      <c r="K106" s="428"/>
      <c r="L106" s="380"/>
      <c r="M106" s="380"/>
      <c r="N106" s="380"/>
      <c r="O106" s="380"/>
      <c r="P106" s="380"/>
      <c r="Q106" s="41"/>
      <c r="R106" s="41"/>
      <c r="S106" s="41"/>
      <c r="T106" s="41"/>
      <c r="U106" s="41"/>
      <c r="V106" s="41"/>
      <c r="W106" s="41"/>
      <c r="X106" s="41"/>
      <c r="Y106" s="41"/>
      <c r="Z106" s="41"/>
      <c r="AA106" s="41"/>
      <c r="AB106" s="41"/>
      <c r="AC106" s="41"/>
    </row>
    <row r="107" spans="1:29" ht="12">
      <c r="B107" s="63" t="s">
        <v>1058</v>
      </c>
      <c r="C107" s="89">
        <v>4170.0659158599938</v>
      </c>
      <c r="D107" s="89">
        <v>2200.9499361500002</v>
      </c>
      <c r="E107" s="89">
        <v>4876.3404352299995</v>
      </c>
      <c r="F107" s="89">
        <v>1436.52516328</v>
      </c>
      <c r="G107" s="89">
        <v>1388.5829562300005</v>
      </c>
      <c r="H107" s="89">
        <v>14072.464406749996</v>
      </c>
      <c r="I107" s="89">
        <v>10050.86887</v>
      </c>
      <c r="K107" s="428"/>
      <c r="L107" s="380"/>
      <c r="M107" s="380"/>
      <c r="N107" s="380"/>
      <c r="O107" s="380"/>
      <c r="P107" s="380"/>
      <c r="Q107" s="41"/>
      <c r="R107" s="41"/>
      <c r="S107" s="41"/>
      <c r="T107" s="41"/>
      <c r="U107" s="41"/>
      <c r="V107" s="41"/>
      <c r="W107" s="41"/>
      <c r="X107" s="41"/>
      <c r="Y107" s="41"/>
      <c r="Z107" s="41"/>
      <c r="AA107" s="41"/>
      <c r="AB107" s="41"/>
      <c r="AC107" s="41"/>
    </row>
    <row r="108" spans="1:29" ht="11.25">
      <c r="B108" s="672" t="s">
        <v>1343</v>
      </c>
      <c r="C108" s="674">
        <v>503526.94216256012</v>
      </c>
      <c r="D108" s="674">
        <v>69015.46979037</v>
      </c>
      <c r="E108" s="674">
        <v>99231.090954309999</v>
      </c>
      <c r="F108" s="674">
        <v>75692.144817989989</v>
      </c>
      <c r="G108" s="674">
        <v>37194.519630930008</v>
      </c>
      <c r="H108" s="674">
        <v>784660.16735616024</v>
      </c>
      <c r="I108" s="674">
        <v>748212.52399999998</v>
      </c>
      <c r="P108" s="41"/>
      <c r="Q108" s="41"/>
      <c r="R108" s="41"/>
      <c r="S108" s="41"/>
      <c r="T108" s="41"/>
      <c r="U108" s="41"/>
      <c r="V108" s="41"/>
      <c r="W108" s="41"/>
      <c r="X108" s="41"/>
      <c r="Y108" s="41"/>
      <c r="Z108" s="41"/>
      <c r="AA108" s="41"/>
      <c r="AB108" s="41"/>
      <c r="AC108" s="41"/>
    </row>
    <row r="109" spans="1:29" ht="6" customHeight="1">
      <c r="B109" s="10"/>
      <c r="C109" s="89"/>
      <c r="D109" s="89"/>
      <c r="E109" s="89"/>
      <c r="F109" s="89"/>
      <c r="G109" s="89"/>
      <c r="H109" s="89"/>
      <c r="I109" s="89"/>
      <c r="P109" s="41"/>
      <c r="Q109" s="41"/>
      <c r="R109" s="41"/>
      <c r="S109" s="41"/>
      <c r="T109" s="41"/>
      <c r="U109" s="41"/>
      <c r="V109" s="41"/>
      <c r="W109" s="41"/>
      <c r="X109" s="41"/>
      <c r="Y109" s="41"/>
      <c r="Z109" s="41"/>
      <c r="AA109" s="41"/>
      <c r="AB109" s="41"/>
      <c r="AC109" s="41"/>
    </row>
    <row r="110" spans="1:29" ht="11.25" customHeight="1">
      <c r="B110" s="520" t="s">
        <v>1367</v>
      </c>
      <c r="C110" s="89"/>
      <c r="D110" s="89"/>
      <c r="E110" s="89"/>
      <c r="F110" s="89"/>
      <c r="G110" s="89"/>
      <c r="H110" s="89"/>
      <c r="I110" s="89"/>
      <c r="P110" s="41"/>
      <c r="Q110" s="41"/>
      <c r="R110" s="41"/>
      <c r="S110" s="41"/>
      <c r="T110" s="41"/>
      <c r="U110" s="41"/>
      <c r="V110" s="41"/>
      <c r="W110" s="41"/>
      <c r="X110" s="41"/>
      <c r="Y110" s="41"/>
      <c r="Z110" s="41"/>
      <c r="AA110" s="41"/>
      <c r="AB110" s="41"/>
      <c r="AC110" s="41"/>
    </row>
    <row r="111" spans="1:29" s="9" customFormat="1" ht="6.95" customHeight="1">
      <c r="A111" s="28"/>
      <c r="B111" s="10"/>
      <c r="C111" s="10"/>
      <c r="D111" s="10"/>
      <c r="E111" s="10"/>
      <c r="F111" s="10"/>
      <c r="G111" s="10"/>
      <c r="H111" s="12"/>
      <c r="I111" s="134"/>
      <c r="J111" s="1452"/>
    </row>
    <row r="112" spans="1:29" customFormat="1">
      <c r="A112" s="1"/>
      <c r="B112" s="470"/>
      <c r="C112" s="477"/>
      <c r="D112" s="477"/>
      <c r="E112" s="477"/>
      <c r="F112" s="477"/>
      <c r="G112" s="477"/>
      <c r="H112" s="477"/>
      <c r="I112" s="477"/>
      <c r="J112" s="1452"/>
    </row>
    <row r="113" spans="1:29" s="3" customFormat="1" ht="12">
      <c r="A113" s="467"/>
      <c r="B113" s="521" t="s">
        <v>1368</v>
      </c>
      <c r="C113" s="478"/>
      <c r="D113" s="478"/>
      <c r="E113" s="478"/>
      <c r="F113" s="478"/>
      <c r="G113" s="478"/>
      <c r="H113" s="478"/>
      <c r="I113" s="478"/>
      <c r="J113" s="1388"/>
    </row>
    <row r="114" spans="1:29" ht="11.25">
      <c r="A114" s="24"/>
      <c r="B114" s="11"/>
      <c r="C114" s="11"/>
      <c r="D114" s="11"/>
      <c r="E114" s="11"/>
      <c r="F114" s="11"/>
      <c r="G114" s="11"/>
      <c r="H114" s="80"/>
      <c r="I114" s="11"/>
      <c r="J114" s="1507"/>
      <c r="K114" s="78"/>
      <c r="L114" s="78"/>
      <c r="P114" s="41"/>
      <c r="Q114" s="41"/>
      <c r="R114" s="41"/>
      <c r="S114" s="41"/>
      <c r="T114" s="41"/>
      <c r="U114" s="41"/>
      <c r="V114" s="41"/>
      <c r="W114" s="41"/>
      <c r="X114" s="41"/>
      <c r="Y114" s="41"/>
      <c r="Z114" s="41"/>
      <c r="AA114" s="41"/>
      <c r="AB114" s="41"/>
      <c r="AC114" s="41"/>
    </row>
    <row r="115" spans="1:29" ht="12">
      <c r="A115" s="19"/>
      <c r="B115" s="1223" t="s">
        <v>1349</v>
      </c>
      <c r="C115" s="1224" t="s">
        <v>1011</v>
      </c>
      <c r="D115" s="1224" t="s">
        <v>1013</v>
      </c>
      <c r="E115" s="1224" t="s">
        <v>1350</v>
      </c>
      <c r="F115" s="1224" t="s">
        <v>1351</v>
      </c>
      <c r="G115" s="1224" t="s">
        <v>1016</v>
      </c>
      <c r="H115" s="1224" t="s">
        <v>1358</v>
      </c>
      <c r="I115" s="1224" t="s">
        <v>1369</v>
      </c>
      <c r="J115" s="1507"/>
      <c r="K115" s="380"/>
      <c r="L115" s="380"/>
      <c r="M115" s="380"/>
      <c r="N115" s="380"/>
      <c r="O115" s="380"/>
      <c r="P115" s="380"/>
      <c r="Q115" s="380"/>
      <c r="R115" s="41"/>
      <c r="S115" s="41"/>
      <c r="T115" s="41"/>
      <c r="U115" s="41"/>
      <c r="V115" s="41"/>
      <c r="W115" s="41"/>
      <c r="X115" s="41"/>
      <c r="Y115" s="41"/>
      <c r="Z115" s="41"/>
      <c r="AA115" s="41"/>
      <c r="AB115" s="41"/>
      <c r="AC115" s="41"/>
    </row>
    <row r="116" spans="1:29" ht="12">
      <c r="A116" s="19"/>
      <c r="B116" s="10" t="s">
        <v>1354</v>
      </c>
      <c r="C116" s="1616">
        <v>0.37679146099999999</v>
      </c>
      <c r="D116" s="1616">
        <v>0.31532898100000001</v>
      </c>
      <c r="E116" s="1616">
        <v>0.369119431</v>
      </c>
      <c r="F116" s="1560">
        <v>0.24568424999999999</v>
      </c>
      <c r="G116" s="1560">
        <v>0.33428091500000001</v>
      </c>
      <c r="H116" s="1560">
        <v>0.35665413899999998</v>
      </c>
      <c r="I116" s="1560">
        <v>0.35252248800000002</v>
      </c>
      <c r="K116" s="380"/>
      <c r="L116" s="380"/>
      <c r="M116" s="380"/>
      <c r="N116" s="380"/>
      <c r="O116" s="380"/>
      <c r="P116" s="380"/>
      <c r="Q116" s="380"/>
      <c r="R116" s="41"/>
      <c r="S116" s="41"/>
      <c r="T116" s="41"/>
      <c r="U116" s="41"/>
      <c r="V116" s="41"/>
      <c r="W116" s="41"/>
      <c r="X116" s="41"/>
      <c r="Y116" s="41"/>
      <c r="Z116" s="41"/>
      <c r="AA116" s="41"/>
      <c r="AB116" s="41"/>
      <c r="AC116" s="41"/>
    </row>
    <row r="117" spans="1:29" ht="12">
      <c r="A117" s="19"/>
      <c r="B117" s="10" t="s">
        <v>1355</v>
      </c>
      <c r="C117" s="1616">
        <v>1.5141570950000001</v>
      </c>
      <c r="D117" s="1616">
        <v>1.605851237</v>
      </c>
      <c r="E117" s="1616">
        <v>1.4581983780000001</v>
      </c>
      <c r="F117" s="1560">
        <v>1.6709088160000001</v>
      </c>
      <c r="G117" s="1560">
        <v>1.557076559</v>
      </c>
      <c r="H117" s="1560">
        <v>1.5312065800000001</v>
      </c>
      <c r="I117" s="1560">
        <v>1.5288728840000001</v>
      </c>
      <c r="K117" s="380"/>
      <c r="L117" s="380"/>
      <c r="M117" s="380"/>
      <c r="N117" s="380"/>
      <c r="O117" s="380"/>
      <c r="P117" s="380"/>
      <c r="Q117" s="380"/>
      <c r="R117" s="41"/>
      <c r="S117" s="41"/>
      <c r="T117" s="41"/>
      <c r="U117" s="41"/>
      <c r="V117" s="41"/>
      <c r="W117" s="41"/>
      <c r="X117" s="41"/>
      <c r="Y117" s="41"/>
      <c r="Z117" s="41"/>
      <c r="AA117" s="41"/>
      <c r="AB117" s="41"/>
      <c r="AC117" s="41"/>
    </row>
    <row r="118" spans="1:29" ht="12">
      <c r="A118" s="19"/>
      <c r="B118" s="10" t="s">
        <v>1356</v>
      </c>
      <c r="C118" s="1616">
        <v>7.1326867299999996</v>
      </c>
      <c r="D118" s="1616">
        <v>7.6145531770000003</v>
      </c>
      <c r="E118" s="1616">
        <v>8.0566728600000008</v>
      </c>
      <c r="F118" s="1560">
        <v>5.2835289259999998</v>
      </c>
      <c r="G118" s="1560">
        <v>5.6640313899999999</v>
      </c>
      <c r="H118" s="1560">
        <v>7.0692113890000003</v>
      </c>
      <c r="I118" s="1560">
        <v>6.8448768189999996</v>
      </c>
      <c r="K118" s="380"/>
      <c r="L118" s="380"/>
      <c r="M118" s="380"/>
      <c r="N118" s="380"/>
      <c r="O118" s="380"/>
      <c r="P118" s="380"/>
      <c r="Q118" s="380"/>
      <c r="R118" s="41"/>
      <c r="S118" s="41"/>
      <c r="T118" s="41"/>
      <c r="U118" s="41"/>
      <c r="V118" s="41"/>
      <c r="W118" s="41"/>
      <c r="X118" s="41"/>
      <c r="Y118" s="41"/>
      <c r="Z118" s="41"/>
      <c r="AA118" s="41"/>
      <c r="AB118" s="41"/>
      <c r="AC118" s="41"/>
    </row>
    <row r="119" spans="1:29" ht="11.25">
      <c r="A119" s="19"/>
      <c r="B119" s="672" t="s">
        <v>1343</v>
      </c>
      <c r="C119" s="1617">
        <v>1.36660885</v>
      </c>
      <c r="D119" s="1617">
        <v>1.357496657</v>
      </c>
      <c r="E119" s="1617">
        <v>1.366174475</v>
      </c>
      <c r="F119" s="1561">
        <v>1.1839280130000001</v>
      </c>
      <c r="G119" s="1561">
        <v>1.4966649430000001</v>
      </c>
      <c r="H119" s="1561">
        <v>1.3538135010000001</v>
      </c>
      <c r="I119" s="1626">
        <v>1.3710118920000001</v>
      </c>
      <c r="K119" s="78"/>
      <c r="L119" s="78"/>
      <c r="P119" s="41"/>
      <c r="Q119" s="41"/>
      <c r="R119" s="41"/>
      <c r="S119" s="41"/>
      <c r="T119" s="41"/>
      <c r="U119" s="41"/>
      <c r="V119" s="41"/>
      <c r="W119" s="41"/>
      <c r="X119" s="41"/>
      <c r="Y119" s="41"/>
      <c r="Z119" s="41"/>
      <c r="AA119" s="41"/>
      <c r="AB119" s="41"/>
      <c r="AC119" s="41"/>
    </row>
    <row r="120" spans="1:29" ht="11.25">
      <c r="A120" s="19"/>
      <c r="B120" s="10"/>
      <c r="C120" s="10"/>
      <c r="D120" s="10"/>
      <c r="E120" s="10"/>
      <c r="F120" s="10"/>
      <c r="G120" s="10"/>
      <c r="H120" s="12"/>
      <c r="I120" s="10"/>
      <c r="P120" s="41"/>
      <c r="Q120" s="41"/>
      <c r="R120" s="41"/>
      <c r="S120" s="41"/>
      <c r="T120" s="41"/>
      <c r="U120" s="41"/>
      <c r="V120" s="41"/>
      <c r="W120" s="41"/>
      <c r="X120" s="41"/>
      <c r="Y120" s="41"/>
      <c r="Z120" s="41"/>
      <c r="AA120" s="41"/>
      <c r="AB120" s="41"/>
      <c r="AC120" s="41"/>
    </row>
    <row r="121" spans="1:29" ht="11.25">
      <c r="A121" s="19"/>
      <c r="B121" s="1223" t="s">
        <v>1357</v>
      </c>
      <c r="C121" s="1224" t="s">
        <v>1011</v>
      </c>
      <c r="D121" s="1224" t="s">
        <v>1013</v>
      </c>
      <c r="E121" s="1224" t="s">
        <v>1350</v>
      </c>
      <c r="F121" s="1224" t="s">
        <v>1351</v>
      </c>
      <c r="G121" s="1224" t="s">
        <v>1016</v>
      </c>
      <c r="H121" s="1224" t="s">
        <v>1358</v>
      </c>
      <c r="I121" s="1224" t="s">
        <v>1369</v>
      </c>
      <c r="J121" s="1507"/>
      <c r="K121" s="78"/>
      <c r="L121" s="78"/>
      <c r="P121" s="41"/>
      <c r="Q121" s="41"/>
      <c r="R121" s="41"/>
      <c r="S121" s="41"/>
      <c r="T121" s="41"/>
      <c r="U121" s="41"/>
      <c r="V121" s="41"/>
      <c r="W121" s="41"/>
      <c r="X121" s="41"/>
      <c r="Y121" s="41"/>
      <c r="Z121" s="41"/>
      <c r="AA121" s="41"/>
      <c r="AB121" s="41"/>
      <c r="AC121" s="41"/>
    </row>
    <row r="122" spans="1:29" ht="11.25">
      <c r="A122" s="19"/>
      <c r="B122" s="10" t="s">
        <v>1354</v>
      </c>
      <c r="C122" s="1618">
        <v>286799.25939999998</v>
      </c>
      <c r="D122" s="1618">
        <v>46218.414550000001</v>
      </c>
      <c r="E122" s="1618">
        <v>62350.567779999998</v>
      </c>
      <c r="F122" s="1618">
        <v>39870.395750000003</v>
      </c>
      <c r="G122" s="1618">
        <v>9752.3023130000001</v>
      </c>
      <c r="H122" s="1618">
        <v>444990.93979999999</v>
      </c>
      <c r="I122" s="1618">
        <v>459090.62796440098</v>
      </c>
      <c r="J122" s="1507"/>
      <c r="K122" s="78"/>
      <c r="L122" s="78"/>
      <c r="P122" s="41"/>
      <c r="Q122" s="41"/>
      <c r="R122" s="41"/>
      <c r="S122" s="41"/>
      <c r="T122" s="41"/>
      <c r="U122" s="41"/>
      <c r="V122" s="41"/>
      <c r="W122" s="41"/>
      <c r="X122" s="41"/>
      <c r="Y122" s="41"/>
      <c r="Z122" s="41"/>
      <c r="AA122" s="41"/>
      <c r="AB122" s="41"/>
      <c r="AC122" s="41"/>
    </row>
    <row r="123" spans="1:29" ht="11.25">
      <c r="A123" s="19"/>
      <c r="B123" s="10" t="s">
        <v>1355</v>
      </c>
      <c r="C123" s="1618">
        <v>148792.42879999999</v>
      </c>
      <c r="D123" s="1618">
        <v>19447.34432</v>
      </c>
      <c r="E123" s="1618">
        <v>29795.705529999999</v>
      </c>
      <c r="F123" s="1618">
        <v>20740.150860000002</v>
      </c>
      <c r="G123" s="1618">
        <v>14034.77153</v>
      </c>
      <c r="H123" s="1618">
        <v>232810.40100000001</v>
      </c>
      <c r="I123" s="1618">
        <v>230364.0358167107</v>
      </c>
      <c r="J123" s="1507"/>
      <c r="K123" s="78"/>
      <c r="L123" s="78"/>
      <c r="P123" s="41"/>
      <c r="Q123" s="41"/>
      <c r="R123" s="41"/>
      <c r="S123" s="41"/>
      <c r="T123" s="41"/>
      <c r="U123" s="41"/>
      <c r="V123" s="41"/>
      <c r="W123" s="41"/>
      <c r="X123" s="41"/>
      <c r="Y123" s="41"/>
      <c r="Z123" s="41"/>
      <c r="AA123" s="41"/>
      <c r="AB123" s="41"/>
      <c r="AC123" s="41"/>
    </row>
    <row r="124" spans="1:29" ht="11.25">
      <c r="A124" s="19"/>
      <c r="B124" s="10" t="s">
        <v>1356</v>
      </c>
      <c r="C124" s="1618">
        <v>45425.129099999998</v>
      </c>
      <c r="D124" s="1618">
        <v>6926.1801439999999</v>
      </c>
      <c r="E124" s="1618">
        <v>8882.0036299999992</v>
      </c>
      <c r="F124" s="1618">
        <v>6661.1593130000001</v>
      </c>
      <c r="G124" s="1618">
        <v>2516.7110590000002</v>
      </c>
      <c r="H124" s="1618">
        <v>70411.183250000002</v>
      </c>
      <c r="I124" s="1618">
        <v>78776.790135610048</v>
      </c>
      <c r="J124" s="1507"/>
      <c r="K124" s="78"/>
      <c r="L124" s="78"/>
      <c r="P124" s="41"/>
      <c r="Q124" s="41"/>
      <c r="R124" s="41"/>
      <c r="S124" s="41"/>
      <c r="T124" s="41"/>
      <c r="U124" s="41"/>
      <c r="V124" s="41"/>
      <c r="W124" s="41"/>
      <c r="X124" s="41"/>
      <c r="Y124" s="41"/>
      <c r="Z124" s="41"/>
      <c r="AA124" s="41"/>
      <c r="AB124" s="41"/>
      <c r="AC124" s="41"/>
    </row>
    <row r="125" spans="1:29" ht="11.25">
      <c r="A125" s="19"/>
      <c r="B125" s="672" t="s">
        <v>1343</v>
      </c>
      <c r="C125" s="1619">
        <v>481016.81719999999</v>
      </c>
      <c r="D125" s="1619">
        <v>72591.939020000005</v>
      </c>
      <c r="E125" s="1619">
        <v>101028.2769</v>
      </c>
      <c r="F125" s="1619">
        <v>67271.705919999993</v>
      </c>
      <c r="G125" s="1619">
        <v>26303.784909999998</v>
      </c>
      <c r="H125" s="1620">
        <v>748212.52399999998</v>
      </c>
      <c r="I125" s="1619">
        <v>768231.45391671988</v>
      </c>
      <c r="J125" s="1507"/>
      <c r="K125" s="78"/>
      <c r="L125" s="78"/>
      <c r="P125" s="41"/>
      <c r="Q125" s="41"/>
      <c r="R125" s="41"/>
      <c r="S125" s="41"/>
      <c r="T125" s="41"/>
      <c r="U125" s="41"/>
      <c r="V125" s="41"/>
      <c r="W125" s="41"/>
      <c r="X125" s="41"/>
      <c r="Y125" s="41"/>
      <c r="Z125" s="41"/>
      <c r="AA125" s="41"/>
      <c r="AB125" s="41"/>
      <c r="AC125" s="41"/>
    </row>
    <row r="126" spans="1:29" ht="11.25">
      <c r="A126" s="19"/>
      <c r="B126" s="81"/>
      <c r="C126" s="82"/>
      <c r="D126" s="82"/>
      <c r="E126" s="82"/>
      <c r="F126" s="82"/>
      <c r="G126" s="82"/>
      <c r="H126" s="82"/>
      <c r="I126" s="82"/>
      <c r="J126" s="1507"/>
      <c r="K126" s="78"/>
      <c r="L126" s="78"/>
      <c r="P126" s="41"/>
      <c r="Q126" s="41"/>
      <c r="R126" s="41"/>
      <c r="S126" s="41"/>
      <c r="T126" s="41"/>
      <c r="U126" s="41"/>
      <c r="V126" s="41"/>
      <c r="W126" s="41"/>
      <c r="X126" s="41"/>
      <c r="Y126" s="41"/>
      <c r="Z126" s="41"/>
      <c r="AA126" s="41"/>
      <c r="AB126" s="41"/>
      <c r="AC126" s="41"/>
    </row>
    <row r="127" spans="1:29" ht="11.25">
      <c r="A127" s="19"/>
      <c r="B127" s="63"/>
      <c r="C127" s="10"/>
      <c r="D127" s="10"/>
      <c r="E127" s="10"/>
      <c r="F127" s="10"/>
      <c r="G127" s="10"/>
      <c r="H127" s="12"/>
      <c r="I127" s="10"/>
      <c r="J127" s="1507"/>
      <c r="K127" s="78"/>
      <c r="L127" s="78"/>
      <c r="P127" s="41"/>
      <c r="Q127" s="41"/>
      <c r="R127" s="41"/>
      <c r="S127" s="41"/>
      <c r="T127" s="41"/>
      <c r="U127" s="41"/>
      <c r="V127" s="41"/>
      <c r="W127" s="41"/>
      <c r="X127" s="41"/>
      <c r="Y127" s="41"/>
      <c r="Z127" s="41"/>
      <c r="AA127" s="41"/>
      <c r="AB127" s="41"/>
      <c r="AC127" s="41"/>
    </row>
    <row r="128" spans="1:29" ht="12">
      <c r="A128" s="19"/>
      <c r="B128" s="519" t="s">
        <v>1370</v>
      </c>
      <c r="C128" s="10"/>
      <c r="D128" s="10"/>
      <c r="E128" s="10"/>
      <c r="F128" s="12"/>
      <c r="G128" s="10"/>
      <c r="H128" s="12"/>
      <c r="I128" s="10"/>
      <c r="J128" s="1507"/>
      <c r="K128" s="78"/>
      <c r="L128" s="78"/>
      <c r="P128" s="41"/>
      <c r="Q128" s="41"/>
      <c r="R128" s="41"/>
      <c r="S128" s="41"/>
      <c r="T128" s="41"/>
      <c r="U128" s="41"/>
      <c r="V128" s="41"/>
      <c r="W128" s="41"/>
      <c r="X128" s="41"/>
      <c r="Y128" s="41"/>
      <c r="Z128" s="41"/>
      <c r="AA128" s="41"/>
      <c r="AB128" s="41"/>
      <c r="AC128" s="41"/>
    </row>
    <row r="129" spans="2:12" s="19" customFormat="1" ht="11.25">
      <c r="B129" s="63"/>
      <c r="C129" s="63"/>
      <c r="D129" s="63"/>
      <c r="E129" s="63"/>
      <c r="F129" s="85"/>
      <c r="G129" s="63"/>
      <c r="H129" s="85"/>
      <c r="I129" s="63"/>
      <c r="J129" s="1508"/>
      <c r="K129" s="54"/>
      <c r="L129" s="54"/>
    </row>
    <row r="130" spans="2:12" s="19" customFormat="1" ht="22.5">
      <c r="B130" s="1217" t="s">
        <v>1349</v>
      </c>
      <c r="C130" s="1225" t="s">
        <v>1360</v>
      </c>
      <c r="D130" s="1225" t="s">
        <v>1361</v>
      </c>
      <c r="E130" s="1225" t="s">
        <v>1362</v>
      </c>
      <c r="F130" s="1226" t="s">
        <v>1358</v>
      </c>
      <c r="G130" s="1226" t="s">
        <v>1369</v>
      </c>
      <c r="H130" s="85"/>
      <c r="I130" s="63"/>
      <c r="J130" s="1508"/>
      <c r="K130" s="54"/>
      <c r="L130" s="54"/>
    </row>
    <row r="131" spans="2:12" s="19" customFormat="1" ht="11.25">
      <c r="B131" s="63" t="s">
        <v>1329</v>
      </c>
      <c r="C131" s="1623">
        <v>0.433924368</v>
      </c>
      <c r="D131" s="1623">
        <v>1.4553229190000001</v>
      </c>
      <c r="E131" s="1623">
        <v>5.0156786200000001</v>
      </c>
      <c r="F131" s="1625">
        <v>0.95269395599999995</v>
      </c>
      <c r="G131" s="1625">
        <v>0.93197246598135097</v>
      </c>
      <c r="H131" s="85"/>
      <c r="I131" s="63"/>
      <c r="J131" s="1508"/>
      <c r="K131" s="54"/>
      <c r="L131" s="54"/>
    </row>
    <row r="132" spans="2:12" s="19" customFormat="1" ht="11.25">
      <c r="B132" s="63" t="s">
        <v>1330</v>
      </c>
      <c r="C132" s="1623">
        <v>0.53389897099999994</v>
      </c>
      <c r="D132" s="1623">
        <v>1.598397294</v>
      </c>
      <c r="E132" s="1623">
        <v>7.6481565480000002</v>
      </c>
      <c r="F132" s="1625">
        <v>2.0136124739999999</v>
      </c>
      <c r="G132" s="1625">
        <v>1.85909368449928</v>
      </c>
      <c r="H132" s="85"/>
      <c r="I132" s="63"/>
      <c r="J132" s="1508"/>
      <c r="K132" s="54"/>
      <c r="L132" s="54"/>
    </row>
    <row r="133" spans="2:12" s="19" customFormat="1" ht="11.25">
      <c r="B133" s="63" t="s">
        <v>1363</v>
      </c>
      <c r="C133" s="1623">
        <v>0.24554842700000001</v>
      </c>
      <c r="D133" s="1623">
        <v>1.6696079399999999</v>
      </c>
      <c r="E133" s="1623">
        <v>7.5126630079999996</v>
      </c>
      <c r="F133" s="1625">
        <v>2.349993279</v>
      </c>
      <c r="G133" s="1625">
        <v>2.5216729995805802</v>
      </c>
      <c r="H133" s="85"/>
      <c r="I133" s="63"/>
      <c r="J133" s="1508"/>
      <c r="K133" s="54"/>
      <c r="L133" s="54"/>
    </row>
    <row r="134" spans="2:12" s="19" customFormat="1" ht="11.25">
      <c r="B134" s="63" t="s">
        <v>1364</v>
      </c>
      <c r="C134" s="1623">
        <v>0.23356616499999999</v>
      </c>
      <c r="D134" s="1623">
        <v>1.6104084590000001</v>
      </c>
      <c r="E134" s="1623">
        <v>9.2082405079999994</v>
      </c>
      <c r="F134" s="1625">
        <v>0.47190710899999999</v>
      </c>
      <c r="G134" s="1625">
        <v>0.52032281737795905</v>
      </c>
      <c r="H134" s="85"/>
      <c r="I134" s="63"/>
      <c r="J134" s="1508"/>
      <c r="K134" s="54"/>
      <c r="L134" s="54"/>
    </row>
    <row r="135" spans="2:12" s="19" customFormat="1" ht="11.25">
      <c r="B135" s="63" t="s">
        <v>1333</v>
      </c>
      <c r="C135" s="1623">
        <v>0.20338647900000001</v>
      </c>
      <c r="D135" s="1623">
        <v>1.7385218629999999</v>
      </c>
      <c r="E135" s="1623">
        <v>4.7727311270000001</v>
      </c>
      <c r="F135" s="1625">
        <v>0.53048080900000005</v>
      </c>
      <c r="G135" s="1625">
        <v>0.64878094211173698</v>
      </c>
      <c r="H135" s="85"/>
      <c r="I135" s="63"/>
      <c r="J135" s="1508"/>
      <c r="K135" s="54"/>
      <c r="L135" s="54"/>
    </row>
    <row r="136" spans="2:12" s="19" customFormat="1" ht="11.25">
      <c r="B136" s="63" t="s">
        <v>1334</v>
      </c>
      <c r="C136" s="1623">
        <v>3.6764179000000001E-2</v>
      </c>
      <c r="D136" s="1623">
        <v>1.1229404169999999</v>
      </c>
      <c r="E136" s="1623">
        <v>16.928338759999999</v>
      </c>
      <c r="F136" s="1625">
        <v>8.5351088000000006E-2</v>
      </c>
      <c r="G136" s="1625">
        <v>0.124566715197639</v>
      </c>
      <c r="H136" s="85"/>
      <c r="I136" s="63"/>
      <c r="J136" s="1508"/>
      <c r="K136" s="54"/>
      <c r="L136" s="54"/>
    </row>
    <row r="137" spans="2:12" s="19" customFormat="1" ht="11.25">
      <c r="B137" s="63" t="s">
        <v>1335</v>
      </c>
      <c r="C137" s="1623">
        <v>0.29609423800000001</v>
      </c>
      <c r="D137" s="1623">
        <v>1.5173053379999999</v>
      </c>
      <c r="E137" s="1623">
        <v>7.2500421270000004</v>
      </c>
      <c r="F137" s="1625">
        <v>0.95739039500000001</v>
      </c>
      <c r="G137" s="1625">
        <v>0.96971753921911297</v>
      </c>
      <c r="H137" s="85"/>
      <c r="I137" s="63"/>
      <c r="J137" s="1508"/>
      <c r="K137" s="54"/>
      <c r="L137" s="54"/>
    </row>
    <row r="138" spans="2:12" s="19" customFormat="1" ht="11.25">
      <c r="B138" s="63" t="s">
        <v>1336</v>
      </c>
      <c r="C138" s="1623">
        <v>0.35538476600000002</v>
      </c>
      <c r="D138" s="1623">
        <v>1.382711394</v>
      </c>
      <c r="E138" s="1623">
        <v>7.6235939320000004</v>
      </c>
      <c r="F138" s="1625">
        <v>1.3819916290000001</v>
      </c>
      <c r="G138" s="1625">
        <v>1.4792326101892399</v>
      </c>
      <c r="H138" s="85"/>
      <c r="I138" s="63"/>
      <c r="J138" s="1508"/>
      <c r="K138" s="54"/>
      <c r="L138" s="54"/>
    </row>
    <row r="139" spans="2:12" s="19" customFormat="1" ht="11.25">
      <c r="B139" s="63" t="s">
        <v>1031</v>
      </c>
      <c r="C139" s="1623">
        <v>0.32496913900000002</v>
      </c>
      <c r="D139" s="1623">
        <v>1.168956256</v>
      </c>
      <c r="E139" s="1623">
        <v>9.6610237459999997</v>
      </c>
      <c r="F139" s="1625">
        <v>1.446119741</v>
      </c>
      <c r="G139" s="1625">
        <v>1.55079404188574</v>
      </c>
      <c r="H139" s="85"/>
      <c r="I139" s="63"/>
      <c r="J139" s="1508"/>
      <c r="K139" s="54"/>
      <c r="L139" s="54"/>
    </row>
    <row r="140" spans="2:12" s="19" customFormat="1" ht="11.25">
      <c r="B140" s="63" t="s">
        <v>1337</v>
      </c>
      <c r="C140" s="1623">
        <v>0.28519427000000003</v>
      </c>
      <c r="D140" s="1623">
        <v>1.460009742</v>
      </c>
      <c r="E140" s="1623">
        <v>4.4367881220000003</v>
      </c>
      <c r="F140" s="1625">
        <v>0.89112108999999995</v>
      </c>
      <c r="G140" s="1625">
        <v>0.96292443945863704</v>
      </c>
      <c r="H140" s="85"/>
      <c r="I140" s="63"/>
      <c r="J140" s="1508"/>
      <c r="K140" s="54"/>
      <c r="L140" s="54"/>
    </row>
    <row r="141" spans="2:12" s="19" customFormat="1" ht="11.25">
      <c r="B141" s="63" t="s">
        <v>1365</v>
      </c>
      <c r="C141" s="1623">
        <v>0.42216204400000001</v>
      </c>
      <c r="D141" s="1623">
        <v>2.2950784550000001</v>
      </c>
      <c r="E141" s="1623">
        <v>7.1731860059999999</v>
      </c>
      <c r="F141" s="1625">
        <v>3.8312482280000002</v>
      </c>
      <c r="G141" s="1625">
        <v>1.07035842140293</v>
      </c>
      <c r="H141" s="85"/>
      <c r="I141" s="63"/>
      <c r="J141" s="1508"/>
      <c r="K141" s="54"/>
      <c r="L141" s="54"/>
    </row>
    <row r="142" spans="2:12" s="19" customFormat="1" ht="11.25">
      <c r="B142" s="63" t="s">
        <v>1339</v>
      </c>
      <c r="C142" s="1623">
        <v>0.402290965</v>
      </c>
      <c r="D142" s="1623">
        <v>1.4879669419999999</v>
      </c>
      <c r="E142" s="1623">
        <v>6.2717595270000004</v>
      </c>
      <c r="F142" s="1625">
        <v>2.4732006320000002</v>
      </c>
      <c r="G142" s="1625">
        <v>2.19948583555799</v>
      </c>
      <c r="H142" s="85"/>
      <c r="I142" s="63"/>
      <c r="J142" s="1508"/>
      <c r="K142" s="54"/>
      <c r="L142" s="54"/>
    </row>
    <row r="143" spans="2:12" s="19" customFormat="1" ht="11.25">
      <c r="B143" s="63" t="s">
        <v>1340</v>
      </c>
      <c r="C143" s="1623">
        <v>0.43712488399999999</v>
      </c>
      <c r="D143" s="1623">
        <v>1.4712203269999999</v>
      </c>
      <c r="E143" s="1623">
        <v>5.7773318160000002</v>
      </c>
      <c r="F143" s="1625">
        <v>1.0743378349999999</v>
      </c>
      <c r="G143" s="1625">
        <v>1.30031638654832</v>
      </c>
      <c r="H143" s="85"/>
      <c r="I143" s="63"/>
      <c r="J143" s="1508"/>
      <c r="K143" s="54"/>
      <c r="L143" s="54"/>
    </row>
    <row r="144" spans="2:12" s="19" customFormat="1" ht="11.25">
      <c r="B144" s="63" t="s">
        <v>1034</v>
      </c>
      <c r="C144" s="1623">
        <v>0.434900595</v>
      </c>
      <c r="D144" s="1623">
        <v>1.42078656</v>
      </c>
      <c r="E144" s="1623">
        <v>9.2757251529999998</v>
      </c>
      <c r="F144" s="1625">
        <v>1.8764549340000001</v>
      </c>
      <c r="G144" s="1625">
        <v>2.3675088164870801</v>
      </c>
      <c r="H144" s="85"/>
      <c r="I144" s="63"/>
      <c r="J144" s="1508"/>
      <c r="K144" s="54"/>
      <c r="L144" s="54"/>
    </row>
    <row r="145" spans="1:29" s="19" customFormat="1" ht="11.25">
      <c r="B145" s="63" t="s">
        <v>1341</v>
      </c>
      <c r="C145" s="1623">
        <v>0.44104233300000001</v>
      </c>
      <c r="D145" s="1623">
        <v>1.251823065</v>
      </c>
      <c r="E145" s="1623">
        <v>8.4612028890000008</v>
      </c>
      <c r="F145" s="1625">
        <v>1.015369075</v>
      </c>
      <c r="G145" s="1625">
        <v>1.1409896463453599</v>
      </c>
      <c r="H145" s="85"/>
      <c r="I145" s="63"/>
      <c r="J145" s="1508"/>
      <c r="K145" s="54"/>
      <c r="L145" s="54"/>
    </row>
    <row r="146" spans="1:29" s="19" customFormat="1" ht="11.25">
      <c r="B146" s="63" t="s">
        <v>1342</v>
      </c>
      <c r="C146" s="1623">
        <v>0.34922756900000002</v>
      </c>
      <c r="D146" s="1623">
        <v>1.347213021</v>
      </c>
      <c r="E146" s="1623">
        <v>7.6278472610000003</v>
      </c>
      <c r="F146" s="1625">
        <v>1.13686409</v>
      </c>
      <c r="G146" s="1625">
        <v>1.00293650488007</v>
      </c>
      <c r="H146" s="85"/>
      <c r="I146" s="63"/>
      <c r="J146" s="1508"/>
      <c r="K146" s="54"/>
      <c r="L146" s="54"/>
    </row>
    <row r="147" spans="1:29" s="19" customFormat="1" ht="11.25">
      <c r="B147" s="63" t="s">
        <v>1058</v>
      </c>
      <c r="C147" s="1623">
        <v>0.28156083900000001</v>
      </c>
      <c r="D147" s="1623">
        <v>1.2631721490000001</v>
      </c>
      <c r="E147" s="1623">
        <v>10.987489419999999</v>
      </c>
      <c r="F147" s="1625">
        <v>1.8808013530000001</v>
      </c>
      <c r="G147" s="1625">
        <v>1.2362979485893399</v>
      </c>
      <c r="H147" s="85"/>
      <c r="I147" s="63"/>
      <c r="J147" s="1508"/>
      <c r="K147" s="54"/>
      <c r="L147" s="54"/>
    </row>
    <row r="148" spans="1:29" s="19" customFormat="1" ht="11.25">
      <c r="B148" s="672" t="s">
        <v>1343</v>
      </c>
      <c r="C148" s="1624">
        <v>0.35665413899999998</v>
      </c>
      <c r="D148" s="1624">
        <v>1.5312065800000001</v>
      </c>
      <c r="E148" s="1624">
        <v>7.0692113890000003</v>
      </c>
      <c r="F148" s="1626">
        <v>1.3538135010000001</v>
      </c>
      <c r="G148" s="1626">
        <v>1.37101192444039</v>
      </c>
      <c r="H148" s="85"/>
      <c r="I148" s="63"/>
      <c r="J148" s="1508"/>
      <c r="K148" s="54"/>
      <c r="L148" s="54"/>
    </row>
    <row r="149" spans="1:29" s="19" customFormat="1" ht="11.25">
      <c r="B149" s="63"/>
      <c r="C149" s="86"/>
      <c r="D149" s="86"/>
      <c r="E149" s="86"/>
      <c r="F149" s="87"/>
      <c r="G149" s="86"/>
      <c r="H149" s="85"/>
      <c r="I149" s="63"/>
      <c r="J149" s="1508"/>
      <c r="K149" s="54"/>
      <c r="L149" s="54"/>
    </row>
    <row r="150" spans="1:29" ht="11.25">
      <c r="A150" s="19"/>
      <c r="B150" s="10"/>
      <c r="C150" s="10"/>
      <c r="D150" s="10"/>
      <c r="E150" s="10"/>
      <c r="F150" s="10"/>
      <c r="G150" s="10"/>
      <c r="H150" s="10"/>
      <c r="I150" s="10"/>
      <c r="J150" s="1507"/>
      <c r="K150" s="78"/>
      <c r="L150" s="78"/>
      <c r="P150" s="41"/>
      <c r="Q150" s="41"/>
      <c r="R150" s="41"/>
      <c r="S150" s="41"/>
      <c r="T150" s="41"/>
      <c r="U150" s="41"/>
      <c r="V150" s="41"/>
      <c r="W150" s="41"/>
      <c r="X150" s="41"/>
      <c r="Y150" s="41"/>
      <c r="Z150" s="41"/>
      <c r="AA150" s="41"/>
      <c r="AB150" s="41"/>
      <c r="AC150" s="41"/>
    </row>
    <row r="151" spans="1:29" ht="22.5">
      <c r="A151" s="19"/>
      <c r="B151" s="1227" t="s">
        <v>1357</v>
      </c>
      <c r="C151" s="1220" t="s">
        <v>1360</v>
      </c>
      <c r="D151" s="1220" t="s">
        <v>1361</v>
      </c>
      <c r="E151" s="1220" t="s">
        <v>1362</v>
      </c>
      <c r="F151" s="1224" t="s">
        <v>1358</v>
      </c>
      <c r="G151" s="1224" t="s">
        <v>1369</v>
      </c>
      <c r="H151" s="12"/>
      <c r="I151" s="10"/>
      <c r="J151" s="1507"/>
      <c r="K151" s="78"/>
      <c r="L151" s="78"/>
      <c r="P151" s="41"/>
      <c r="Q151" s="41"/>
      <c r="R151" s="41"/>
      <c r="S151" s="41"/>
      <c r="T151" s="41"/>
      <c r="U151" s="41"/>
      <c r="V151" s="41"/>
      <c r="W151" s="41"/>
      <c r="X151" s="41"/>
      <c r="Y151" s="41"/>
      <c r="Z151" s="41"/>
      <c r="AA151" s="41"/>
      <c r="AB151" s="41"/>
      <c r="AC151" s="41"/>
    </row>
    <row r="152" spans="1:29" ht="11.25">
      <c r="A152" s="19"/>
      <c r="B152" s="63" t="s">
        <v>1329</v>
      </c>
      <c r="C152" s="84">
        <v>120073.42825138</v>
      </c>
      <c r="D152" s="84">
        <v>50828.37193175</v>
      </c>
      <c r="E152" s="84">
        <v>9043.2610831700003</v>
      </c>
      <c r="F152" s="84">
        <v>179945.06126630001</v>
      </c>
      <c r="G152" s="84">
        <v>171608.07347557999</v>
      </c>
      <c r="H152" s="12"/>
      <c r="I152" s="10"/>
      <c r="J152" s="1507"/>
      <c r="K152" s="78"/>
      <c r="L152" s="78"/>
      <c r="P152" s="41"/>
      <c r="Q152" s="41"/>
      <c r="R152" s="41"/>
      <c r="S152" s="41"/>
      <c r="T152" s="41"/>
      <c r="U152" s="41"/>
      <c r="V152" s="41"/>
      <c r="W152" s="41"/>
      <c r="X152" s="41"/>
      <c r="Y152" s="41"/>
      <c r="Z152" s="41"/>
      <c r="AA152" s="41"/>
      <c r="AB152" s="41"/>
      <c r="AC152" s="41"/>
    </row>
    <row r="153" spans="1:29" ht="11.25">
      <c r="A153" s="19"/>
      <c r="B153" s="63" t="s">
        <v>1330</v>
      </c>
      <c r="C153" s="84">
        <v>9074.2030233000005</v>
      </c>
      <c r="D153" s="84">
        <v>31225.479845379999</v>
      </c>
      <c r="E153" s="84">
        <v>4684.0549407999997</v>
      </c>
      <c r="F153" s="84">
        <v>44983.737809480001</v>
      </c>
      <c r="G153" s="84">
        <v>52351.179669700003</v>
      </c>
      <c r="H153" s="12"/>
      <c r="I153" s="10"/>
      <c r="J153" s="1507"/>
      <c r="K153" s="78"/>
      <c r="L153" s="78"/>
      <c r="P153" s="41"/>
      <c r="Q153" s="41"/>
      <c r="R153" s="41"/>
      <c r="S153" s="41"/>
      <c r="T153" s="41"/>
      <c r="U153" s="41"/>
      <c r="V153" s="41"/>
      <c r="W153" s="41"/>
      <c r="X153" s="41"/>
      <c r="Y153" s="41"/>
      <c r="Z153" s="41"/>
      <c r="AA153" s="41"/>
      <c r="AB153" s="41"/>
      <c r="AC153" s="41"/>
    </row>
    <row r="154" spans="1:29" ht="11.25">
      <c r="A154" s="19"/>
      <c r="B154" s="63" t="s">
        <v>1363</v>
      </c>
      <c r="C154" s="84">
        <v>26146.120964720001</v>
      </c>
      <c r="D154" s="84">
        <v>20995.604693249999</v>
      </c>
      <c r="E154" s="84">
        <v>13424.87025412</v>
      </c>
      <c r="F154" s="84">
        <v>60566.595912090001</v>
      </c>
      <c r="G154" s="84">
        <v>82218.849866560005</v>
      </c>
      <c r="H154" s="12"/>
      <c r="I154" s="10"/>
      <c r="J154" s="1507"/>
      <c r="K154" s="78"/>
      <c r="L154" s="78"/>
      <c r="P154" s="41"/>
      <c r="Q154" s="41"/>
      <c r="R154" s="41"/>
      <c r="S154" s="41"/>
      <c r="T154" s="41"/>
      <c r="U154" s="41"/>
      <c r="V154" s="41"/>
      <c r="W154" s="41"/>
      <c r="X154" s="41"/>
      <c r="Y154" s="41"/>
      <c r="Z154" s="41"/>
      <c r="AA154" s="41"/>
      <c r="AB154" s="41"/>
      <c r="AC154" s="41"/>
    </row>
    <row r="155" spans="1:29" ht="11.25">
      <c r="A155" s="19"/>
      <c r="B155" s="63" t="s">
        <v>1364</v>
      </c>
      <c r="C155" s="84">
        <v>37219.014386839997</v>
      </c>
      <c r="D155" s="84">
        <v>7273.0798536700004</v>
      </c>
      <c r="E155" s="84">
        <v>67.580273320000003</v>
      </c>
      <c r="F155" s="84">
        <v>44559.674513830003</v>
      </c>
      <c r="G155" s="84">
        <v>41070.820363079998</v>
      </c>
      <c r="H155" s="12"/>
      <c r="I155" s="10"/>
      <c r="J155" s="1507"/>
      <c r="K155" s="78"/>
      <c r="L155" s="78"/>
      <c r="P155" s="41"/>
      <c r="Q155" s="41"/>
      <c r="R155" s="41"/>
      <c r="S155" s="41"/>
      <c r="T155" s="41"/>
      <c r="U155" s="41"/>
      <c r="V155" s="41"/>
      <c r="W155" s="41"/>
      <c r="X155" s="41"/>
      <c r="Y155" s="41"/>
      <c r="Z155" s="41"/>
      <c r="AA155" s="41"/>
      <c r="AB155" s="41"/>
      <c r="AC155" s="41"/>
    </row>
    <row r="156" spans="1:29" ht="11.25">
      <c r="A156" s="19"/>
      <c r="B156" s="63" t="s">
        <v>1333</v>
      </c>
      <c r="C156" s="84">
        <v>24841.297905129999</v>
      </c>
      <c r="D156" s="84">
        <v>6020.2039192000002</v>
      </c>
      <c r="E156" s="84">
        <v>201.02401610999999</v>
      </c>
      <c r="F156" s="84">
        <v>31062.525840440001</v>
      </c>
      <c r="G156" s="84">
        <v>39446.211565290003</v>
      </c>
      <c r="H156" s="12"/>
      <c r="I156" s="10"/>
      <c r="J156" s="1507"/>
      <c r="K156" s="78"/>
      <c r="L156" s="78"/>
      <c r="P156" s="41"/>
      <c r="Q156" s="41"/>
      <c r="R156" s="41"/>
      <c r="S156" s="41"/>
      <c r="T156" s="41"/>
      <c r="U156" s="41"/>
      <c r="V156" s="41"/>
      <c r="W156" s="41"/>
      <c r="X156" s="41"/>
      <c r="Y156" s="41"/>
      <c r="Z156" s="41"/>
      <c r="AA156" s="41"/>
      <c r="AB156" s="41"/>
      <c r="AC156" s="41"/>
    </row>
    <row r="157" spans="1:29" ht="11.25">
      <c r="A157" s="19"/>
      <c r="B157" s="63" t="s">
        <v>1334</v>
      </c>
      <c r="C157" s="84">
        <v>1378.0306426699999</v>
      </c>
      <c r="D157" s="84">
        <v>10.5498163</v>
      </c>
      <c r="E157" s="84">
        <v>3.3252932300000002</v>
      </c>
      <c r="F157" s="84">
        <v>1391.9057522000001</v>
      </c>
      <c r="G157" s="84">
        <v>1326.4172043999999</v>
      </c>
      <c r="H157" s="12"/>
      <c r="I157" s="10"/>
      <c r="J157" s="1507"/>
      <c r="K157" s="78"/>
      <c r="L157" s="78"/>
      <c r="P157" s="41"/>
      <c r="Q157" s="41"/>
      <c r="R157" s="41"/>
      <c r="S157" s="41"/>
      <c r="T157" s="41"/>
      <c r="U157" s="41"/>
      <c r="V157" s="41"/>
      <c r="W157" s="41"/>
      <c r="X157" s="41"/>
      <c r="Y157" s="41"/>
      <c r="Z157" s="41"/>
      <c r="AA157" s="41"/>
      <c r="AB157" s="41"/>
      <c r="AC157" s="41"/>
    </row>
    <row r="158" spans="1:29" ht="11.25">
      <c r="A158" s="19"/>
      <c r="B158" s="63" t="s">
        <v>1335</v>
      </c>
      <c r="C158" s="84">
        <v>34008.84907864</v>
      </c>
      <c r="D158" s="84">
        <v>16260.877675109999</v>
      </c>
      <c r="E158" s="84">
        <v>2127.1180023000002</v>
      </c>
      <c r="F158" s="84">
        <v>52396.844756049999</v>
      </c>
      <c r="G158" s="84">
        <v>42148.496370109999</v>
      </c>
      <c r="H158" s="12"/>
      <c r="I158" s="10"/>
      <c r="J158" s="1507"/>
      <c r="K158" s="78"/>
      <c r="L158" s="78"/>
      <c r="P158" s="41"/>
      <c r="Q158" s="41"/>
      <c r="R158" s="41"/>
      <c r="S158" s="41"/>
      <c r="T158" s="41"/>
      <c r="U158" s="41"/>
      <c r="V158" s="41"/>
      <c r="W158" s="41"/>
      <c r="X158" s="41"/>
      <c r="Y158" s="41"/>
      <c r="Z158" s="41"/>
      <c r="AA158" s="41"/>
      <c r="AB158" s="41"/>
      <c r="AC158" s="41"/>
    </row>
    <row r="159" spans="1:29" ht="11.25">
      <c r="A159" s="19"/>
      <c r="B159" s="63" t="s">
        <v>1336</v>
      </c>
      <c r="C159" s="84">
        <v>19425.065842240001</v>
      </c>
      <c r="D159" s="84">
        <v>10442.5287217</v>
      </c>
      <c r="E159" s="84">
        <v>3193.7936390199998</v>
      </c>
      <c r="F159" s="84">
        <v>33061.388202959999</v>
      </c>
      <c r="G159" s="84">
        <v>37561.825743909998</v>
      </c>
      <c r="H159" s="12"/>
      <c r="I159" s="10"/>
      <c r="J159" s="1507"/>
      <c r="K159" s="78"/>
      <c r="L159" s="78"/>
      <c r="P159" s="41"/>
      <c r="Q159" s="41"/>
      <c r="R159" s="41"/>
      <c r="S159" s="41"/>
      <c r="T159" s="41"/>
      <c r="U159" s="41"/>
      <c r="V159" s="41"/>
      <c r="W159" s="41"/>
      <c r="X159" s="41"/>
      <c r="Y159" s="41"/>
      <c r="Z159" s="41"/>
      <c r="AA159" s="41"/>
      <c r="AB159" s="41"/>
      <c r="AC159" s="41"/>
    </row>
    <row r="160" spans="1:29" ht="11.25">
      <c r="A160" s="19"/>
      <c r="B160" s="63" t="s">
        <v>1031</v>
      </c>
      <c r="C160" s="84">
        <v>41369.363856570002</v>
      </c>
      <c r="D160" s="84">
        <v>9302.2604288700004</v>
      </c>
      <c r="E160" s="84">
        <v>5959.8425138399998</v>
      </c>
      <c r="F160" s="84">
        <v>56631.466799280002</v>
      </c>
      <c r="G160" s="84">
        <v>60141.412052029998</v>
      </c>
      <c r="H160" s="12"/>
      <c r="I160" s="10"/>
      <c r="J160" s="1507"/>
      <c r="K160" s="78"/>
      <c r="L160" s="78"/>
      <c r="P160" s="41"/>
      <c r="Q160" s="41"/>
      <c r="R160" s="41"/>
      <c r="S160" s="41"/>
      <c r="T160" s="41"/>
      <c r="U160" s="41"/>
      <c r="V160" s="41"/>
      <c r="W160" s="41"/>
      <c r="X160" s="41"/>
      <c r="Y160" s="41"/>
      <c r="Z160" s="41"/>
      <c r="AA160" s="41"/>
      <c r="AB160" s="41"/>
      <c r="AC160" s="41"/>
    </row>
    <row r="161" spans="1:29" ht="11.25">
      <c r="A161" s="19"/>
      <c r="B161" s="63" t="s">
        <v>1337</v>
      </c>
      <c r="C161" s="84">
        <v>19908.364414110001</v>
      </c>
      <c r="D161" s="84">
        <v>9019.1619526499999</v>
      </c>
      <c r="E161" s="84">
        <v>1955.0941988899999</v>
      </c>
      <c r="F161" s="84">
        <v>30882.620565649999</v>
      </c>
      <c r="G161" s="84">
        <v>29175.739710319998</v>
      </c>
      <c r="H161" s="12"/>
      <c r="I161" s="10"/>
      <c r="J161" s="1507"/>
      <c r="K161" s="78"/>
      <c r="L161" s="78"/>
      <c r="P161" s="41"/>
      <c r="Q161" s="41"/>
      <c r="R161" s="41"/>
      <c r="S161" s="41"/>
      <c r="T161" s="41"/>
      <c r="U161" s="41"/>
      <c r="V161" s="41"/>
      <c r="W161" s="41"/>
      <c r="X161" s="41"/>
      <c r="Y161" s="41"/>
      <c r="Z161" s="41"/>
      <c r="AA161" s="41"/>
      <c r="AB161" s="41"/>
      <c r="AC161" s="41"/>
    </row>
    <row r="162" spans="1:29" ht="11.25">
      <c r="A162" s="19"/>
      <c r="B162" s="63" t="s">
        <v>1365</v>
      </c>
      <c r="C162" s="84">
        <v>1741.12048121</v>
      </c>
      <c r="D162" s="84">
        <v>11203.74563734</v>
      </c>
      <c r="E162" s="84">
        <v>6926.0670633899999</v>
      </c>
      <c r="F162" s="84">
        <v>19870.933181939999</v>
      </c>
      <c r="G162" s="84">
        <v>20324.346134809999</v>
      </c>
      <c r="H162" s="12"/>
      <c r="I162" s="10"/>
      <c r="J162" s="1507"/>
      <c r="K162" s="78"/>
      <c r="L162" s="78"/>
      <c r="P162" s="41"/>
      <c r="Q162" s="41"/>
      <c r="R162" s="41"/>
      <c r="S162" s="41"/>
      <c r="T162" s="41"/>
      <c r="U162" s="41"/>
      <c r="V162" s="41"/>
      <c r="W162" s="41"/>
      <c r="X162" s="41"/>
      <c r="Y162" s="41"/>
      <c r="Z162" s="41"/>
      <c r="AA162" s="41"/>
      <c r="AB162" s="41"/>
      <c r="AC162" s="41"/>
    </row>
    <row r="163" spans="1:29" ht="11.25">
      <c r="A163" s="19"/>
      <c r="B163" s="63" t="s">
        <v>1339</v>
      </c>
      <c r="C163" s="84">
        <v>18440.717716669998</v>
      </c>
      <c r="D163" s="84">
        <v>11618.93081324</v>
      </c>
      <c r="E163" s="84">
        <v>13067.17205764</v>
      </c>
      <c r="F163" s="84">
        <v>43126.820587549999</v>
      </c>
      <c r="G163" s="84">
        <v>46537.146261479997</v>
      </c>
      <c r="H163" s="12"/>
      <c r="I163" s="10"/>
      <c r="J163" s="1507"/>
      <c r="K163" s="78"/>
      <c r="L163" s="78"/>
      <c r="P163" s="41"/>
      <c r="Q163" s="41"/>
      <c r="R163" s="41"/>
      <c r="S163" s="41"/>
      <c r="T163" s="41"/>
      <c r="U163" s="41"/>
      <c r="V163" s="41"/>
      <c r="W163" s="41"/>
      <c r="X163" s="41"/>
      <c r="Y163" s="41"/>
      <c r="Z163" s="41"/>
      <c r="AA163" s="41"/>
      <c r="AB163" s="41"/>
      <c r="AC163" s="41"/>
    </row>
    <row r="164" spans="1:29" ht="11.25">
      <c r="A164" s="19"/>
      <c r="B164" s="63" t="s">
        <v>1340</v>
      </c>
      <c r="C164" s="84">
        <v>44474.996506609998</v>
      </c>
      <c r="D164" s="84">
        <v>29943.004709870002</v>
      </c>
      <c r="E164" s="84">
        <v>3499.08791247</v>
      </c>
      <c r="F164" s="84">
        <v>77917.08912895</v>
      </c>
      <c r="G164" s="84">
        <v>66562.023535589993</v>
      </c>
      <c r="H164" s="12"/>
      <c r="I164" s="10"/>
      <c r="J164" s="1507"/>
      <c r="K164" s="78"/>
      <c r="L164" s="78"/>
      <c r="P164" s="41"/>
      <c r="Q164" s="41"/>
      <c r="R164" s="41"/>
      <c r="S164" s="41"/>
      <c r="T164" s="41"/>
      <c r="U164" s="41"/>
      <c r="V164" s="41"/>
      <c r="W164" s="41"/>
      <c r="X164" s="41"/>
      <c r="Y164" s="41"/>
      <c r="Z164" s="41"/>
      <c r="AA164" s="41"/>
      <c r="AB164" s="41"/>
      <c r="AC164" s="41"/>
    </row>
    <row r="165" spans="1:29" ht="11.25">
      <c r="A165" s="19"/>
      <c r="B165" s="63" t="s">
        <v>1034</v>
      </c>
      <c r="C165" s="84">
        <v>8096.3789466300004</v>
      </c>
      <c r="D165" s="84">
        <v>6458.7389840400001</v>
      </c>
      <c r="E165" s="84">
        <v>1975.1154982800001</v>
      </c>
      <c r="F165" s="84">
        <v>16530.23342895</v>
      </c>
      <c r="G165" s="84">
        <v>18786.96032342</v>
      </c>
      <c r="H165" s="12"/>
      <c r="I165" s="10"/>
      <c r="J165" s="1507"/>
      <c r="K165" s="78"/>
      <c r="L165" s="78"/>
      <c r="P165" s="41"/>
      <c r="Q165" s="41"/>
      <c r="R165" s="41"/>
      <c r="S165" s="41"/>
      <c r="T165" s="41"/>
      <c r="U165" s="41"/>
      <c r="V165" s="41"/>
      <c r="W165" s="41"/>
      <c r="X165" s="41"/>
      <c r="Y165" s="41"/>
      <c r="Z165" s="41"/>
      <c r="AA165" s="41"/>
      <c r="AB165" s="41"/>
      <c r="AC165" s="41"/>
    </row>
    <row r="166" spans="1:29" ht="11.25">
      <c r="A166" s="19"/>
      <c r="B166" s="63" t="s">
        <v>1341</v>
      </c>
      <c r="C166" s="84">
        <v>13504.387774889999</v>
      </c>
      <c r="D166" s="84">
        <v>3234.2008244600001</v>
      </c>
      <c r="E166" s="84">
        <v>938.94001722999997</v>
      </c>
      <c r="F166" s="84">
        <v>17677.528616579999</v>
      </c>
      <c r="G166" s="84">
        <v>18523.91857387</v>
      </c>
      <c r="H166" s="12"/>
      <c r="I166" s="10"/>
      <c r="J166" s="1507"/>
      <c r="K166" s="78"/>
      <c r="L166" s="78"/>
      <c r="P166" s="41"/>
      <c r="Q166" s="41"/>
      <c r="R166" s="41"/>
      <c r="S166" s="41"/>
      <c r="T166" s="41"/>
      <c r="U166" s="41"/>
      <c r="V166" s="41"/>
      <c r="W166" s="41"/>
      <c r="X166" s="41"/>
      <c r="Y166" s="41"/>
      <c r="Z166" s="41"/>
      <c r="AA166" s="41"/>
      <c r="AB166" s="41"/>
      <c r="AC166" s="41"/>
    </row>
    <row r="167" spans="1:29" ht="11.25">
      <c r="A167" s="19"/>
      <c r="B167" s="63" t="s">
        <v>1342</v>
      </c>
      <c r="C167" s="84">
        <v>18576.036235529999</v>
      </c>
      <c r="D167" s="84">
        <v>6952.41967174</v>
      </c>
      <c r="E167" s="84">
        <v>2028.7728628</v>
      </c>
      <c r="F167" s="84">
        <v>27557.22877007</v>
      </c>
      <c r="G167" s="84">
        <v>26944.71095208</v>
      </c>
      <c r="H167" s="12"/>
      <c r="I167" s="10"/>
      <c r="J167" s="1507"/>
      <c r="K167" s="78"/>
      <c r="L167" s="78"/>
      <c r="P167" s="41"/>
      <c r="Q167" s="41"/>
      <c r="R167" s="41"/>
      <c r="S167" s="41"/>
      <c r="T167" s="41"/>
      <c r="U167" s="41"/>
      <c r="V167" s="41"/>
      <c r="W167" s="41"/>
      <c r="X167" s="41"/>
      <c r="Y167" s="41"/>
      <c r="Z167" s="41"/>
      <c r="AA167" s="41"/>
      <c r="AB167" s="41"/>
      <c r="AC167" s="41"/>
    </row>
    <row r="168" spans="1:29" ht="11.25">
      <c r="A168" s="19"/>
      <c r="B168" s="63" t="s">
        <v>1058</v>
      </c>
      <c r="C168" s="84">
        <v>6713.56372921</v>
      </c>
      <c r="D168" s="84">
        <v>2021.24151803</v>
      </c>
      <c r="E168" s="84">
        <v>1316.06362352</v>
      </c>
      <c r="F168" s="84">
        <v>10050.868870759999</v>
      </c>
      <c r="G168" s="84">
        <v>13503.31049727</v>
      </c>
      <c r="H168" s="12"/>
      <c r="I168" s="10"/>
      <c r="J168" s="1507"/>
      <c r="K168" s="78"/>
      <c r="L168" s="78"/>
      <c r="P168" s="41"/>
      <c r="Q168" s="41"/>
      <c r="R168" s="41"/>
      <c r="S168" s="41"/>
      <c r="T168" s="41"/>
      <c r="U168" s="41"/>
      <c r="V168" s="41"/>
      <c r="W168" s="41"/>
      <c r="X168" s="41"/>
      <c r="Y168" s="41"/>
      <c r="Z168" s="41"/>
      <c r="AA168" s="41"/>
      <c r="AB168" s="41"/>
      <c r="AC168" s="41"/>
    </row>
    <row r="169" spans="1:29" ht="11.25">
      <c r="B169" s="672" t="s">
        <v>1343</v>
      </c>
      <c r="C169" s="673">
        <v>444990.93975635001</v>
      </c>
      <c r="D169" s="673">
        <v>232810.40099659999</v>
      </c>
      <c r="E169" s="673">
        <v>70411.183250129994</v>
      </c>
      <c r="F169" s="673">
        <v>748212.52400307998</v>
      </c>
      <c r="G169" s="673">
        <v>768231.44229949999</v>
      </c>
      <c r="H169" s="12"/>
      <c r="I169" s="10"/>
      <c r="J169" s="1507"/>
      <c r="K169" s="78"/>
      <c r="L169" s="78"/>
      <c r="P169" s="41"/>
      <c r="Q169" s="41"/>
      <c r="R169" s="41"/>
      <c r="S169" s="41"/>
      <c r="T169" s="41"/>
      <c r="U169" s="41"/>
      <c r="V169" s="41"/>
      <c r="W169" s="41"/>
      <c r="X169" s="41"/>
      <c r="Y169" s="41"/>
      <c r="Z169" s="41"/>
      <c r="AA169" s="41"/>
      <c r="AB169" s="41"/>
      <c r="AC169" s="41"/>
    </row>
    <row r="170" spans="1:29" ht="11.25">
      <c r="B170" s="10"/>
      <c r="C170" s="10"/>
      <c r="D170" s="10"/>
      <c r="E170" s="10"/>
      <c r="F170" s="12"/>
      <c r="G170" s="10"/>
      <c r="H170" s="12"/>
      <c r="I170" s="10"/>
      <c r="J170" s="1507"/>
      <c r="K170" s="78"/>
      <c r="L170" s="78"/>
      <c r="P170" s="41"/>
      <c r="Q170" s="41"/>
      <c r="R170" s="41"/>
      <c r="S170" s="41"/>
      <c r="T170" s="41"/>
      <c r="U170" s="41"/>
      <c r="V170" s="41"/>
      <c r="W170" s="41"/>
      <c r="X170" s="41"/>
      <c r="Y170" s="41"/>
      <c r="Z170" s="41"/>
      <c r="AA170" s="41"/>
      <c r="AB170" s="41"/>
      <c r="AC170" s="41"/>
    </row>
    <row r="171" spans="1:29" ht="12" customHeight="1">
      <c r="B171" s="88"/>
      <c r="C171" s="10"/>
      <c r="D171" s="10"/>
      <c r="E171" s="10"/>
      <c r="F171" s="10"/>
      <c r="G171" s="10"/>
      <c r="H171" s="12"/>
      <c r="I171" s="10"/>
      <c r="J171" s="1507"/>
      <c r="K171" s="78"/>
      <c r="L171" s="78"/>
      <c r="P171" s="41"/>
      <c r="Q171" s="41"/>
      <c r="R171" s="41"/>
      <c r="S171" s="41"/>
      <c r="T171" s="41"/>
      <c r="U171" s="41"/>
      <c r="V171" s="41"/>
      <c r="W171" s="41"/>
      <c r="X171" s="41"/>
      <c r="Y171" s="41"/>
      <c r="Z171" s="41"/>
      <c r="AA171" s="41"/>
      <c r="AB171" s="41"/>
      <c r="AC171" s="41"/>
    </row>
    <row r="172" spans="1:29" ht="13.5">
      <c r="B172" s="519" t="s">
        <v>1371</v>
      </c>
      <c r="C172" s="10"/>
      <c r="D172" s="10"/>
      <c r="E172" s="10"/>
      <c r="F172" s="10"/>
      <c r="G172" s="10"/>
      <c r="H172" s="12"/>
      <c r="I172" s="10"/>
      <c r="P172" s="41"/>
      <c r="Q172" s="41"/>
      <c r="R172" s="41"/>
      <c r="S172" s="41"/>
      <c r="T172" s="41"/>
      <c r="U172" s="41"/>
      <c r="V172" s="41"/>
      <c r="W172" s="41"/>
      <c r="X172" s="41"/>
      <c r="Y172" s="41"/>
      <c r="Z172" s="41"/>
      <c r="AA172" s="41"/>
      <c r="AB172" s="41"/>
      <c r="AC172" s="41"/>
    </row>
    <row r="173" spans="1:29" ht="11.25">
      <c r="B173" s="12"/>
      <c r="C173" s="10"/>
      <c r="D173" s="10"/>
      <c r="E173" s="10"/>
      <c r="F173" s="10"/>
      <c r="G173" s="10"/>
      <c r="H173" s="12"/>
      <c r="I173" s="10"/>
      <c r="P173" s="41"/>
      <c r="Q173" s="41"/>
      <c r="R173" s="41"/>
      <c r="S173" s="41"/>
      <c r="T173" s="41"/>
      <c r="U173" s="41"/>
      <c r="V173" s="41"/>
      <c r="W173" s="41"/>
      <c r="X173" s="41"/>
      <c r="Y173" s="41"/>
      <c r="Z173" s="41"/>
      <c r="AA173" s="41"/>
      <c r="AB173" s="41"/>
      <c r="AC173" s="41"/>
    </row>
    <row r="174" spans="1:29" ht="11.25">
      <c r="A174" s="30"/>
      <c r="B174" s="1227" t="s">
        <v>1349</v>
      </c>
      <c r="C174" s="1224" t="s">
        <v>1011</v>
      </c>
      <c r="D174" s="1224" t="s">
        <v>1013</v>
      </c>
      <c r="E174" s="1224" t="s">
        <v>1350</v>
      </c>
      <c r="F174" s="1224" t="s">
        <v>1351</v>
      </c>
      <c r="G174" s="1224" t="s">
        <v>1016</v>
      </c>
      <c r="H174" s="1224" t="s">
        <v>1358</v>
      </c>
      <c r="I174" s="1224" t="s">
        <v>1369</v>
      </c>
      <c r="P174" s="41"/>
      <c r="Q174" s="41"/>
      <c r="R174" s="41"/>
      <c r="S174" s="41"/>
      <c r="T174" s="41"/>
      <c r="U174" s="41"/>
      <c r="V174" s="41"/>
      <c r="W174" s="41"/>
      <c r="X174" s="41"/>
      <c r="Y174" s="41"/>
      <c r="Z174" s="41"/>
      <c r="AA174" s="41"/>
      <c r="AB174" s="41"/>
      <c r="AC174" s="41"/>
    </row>
    <row r="175" spans="1:29" ht="11.25">
      <c r="A175" s="30"/>
      <c r="B175" s="63" t="s">
        <v>1329</v>
      </c>
      <c r="C175" s="1627">
        <v>0.99064186399999998</v>
      </c>
      <c r="D175" s="1627">
        <v>0.46129560800000002</v>
      </c>
      <c r="E175" s="1627">
        <v>0.66575165700000005</v>
      </c>
      <c r="F175" s="1627">
        <v>0.311</v>
      </c>
      <c r="G175" s="501">
        <v>0</v>
      </c>
      <c r="H175" s="1627">
        <v>0.95269395599999995</v>
      </c>
      <c r="I175" s="1627">
        <v>0.93197246598134997</v>
      </c>
      <c r="P175" s="41"/>
      <c r="Q175" s="41"/>
      <c r="R175" s="41"/>
      <c r="S175" s="41"/>
      <c r="T175" s="41"/>
      <c r="U175" s="41"/>
      <c r="V175" s="41"/>
      <c r="W175" s="41"/>
      <c r="X175" s="41"/>
      <c r="Y175" s="41"/>
      <c r="Z175" s="41"/>
      <c r="AA175" s="41"/>
      <c r="AB175" s="41"/>
      <c r="AC175" s="41"/>
    </row>
    <row r="176" spans="1:29" ht="11.25">
      <c r="A176" s="31"/>
      <c r="B176" s="63" t="s">
        <v>1330</v>
      </c>
      <c r="C176" s="1627">
        <v>2.394848917</v>
      </c>
      <c r="D176" s="1627">
        <v>2.6</v>
      </c>
      <c r="E176" s="1627">
        <v>1.9561690300000001</v>
      </c>
      <c r="F176" s="1627">
        <v>1.4509726700000001</v>
      </c>
      <c r="G176" s="1627">
        <v>1.5324668809999999</v>
      </c>
      <c r="H176" s="1627">
        <v>2.0136124739999999</v>
      </c>
      <c r="I176" s="1627">
        <v>1.85909368449928</v>
      </c>
      <c r="P176" s="41"/>
      <c r="Q176" s="41"/>
      <c r="R176" s="41"/>
      <c r="S176" s="41"/>
      <c r="T176" s="41"/>
      <c r="U176" s="41"/>
      <c r="V176" s="41"/>
      <c r="W176" s="41"/>
      <c r="X176" s="41"/>
      <c r="Y176" s="41"/>
      <c r="Z176" s="41"/>
      <c r="AA176" s="41"/>
      <c r="AB176" s="41"/>
      <c r="AC176" s="41"/>
    </row>
    <row r="177" spans="1:29" ht="11.25">
      <c r="A177" s="19"/>
      <c r="B177" s="63" t="s">
        <v>1363</v>
      </c>
      <c r="C177" s="1627">
        <v>3.105210982</v>
      </c>
      <c r="D177" s="1627">
        <v>2.789085552</v>
      </c>
      <c r="E177" s="1627">
        <v>2.1004122399999998</v>
      </c>
      <c r="F177" s="1627">
        <v>1.5345521179999999</v>
      </c>
      <c r="G177" s="1627">
        <v>2.8103133470000001</v>
      </c>
      <c r="H177" s="1627">
        <v>2.349993279</v>
      </c>
      <c r="I177" s="1627">
        <v>2.5216729995805802</v>
      </c>
      <c r="P177" s="41"/>
      <c r="Q177" s="41"/>
      <c r="R177" s="41"/>
      <c r="S177" s="41"/>
      <c r="T177" s="41"/>
      <c r="U177" s="41"/>
      <c r="V177" s="41"/>
      <c r="W177" s="41"/>
      <c r="X177" s="41"/>
      <c r="Y177" s="41"/>
      <c r="Z177" s="41"/>
      <c r="AA177" s="41"/>
      <c r="AB177" s="41"/>
      <c r="AC177" s="41"/>
    </row>
    <row r="178" spans="1:29" ht="11.25">
      <c r="A178" s="19"/>
      <c r="B178" s="63" t="s">
        <v>1364</v>
      </c>
      <c r="C178" s="1627">
        <v>0.25666415399999998</v>
      </c>
      <c r="D178" s="1627">
        <v>0.39307075800000002</v>
      </c>
      <c r="E178" s="1627">
        <v>0.465086942</v>
      </c>
      <c r="F178" s="1627">
        <v>0.58408257200000002</v>
      </c>
      <c r="G178" s="1627">
        <v>1.3714322779999999</v>
      </c>
      <c r="H178" s="1627">
        <v>0.47190710899999999</v>
      </c>
      <c r="I178" s="1627">
        <v>0.52032281737795905</v>
      </c>
      <c r="P178" s="41"/>
      <c r="Q178" s="41"/>
      <c r="R178" s="41"/>
      <c r="S178" s="41"/>
      <c r="T178" s="41"/>
      <c r="U178" s="41"/>
      <c r="V178" s="41"/>
      <c r="W178" s="41"/>
      <c r="X178" s="41"/>
      <c r="Y178" s="41"/>
      <c r="Z178" s="41"/>
      <c r="AA178" s="41"/>
      <c r="AB178" s="41"/>
      <c r="AC178" s="41"/>
    </row>
    <row r="179" spans="1:29" ht="11.25">
      <c r="A179" s="19"/>
      <c r="B179" s="63" t="s">
        <v>1333</v>
      </c>
      <c r="C179" s="1627">
        <v>2.608160791</v>
      </c>
      <c r="D179" s="1627">
        <v>1.3853625949999999</v>
      </c>
      <c r="E179" s="1627">
        <v>0.54235075600000004</v>
      </c>
      <c r="F179" s="1627">
        <v>0.37159595499999998</v>
      </c>
      <c r="G179" s="1627">
        <v>0.94685045999999995</v>
      </c>
      <c r="H179" s="1627">
        <v>0.53048080900000005</v>
      </c>
      <c r="I179" s="1627">
        <v>0.64878094211173698</v>
      </c>
      <c r="P179" s="41"/>
      <c r="Q179" s="41"/>
      <c r="R179" s="41"/>
      <c r="S179" s="41"/>
      <c r="T179" s="41"/>
      <c r="U179" s="41"/>
      <c r="V179" s="41"/>
      <c r="W179" s="41"/>
      <c r="X179" s="41"/>
      <c r="Y179" s="41"/>
      <c r="Z179" s="41"/>
      <c r="AA179" s="41"/>
      <c r="AB179" s="41"/>
      <c r="AC179" s="41"/>
    </row>
    <row r="180" spans="1:29" ht="11.25">
      <c r="A180" s="19"/>
      <c r="B180" s="63" t="s">
        <v>1334</v>
      </c>
      <c r="C180" s="1627">
        <v>0.28382277</v>
      </c>
      <c r="D180" s="1627">
        <v>0.03</v>
      </c>
      <c r="E180" s="1627">
        <v>0.78300000000000003</v>
      </c>
      <c r="F180" s="1627">
        <v>0</v>
      </c>
      <c r="G180" s="1627">
        <v>0</v>
      </c>
      <c r="H180" s="1627">
        <v>8.5351088000000006E-2</v>
      </c>
      <c r="I180" s="1627">
        <v>0.124566715197639</v>
      </c>
      <c r="P180" s="41"/>
      <c r="Q180" s="41"/>
      <c r="R180" s="41"/>
      <c r="S180" s="41"/>
      <c r="T180" s="41"/>
      <c r="U180" s="41"/>
      <c r="V180" s="41"/>
      <c r="W180" s="41"/>
      <c r="X180" s="41"/>
      <c r="Y180" s="41"/>
      <c r="Z180" s="41"/>
      <c r="AA180" s="41"/>
      <c r="AB180" s="41"/>
      <c r="AC180" s="41"/>
    </row>
    <row r="181" spans="1:29" ht="11.25">
      <c r="A181" s="19"/>
      <c r="B181" s="63" t="s">
        <v>1335</v>
      </c>
      <c r="C181" s="1627">
        <v>0.84415592399999995</v>
      </c>
      <c r="D181" s="1627">
        <v>0.27500000000000002</v>
      </c>
      <c r="E181" s="1627">
        <v>0.70911319900000003</v>
      </c>
      <c r="F181" s="1627">
        <v>2.474384771</v>
      </c>
      <c r="G181" s="1627">
        <v>1.127938901</v>
      </c>
      <c r="H181" s="1627">
        <v>0.95739039500000001</v>
      </c>
      <c r="I181" s="1627">
        <v>0.96971753921911297</v>
      </c>
      <c r="P181" s="41"/>
      <c r="Q181" s="41"/>
      <c r="R181" s="41"/>
      <c r="S181" s="41"/>
      <c r="T181" s="41"/>
      <c r="U181" s="41"/>
      <c r="V181" s="41"/>
      <c r="W181" s="41"/>
      <c r="X181" s="41"/>
      <c r="Y181" s="41"/>
      <c r="Z181" s="41"/>
      <c r="AA181" s="41"/>
      <c r="AB181" s="41"/>
      <c r="AC181" s="41"/>
    </row>
    <row r="182" spans="1:29" ht="11.25">
      <c r="A182" s="19"/>
      <c r="B182" s="63" t="s">
        <v>1336</v>
      </c>
      <c r="C182" s="1627">
        <v>1.328471572</v>
      </c>
      <c r="D182" s="1627">
        <v>2.329584594</v>
      </c>
      <c r="E182" s="1627">
        <v>0.71789471400000004</v>
      </c>
      <c r="F182" s="1627">
        <v>0.12808207899999999</v>
      </c>
      <c r="G182" s="1627">
        <v>0</v>
      </c>
      <c r="H182" s="1627">
        <v>1.3819916290000001</v>
      </c>
      <c r="I182" s="1627">
        <v>1.4792326101892299</v>
      </c>
      <c r="P182" s="41"/>
      <c r="Q182" s="41"/>
      <c r="R182" s="41"/>
      <c r="S182" s="41"/>
      <c r="T182" s="41"/>
      <c r="U182" s="41"/>
      <c r="V182" s="41"/>
      <c r="W182" s="41"/>
      <c r="X182" s="41"/>
      <c r="Y182" s="41"/>
      <c r="Z182" s="41"/>
      <c r="AA182" s="41"/>
      <c r="AB182" s="41"/>
      <c r="AC182" s="41"/>
    </row>
    <row r="183" spans="1:29" ht="11.25">
      <c r="A183" s="19"/>
      <c r="B183" s="63" t="s">
        <v>1031</v>
      </c>
      <c r="C183" s="1627">
        <v>2.1255675630000002</v>
      </c>
      <c r="D183" s="1627">
        <v>0.85694313700000002</v>
      </c>
      <c r="E183" s="1627">
        <v>0.795230255</v>
      </c>
      <c r="F183" s="1627">
        <v>0.639246749</v>
      </c>
      <c r="G183" s="1627">
        <v>0.199855486</v>
      </c>
      <c r="H183" s="1627">
        <v>1.446119741</v>
      </c>
      <c r="I183" s="1627">
        <v>1.55079404188575</v>
      </c>
      <c r="P183" s="41"/>
      <c r="Q183" s="41"/>
      <c r="R183" s="41"/>
      <c r="S183" s="41"/>
      <c r="T183" s="41"/>
      <c r="U183" s="41"/>
      <c r="V183" s="41"/>
      <c r="W183" s="41"/>
      <c r="X183" s="41"/>
      <c r="Y183" s="41"/>
      <c r="Z183" s="41"/>
      <c r="AA183" s="41"/>
      <c r="AB183" s="41"/>
      <c r="AC183" s="41"/>
    </row>
    <row r="184" spans="1:29" ht="11.25">
      <c r="A184" s="19"/>
      <c r="B184" s="63" t="s">
        <v>1337</v>
      </c>
      <c r="C184" s="1627">
        <v>1.253586146</v>
      </c>
      <c r="D184" s="1627">
        <v>0.88284413399999995</v>
      </c>
      <c r="E184" s="1627">
        <v>0.93788982300000001</v>
      </c>
      <c r="F184" s="1627">
        <v>0.159544673</v>
      </c>
      <c r="G184" s="1627">
        <v>0.318</v>
      </c>
      <c r="H184" s="1627">
        <v>0.89112108999999995</v>
      </c>
      <c r="I184" s="1627">
        <v>0.96292443945863804</v>
      </c>
      <c r="P184" s="41"/>
      <c r="Q184" s="41"/>
      <c r="R184" s="41"/>
      <c r="S184" s="41"/>
      <c r="T184" s="41"/>
      <c r="U184" s="41"/>
      <c r="V184" s="41"/>
      <c r="W184" s="41"/>
      <c r="X184" s="41"/>
      <c r="Y184" s="41"/>
      <c r="Z184" s="41"/>
      <c r="AA184" s="41"/>
      <c r="AB184" s="41"/>
      <c r="AC184" s="41"/>
    </row>
    <row r="185" spans="1:29" ht="11.25">
      <c r="A185" s="33"/>
      <c r="B185" s="63" t="s">
        <v>1365</v>
      </c>
      <c r="C185" s="1627">
        <v>2.8646480790000002</v>
      </c>
      <c r="D185" s="1627">
        <v>5.1195444659999998</v>
      </c>
      <c r="E185" s="1627">
        <v>8.3386895419999991</v>
      </c>
      <c r="F185" s="1627">
        <v>3.8034481790000001</v>
      </c>
      <c r="G185" s="1627">
        <v>0</v>
      </c>
      <c r="H185" s="1627">
        <v>3.8312482280000002</v>
      </c>
      <c r="I185" s="1627">
        <v>1.07035842140293</v>
      </c>
      <c r="P185" s="41"/>
      <c r="Q185" s="41"/>
      <c r="R185" s="41"/>
      <c r="S185" s="41"/>
      <c r="T185" s="41"/>
      <c r="U185" s="41"/>
      <c r="V185" s="41"/>
      <c r="W185" s="41"/>
      <c r="X185" s="41"/>
      <c r="Y185" s="41"/>
      <c r="Z185" s="41"/>
      <c r="AA185" s="41"/>
      <c r="AB185" s="41"/>
      <c r="AC185" s="41"/>
    </row>
    <row r="186" spans="1:29" ht="11.25">
      <c r="A186" s="33"/>
      <c r="B186" s="63" t="s">
        <v>1339</v>
      </c>
      <c r="C186" s="1627">
        <v>2.6693018190000002</v>
      </c>
      <c r="D186" s="1627">
        <v>2.1178230089999999</v>
      </c>
      <c r="E186" s="1627">
        <v>1.895168604</v>
      </c>
      <c r="F186" s="1627">
        <v>0.60123380599999998</v>
      </c>
      <c r="G186" s="1627">
        <v>3.632256559</v>
      </c>
      <c r="H186" s="1627">
        <v>2.4732006320000002</v>
      </c>
      <c r="I186" s="1627">
        <v>2.19948583555799</v>
      </c>
      <c r="P186" s="41"/>
      <c r="Q186" s="41"/>
      <c r="R186" s="41"/>
      <c r="S186" s="41"/>
      <c r="T186" s="41"/>
      <c r="U186" s="41"/>
      <c r="V186" s="41"/>
      <c r="W186" s="41"/>
      <c r="X186" s="41"/>
      <c r="Y186" s="41"/>
      <c r="Z186" s="41"/>
      <c r="AA186" s="41"/>
      <c r="AB186" s="41"/>
      <c r="AC186" s="41"/>
    </row>
    <row r="187" spans="1:29" ht="11.25">
      <c r="A187" s="33"/>
      <c r="B187" s="63" t="s">
        <v>1340</v>
      </c>
      <c r="C187" s="1627">
        <v>1.0829498950000001</v>
      </c>
      <c r="D187" s="1627">
        <v>0.94981060399999995</v>
      </c>
      <c r="E187" s="1627">
        <v>0</v>
      </c>
      <c r="F187" s="1627">
        <v>0</v>
      </c>
      <c r="G187" s="1627">
        <v>0</v>
      </c>
      <c r="H187" s="1627">
        <v>1.0743378349999999</v>
      </c>
      <c r="I187" s="1627">
        <v>1.30031638654832</v>
      </c>
      <c r="P187" s="41"/>
      <c r="Q187" s="41"/>
      <c r="R187" s="41"/>
      <c r="S187" s="41"/>
      <c r="T187" s="41"/>
      <c r="U187" s="41"/>
      <c r="V187" s="41"/>
      <c r="W187" s="41"/>
      <c r="X187" s="41"/>
      <c r="Y187" s="41"/>
      <c r="Z187" s="41"/>
      <c r="AA187" s="41"/>
      <c r="AB187" s="41"/>
      <c r="AC187" s="41"/>
    </row>
    <row r="188" spans="1:29" ht="11.25">
      <c r="A188" s="33"/>
      <c r="B188" s="63" t="s">
        <v>1034</v>
      </c>
      <c r="C188" s="1627">
        <v>2.0681596940000002</v>
      </c>
      <c r="D188" s="1627">
        <v>0.66934885099999997</v>
      </c>
      <c r="E188" s="1627">
        <v>1.3397163249999999</v>
      </c>
      <c r="F188" s="1627">
        <v>0</v>
      </c>
      <c r="G188" s="1627">
        <v>0</v>
      </c>
      <c r="H188" s="1627">
        <v>1.8764549340000001</v>
      </c>
      <c r="I188" s="1627">
        <v>2.3675088164870801</v>
      </c>
      <c r="P188" s="41"/>
      <c r="Q188" s="41"/>
      <c r="R188" s="41"/>
      <c r="S188" s="41"/>
      <c r="T188" s="41"/>
      <c r="U188" s="41"/>
      <c r="V188" s="41"/>
      <c r="W188" s="41"/>
      <c r="X188" s="41"/>
      <c r="Y188" s="41"/>
      <c r="Z188" s="41"/>
      <c r="AA188" s="41"/>
      <c r="AB188" s="41"/>
      <c r="AC188" s="41"/>
    </row>
    <row r="189" spans="1:29" ht="11.25">
      <c r="A189" s="33"/>
      <c r="B189" s="63" t="s">
        <v>1341</v>
      </c>
      <c r="C189" s="1627">
        <v>1.020487862</v>
      </c>
      <c r="D189" s="1627">
        <v>0.708613088</v>
      </c>
      <c r="E189" s="1627">
        <v>0.78352732700000005</v>
      </c>
      <c r="F189" s="1627">
        <v>0</v>
      </c>
      <c r="G189" s="1627">
        <v>0.68</v>
      </c>
      <c r="H189" s="1627">
        <v>1.015369075</v>
      </c>
      <c r="I189" s="1627">
        <v>1.1409896463453599</v>
      </c>
      <c r="P189" s="41"/>
      <c r="Q189" s="41"/>
      <c r="R189" s="41"/>
      <c r="S189" s="41"/>
      <c r="T189" s="41"/>
      <c r="U189" s="41"/>
      <c r="V189" s="41"/>
      <c r="W189" s="41"/>
      <c r="X189" s="41"/>
      <c r="Y189" s="41"/>
      <c r="Z189" s="41"/>
      <c r="AA189" s="41"/>
      <c r="AB189" s="41"/>
      <c r="AC189" s="41"/>
    </row>
    <row r="190" spans="1:29" ht="11.25">
      <c r="A190" s="33"/>
      <c r="B190" s="63" t="s">
        <v>1342</v>
      </c>
      <c r="C190" s="1627">
        <v>1.626061277</v>
      </c>
      <c r="D190" s="1627">
        <v>0.89378822000000002</v>
      </c>
      <c r="E190" s="1627">
        <v>0.82113071199999998</v>
      </c>
      <c r="F190" s="1627">
        <v>0.34202934899999998</v>
      </c>
      <c r="G190" s="1627">
        <v>0</v>
      </c>
      <c r="H190" s="1627">
        <v>1.13686409</v>
      </c>
      <c r="I190" s="1627">
        <v>1.00293650488007</v>
      </c>
      <c r="P190" s="41"/>
      <c r="Q190" s="41"/>
      <c r="R190" s="41"/>
      <c r="S190" s="41"/>
      <c r="T190" s="41"/>
      <c r="U190" s="41"/>
      <c r="V190" s="41"/>
      <c r="W190" s="41"/>
      <c r="X190" s="41"/>
      <c r="Y190" s="41"/>
      <c r="Z190" s="41"/>
      <c r="AA190" s="41"/>
      <c r="AB190" s="41"/>
      <c r="AC190" s="41"/>
    </row>
    <row r="191" spans="1:29" ht="11.25">
      <c r="A191" s="33"/>
      <c r="B191" s="63" t="s">
        <v>1058</v>
      </c>
      <c r="C191" s="1627">
        <v>1.312387875</v>
      </c>
      <c r="D191" s="1627">
        <v>0.88706412400000001</v>
      </c>
      <c r="E191" s="1627">
        <v>4.4094270389999997</v>
      </c>
      <c r="F191" s="1627">
        <v>0.26220358399999999</v>
      </c>
      <c r="G191" s="1627">
        <v>0.231207147</v>
      </c>
      <c r="H191" s="1627">
        <v>1.8808013530000001</v>
      </c>
      <c r="I191" s="1627">
        <v>1.2362979485893399</v>
      </c>
      <c r="P191" s="41"/>
      <c r="Q191" s="41"/>
      <c r="R191" s="41"/>
      <c r="S191" s="41"/>
      <c r="T191" s="41"/>
      <c r="U191" s="41"/>
      <c r="V191" s="41"/>
      <c r="W191" s="41"/>
      <c r="X191" s="41"/>
      <c r="Y191" s="41"/>
      <c r="Z191" s="41"/>
      <c r="AA191" s="41"/>
      <c r="AB191" s="41"/>
      <c r="AC191" s="41"/>
    </row>
    <row r="192" spans="1:29" ht="11.25">
      <c r="A192" s="33"/>
      <c r="B192" s="672" t="s">
        <v>1343</v>
      </c>
      <c r="C192" s="1628">
        <v>1.36660885</v>
      </c>
      <c r="D192" s="1628">
        <v>1.357496657</v>
      </c>
      <c r="E192" s="1628">
        <v>1.366174475</v>
      </c>
      <c r="F192" s="1628">
        <v>1.1839280130000001</v>
      </c>
      <c r="G192" s="1628">
        <v>1.4966649430000001</v>
      </c>
      <c r="H192" s="1628">
        <v>1.3538135010000001</v>
      </c>
      <c r="I192" s="1628">
        <v>1.37101192444039</v>
      </c>
      <c r="P192" s="41"/>
      <c r="Q192" s="41"/>
      <c r="R192" s="41"/>
      <c r="S192" s="41"/>
      <c r="T192" s="41"/>
      <c r="U192" s="41"/>
      <c r="V192" s="41"/>
      <c r="W192" s="41"/>
      <c r="X192" s="41"/>
      <c r="Y192" s="41"/>
      <c r="Z192" s="41"/>
      <c r="AA192" s="41"/>
      <c r="AB192" s="41"/>
      <c r="AC192" s="41"/>
    </row>
    <row r="193" spans="2:29" ht="11.25">
      <c r="B193" s="10"/>
      <c r="C193" s="10"/>
      <c r="D193" s="10"/>
      <c r="E193" s="10"/>
      <c r="F193" s="10"/>
      <c r="G193" s="10"/>
      <c r="H193" s="12"/>
      <c r="I193" s="10"/>
      <c r="P193" s="41"/>
      <c r="Q193" s="41"/>
      <c r="R193" s="41"/>
      <c r="S193" s="41"/>
      <c r="T193" s="41"/>
      <c r="U193" s="41"/>
      <c r="V193" s="41"/>
      <c r="W193" s="41"/>
      <c r="X193" s="41"/>
      <c r="Y193" s="41"/>
      <c r="Z193" s="41"/>
      <c r="AA193" s="41"/>
      <c r="AB193" s="41"/>
      <c r="AC193" s="41"/>
    </row>
    <row r="194" spans="2:29" ht="11.25">
      <c r="B194" s="10"/>
      <c r="C194" s="10"/>
      <c r="D194" s="10"/>
      <c r="E194" s="10"/>
      <c r="F194" s="10"/>
      <c r="G194" s="10"/>
      <c r="H194" s="10"/>
      <c r="I194" s="10"/>
      <c r="P194" s="41"/>
      <c r="Q194" s="41"/>
      <c r="R194" s="41"/>
      <c r="S194" s="41"/>
      <c r="T194" s="41"/>
      <c r="U194" s="41"/>
      <c r="V194" s="41"/>
      <c r="W194" s="41"/>
      <c r="X194" s="41"/>
      <c r="Y194" s="41"/>
      <c r="Z194" s="41"/>
      <c r="AA194" s="41"/>
      <c r="AB194" s="41"/>
      <c r="AC194" s="41"/>
    </row>
    <row r="195" spans="2:29" ht="11.25">
      <c r="B195" s="1228" t="s">
        <v>1357</v>
      </c>
      <c r="C195" s="1229" t="s">
        <v>1011</v>
      </c>
      <c r="D195" s="1229" t="s">
        <v>1013</v>
      </c>
      <c r="E195" s="1229" t="s">
        <v>1350</v>
      </c>
      <c r="F195" s="1229" t="s">
        <v>1351</v>
      </c>
      <c r="G195" s="1224" t="s">
        <v>1016</v>
      </c>
      <c r="H195" s="1229" t="s">
        <v>1358</v>
      </c>
      <c r="I195" s="1229" t="s">
        <v>1369</v>
      </c>
      <c r="P195" s="41"/>
      <c r="Q195" s="41"/>
      <c r="R195" s="41"/>
      <c r="S195" s="41"/>
      <c r="T195" s="41"/>
      <c r="U195" s="41"/>
      <c r="V195" s="41"/>
      <c r="W195" s="41"/>
      <c r="X195" s="41"/>
      <c r="Y195" s="41"/>
      <c r="Z195" s="41"/>
      <c r="AA195" s="41"/>
      <c r="AB195" s="41"/>
      <c r="AC195" s="41"/>
    </row>
    <row r="196" spans="2:29" ht="11.25">
      <c r="B196" s="63" t="s">
        <v>1329</v>
      </c>
      <c r="C196" s="89">
        <v>163306.93059999999</v>
      </c>
      <c r="D196" s="89">
        <v>6581.141275</v>
      </c>
      <c r="E196" s="89">
        <v>9838.7558669999999</v>
      </c>
      <c r="F196" s="89">
        <v>218.2335459</v>
      </c>
      <c r="G196" s="89"/>
      <c r="H196" s="89">
        <v>179945.0613</v>
      </c>
      <c r="I196" s="89">
        <v>171608.07347559999</v>
      </c>
      <c r="P196" s="41"/>
      <c r="Q196" s="41"/>
      <c r="R196" s="41"/>
      <c r="S196" s="41"/>
      <c r="T196" s="41"/>
      <c r="U196" s="41"/>
      <c r="V196" s="41"/>
      <c r="W196" s="41"/>
      <c r="X196" s="41"/>
      <c r="Y196" s="41"/>
      <c r="Z196" s="41"/>
      <c r="AA196" s="41"/>
      <c r="AB196" s="41"/>
      <c r="AC196" s="41"/>
    </row>
    <row r="197" spans="2:29" ht="11.25">
      <c r="B197" s="63" t="s">
        <v>1330</v>
      </c>
      <c r="C197" s="89">
        <v>20200.908459999999</v>
      </c>
      <c r="D197" s="89">
        <v>166.6650827</v>
      </c>
      <c r="E197" s="89">
        <v>10584.867459999999</v>
      </c>
      <c r="F197" s="89">
        <v>5398.2353450000001</v>
      </c>
      <c r="G197" s="89">
        <v>8633.0614609999993</v>
      </c>
      <c r="H197" s="89">
        <v>44983.737809999999</v>
      </c>
      <c r="I197" s="89">
        <v>52351.179669700003</v>
      </c>
      <c r="P197" s="41"/>
      <c r="Q197" s="41"/>
      <c r="R197" s="41"/>
      <c r="S197" s="41"/>
      <c r="T197" s="41"/>
      <c r="U197" s="41"/>
      <c r="V197" s="41"/>
      <c r="W197" s="41"/>
      <c r="X197" s="41"/>
      <c r="Y197" s="41"/>
      <c r="Z197" s="41"/>
      <c r="AA197" s="41"/>
      <c r="AB197" s="41"/>
      <c r="AC197" s="41"/>
    </row>
    <row r="198" spans="2:29" ht="11.25">
      <c r="B198" s="63" t="s">
        <v>1363</v>
      </c>
      <c r="C198" s="89">
        <v>19961.712800000001</v>
      </c>
      <c r="D198" s="89">
        <v>1453.9569329999999</v>
      </c>
      <c r="E198" s="89">
        <v>20887.884180000001</v>
      </c>
      <c r="F198" s="89">
        <v>14820.55154</v>
      </c>
      <c r="G198" s="89">
        <v>3442.4904529999999</v>
      </c>
      <c r="H198" s="89">
        <v>60566.595909999996</v>
      </c>
      <c r="I198" s="89">
        <v>82218.849866599994</v>
      </c>
      <c r="P198" s="41"/>
      <c r="Q198" s="41"/>
      <c r="R198" s="41"/>
      <c r="S198" s="41"/>
      <c r="T198" s="41"/>
      <c r="U198" s="41"/>
      <c r="V198" s="41"/>
      <c r="W198" s="41"/>
      <c r="X198" s="41"/>
      <c r="Y198" s="41"/>
      <c r="Z198" s="41"/>
      <c r="AA198" s="41"/>
      <c r="AB198" s="41"/>
      <c r="AC198" s="41"/>
    </row>
    <row r="199" spans="2:29" ht="11.25">
      <c r="B199" s="63" t="s">
        <v>1364</v>
      </c>
      <c r="C199" s="89">
        <v>25355.40684</v>
      </c>
      <c r="D199" s="89">
        <v>3239.601854</v>
      </c>
      <c r="E199" s="89">
        <v>3269.7412129999998</v>
      </c>
      <c r="F199" s="89">
        <v>7219.3243979999997</v>
      </c>
      <c r="G199" s="89">
        <v>5475.6002099999996</v>
      </c>
      <c r="H199" s="89">
        <v>44559.674509999997</v>
      </c>
      <c r="I199" s="89">
        <v>41070.8203631</v>
      </c>
      <c r="P199" s="41"/>
      <c r="Q199" s="41"/>
      <c r="R199" s="41"/>
      <c r="S199" s="41"/>
      <c r="T199" s="41"/>
      <c r="U199" s="41"/>
      <c r="V199" s="41"/>
      <c r="W199" s="41"/>
      <c r="X199" s="41"/>
      <c r="Y199" s="41"/>
      <c r="Z199" s="41"/>
      <c r="AA199" s="41"/>
      <c r="AB199" s="41"/>
      <c r="AC199" s="41"/>
    </row>
    <row r="200" spans="2:29" ht="11.25">
      <c r="B200" s="63" t="s">
        <v>1333</v>
      </c>
      <c r="C200" s="89">
        <v>26.862884319999999</v>
      </c>
      <c r="D200" s="89">
        <v>2973.919543</v>
      </c>
      <c r="E200" s="89">
        <v>8744.6905229999993</v>
      </c>
      <c r="F200" s="89">
        <v>18678.681560000001</v>
      </c>
      <c r="G200" s="89">
        <v>638.37133210000002</v>
      </c>
      <c r="H200" s="89">
        <v>31062.525839999998</v>
      </c>
      <c r="I200" s="89">
        <v>39446.2115653</v>
      </c>
      <c r="P200" s="41"/>
      <c r="Q200" s="41"/>
      <c r="R200" s="41"/>
      <c r="S200" s="41"/>
      <c r="T200" s="41"/>
      <c r="U200" s="41"/>
      <c r="V200" s="41"/>
      <c r="W200" s="41"/>
      <c r="X200" s="41"/>
      <c r="Y200" s="41"/>
      <c r="Z200" s="41"/>
      <c r="AA200" s="41"/>
      <c r="AB200" s="41"/>
      <c r="AC200" s="41"/>
    </row>
    <row r="201" spans="2:29" ht="11.25">
      <c r="B201" s="63" t="s">
        <v>1334</v>
      </c>
      <c r="C201" s="89">
        <v>294.33607360000002</v>
      </c>
      <c r="D201" s="89">
        <v>1094.469679</v>
      </c>
      <c r="E201" s="242">
        <v>3.1</v>
      </c>
      <c r="F201" s="242"/>
      <c r="G201" s="242"/>
      <c r="H201" s="89">
        <v>1391.9057519999999</v>
      </c>
      <c r="I201" s="89">
        <v>1326.4172043999999</v>
      </c>
      <c r="P201" s="41"/>
      <c r="Q201" s="41"/>
      <c r="R201" s="41"/>
      <c r="S201" s="41"/>
      <c r="T201" s="41"/>
      <c r="U201" s="41"/>
      <c r="V201" s="41"/>
      <c r="W201" s="41"/>
      <c r="X201" s="41"/>
      <c r="Y201" s="41"/>
      <c r="Z201" s="41"/>
      <c r="AA201" s="41"/>
      <c r="AB201" s="41"/>
      <c r="AC201" s="41"/>
    </row>
    <row r="202" spans="2:29" ht="11.25">
      <c r="B202" s="63" t="s">
        <v>1335</v>
      </c>
      <c r="C202" s="89">
        <v>38061.547590000002</v>
      </c>
      <c r="D202" s="89">
        <v>4.0141457100000002</v>
      </c>
      <c r="E202" s="89">
        <v>6678.1294969999999</v>
      </c>
      <c r="F202" s="89">
        <v>3464.9828109999999</v>
      </c>
      <c r="G202" s="89">
        <v>4188.1707109999998</v>
      </c>
      <c r="H202" s="89">
        <v>52396.84476</v>
      </c>
      <c r="I202" s="89">
        <v>42148.496370100002</v>
      </c>
      <c r="P202" s="41"/>
      <c r="Q202" s="41"/>
      <c r="R202" s="41"/>
      <c r="S202" s="41"/>
      <c r="T202" s="41"/>
      <c r="U202" s="41"/>
      <c r="V202" s="41"/>
      <c r="W202" s="41"/>
      <c r="X202" s="41"/>
      <c r="Y202" s="41"/>
      <c r="Z202" s="41"/>
      <c r="AA202" s="41"/>
      <c r="AB202" s="41"/>
      <c r="AC202" s="41"/>
    </row>
    <row r="203" spans="2:29" ht="11.25">
      <c r="B203" s="63" t="s">
        <v>1336</v>
      </c>
      <c r="C203" s="89">
        <v>25334.71614</v>
      </c>
      <c r="D203" s="89">
        <v>4046.6511519999999</v>
      </c>
      <c r="E203" s="89">
        <v>3621.0662929999999</v>
      </c>
      <c r="F203" s="89">
        <v>58.954613680000001</v>
      </c>
      <c r="G203" s="89"/>
      <c r="H203" s="89">
        <v>33061.388200000001</v>
      </c>
      <c r="I203" s="89">
        <v>37561.825743900001</v>
      </c>
      <c r="P203" s="41"/>
      <c r="Q203" s="41"/>
      <c r="R203" s="41"/>
      <c r="S203" s="41"/>
      <c r="T203" s="41"/>
      <c r="U203" s="41"/>
      <c r="V203" s="41"/>
      <c r="W203" s="41"/>
      <c r="X203" s="41"/>
      <c r="Y203" s="41"/>
      <c r="Z203" s="41"/>
      <c r="AA203" s="41"/>
      <c r="AB203" s="41"/>
      <c r="AC203" s="41"/>
    </row>
    <row r="204" spans="2:29" ht="11.25">
      <c r="B204" s="63" t="s">
        <v>1031</v>
      </c>
      <c r="C204" s="89">
        <v>28138.419129999998</v>
      </c>
      <c r="D204" s="89">
        <v>17509.263180000002</v>
      </c>
      <c r="E204" s="89">
        <v>5320.0768900000003</v>
      </c>
      <c r="F204" s="89">
        <v>3911.5913909999999</v>
      </c>
      <c r="G204" s="89">
        <v>1752.1161999999999</v>
      </c>
      <c r="H204" s="89">
        <v>56631.466800000002</v>
      </c>
      <c r="I204" s="89">
        <v>60141.412052</v>
      </c>
      <c r="P204" s="41"/>
      <c r="Q204" s="41"/>
      <c r="R204" s="41"/>
      <c r="S204" s="41"/>
      <c r="T204" s="41"/>
      <c r="U204" s="41"/>
      <c r="V204" s="41"/>
      <c r="W204" s="41"/>
      <c r="X204" s="41"/>
      <c r="Y204" s="41"/>
      <c r="Z204" s="41"/>
      <c r="AA204" s="41"/>
      <c r="AB204" s="41"/>
      <c r="AC204" s="41"/>
    </row>
    <row r="205" spans="2:29" ht="11.25">
      <c r="B205" s="63" t="s">
        <v>1337</v>
      </c>
      <c r="C205" s="89">
        <v>6226.680883</v>
      </c>
      <c r="D205" s="89">
        <v>7936.620793</v>
      </c>
      <c r="E205" s="89">
        <v>12812.41959</v>
      </c>
      <c r="F205" s="89">
        <v>3479.5764650000001</v>
      </c>
      <c r="G205" s="89">
        <v>427.32282950000001</v>
      </c>
      <c r="H205" s="89">
        <v>30882.620569999999</v>
      </c>
      <c r="I205" s="89">
        <v>29175.7397103</v>
      </c>
      <c r="P205" s="41"/>
      <c r="Q205" s="41"/>
      <c r="R205" s="41"/>
      <c r="S205" s="41"/>
      <c r="T205" s="41"/>
      <c r="U205" s="41"/>
      <c r="V205" s="41"/>
      <c r="W205" s="41"/>
      <c r="X205" s="41"/>
      <c r="Y205" s="41"/>
      <c r="Z205" s="41"/>
      <c r="AA205" s="41"/>
      <c r="AB205" s="41"/>
      <c r="AC205" s="41"/>
    </row>
    <row r="206" spans="2:29" ht="11.25">
      <c r="B206" s="63" t="s">
        <v>1365</v>
      </c>
      <c r="C206" s="89">
        <v>8495.2230639999998</v>
      </c>
      <c r="D206" s="89">
        <v>4039.474158</v>
      </c>
      <c r="E206" s="89">
        <v>708.09731450000004</v>
      </c>
      <c r="F206" s="89">
        <v>6628.1386460000003</v>
      </c>
      <c r="G206" s="89"/>
      <c r="H206" s="89">
        <v>19870.93318</v>
      </c>
      <c r="I206" s="89">
        <v>20324.346134799998</v>
      </c>
      <c r="P206" s="41"/>
      <c r="Q206" s="41"/>
      <c r="R206" s="41"/>
      <c r="S206" s="41"/>
      <c r="T206" s="41"/>
      <c r="U206" s="41"/>
      <c r="V206" s="41"/>
      <c r="W206" s="41"/>
      <c r="X206" s="41"/>
      <c r="Y206" s="41"/>
      <c r="Z206" s="41"/>
      <c r="AA206" s="41"/>
      <c r="AB206" s="41"/>
      <c r="AC206" s="41"/>
    </row>
    <row r="207" spans="2:29" ht="11.25">
      <c r="B207" s="63" t="s">
        <v>1339</v>
      </c>
      <c r="C207" s="89">
        <v>27470.63823</v>
      </c>
      <c r="D207" s="89">
        <v>10330.389730000001</v>
      </c>
      <c r="E207" s="89">
        <v>4494.573265</v>
      </c>
      <c r="F207" s="89">
        <v>26.808722599999999</v>
      </c>
      <c r="G207" s="89">
        <v>804.41063540000005</v>
      </c>
      <c r="H207" s="89">
        <v>43126.820590000003</v>
      </c>
      <c r="I207" s="89">
        <v>46537.146261499998</v>
      </c>
      <c r="P207" s="41"/>
      <c r="Q207" s="41"/>
      <c r="R207" s="41"/>
      <c r="S207" s="41"/>
      <c r="T207" s="41"/>
      <c r="U207" s="41"/>
      <c r="V207" s="41"/>
      <c r="W207" s="41"/>
      <c r="X207" s="41"/>
      <c r="Y207" s="41"/>
      <c r="Z207" s="41"/>
      <c r="AA207" s="41"/>
      <c r="AB207" s="41"/>
      <c r="AC207" s="41"/>
    </row>
    <row r="208" spans="2:29" ht="11.25">
      <c r="B208" s="63" t="s">
        <v>1340</v>
      </c>
      <c r="C208" s="89">
        <v>72877.054099999994</v>
      </c>
      <c r="D208" s="89">
        <v>5040.0350269999999</v>
      </c>
      <c r="E208" s="242"/>
      <c r="F208" s="242"/>
      <c r="G208" s="242"/>
      <c r="H208" s="89">
        <v>77917.089129999993</v>
      </c>
      <c r="I208" s="89">
        <v>66562.023535600005</v>
      </c>
      <c r="P208" s="41"/>
      <c r="Q208" s="41"/>
      <c r="R208" s="41"/>
      <c r="S208" s="41"/>
      <c r="T208" s="41"/>
      <c r="U208" s="41"/>
      <c r="V208" s="41"/>
      <c r="W208" s="41"/>
      <c r="X208" s="41"/>
      <c r="Y208" s="41"/>
      <c r="Z208" s="41"/>
      <c r="AA208" s="41"/>
      <c r="AB208" s="41"/>
      <c r="AC208" s="41"/>
    </row>
    <row r="209" spans="1:29" ht="11.25">
      <c r="B209" s="63" t="s">
        <v>1034</v>
      </c>
      <c r="C209" s="89">
        <v>14192.539559999999</v>
      </c>
      <c r="D209" s="89">
        <v>2186.9301650000002</v>
      </c>
      <c r="E209" s="89">
        <v>150.76369919999999</v>
      </c>
      <c r="F209" s="89"/>
      <c r="G209" s="89"/>
      <c r="H209" s="89">
        <v>16530.23343</v>
      </c>
      <c r="I209" s="89">
        <v>18786.960323399999</v>
      </c>
      <c r="P209" s="41"/>
      <c r="Q209" s="41"/>
      <c r="R209" s="41"/>
      <c r="S209" s="41"/>
      <c r="T209" s="41"/>
      <c r="U209" s="41"/>
      <c r="V209" s="41"/>
      <c r="W209" s="41"/>
      <c r="X209" s="41"/>
      <c r="Y209" s="41"/>
      <c r="Z209" s="41"/>
      <c r="AA209" s="41"/>
      <c r="AB209" s="41"/>
      <c r="AC209" s="41"/>
    </row>
    <row r="210" spans="1:29" ht="11.25">
      <c r="B210" s="63" t="s">
        <v>1341</v>
      </c>
      <c r="C210" s="89">
        <v>17295.847419999998</v>
      </c>
      <c r="D210" s="89">
        <v>0.58900138000000002</v>
      </c>
      <c r="E210" s="89">
        <v>381.09219789999997</v>
      </c>
      <c r="F210" s="242"/>
      <c r="G210" s="242">
        <v>8.9999999999999999E-8</v>
      </c>
      <c r="H210" s="89">
        <v>17677.528620000001</v>
      </c>
      <c r="I210" s="89">
        <v>18523.918573899999</v>
      </c>
      <c r="P210" s="41"/>
      <c r="Q210" s="41"/>
      <c r="R210" s="41"/>
      <c r="S210" s="41"/>
      <c r="T210" s="41"/>
      <c r="U210" s="41"/>
      <c r="V210" s="41"/>
      <c r="W210" s="41"/>
      <c r="X210" s="41"/>
      <c r="Y210" s="41"/>
      <c r="Z210" s="41"/>
      <c r="AA210" s="41"/>
      <c r="AB210" s="41"/>
      <c r="AC210" s="41"/>
    </row>
    <row r="211" spans="1:29" ht="11.25">
      <c r="B211" s="63" t="s">
        <v>1342</v>
      </c>
      <c r="C211" s="89">
        <v>11113.45566</v>
      </c>
      <c r="D211" s="89">
        <v>4747.8468739999998</v>
      </c>
      <c r="E211" s="89">
        <v>10464.892540000001</v>
      </c>
      <c r="F211" s="89">
        <v>1231.0337019999999</v>
      </c>
      <c r="G211" s="242"/>
      <c r="H211" s="89">
        <v>27557.228770000002</v>
      </c>
      <c r="I211" s="89">
        <v>26944.710952099998</v>
      </c>
      <c r="P211" s="41"/>
      <c r="Q211" s="41"/>
      <c r="R211" s="41"/>
      <c r="S211" s="41"/>
      <c r="T211" s="41"/>
      <c r="U211" s="41"/>
      <c r="V211" s="41"/>
      <c r="W211" s="41"/>
      <c r="X211" s="41"/>
      <c r="Y211" s="41"/>
      <c r="Z211" s="41"/>
      <c r="AA211" s="41"/>
      <c r="AB211" s="41"/>
      <c r="AC211" s="41"/>
    </row>
    <row r="212" spans="1:29" ht="11.25">
      <c r="B212" s="63" t="s">
        <v>1058</v>
      </c>
      <c r="C212" s="89">
        <v>2664.5377939999998</v>
      </c>
      <c r="D212" s="89">
        <v>1240.3704210000001</v>
      </c>
      <c r="E212" s="89">
        <v>3068.1264019999999</v>
      </c>
      <c r="F212" s="89">
        <v>2135.5931799999998</v>
      </c>
      <c r="G212" s="89">
        <v>942.2410744</v>
      </c>
      <c r="H212" s="89">
        <v>10050.86887</v>
      </c>
      <c r="I212" s="89">
        <v>13503.310497300001</v>
      </c>
      <c r="P212" s="41"/>
      <c r="Q212" s="41"/>
      <c r="R212" s="41"/>
      <c r="S212" s="41"/>
      <c r="T212" s="41"/>
      <c r="U212" s="41"/>
      <c r="V212" s="41"/>
      <c r="W212" s="41"/>
      <c r="X212" s="41"/>
      <c r="Y212" s="41"/>
      <c r="Z212" s="41"/>
      <c r="AA212" s="41"/>
      <c r="AB212" s="41"/>
      <c r="AC212" s="41"/>
    </row>
    <row r="213" spans="1:29" ht="11.25">
      <c r="B213" s="672" t="s">
        <v>1343</v>
      </c>
      <c r="C213" s="674">
        <v>481016.81719999999</v>
      </c>
      <c r="D213" s="674">
        <v>72591.939020000005</v>
      </c>
      <c r="E213" s="674">
        <v>101028.2769</v>
      </c>
      <c r="F213" s="674">
        <v>67271.705919999993</v>
      </c>
      <c r="G213" s="674">
        <v>26303.784909999998</v>
      </c>
      <c r="H213" s="674">
        <v>748212.52399999998</v>
      </c>
      <c r="I213" s="674">
        <v>768231.44229949999</v>
      </c>
      <c r="P213" s="41"/>
      <c r="Q213" s="41"/>
      <c r="R213" s="41"/>
      <c r="S213" s="41"/>
      <c r="T213" s="41"/>
      <c r="U213" s="41"/>
      <c r="V213" s="41"/>
      <c r="W213" s="41"/>
      <c r="X213" s="41"/>
      <c r="Y213" s="41"/>
      <c r="Z213" s="41"/>
      <c r="AA213" s="41"/>
      <c r="AB213" s="41"/>
      <c r="AC213" s="41"/>
    </row>
    <row r="214" spans="1:29" s="9" customFormat="1" ht="6" customHeight="1">
      <c r="A214" s="28"/>
      <c r="B214" s="10"/>
      <c r="C214" s="10"/>
      <c r="D214" s="10"/>
      <c r="E214" s="10"/>
      <c r="F214" s="10"/>
      <c r="G214" s="10"/>
      <c r="H214" s="12"/>
      <c r="I214" s="134"/>
      <c r="J214" s="1452"/>
    </row>
    <row r="215" spans="1:29" s="9" customFormat="1">
      <c r="A215" s="28"/>
      <c r="B215" s="520" t="s">
        <v>1367</v>
      </c>
      <c r="C215" s="134"/>
      <c r="D215" s="134"/>
      <c r="E215" s="134"/>
      <c r="F215" s="134"/>
      <c r="G215" s="134"/>
      <c r="H215" s="134"/>
      <c r="I215" s="134"/>
      <c r="J215" s="1452"/>
    </row>
    <row r="216" spans="1:29">
      <c r="B216" s="10"/>
      <c r="C216" s="10"/>
      <c r="D216" s="10"/>
      <c r="E216" s="10"/>
      <c r="F216" s="12"/>
      <c r="G216" s="10"/>
      <c r="H216" s="12"/>
      <c r="I216" s="10"/>
    </row>
    <row r="217" spans="1:29">
      <c r="F217" s="79"/>
    </row>
  </sheetData>
  <mergeCells count="3">
    <mergeCell ref="B3:H3"/>
    <mergeCell ref="B21:C21"/>
    <mergeCell ref="B7:F7"/>
  </mergeCells>
  <hyperlinks>
    <hyperlink ref="B3" location="Contents!A1" display="Back to index page" xr:uid="{00000000-0004-0000-2000-000000000000}"/>
    <hyperlink ref="B3:H3" location="CONTENTS!A1" display="Back to contents page" xr:uid="{00000000-0004-0000-20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171"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40"/>
  <dimension ref="A1:Z140"/>
  <sheetViews>
    <sheetView showGridLines="0" showRowColHeaders="0" zoomScaleNormal="100" workbookViewId="0"/>
  </sheetViews>
  <sheetFormatPr baseColWidth="10" defaultColWidth="9.140625" defaultRowHeight="11.25"/>
  <cols>
    <col min="1" max="1" width="2.7109375" style="28" customWidth="1"/>
    <col min="2" max="2" width="35.5703125" style="1388" customWidth="1"/>
    <col min="3" max="3" width="14.5703125" style="1388" customWidth="1"/>
    <col min="4" max="4" width="14.5703125" style="41" customWidth="1"/>
    <col min="5" max="5" width="14.5703125" style="90" customWidth="1"/>
    <col min="6" max="8" width="14.5703125" style="41" customWidth="1"/>
    <col min="9" max="9" width="14.5703125" style="75" customWidth="1"/>
    <col min="10" max="11" width="14.5703125" style="41" customWidth="1"/>
    <col min="12" max="12" width="14.5703125" style="90" customWidth="1"/>
    <col min="13" max="14" width="14.5703125" style="41" customWidth="1"/>
    <col min="15" max="15" width="13.5703125" style="41" customWidth="1"/>
    <col min="16" max="16" width="12.140625" style="41" bestFit="1" customWidth="1"/>
    <col min="17" max="17" width="10.140625" style="41" bestFit="1" customWidth="1"/>
    <col min="18" max="21" width="11.42578125" style="41" bestFit="1" customWidth="1"/>
    <col min="22" max="22" width="9.140625" style="41"/>
    <col min="23" max="24" width="10.140625" style="41" bestFit="1" customWidth="1"/>
    <col min="25" max="16384" width="9.140625" style="41"/>
  </cols>
  <sheetData>
    <row r="1" spans="1:17" s="17" customFormat="1" ht="11.25" customHeight="1">
      <c r="A1" s="14"/>
      <c r="B1" s="1506"/>
      <c r="C1" s="1506"/>
      <c r="D1" s="14"/>
      <c r="E1" s="14"/>
      <c r="F1" s="14"/>
      <c r="G1" s="14"/>
      <c r="H1" s="14"/>
      <c r="I1" s="14"/>
      <c r="J1" s="14"/>
      <c r="K1" s="14"/>
      <c r="L1" s="14"/>
      <c r="M1" s="14"/>
      <c r="N1" s="14"/>
    </row>
    <row r="2" spans="1:17" s="17" customFormat="1" ht="5.25" customHeight="1">
      <c r="A2" s="14"/>
      <c r="B2" s="1506"/>
      <c r="C2" s="1506"/>
      <c r="D2" s="15"/>
      <c r="E2" s="15"/>
      <c r="F2" s="16"/>
      <c r="G2" s="16"/>
      <c r="H2" s="16"/>
    </row>
    <row r="3" spans="1:17" s="19" customFormat="1" ht="12.75" customHeight="1">
      <c r="A3" s="18"/>
      <c r="B3" s="1758" t="s">
        <v>284</v>
      </c>
      <c r="C3" s="1758"/>
      <c r="D3" s="1758"/>
      <c r="E3" s="1758"/>
      <c r="F3" s="1758"/>
      <c r="G3" s="1758"/>
      <c r="H3" s="1758"/>
    </row>
    <row r="4" spans="1:17" s="17" customFormat="1" ht="5.25" customHeight="1">
      <c r="A4" s="14"/>
      <c r="B4" s="1506"/>
      <c r="C4" s="1506"/>
      <c r="D4" s="15"/>
      <c r="E4" s="15"/>
      <c r="F4" s="16"/>
      <c r="G4" s="16"/>
      <c r="H4" s="16"/>
      <c r="J4" s="14"/>
      <c r="K4" s="14"/>
    </row>
    <row r="5" spans="1:17" s="9" customFormat="1" ht="15.75" customHeight="1">
      <c r="A5" s="20"/>
      <c r="B5" s="1535" t="s">
        <v>1372</v>
      </c>
      <c r="C5" s="1452"/>
    </row>
    <row r="6" spans="1:17" ht="11.25" customHeight="1">
      <c r="H6" s="79"/>
    </row>
    <row r="7" spans="1:17" s="1531" customFormat="1" ht="11.25" customHeight="1">
      <c r="B7" s="1910" t="s">
        <v>2046</v>
      </c>
      <c r="C7" s="1910"/>
      <c r="D7" s="1910"/>
      <c r="E7" s="1910"/>
      <c r="F7" s="1910"/>
      <c r="G7" s="1910"/>
      <c r="H7" s="1910"/>
      <c r="I7" s="1532"/>
      <c r="J7" s="1533"/>
      <c r="K7" s="1533"/>
      <c r="L7" s="1534"/>
      <c r="M7" s="1533"/>
      <c r="N7" s="1533"/>
    </row>
    <row r="8" spans="1:17" s="1531" customFormat="1" ht="11.25" customHeight="1">
      <c r="B8" s="1592"/>
      <c r="C8" s="1592"/>
      <c r="D8" s="1592"/>
      <c r="E8" s="1592"/>
      <c r="F8" s="1592"/>
      <c r="G8" s="1592"/>
      <c r="H8" s="1592"/>
      <c r="I8" s="1532"/>
      <c r="J8" s="1533"/>
      <c r="K8" s="1533"/>
      <c r="L8" s="1534"/>
      <c r="M8" s="1533"/>
      <c r="N8" s="1533"/>
    </row>
    <row r="9" spans="1:17" s="1531" customFormat="1" ht="11.25" customHeight="1">
      <c r="B9" s="1909" t="s">
        <v>1390</v>
      </c>
      <c r="C9" s="1909"/>
      <c r="D9" s="1909"/>
      <c r="E9" s="1909"/>
      <c r="F9" s="1909"/>
      <c r="G9" s="1909"/>
      <c r="H9" s="1909"/>
      <c r="I9" s="1532"/>
      <c r="J9" s="1533"/>
      <c r="K9" s="1533"/>
      <c r="L9" s="1534"/>
      <c r="M9" s="1533"/>
      <c r="N9" s="1533"/>
    </row>
    <row r="10" spans="1:17" s="19" customFormat="1" ht="11.25" customHeight="1">
      <c r="A10" s="24"/>
      <c r="B10" s="1536"/>
      <c r="C10" s="1536"/>
      <c r="D10" s="93"/>
      <c r="E10" s="94"/>
      <c r="F10" s="93"/>
      <c r="G10" s="93"/>
      <c r="H10" s="95"/>
      <c r="I10" s="96"/>
      <c r="J10" s="93"/>
      <c r="K10" s="93"/>
      <c r="L10" s="94"/>
      <c r="M10" s="63"/>
      <c r="N10" s="63"/>
      <c r="O10" s="1531"/>
      <c r="P10" s="1531"/>
    </row>
    <row r="11" spans="1:17" s="19" customFormat="1" ht="12">
      <c r="B11" s="1537" t="s">
        <v>866</v>
      </c>
      <c r="C11" s="1538"/>
      <c r="D11" s="569" t="s">
        <v>308</v>
      </c>
      <c r="E11" s="570" t="s">
        <v>310</v>
      </c>
      <c r="F11" s="569" t="s">
        <v>313</v>
      </c>
      <c r="G11" s="569" t="s">
        <v>319</v>
      </c>
      <c r="H11" s="569" t="s">
        <v>328</v>
      </c>
      <c r="I11" s="571" t="s">
        <v>331</v>
      </c>
      <c r="J11" s="569" t="s">
        <v>339</v>
      </c>
      <c r="K11" s="569" t="s">
        <v>348</v>
      </c>
      <c r="L11" s="570" t="s">
        <v>388</v>
      </c>
      <c r="M11" s="569" t="s">
        <v>416</v>
      </c>
      <c r="N11" s="675" t="s">
        <v>951</v>
      </c>
      <c r="O11" s="1531"/>
      <c r="P11" s="1531"/>
    </row>
    <row r="12" spans="1:17" s="19" customFormat="1" ht="33.75" customHeight="1">
      <c r="B12" s="1539" t="s">
        <v>296</v>
      </c>
      <c r="C12" s="1540" t="s">
        <v>1373</v>
      </c>
      <c r="D12" s="189" t="s">
        <v>1374</v>
      </c>
      <c r="E12" s="191" t="s">
        <v>1375</v>
      </c>
      <c r="F12" s="189" t="s">
        <v>1376</v>
      </c>
      <c r="G12" s="189" t="s">
        <v>1377</v>
      </c>
      <c r="H12" s="189" t="s">
        <v>1378</v>
      </c>
      <c r="I12" s="192" t="s">
        <v>1379</v>
      </c>
      <c r="J12" s="189" t="s">
        <v>2032</v>
      </c>
      <c r="K12" s="189" t="s">
        <v>1385</v>
      </c>
      <c r="L12" s="191" t="s">
        <v>1386</v>
      </c>
      <c r="M12" s="189" t="s">
        <v>1380</v>
      </c>
      <c r="N12" s="676" t="s">
        <v>517</v>
      </c>
      <c r="O12" s="1531"/>
      <c r="P12" s="1531"/>
    </row>
    <row r="13" spans="1:17" s="19" customFormat="1" ht="12">
      <c r="B13" s="1541" t="s">
        <v>1329</v>
      </c>
      <c r="C13" s="1542">
        <v>180111.50729568017</v>
      </c>
      <c r="D13" s="1005">
        <v>31582.920917289917</v>
      </c>
      <c r="E13" s="1629">
        <v>53.735372512170699</v>
      </c>
      <c r="F13" s="1005">
        <v>196014.26699999999</v>
      </c>
      <c r="G13" s="1559">
        <v>1.5641984452911182</v>
      </c>
      <c r="H13" s="1005">
        <v>7691</v>
      </c>
      <c r="I13" s="1559">
        <v>23.984048725910551</v>
      </c>
      <c r="J13" s="1007">
        <v>213.69863013698631</v>
      </c>
      <c r="K13" s="1005">
        <v>79364.769</v>
      </c>
      <c r="L13" s="1630">
        <v>40.489281833755498</v>
      </c>
      <c r="M13" s="1005">
        <v>660.505</v>
      </c>
      <c r="N13" s="1008"/>
      <c r="O13" s="1738"/>
      <c r="P13" s="1531"/>
      <c r="Q13" s="442"/>
    </row>
    <row r="14" spans="1:17" s="19" customFormat="1" ht="12">
      <c r="B14" s="1543" t="s">
        <v>1330</v>
      </c>
      <c r="C14" s="1544">
        <v>35816.994032530034</v>
      </c>
      <c r="D14" s="99">
        <v>12538.75205008999</v>
      </c>
      <c r="E14" s="1616">
        <v>50.830025119240283</v>
      </c>
      <c r="F14" s="99">
        <v>42138.603000000003</v>
      </c>
      <c r="G14" s="1560">
        <v>2.8174688058523403</v>
      </c>
      <c r="H14" s="99">
        <v>360</v>
      </c>
      <c r="I14" s="1560">
        <v>24.651695570839721</v>
      </c>
      <c r="J14" s="253">
        <v>227.67123287671231</v>
      </c>
      <c r="K14" s="99">
        <v>24654.69</v>
      </c>
      <c r="L14" s="1631">
        <v>58.508560428545763</v>
      </c>
      <c r="M14" s="99">
        <v>371.50900000000001</v>
      </c>
      <c r="N14" s="193"/>
      <c r="O14" s="1738"/>
      <c r="P14" s="1531"/>
      <c r="Q14" s="442"/>
    </row>
    <row r="15" spans="1:17" s="19" customFormat="1" ht="12">
      <c r="B15" s="1543" t="s">
        <v>1363</v>
      </c>
      <c r="C15" s="1544">
        <v>48970.539179309984</v>
      </c>
      <c r="D15" s="99">
        <v>62785.454812300028</v>
      </c>
      <c r="E15" s="1616">
        <v>46.334756701628294</v>
      </c>
      <c r="F15" s="99">
        <v>77566.404999999999</v>
      </c>
      <c r="G15" s="1560">
        <v>22.376319231342681</v>
      </c>
      <c r="H15" s="99">
        <v>578</v>
      </c>
      <c r="I15" s="1560">
        <v>25.868423314278914</v>
      </c>
      <c r="J15" s="253">
        <v>228.49315068493152</v>
      </c>
      <c r="K15" s="99">
        <v>51521.47</v>
      </c>
      <c r="L15" s="1631">
        <v>66.422402843086516</v>
      </c>
      <c r="M15" s="99">
        <v>5578.6189999999997</v>
      </c>
      <c r="N15" s="1907"/>
      <c r="O15" s="1738"/>
      <c r="P15" s="1531"/>
      <c r="Q15" s="442"/>
    </row>
    <row r="16" spans="1:17" s="19" customFormat="1" ht="12">
      <c r="B16" s="1543" t="s">
        <v>1364</v>
      </c>
      <c r="C16" s="1544">
        <v>39865.606085320003</v>
      </c>
      <c r="D16" s="99">
        <v>45519.04445061001</v>
      </c>
      <c r="E16" s="1616">
        <v>42.901049929395633</v>
      </c>
      <c r="F16" s="99">
        <v>55799.521999999997</v>
      </c>
      <c r="G16" s="1560">
        <v>3.5285100577613098</v>
      </c>
      <c r="H16" s="99">
        <v>414</v>
      </c>
      <c r="I16" s="1560">
        <v>26.59917840472913</v>
      </c>
      <c r="J16" s="253">
        <v>275.89041095890411</v>
      </c>
      <c r="K16" s="99">
        <v>18636.63</v>
      </c>
      <c r="L16" s="1631">
        <v>33.399264603019354</v>
      </c>
      <c r="M16" s="99">
        <v>571.65800000000002</v>
      </c>
      <c r="N16" s="1907"/>
      <c r="O16" s="1738"/>
      <c r="P16" s="1531"/>
      <c r="Q16" s="442"/>
    </row>
    <row r="17" spans="2:17" s="19" customFormat="1" ht="12">
      <c r="B17" s="1543" t="s">
        <v>1333</v>
      </c>
      <c r="C17" s="1544">
        <v>16375.843788609998</v>
      </c>
      <c r="D17" s="99">
        <v>30617.018073449995</v>
      </c>
      <c r="E17" s="1616">
        <v>51.33309295009019</v>
      </c>
      <c r="F17" s="99">
        <v>32092.438999999998</v>
      </c>
      <c r="G17" s="1560">
        <v>0.68278683524211936</v>
      </c>
      <c r="H17" s="99">
        <v>129</v>
      </c>
      <c r="I17" s="1560">
        <v>22.884617505398779</v>
      </c>
      <c r="J17" s="253">
        <v>314.52054794520546</v>
      </c>
      <c r="K17" s="99">
        <v>11449.403</v>
      </c>
      <c r="L17" s="1631">
        <v>35.676325504583808</v>
      </c>
      <c r="M17" s="99">
        <v>54.643000000000001</v>
      </c>
      <c r="N17" s="1907"/>
      <c r="O17" s="1738"/>
      <c r="P17" s="1531"/>
      <c r="Q17" s="442"/>
    </row>
    <row r="18" spans="2:17" s="19" customFormat="1" ht="12">
      <c r="B18" s="1543" t="s">
        <v>1334</v>
      </c>
      <c r="C18" s="1544">
        <v>9.3839746799999997</v>
      </c>
      <c r="D18" s="99">
        <v>14.433770089999999</v>
      </c>
      <c r="E18" s="1616">
        <v>36.002158116680938</v>
      </c>
      <c r="F18" s="99">
        <v>14.581</v>
      </c>
      <c r="G18" s="1560">
        <v>16.67907162776746</v>
      </c>
      <c r="H18" s="99">
        <v>13</v>
      </c>
      <c r="I18" s="1560">
        <v>26.444156200047971</v>
      </c>
      <c r="J18" s="253">
        <v>212.32876712328766</v>
      </c>
      <c r="K18" s="99">
        <v>10.426</v>
      </c>
      <c r="L18" s="1631">
        <v>71.504012070502711</v>
      </c>
      <c r="M18" s="99">
        <v>0.105</v>
      </c>
      <c r="N18" s="1907"/>
      <c r="O18" s="1738"/>
      <c r="P18" s="1531"/>
      <c r="Q18" s="442"/>
    </row>
    <row r="19" spans="2:17" s="19" customFormat="1" ht="12">
      <c r="B19" s="1543" t="s">
        <v>1335</v>
      </c>
      <c r="C19" s="1544">
        <v>51206.649011359958</v>
      </c>
      <c r="D19" s="99">
        <v>24110.000112109989</v>
      </c>
      <c r="E19" s="1616">
        <v>46.542369225306416</v>
      </c>
      <c r="F19" s="99">
        <v>60307.375</v>
      </c>
      <c r="G19" s="1560">
        <v>1.5130074568003791</v>
      </c>
      <c r="H19" s="99">
        <v>2930</v>
      </c>
      <c r="I19" s="1560">
        <v>25.001287631847546</v>
      </c>
      <c r="J19" s="253">
        <v>227.94520547945206</v>
      </c>
      <c r="K19" s="99">
        <v>24425.216</v>
      </c>
      <c r="L19" s="1631">
        <v>40.501209014652026</v>
      </c>
      <c r="M19" s="99">
        <v>221.32300000000001</v>
      </c>
      <c r="N19" s="1907"/>
      <c r="O19" s="1738"/>
      <c r="P19" s="1531"/>
      <c r="Q19" s="442"/>
    </row>
    <row r="20" spans="2:17" s="19" customFormat="1" ht="12">
      <c r="B20" s="1543" t="s">
        <v>1336</v>
      </c>
      <c r="C20" s="1544">
        <v>24536.359988439977</v>
      </c>
      <c r="D20" s="99">
        <v>36833.098710879996</v>
      </c>
      <c r="E20" s="1616">
        <v>44.12496966411679</v>
      </c>
      <c r="F20" s="99">
        <v>38411.050000000003</v>
      </c>
      <c r="G20" s="1560">
        <v>6.2221622173386617</v>
      </c>
      <c r="H20" s="99">
        <v>9223</v>
      </c>
      <c r="I20" s="1560">
        <v>27.143306571357794</v>
      </c>
      <c r="J20" s="253">
        <v>195.89041095890411</v>
      </c>
      <c r="K20" s="99">
        <v>19683.858</v>
      </c>
      <c r="L20" s="1631">
        <v>51.245300505974193</v>
      </c>
      <c r="M20" s="99">
        <v>347.01</v>
      </c>
      <c r="N20" s="1907"/>
      <c r="O20" s="1738"/>
      <c r="P20" s="1531"/>
      <c r="Q20" s="442"/>
    </row>
    <row r="21" spans="2:17" s="19" customFormat="1" ht="12">
      <c r="B21" s="1543" t="s">
        <v>1031</v>
      </c>
      <c r="C21" s="1544">
        <v>33808.398796139962</v>
      </c>
      <c r="D21" s="99">
        <v>53217.218605190006</v>
      </c>
      <c r="E21" s="1616">
        <v>49.630302493268971</v>
      </c>
      <c r="F21" s="99">
        <v>57808.716</v>
      </c>
      <c r="G21" s="1560">
        <v>1.4357927331109099</v>
      </c>
      <c r="H21" s="99">
        <v>3583</v>
      </c>
      <c r="I21" s="1560">
        <v>27.09487393683256</v>
      </c>
      <c r="J21" s="253">
        <v>210.13698630136989</v>
      </c>
      <c r="K21" s="99">
        <v>21450.674999999999</v>
      </c>
      <c r="L21" s="1631">
        <v>37.106298987855055</v>
      </c>
      <c r="M21" s="99">
        <v>196.30699999999999</v>
      </c>
      <c r="N21" s="1907"/>
      <c r="O21" s="1738"/>
      <c r="P21" s="1531"/>
      <c r="Q21" s="442"/>
    </row>
    <row r="22" spans="2:17" s="19" customFormat="1" ht="12">
      <c r="B22" s="1543" t="s">
        <v>1337</v>
      </c>
      <c r="C22" s="1544">
        <v>21704.323929459992</v>
      </c>
      <c r="D22" s="99">
        <v>19700.258635019989</v>
      </c>
      <c r="E22" s="1616">
        <v>54.426840757916317</v>
      </c>
      <c r="F22" s="99">
        <v>32090.513999999999</v>
      </c>
      <c r="G22" s="1560">
        <v>1.1964120523079869</v>
      </c>
      <c r="H22" s="99">
        <v>2234</v>
      </c>
      <c r="I22" s="1560">
        <v>26.090216024546343</v>
      </c>
      <c r="J22" s="253">
        <v>244.93150684931507</v>
      </c>
      <c r="K22" s="99">
        <v>13364.062</v>
      </c>
      <c r="L22" s="1631">
        <v>41.644898551640523</v>
      </c>
      <c r="M22" s="99">
        <v>90.125</v>
      </c>
      <c r="N22" s="1907"/>
      <c r="O22" s="1738"/>
      <c r="P22" s="1531"/>
      <c r="Q22" s="442"/>
    </row>
    <row r="23" spans="2:17" s="19" customFormat="1" ht="12">
      <c r="B23" s="1543" t="s">
        <v>1365</v>
      </c>
      <c r="C23" s="1544">
        <v>16216.463385830004</v>
      </c>
      <c r="D23" s="99">
        <v>10437.226056349999</v>
      </c>
      <c r="E23" s="1616">
        <v>69.834220416980713</v>
      </c>
      <c r="F23" s="99">
        <v>22036.135999999999</v>
      </c>
      <c r="G23" s="1560">
        <v>19.791084656869906</v>
      </c>
      <c r="H23" s="99">
        <v>1806</v>
      </c>
      <c r="I23" s="1560">
        <v>22.422917070099043</v>
      </c>
      <c r="J23" s="253">
        <v>247.94520547945206</v>
      </c>
      <c r="K23" s="99">
        <v>14964.203</v>
      </c>
      <c r="L23" s="1631">
        <v>67.907563286049793</v>
      </c>
      <c r="M23" s="99">
        <v>1161.2919999999999</v>
      </c>
      <c r="N23" s="1907"/>
      <c r="O23" s="1738"/>
      <c r="P23" s="1531"/>
      <c r="Q23" s="442"/>
    </row>
    <row r="24" spans="2:17" s="19" customFormat="1" ht="12">
      <c r="B24" s="1543" t="s">
        <v>1339</v>
      </c>
      <c r="C24" s="1544">
        <v>37715.062336670053</v>
      </c>
      <c r="D24" s="99">
        <v>25812.799967629984</v>
      </c>
      <c r="E24" s="1616">
        <v>46.862671758582763</v>
      </c>
      <c r="F24" s="99">
        <v>45789.523999999998</v>
      </c>
      <c r="G24" s="1560">
        <v>4.1318119797199788</v>
      </c>
      <c r="H24" s="99">
        <v>13152</v>
      </c>
      <c r="I24" s="1560">
        <v>28.278693293815024</v>
      </c>
      <c r="J24" s="253">
        <v>212.8767123287671</v>
      </c>
      <c r="K24" s="99">
        <v>24908.934000000001</v>
      </c>
      <c r="L24" s="1631">
        <v>54.398761603199894</v>
      </c>
      <c r="M24" s="99">
        <v>841.33799999999997</v>
      </c>
      <c r="N24" s="1907"/>
      <c r="O24" s="1738"/>
      <c r="P24" s="1531"/>
      <c r="Q24" s="442"/>
    </row>
    <row r="25" spans="2:17" s="19" customFormat="1" ht="12">
      <c r="B25" s="1543" t="s">
        <v>1340</v>
      </c>
      <c r="C25" s="1544">
        <v>56407.796899099936</v>
      </c>
      <c r="D25" s="99">
        <v>29776.266839619999</v>
      </c>
      <c r="E25" s="1616">
        <v>49.387157988532046</v>
      </c>
      <c r="F25" s="99">
        <v>71105.353000000003</v>
      </c>
      <c r="G25" s="1560">
        <v>1.754569389574935</v>
      </c>
      <c r="H25" s="99">
        <v>2721</v>
      </c>
      <c r="I25" s="1560">
        <v>23.266727924590359</v>
      </c>
      <c r="J25" s="253">
        <v>175.06849315068493</v>
      </c>
      <c r="K25" s="99">
        <v>26553.936000000002</v>
      </c>
      <c r="L25" s="1631">
        <v>37.344496412246208</v>
      </c>
      <c r="M25" s="99">
        <v>286.38600000000002</v>
      </c>
      <c r="N25" s="1907"/>
      <c r="O25" s="1738"/>
      <c r="P25" s="1531"/>
      <c r="Q25" s="442"/>
    </row>
    <row r="26" spans="2:17" s="19" customFormat="1" ht="12">
      <c r="B26" s="1543" t="s">
        <v>1034</v>
      </c>
      <c r="C26" s="1544">
        <v>15304.661560149982</v>
      </c>
      <c r="D26" s="99">
        <v>14644.671472510008</v>
      </c>
      <c r="E26" s="1616">
        <v>38.872265988595146</v>
      </c>
      <c r="F26" s="99">
        <v>18502.079000000002</v>
      </c>
      <c r="G26" s="1560">
        <v>3.7961118741517681</v>
      </c>
      <c r="H26" s="99">
        <v>7305</v>
      </c>
      <c r="I26" s="1560">
        <v>28.561123226423632</v>
      </c>
      <c r="J26" s="253">
        <v>169.86301369863014</v>
      </c>
      <c r="K26" s="99">
        <v>8924.5360000000001</v>
      </c>
      <c r="L26" s="1631">
        <v>48.235314528707832</v>
      </c>
      <c r="M26" s="99">
        <v>172.33600000000001</v>
      </c>
      <c r="N26" s="1907"/>
      <c r="O26" s="1738"/>
      <c r="P26" s="1531"/>
      <c r="Q26" s="442"/>
    </row>
    <row r="27" spans="2:17" s="19" customFormat="1" ht="12">
      <c r="B27" s="1543" t="s">
        <v>1341</v>
      </c>
      <c r="C27" s="1544">
        <v>16753.226410140021</v>
      </c>
      <c r="D27" s="99">
        <v>3683.5419257200006</v>
      </c>
      <c r="E27" s="1616">
        <v>51.122374887369261</v>
      </c>
      <c r="F27" s="99">
        <v>18607.625</v>
      </c>
      <c r="G27" s="1560">
        <v>2.165799078626458</v>
      </c>
      <c r="H27" s="99">
        <v>3822</v>
      </c>
      <c r="I27" s="1560">
        <v>23.926022466337734</v>
      </c>
      <c r="J27" s="253">
        <v>224.65753424657535</v>
      </c>
      <c r="K27" s="99">
        <v>7478.4170000000004</v>
      </c>
      <c r="L27" s="1631">
        <v>40.190067243938977</v>
      </c>
      <c r="M27" s="99">
        <v>91.12</v>
      </c>
      <c r="N27" s="1907"/>
      <c r="O27" s="1738"/>
      <c r="P27" s="1531"/>
      <c r="Q27" s="442"/>
    </row>
    <row r="28" spans="2:17" s="19" customFormat="1" ht="12">
      <c r="B28" s="1543" t="s">
        <v>1342</v>
      </c>
      <c r="C28" s="1544">
        <v>20320.948752280001</v>
      </c>
      <c r="D28" s="99">
        <v>18556.844070049996</v>
      </c>
      <c r="E28" s="1616">
        <v>53.504474673280185</v>
      </c>
      <c r="F28" s="99">
        <v>29764.92</v>
      </c>
      <c r="G28" s="1560">
        <v>1.6091216630837513</v>
      </c>
      <c r="H28" s="99">
        <v>1104</v>
      </c>
      <c r="I28" s="1560">
        <v>24.003270268808798</v>
      </c>
      <c r="J28" s="253">
        <v>229.58904109589042</v>
      </c>
      <c r="K28" s="99">
        <v>11743.986999999999</v>
      </c>
      <c r="L28" s="1631">
        <v>39.455798974094336</v>
      </c>
      <c r="M28" s="99">
        <v>116.44499999999999</v>
      </c>
      <c r="N28" s="1907"/>
      <c r="O28" s="1738"/>
      <c r="P28" s="1531"/>
      <c r="Q28" s="442"/>
    </row>
    <row r="29" spans="2:17" s="19" customFormat="1" ht="12">
      <c r="B29" s="1543" t="s">
        <v>1058</v>
      </c>
      <c r="C29" s="1544">
        <v>12237.155375729995</v>
      </c>
      <c r="D29" s="99">
        <v>7917.7141641599983</v>
      </c>
      <c r="E29" s="1616">
        <v>52.264951609288424</v>
      </c>
      <c r="F29" s="99">
        <v>14314.998</v>
      </c>
      <c r="G29" s="1560">
        <v>3.733065309387587</v>
      </c>
      <c r="H29" s="99">
        <v>2516</v>
      </c>
      <c r="I29" s="1560">
        <v>24.990134034143825</v>
      </c>
      <c r="J29" s="253">
        <v>282.46575342465752</v>
      </c>
      <c r="K29" s="99">
        <v>6473.4269999999997</v>
      </c>
      <c r="L29" s="1631">
        <v>45.221291683030621</v>
      </c>
      <c r="M29" s="99">
        <v>127.42</v>
      </c>
      <c r="N29" s="1907"/>
      <c r="O29" s="1738"/>
      <c r="P29" s="1531"/>
      <c r="Q29" s="442"/>
    </row>
    <row r="30" spans="2:17" s="19" customFormat="1" ht="12">
      <c r="B30" s="1543" t="s">
        <v>1381</v>
      </c>
      <c r="C30" s="1544">
        <v>796839.30810771103</v>
      </c>
      <c r="D30" s="99">
        <v>102403.48796453011</v>
      </c>
      <c r="E30" s="1616">
        <v>100</v>
      </c>
      <c r="F30" s="99">
        <v>899242.79700000002</v>
      </c>
      <c r="G30" s="1560">
        <v>1.0507630914177386</v>
      </c>
      <c r="H30" s="99">
        <v>423743</v>
      </c>
      <c r="I30" s="1560">
        <v>19.999282783859229</v>
      </c>
      <c r="J30" s="253">
        <v>486.30136986301375</v>
      </c>
      <c r="K30" s="99">
        <v>193787.65599999999</v>
      </c>
      <c r="L30" s="1631">
        <v>21.550092660903459</v>
      </c>
      <c r="M30" s="99">
        <v>1602.0409999999999</v>
      </c>
      <c r="N30" s="1907"/>
      <c r="O30" s="1738"/>
      <c r="P30" s="1531"/>
      <c r="Q30" s="442"/>
    </row>
    <row r="31" spans="2:17" s="19" customFormat="1" ht="12">
      <c r="B31" s="1545" t="s">
        <v>1382</v>
      </c>
      <c r="C31" s="1546">
        <v>45405.393932360057</v>
      </c>
      <c r="D31" s="1230">
        <v>45890.774975480017</v>
      </c>
      <c r="E31" s="1616">
        <v>62.942031686223167</v>
      </c>
      <c r="F31" s="99">
        <v>74289.981</v>
      </c>
      <c r="G31" s="1560">
        <v>3.4265188846119878</v>
      </c>
      <c r="H31" s="99">
        <v>1300917</v>
      </c>
      <c r="I31" s="1560">
        <v>32.308989612622909</v>
      </c>
      <c r="J31" s="253">
        <v>207.12328767123287</v>
      </c>
      <c r="K31" s="99">
        <v>22381.694</v>
      </c>
      <c r="L31" s="1631">
        <v>30.127473043774234</v>
      </c>
      <c r="M31" s="1230">
        <v>509.584</v>
      </c>
      <c r="N31" s="1908"/>
      <c r="O31" s="1738"/>
      <c r="P31" s="1531"/>
      <c r="Q31" s="442"/>
    </row>
    <row r="32" spans="2:17" s="19" customFormat="1" ht="12">
      <c r="B32" s="1545" t="s">
        <v>1189</v>
      </c>
      <c r="C32" s="1547">
        <v>1469605.6228415011</v>
      </c>
      <c r="D32" s="677">
        <v>576041.52757307852</v>
      </c>
      <c r="E32" s="1617">
        <v>58.904782653173129</v>
      </c>
      <c r="F32" s="677">
        <v>1785896.875</v>
      </c>
      <c r="G32" s="1561">
        <v>2.7958246381926157</v>
      </c>
      <c r="H32" s="677">
        <v>1784241</v>
      </c>
      <c r="I32" s="1561">
        <v>22.841822696888205</v>
      </c>
      <c r="J32" s="678">
        <v>355.34246575342468</v>
      </c>
      <c r="K32" s="677">
        <v>581777.98100000003</v>
      </c>
      <c r="L32" s="1632">
        <v>32.57623601586738</v>
      </c>
      <c r="M32" s="677">
        <v>12999.757</v>
      </c>
      <c r="N32" s="677">
        <v>8653.3490184699895</v>
      </c>
      <c r="O32" s="1738"/>
      <c r="P32" s="1531"/>
      <c r="Q32" s="442"/>
    </row>
    <row r="33" spans="2:26" s="19" customFormat="1" ht="11.25" customHeight="1">
      <c r="B33" s="1543"/>
      <c r="C33" s="1543"/>
      <c r="D33" s="63"/>
      <c r="E33" s="91"/>
      <c r="F33" s="63"/>
      <c r="G33" s="63"/>
      <c r="H33" s="63"/>
      <c r="I33" s="92"/>
      <c r="J33" s="63"/>
      <c r="K33" s="63"/>
      <c r="L33" s="91"/>
      <c r="M33" s="63"/>
      <c r="N33" s="63"/>
      <c r="O33" s="1738"/>
      <c r="P33" s="1531"/>
    </row>
    <row r="34" spans="2:26" s="19" customFormat="1" ht="11.25" customHeight="1">
      <c r="B34" s="1543"/>
      <c r="C34" s="1543"/>
      <c r="D34" s="63"/>
      <c r="E34" s="91"/>
      <c r="F34" s="63"/>
      <c r="G34" s="63"/>
      <c r="H34" s="63"/>
      <c r="I34" s="92"/>
      <c r="J34" s="63"/>
      <c r="K34" s="63"/>
      <c r="L34" s="91"/>
      <c r="M34" s="63"/>
      <c r="N34" s="63"/>
      <c r="O34" s="1738"/>
      <c r="P34" s="1531"/>
    </row>
    <row r="35" spans="2:26" s="448" customFormat="1" ht="12">
      <c r="B35" s="1548" t="s">
        <v>2014</v>
      </c>
      <c r="C35" s="1548"/>
      <c r="D35" s="445"/>
      <c r="E35" s="446"/>
      <c r="F35" s="445"/>
      <c r="G35" s="445"/>
      <c r="H35" s="445"/>
      <c r="I35" s="447"/>
      <c r="J35" s="445"/>
      <c r="K35" s="445"/>
      <c r="L35" s="446"/>
      <c r="M35" s="445"/>
      <c r="N35" s="445"/>
      <c r="O35" s="1738"/>
      <c r="P35" s="1531"/>
    </row>
    <row r="36" spans="2:26" s="19" customFormat="1" ht="11.25" customHeight="1">
      <c r="B36" s="1549"/>
      <c r="C36" s="1549"/>
      <c r="D36" s="13"/>
      <c r="E36" s="97"/>
      <c r="F36" s="13"/>
      <c r="G36" s="13"/>
      <c r="H36" s="13"/>
      <c r="I36" s="98"/>
      <c r="J36" s="13"/>
      <c r="K36" s="13"/>
      <c r="L36" s="97"/>
      <c r="M36" s="13"/>
      <c r="N36" s="13"/>
      <c r="O36" s="1738"/>
    </row>
    <row r="37" spans="2:26" s="19" customFormat="1" ht="12">
      <c r="B37" s="1537" t="s">
        <v>866</v>
      </c>
      <c r="C37" s="1550" t="s">
        <v>305</v>
      </c>
      <c r="D37" s="569" t="s">
        <v>308</v>
      </c>
      <c r="E37" s="570" t="s">
        <v>310</v>
      </c>
      <c r="F37" s="569" t="s">
        <v>313</v>
      </c>
      <c r="G37" s="569" t="s">
        <v>319</v>
      </c>
      <c r="H37" s="569" t="s">
        <v>328</v>
      </c>
      <c r="I37" s="571" t="s">
        <v>331</v>
      </c>
      <c r="J37" s="569" t="s">
        <v>339</v>
      </c>
      <c r="K37" s="569" t="s">
        <v>348</v>
      </c>
      <c r="L37" s="570" t="s">
        <v>388</v>
      </c>
      <c r="M37" s="569" t="s">
        <v>416</v>
      </c>
      <c r="N37" s="675" t="s">
        <v>951</v>
      </c>
      <c r="O37" s="1738"/>
    </row>
    <row r="38" spans="2:26" s="19" customFormat="1" ht="33.75">
      <c r="B38" s="1551" t="s">
        <v>296</v>
      </c>
      <c r="C38" s="1552" t="s">
        <v>1383</v>
      </c>
      <c r="D38" s="189" t="s">
        <v>1374</v>
      </c>
      <c r="E38" s="191" t="s">
        <v>1375</v>
      </c>
      <c r="F38" s="189" t="s">
        <v>1376</v>
      </c>
      <c r="G38" s="189" t="s">
        <v>1377</v>
      </c>
      <c r="H38" s="189" t="s">
        <v>1378</v>
      </c>
      <c r="I38" s="192" t="s">
        <v>1379</v>
      </c>
      <c r="J38" s="189" t="s">
        <v>1384</v>
      </c>
      <c r="K38" s="189" t="s">
        <v>1385</v>
      </c>
      <c r="L38" s="191" t="s">
        <v>1386</v>
      </c>
      <c r="M38" s="189" t="s">
        <v>1380</v>
      </c>
      <c r="N38" s="676" t="s">
        <v>517</v>
      </c>
      <c r="O38" s="1738"/>
    </row>
    <row r="39" spans="2:26" s="19" customFormat="1" ht="12">
      <c r="B39" s="1553" t="s">
        <v>1011</v>
      </c>
      <c r="C39" s="1542">
        <v>1275445.9899679958</v>
      </c>
      <c r="D39" s="1005">
        <v>366349.43905269948</v>
      </c>
      <c r="E39" s="1630">
        <v>63.075760150854066</v>
      </c>
      <c r="F39" s="1005">
        <v>1486733.2120000001</v>
      </c>
      <c r="G39" s="1559">
        <v>2.0945702741507253</v>
      </c>
      <c r="H39" s="1005">
        <v>1764419</v>
      </c>
      <c r="I39" s="1559">
        <v>22.536675706785239</v>
      </c>
      <c r="J39" s="1005">
        <v>375.0684931506849</v>
      </c>
      <c r="K39" s="1005">
        <v>444005.07299999997</v>
      </c>
      <c r="L39" s="1630">
        <v>29.864475308432137</v>
      </c>
      <c r="M39" s="1005">
        <v>7416.6279999999997</v>
      </c>
      <c r="N39" s="1009"/>
      <c r="O39" s="1738"/>
      <c r="P39" s="428"/>
      <c r="Q39" s="380"/>
      <c r="R39" s="428"/>
      <c r="S39" s="380"/>
      <c r="T39" s="428"/>
      <c r="U39" s="380"/>
      <c r="V39" s="380"/>
      <c r="W39" s="428"/>
      <c r="X39" s="380"/>
      <c r="Y39" s="428"/>
      <c r="Z39" s="428"/>
    </row>
    <row r="40" spans="2:26" s="19" customFormat="1" ht="12">
      <c r="B40" s="1554" t="s">
        <v>1013</v>
      </c>
      <c r="C40" s="1544">
        <v>45560.227665220023</v>
      </c>
      <c r="D40" s="99">
        <v>55435.198677210028</v>
      </c>
      <c r="E40" s="1631">
        <v>49.702260316218798</v>
      </c>
      <c r="F40" s="99">
        <v>70569.097999999998</v>
      </c>
      <c r="G40" s="1560">
        <v>2.5479989530844045</v>
      </c>
      <c r="H40" s="99">
        <v>5890</v>
      </c>
      <c r="I40" s="1560">
        <v>23.463826534763541</v>
      </c>
      <c r="J40" s="99">
        <v>204.10958904109592</v>
      </c>
      <c r="K40" s="99">
        <v>28468.241000000002</v>
      </c>
      <c r="L40" s="1631">
        <v>40.340944984162896</v>
      </c>
      <c r="M40" s="99">
        <v>349.14100000000002</v>
      </c>
      <c r="N40" s="194"/>
      <c r="O40" s="1738"/>
      <c r="P40" s="428"/>
      <c r="Q40" s="380"/>
      <c r="R40" s="428"/>
      <c r="S40" s="380"/>
      <c r="T40" s="428"/>
      <c r="U40" s="380"/>
      <c r="V40" s="380"/>
      <c r="W40" s="428"/>
      <c r="X40" s="380"/>
      <c r="Y40" s="380"/>
      <c r="Z40" s="380"/>
    </row>
    <row r="41" spans="2:26" s="19" customFormat="1" ht="12">
      <c r="B41" s="1554" t="s">
        <v>1350</v>
      </c>
      <c r="C41" s="1544">
        <v>68726.394698439937</v>
      </c>
      <c r="D41" s="99">
        <v>67109.203056869999</v>
      </c>
      <c r="E41" s="1631">
        <v>52.108675050358954</v>
      </c>
      <c r="F41" s="99">
        <v>103101.34</v>
      </c>
      <c r="G41" s="1560">
        <v>3.5194161243095561</v>
      </c>
      <c r="H41" s="99">
        <v>10192</v>
      </c>
      <c r="I41" s="1560">
        <v>24.923774672897487</v>
      </c>
      <c r="J41" s="99">
        <v>267.1232876712329</v>
      </c>
      <c r="K41" s="99">
        <v>48023.144999999997</v>
      </c>
      <c r="L41" s="1631">
        <v>46.578584720625358</v>
      </c>
      <c r="M41" s="99">
        <v>976.45899999999995</v>
      </c>
      <c r="N41" s="194"/>
      <c r="O41" s="1738"/>
      <c r="P41" s="428"/>
      <c r="Q41" s="380"/>
      <c r="R41" s="428"/>
      <c r="S41" s="380"/>
      <c r="T41" s="428"/>
      <c r="U41" s="380"/>
      <c r="V41" s="380"/>
      <c r="W41" s="428"/>
      <c r="X41" s="380"/>
      <c r="Y41" s="428"/>
      <c r="Z41" s="380"/>
    </row>
    <row r="42" spans="2:26" s="19" customFormat="1" ht="12">
      <c r="B42" s="1554" t="s">
        <v>1351</v>
      </c>
      <c r="C42" s="1544">
        <v>48103.207720810002</v>
      </c>
      <c r="D42" s="99">
        <v>69995.703354090161</v>
      </c>
      <c r="E42" s="1631">
        <v>51.91753717876815</v>
      </c>
      <c r="F42" s="99">
        <v>84442.183999999994</v>
      </c>
      <c r="G42" s="1560">
        <v>10.974138659025579</v>
      </c>
      <c r="H42" s="99">
        <v>1633</v>
      </c>
      <c r="I42" s="1560">
        <v>24.611926265327831</v>
      </c>
      <c r="J42" s="99">
        <v>274.24657534246575</v>
      </c>
      <c r="K42" s="99">
        <v>38156.627</v>
      </c>
      <c r="L42" s="1631">
        <v>45.186688918420202</v>
      </c>
      <c r="M42" s="99">
        <v>2869.2339999999999</v>
      </c>
      <c r="N42" s="194"/>
      <c r="O42" s="1738"/>
      <c r="P42" s="428"/>
      <c r="Q42" s="380"/>
      <c r="R42" s="428"/>
      <c r="S42" s="380"/>
      <c r="T42" s="428"/>
      <c r="U42" s="380"/>
      <c r="V42" s="380"/>
      <c r="W42" s="428"/>
      <c r="X42" s="380"/>
      <c r="Y42" s="428"/>
      <c r="Z42" s="428"/>
    </row>
    <row r="43" spans="2:26" s="19" customFormat="1" ht="12">
      <c r="B43" s="1555" t="s">
        <v>1387</v>
      </c>
      <c r="C43" s="1546">
        <v>31769.802789029993</v>
      </c>
      <c r="D43" s="1230">
        <v>17151.983432209992</v>
      </c>
      <c r="E43" s="1631">
        <v>54.664276814205856</v>
      </c>
      <c r="F43" s="99">
        <v>41051.042000000001</v>
      </c>
      <c r="G43" s="1560">
        <v>9.9788102707062283</v>
      </c>
      <c r="H43" s="99">
        <v>2107</v>
      </c>
      <c r="I43" s="1560">
        <v>23.953961735305608</v>
      </c>
      <c r="J43" s="99">
        <v>286.57534246575341</v>
      </c>
      <c r="K43" s="99">
        <v>23124.896000000001</v>
      </c>
      <c r="L43" s="1631">
        <v>56.332056077894443</v>
      </c>
      <c r="M43" s="1230">
        <v>1388.297</v>
      </c>
      <c r="N43" s="194"/>
      <c r="O43" s="1738"/>
      <c r="P43" s="428"/>
      <c r="Q43" s="380"/>
      <c r="R43" s="428"/>
      <c r="S43" s="380"/>
      <c r="T43" s="428"/>
      <c r="U43" s="380"/>
      <c r="V43" s="380"/>
      <c r="W43" s="428"/>
      <c r="X43" s="380"/>
      <c r="Y43" s="428"/>
      <c r="Z43" s="380"/>
    </row>
    <row r="44" spans="2:26" s="19" customFormat="1" ht="12">
      <c r="B44" s="1556" t="s">
        <v>1189</v>
      </c>
      <c r="C44" s="1547">
        <v>1469605.6228414944</v>
      </c>
      <c r="D44" s="677">
        <v>576041.52757307608</v>
      </c>
      <c r="E44" s="1632">
        <v>58.904782653173257</v>
      </c>
      <c r="F44" s="677">
        <v>1785896.875</v>
      </c>
      <c r="G44" s="1561">
        <v>2.7958246381926024</v>
      </c>
      <c r="H44" s="677">
        <v>1784241</v>
      </c>
      <c r="I44" s="1561">
        <v>22.841822696888233</v>
      </c>
      <c r="J44" s="677">
        <v>355.34246575342468</v>
      </c>
      <c r="K44" s="677">
        <v>581777.98100000003</v>
      </c>
      <c r="L44" s="1632">
        <v>32.57623601586738</v>
      </c>
      <c r="M44" s="677">
        <v>12999.757</v>
      </c>
      <c r="N44" s="677">
        <v>8653.3490184699895</v>
      </c>
      <c r="O44" s="1738"/>
      <c r="P44" s="428"/>
      <c r="Q44" s="380"/>
      <c r="R44" s="428"/>
      <c r="S44" s="380"/>
      <c r="T44" s="428"/>
      <c r="U44" s="380"/>
      <c r="V44" s="380"/>
      <c r="W44" s="428"/>
      <c r="X44" s="380"/>
      <c r="Y44" s="428"/>
      <c r="Z44" s="428"/>
    </row>
    <row r="45" spans="2:26" s="19" customFormat="1">
      <c r="B45" s="1543"/>
      <c r="C45" s="1544"/>
      <c r="D45" s="99"/>
      <c r="E45" s="91"/>
      <c r="F45" s="99"/>
      <c r="G45" s="99"/>
      <c r="H45" s="99"/>
      <c r="I45" s="92"/>
      <c r="J45" s="99"/>
      <c r="K45" s="99"/>
      <c r="L45" s="91"/>
      <c r="M45" s="99"/>
      <c r="N45" s="99"/>
    </row>
    <row r="46" spans="2:26" s="19" customFormat="1">
      <c r="B46" s="1543"/>
      <c r="C46" s="1544"/>
      <c r="D46" s="99"/>
      <c r="E46" s="91"/>
      <c r="F46" s="99"/>
      <c r="G46" s="99"/>
      <c r="H46" s="99"/>
      <c r="I46" s="92"/>
      <c r="J46" s="99"/>
      <c r="K46" s="99"/>
      <c r="L46" s="91"/>
      <c r="M46" s="99"/>
      <c r="N46" s="99"/>
    </row>
    <row r="47" spans="2:26" s="19" customFormat="1" ht="12">
      <c r="B47" s="1548" t="s">
        <v>1388</v>
      </c>
      <c r="C47" s="1544"/>
      <c r="D47" s="99"/>
      <c r="E47" s="91"/>
      <c r="F47" s="99"/>
      <c r="G47" s="99"/>
      <c r="H47" s="99"/>
      <c r="I47" s="92"/>
      <c r="J47" s="99"/>
      <c r="K47" s="99"/>
      <c r="L47" s="91"/>
      <c r="M47" s="99"/>
      <c r="N47" s="99"/>
    </row>
    <row r="48" spans="2:26" s="19" customFormat="1" ht="11.25" customHeight="1">
      <c r="B48" s="1549"/>
      <c r="C48" s="1549"/>
      <c r="D48" s="13"/>
      <c r="E48" s="97"/>
      <c r="F48" s="13"/>
      <c r="G48" s="13"/>
      <c r="H48" s="13"/>
      <c r="I48" s="98"/>
      <c r="J48" s="13"/>
      <c r="K48" s="13"/>
      <c r="L48" s="97"/>
      <c r="M48" s="13"/>
      <c r="N48" s="13"/>
    </row>
    <row r="49" spans="1:26" s="19" customFormat="1">
      <c r="B49" s="1537" t="s">
        <v>866</v>
      </c>
      <c r="C49" s="1550" t="s">
        <v>305</v>
      </c>
      <c r="D49" s="569" t="s">
        <v>308</v>
      </c>
      <c r="E49" s="570" t="s">
        <v>310</v>
      </c>
      <c r="F49" s="569" t="s">
        <v>313</v>
      </c>
      <c r="G49" s="569" t="s">
        <v>319</v>
      </c>
      <c r="H49" s="569" t="s">
        <v>328</v>
      </c>
      <c r="I49" s="571" t="s">
        <v>331</v>
      </c>
      <c r="J49" s="569" t="s">
        <v>339</v>
      </c>
      <c r="K49" s="569" t="s">
        <v>348</v>
      </c>
      <c r="L49" s="570" t="s">
        <v>388</v>
      </c>
      <c r="M49" s="569" t="s">
        <v>416</v>
      </c>
      <c r="N49" s="675" t="s">
        <v>951</v>
      </c>
    </row>
    <row r="50" spans="1:26" s="19" customFormat="1" ht="33.75">
      <c r="B50" s="1551" t="s">
        <v>296</v>
      </c>
      <c r="C50" s="1552" t="s">
        <v>1389</v>
      </c>
      <c r="D50" s="189" t="s">
        <v>1374</v>
      </c>
      <c r="E50" s="191" t="s">
        <v>1375</v>
      </c>
      <c r="F50" s="189" t="s">
        <v>1376</v>
      </c>
      <c r="G50" s="189" t="s">
        <v>1377</v>
      </c>
      <c r="H50" s="189" t="s">
        <v>1378</v>
      </c>
      <c r="I50" s="192" t="s">
        <v>1379</v>
      </c>
      <c r="J50" s="189" t="s">
        <v>1384</v>
      </c>
      <c r="K50" s="189" t="s">
        <v>1385</v>
      </c>
      <c r="L50" s="191" t="s">
        <v>1386</v>
      </c>
      <c r="M50" s="189" t="s">
        <v>1380</v>
      </c>
      <c r="N50" s="676" t="s">
        <v>517</v>
      </c>
    </row>
    <row r="51" spans="1:26" s="19" customFormat="1" ht="12">
      <c r="B51" s="1553" t="s">
        <v>1011</v>
      </c>
      <c r="C51" s="1542">
        <v>436067.34675280179</v>
      </c>
      <c r="D51" s="1005">
        <v>218838.76103321076</v>
      </c>
      <c r="E51" s="1630">
        <v>45.874351445192424</v>
      </c>
      <c r="F51" s="1005">
        <v>524793.38600000006</v>
      </c>
      <c r="G51" s="1559">
        <v>3.6805904623854384</v>
      </c>
      <c r="H51" s="1005">
        <v>58743</v>
      </c>
      <c r="I51" s="1559">
        <v>25.560052145064212</v>
      </c>
      <c r="J51" s="1005">
        <v>207.94520547945203</v>
      </c>
      <c r="K51" s="1005">
        <v>232475.24400000001</v>
      </c>
      <c r="L51" s="1630">
        <v>44.298432526358091</v>
      </c>
      <c r="M51" s="1005">
        <v>5339.424</v>
      </c>
      <c r="N51" s="1009"/>
      <c r="P51" s="428"/>
      <c r="Q51" s="380"/>
      <c r="R51" s="428"/>
      <c r="S51" s="380"/>
      <c r="T51" s="428"/>
      <c r="U51" s="380"/>
      <c r="V51" s="380"/>
      <c r="W51" s="428"/>
      <c r="X51" s="380"/>
      <c r="Y51" s="428"/>
      <c r="Z51" s="428"/>
    </row>
    <row r="52" spans="1:26" s="19" customFormat="1" ht="12">
      <c r="B52" s="1554" t="s">
        <v>1013</v>
      </c>
      <c r="C52" s="1544">
        <v>45033.338319330018</v>
      </c>
      <c r="D52" s="99">
        <v>55278.23960232002</v>
      </c>
      <c r="E52" s="1631">
        <v>49.641154992801759</v>
      </c>
      <c r="F52" s="99">
        <v>71335.872000000003</v>
      </c>
      <c r="G52" s="1560">
        <v>2.4992739345961246</v>
      </c>
      <c r="H52" s="99">
        <v>796</v>
      </c>
      <c r="I52" s="1560">
        <v>23.661155675187189</v>
      </c>
      <c r="J52" s="99">
        <v>204.93150684931507</v>
      </c>
      <c r="K52" s="99">
        <v>28918.441999999999</v>
      </c>
      <c r="L52" s="1631">
        <v>40.53842924917214</v>
      </c>
      <c r="M52" s="99">
        <v>348.26600000000002</v>
      </c>
      <c r="N52" s="194"/>
      <c r="P52" s="428"/>
      <c r="Q52" s="380"/>
      <c r="R52" s="428"/>
      <c r="S52" s="380"/>
      <c r="T52" s="380"/>
      <c r="U52" s="380"/>
      <c r="V52" s="380"/>
      <c r="W52" s="428"/>
      <c r="X52" s="380"/>
      <c r="Y52" s="380"/>
      <c r="Z52" s="380"/>
    </row>
    <row r="53" spans="1:26" s="19" customFormat="1" ht="12">
      <c r="B53" s="1554" t="s">
        <v>1350</v>
      </c>
      <c r="C53" s="1544">
        <v>67398.458511909965</v>
      </c>
      <c r="D53" s="99">
        <v>66704.851646129988</v>
      </c>
      <c r="E53" s="1631">
        <v>51.965290506722873</v>
      </c>
      <c r="F53" s="99">
        <v>118566.008</v>
      </c>
      <c r="G53" s="1560">
        <v>3.1226872761432234</v>
      </c>
      <c r="H53" s="99">
        <v>954</v>
      </c>
      <c r="I53" s="1560">
        <v>23.989537747045048</v>
      </c>
      <c r="J53" s="99">
        <v>249.3150684931507</v>
      </c>
      <c r="K53" s="99">
        <v>52329.474000000002</v>
      </c>
      <c r="L53" s="1631">
        <v>44.135309000198433</v>
      </c>
      <c r="M53" s="99">
        <v>990.18399999999997</v>
      </c>
      <c r="N53" s="194"/>
      <c r="P53" s="428"/>
      <c r="Q53" s="380"/>
      <c r="R53" s="428"/>
      <c r="S53" s="380"/>
      <c r="T53" s="380"/>
      <c r="U53" s="380"/>
      <c r="V53" s="380"/>
      <c r="W53" s="428"/>
      <c r="X53" s="380"/>
      <c r="Y53" s="428"/>
      <c r="Z53" s="380"/>
    </row>
    <row r="54" spans="1:26" s="19" customFormat="1" ht="12">
      <c r="B54" s="1554" t="s">
        <v>1351</v>
      </c>
      <c r="C54" s="1544">
        <v>47689.903623949984</v>
      </c>
      <c r="D54" s="99">
        <v>69899.827948180144</v>
      </c>
      <c r="E54" s="1631">
        <v>51.875641663498648</v>
      </c>
      <c r="F54" s="99">
        <v>86680.076000000001</v>
      </c>
      <c r="G54" s="1560">
        <v>10.727090637350425</v>
      </c>
      <c r="H54" s="99">
        <v>385</v>
      </c>
      <c r="I54" s="1560">
        <v>24.719300997694805</v>
      </c>
      <c r="J54" s="99">
        <v>270.41095890410958</v>
      </c>
      <c r="K54" s="99">
        <v>39592.038</v>
      </c>
      <c r="L54" s="1631">
        <v>45.676053629671479</v>
      </c>
      <c r="M54" s="99">
        <v>2878.9459999999999</v>
      </c>
      <c r="N54" s="194"/>
      <c r="P54" s="428"/>
      <c r="Q54" s="380"/>
      <c r="R54" s="428"/>
      <c r="S54" s="380"/>
      <c r="T54" s="380"/>
      <c r="U54" s="380"/>
      <c r="V54" s="380"/>
      <c r="W54" s="428"/>
      <c r="X54" s="380"/>
      <c r="Y54" s="428"/>
      <c r="Z54" s="428"/>
    </row>
    <row r="55" spans="1:26" s="19" customFormat="1" ht="12">
      <c r="B55" s="1555" t="s">
        <v>1387</v>
      </c>
      <c r="C55" s="1546">
        <v>31171.873593440003</v>
      </c>
      <c r="D55" s="1230">
        <v>17025.58440322999</v>
      </c>
      <c r="E55" s="1631">
        <v>54.458997447282783</v>
      </c>
      <c r="F55" s="99">
        <v>41414.555999999997</v>
      </c>
      <c r="G55" s="1560">
        <v>9.9836324748501202</v>
      </c>
      <c r="H55" s="99">
        <v>298</v>
      </c>
      <c r="I55" s="1560">
        <v>24.460446447136523</v>
      </c>
      <c r="J55" s="99">
        <v>284.10958904109589</v>
      </c>
      <c r="K55" s="99">
        <v>24028.671999999999</v>
      </c>
      <c r="L55" s="1631">
        <v>58.019871081075934</v>
      </c>
      <c r="M55" s="1230">
        <v>1405.6110000000001</v>
      </c>
      <c r="N55" s="194"/>
      <c r="P55" s="428"/>
      <c r="Q55" s="380"/>
      <c r="R55" s="428"/>
      <c r="S55" s="380"/>
      <c r="T55" s="380"/>
      <c r="U55" s="380"/>
      <c r="V55" s="380"/>
      <c r="W55" s="428"/>
      <c r="X55" s="380"/>
      <c r="Y55" s="428"/>
      <c r="Z55" s="380"/>
    </row>
    <row r="56" spans="1:26" s="19" customFormat="1" ht="12">
      <c r="B56" s="1556" t="s">
        <v>1189</v>
      </c>
      <c r="C56" s="1547">
        <v>627360.92080142815</v>
      </c>
      <c r="D56" s="677">
        <v>427747.26463306957</v>
      </c>
      <c r="E56" s="1632">
        <v>48.633376041981357</v>
      </c>
      <c r="F56" s="677">
        <v>842789.89500000002</v>
      </c>
      <c r="G56" s="1561">
        <v>4.5365692223590877</v>
      </c>
      <c r="H56" s="677">
        <v>61176</v>
      </c>
      <c r="I56" s="1561">
        <v>25.037875607040792</v>
      </c>
      <c r="J56" s="677">
        <v>223.83561643835614</v>
      </c>
      <c r="K56" s="677">
        <v>377343.86700000003</v>
      </c>
      <c r="L56" s="1632">
        <v>44.773183593996464</v>
      </c>
      <c r="M56" s="677">
        <v>10962.429</v>
      </c>
      <c r="N56" s="677">
        <v>8417.8612336999995</v>
      </c>
      <c r="P56" s="428"/>
      <c r="Q56" s="380"/>
      <c r="R56" s="428"/>
      <c r="S56" s="380"/>
      <c r="T56" s="428"/>
      <c r="U56" s="380"/>
      <c r="V56" s="380"/>
      <c r="W56" s="428"/>
      <c r="X56" s="380"/>
      <c r="Y56" s="428"/>
      <c r="Z56" s="428"/>
    </row>
    <row r="57" spans="1:26" s="19" customFormat="1" ht="11.25" customHeight="1">
      <c r="B57" s="1543"/>
      <c r="C57" s="1543"/>
      <c r="D57" s="63"/>
      <c r="E57" s="91"/>
      <c r="F57" s="63"/>
      <c r="G57" s="63"/>
      <c r="H57" s="63"/>
      <c r="I57" s="92"/>
      <c r="J57" s="63"/>
      <c r="K57" s="63"/>
      <c r="L57" s="91"/>
      <c r="M57" s="63"/>
      <c r="N57" s="63"/>
    </row>
    <row r="58" spans="1:26" s="19" customFormat="1" ht="11.25" customHeight="1">
      <c r="B58" s="1543"/>
      <c r="C58" s="1543"/>
      <c r="D58" s="63"/>
      <c r="E58" s="91"/>
      <c r="F58" s="63"/>
      <c r="G58" s="63"/>
      <c r="H58" s="63"/>
      <c r="I58" s="92"/>
      <c r="J58" s="63"/>
      <c r="K58" s="63"/>
      <c r="L58" s="91"/>
      <c r="M58" s="63"/>
      <c r="N58" s="63"/>
    </row>
    <row r="59" spans="1:26" s="2" customFormat="1" ht="12">
      <c r="A59" s="467"/>
      <c r="B59" s="1548" t="s">
        <v>1390</v>
      </c>
      <c r="C59" s="1543"/>
      <c r="D59" s="470"/>
      <c r="E59" s="471"/>
      <c r="F59" s="470"/>
      <c r="G59" s="470"/>
      <c r="H59" s="470"/>
      <c r="I59" s="472"/>
      <c r="J59" s="470"/>
      <c r="K59" s="470"/>
      <c r="L59" s="471"/>
      <c r="M59" s="470"/>
      <c r="N59" s="470"/>
    </row>
    <row r="60" spans="1:26" s="2" customFormat="1">
      <c r="A60" s="467"/>
      <c r="B60" s="1536"/>
      <c r="C60" s="1536"/>
      <c r="D60" s="473"/>
      <c r="E60" s="474"/>
      <c r="F60" s="473"/>
      <c r="G60" s="473"/>
      <c r="H60" s="475"/>
      <c r="I60" s="476"/>
      <c r="J60" s="473"/>
      <c r="K60" s="473"/>
      <c r="L60" s="474"/>
      <c r="M60" s="470"/>
      <c r="N60" s="470"/>
    </row>
    <row r="61" spans="1:26" s="19" customFormat="1">
      <c r="B61" s="1537" t="s">
        <v>903</v>
      </c>
      <c r="C61" s="1538"/>
      <c r="D61" s="569" t="s">
        <v>308</v>
      </c>
      <c r="E61" s="570" t="s">
        <v>310</v>
      </c>
      <c r="F61" s="569" t="s">
        <v>313</v>
      </c>
      <c r="G61" s="569" t="s">
        <v>319</v>
      </c>
      <c r="H61" s="569" t="s">
        <v>328</v>
      </c>
      <c r="I61" s="571" t="s">
        <v>331</v>
      </c>
      <c r="J61" s="569" t="s">
        <v>339</v>
      </c>
      <c r="K61" s="569" t="s">
        <v>348</v>
      </c>
      <c r="L61" s="570" t="s">
        <v>388</v>
      </c>
      <c r="M61" s="569" t="s">
        <v>416</v>
      </c>
      <c r="N61" s="675" t="s">
        <v>951</v>
      </c>
    </row>
    <row r="62" spans="1:26" s="19" customFormat="1" ht="33.75">
      <c r="B62" s="1539" t="s">
        <v>296</v>
      </c>
      <c r="C62" s="1540" t="s">
        <v>1391</v>
      </c>
      <c r="D62" s="189" t="s">
        <v>1374</v>
      </c>
      <c r="E62" s="191" t="s">
        <v>1375</v>
      </c>
      <c r="F62" s="189" t="s">
        <v>1376</v>
      </c>
      <c r="G62" s="189" t="s">
        <v>1377</v>
      </c>
      <c r="H62" s="189" t="s">
        <v>1378</v>
      </c>
      <c r="I62" s="192" t="s">
        <v>1379</v>
      </c>
      <c r="J62" s="189" t="s">
        <v>2032</v>
      </c>
      <c r="K62" s="189" t="s">
        <v>1385</v>
      </c>
      <c r="L62" s="191" t="s">
        <v>1386</v>
      </c>
      <c r="M62" s="189" t="s">
        <v>1380</v>
      </c>
      <c r="N62" s="676" t="s">
        <v>517</v>
      </c>
    </row>
    <row r="63" spans="1:26" s="19" customFormat="1" ht="12">
      <c r="B63" s="1541" t="s">
        <v>1329</v>
      </c>
      <c r="C63" s="1542">
        <v>171531.406663</v>
      </c>
      <c r="D63" s="1005">
        <v>23226.309676000001</v>
      </c>
      <c r="E63" s="1630">
        <v>48.880929999999999</v>
      </c>
      <c r="F63" s="1005">
        <v>181019.15599999999</v>
      </c>
      <c r="G63" s="1559">
        <v>1.5404</v>
      </c>
      <c r="H63" s="1005">
        <v>7852</v>
      </c>
      <c r="I63" s="1559">
        <v>23.118584999999999</v>
      </c>
      <c r="J63" s="1007">
        <v>224.109589</v>
      </c>
      <c r="K63" s="1005">
        <v>68530.967000000004</v>
      </c>
      <c r="L63" s="1630">
        <v>37.858406000000002</v>
      </c>
      <c r="M63" s="1005">
        <v>753.26300000000003</v>
      </c>
      <c r="N63" s="1008"/>
      <c r="Q63" s="380"/>
      <c r="R63" s="428"/>
      <c r="S63" s="380"/>
      <c r="T63" s="428"/>
      <c r="U63" s="380"/>
      <c r="V63" s="380"/>
      <c r="W63" s="428"/>
      <c r="X63" s="380"/>
      <c r="Y63" s="380"/>
      <c r="Z63" s="380"/>
    </row>
    <row r="64" spans="1:26" s="19" customFormat="1" ht="12">
      <c r="B64" s="1543" t="s">
        <v>1330</v>
      </c>
      <c r="C64" s="1544">
        <v>41185.805240000002</v>
      </c>
      <c r="D64" s="99">
        <v>10068.546489</v>
      </c>
      <c r="E64" s="1631">
        <v>49.534928000000001</v>
      </c>
      <c r="F64" s="99">
        <v>46026.53</v>
      </c>
      <c r="G64" s="1560">
        <v>4.2336229999999997</v>
      </c>
      <c r="H64" s="99">
        <v>388</v>
      </c>
      <c r="I64" s="1560">
        <v>25.066414000000002</v>
      </c>
      <c r="J64" s="253">
        <v>237.80821900000001</v>
      </c>
      <c r="K64" s="99">
        <v>29458.327000000001</v>
      </c>
      <c r="L64" s="1631">
        <v>64.002927999999997</v>
      </c>
      <c r="M64" s="99">
        <v>612.255</v>
      </c>
      <c r="N64" s="193"/>
      <c r="Q64" s="380"/>
      <c r="R64" s="428"/>
      <c r="S64" s="380"/>
      <c r="T64" s="380"/>
      <c r="U64" s="380"/>
      <c r="V64" s="380"/>
      <c r="W64" s="428"/>
      <c r="X64" s="380"/>
      <c r="Y64" s="380"/>
      <c r="Z64" s="380"/>
    </row>
    <row r="65" spans="2:26" s="19" customFormat="1" ht="12">
      <c r="B65" s="1543" t="s">
        <v>1363</v>
      </c>
      <c r="C65" s="1544">
        <v>58020.379394000003</v>
      </c>
      <c r="D65" s="99">
        <v>48157.238547000001</v>
      </c>
      <c r="E65" s="1631">
        <v>52.017268999999999</v>
      </c>
      <c r="F65" s="99">
        <v>81736.091</v>
      </c>
      <c r="G65" s="1560">
        <v>27.641162000000001</v>
      </c>
      <c r="H65" s="99">
        <v>579</v>
      </c>
      <c r="I65" s="1560">
        <v>26.848374</v>
      </c>
      <c r="J65" s="253">
        <v>241.64383599999999</v>
      </c>
      <c r="K65" s="99">
        <v>60427.228000000003</v>
      </c>
      <c r="L65" s="1631">
        <v>73.929676999999998</v>
      </c>
      <c r="M65" s="99">
        <v>7424.6909999999998</v>
      </c>
      <c r="N65" s="1907"/>
      <c r="Q65" s="380"/>
      <c r="R65" s="428"/>
      <c r="S65" s="380"/>
      <c r="T65" s="380"/>
      <c r="U65" s="380"/>
      <c r="V65" s="380"/>
      <c r="W65" s="428"/>
      <c r="X65" s="380"/>
      <c r="Y65" s="428"/>
      <c r="Z65" s="428"/>
    </row>
    <row r="66" spans="2:26" s="19" customFormat="1" ht="12">
      <c r="B66" s="1543" t="s">
        <v>1364</v>
      </c>
      <c r="C66" s="1544">
        <v>30395.506023000002</v>
      </c>
      <c r="D66" s="99">
        <v>41533.395529000001</v>
      </c>
      <c r="E66" s="1631">
        <v>37.755882999999997</v>
      </c>
      <c r="F66" s="99">
        <v>45025.411999999997</v>
      </c>
      <c r="G66" s="1560">
        <v>1.501412</v>
      </c>
      <c r="H66" s="99">
        <v>395</v>
      </c>
      <c r="I66" s="1560">
        <v>28.875892</v>
      </c>
      <c r="J66" s="253">
        <v>255.06849299999999</v>
      </c>
      <c r="K66" s="99">
        <v>14879.174000000001</v>
      </c>
      <c r="L66" s="1631">
        <v>33.046169999999996</v>
      </c>
      <c r="M66" s="99">
        <v>203.49600000000001</v>
      </c>
      <c r="N66" s="1907"/>
      <c r="Q66" s="380"/>
      <c r="R66" s="428"/>
      <c r="S66" s="380"/>
      <c r="T66" s="380"/>
      <c r="U66" s="380"/>
      <c r="V66" s="380"/>
      <c r="W66" s="428"/>
      <c r="X66" s="380"/>
      <c r="Y66" s="380"/>
      <c r="Z66" s="380"/>
    </row>
    <row r="67" spans="2:26" s="19" customFormat="1" ht="12">
      <c r="B67" s="1543" t="s">
        <v>1333</v>
      </c>
      <c r="C67" s="1544">
        <v>16895.951367000001</v>
      </c>
      <c r="D67" s="99">
        <v>23528.526605999999</v>
      </c>
      <c r="E67" s="1631">
        <v>60.347088999999997</v>
      </c>
      <c r="F67" s="99">
        <v>31062.526000000002</v>
      </c>
      <c r="G67" s="1560">
        <v>0.53048099999999998</v>
      </c>
      <c r="H67" s="99">
        <v>126</v>
      </c>
      <c r="I67" s="1560">
        <v>22.799807000000001</v>
      </c>
      <c r="J67" s="253">
        <v>286.84931499999999</v>
      </c>
      <c r="K67" s="99">
        <v>9597.0419999999995</v>
      </c>
      <c r="L67" s="1631">
        <v>30.895883999999999</v>
      </c>
      <c r="M67" s="99">
        <v>41.030999999999999</v>
      </c>
      <c r="N67" s="1907"/>
      <c r="Q67" s="380"/>
      <c r="R67" s="428"/>
      <c r="S67" s="380"/>
      <c r="T67" s="380"/>
      <c r="U67" s="380"/>
      <c r="V67" s="380"/>
      <c r="W67" s="428"/>
      <c r="X67" s="380"/>
      <c r="Y67" s="380"/>
      <c r="Z67" s="380"/>
    </row>
    <row r="68" spans="2:26" s="19" customFormat="1" ht="12">
      <c r="B68" s="1543" t="s">
        <v>1334</v>
      </c>
      <c r="C68" s="1544">
        <v>759.10602300000005</v>
      </c>
      <c r="D68" s="99">
        <v>1062.939214</v>
      </c>
      <c r="E68" s="1631">
        <v>59.533011999999999</v>
      </c>
      <c r="F68" s="99">
        <v>1391.9059999999999</v>
      </c>
      <c r="G68" s="1560">
        <v>8.5350999999999996E-2</v>
      </c>
      <c r="H68" s="99">
        <v>21</v>
      </c>
      <c r="I68" s="1560">
        <v>22.649702000000001</v>
      </c>
      <c r="J68" s="253">
        <v>255.61643799999999</v>
      </c>
      <c r="K68" s="99">
        <v>88.132000000000005</v>
      </c>
      <c r="L68" s="1631">
        <v>6.3317490000000003</v>
      </c>
      <c r="M68" s="99">
        <v>0.307</v>
      </c>
      <c r="N68" s="1907"/>
      <c r="Q68" s="380"/>
      <c r="R68" s="428"/>
      <c r="S68" s="380"/>
      <c r="T68" s="380"/>
      <c r="U68" s="380"/>
      <c r="V68" s="380"/>
      <c r="W68" s="380"/>
      <c r="X68" s="380"/>
      <c r="Y68" s="380"/>
      <c r="Z68" s="380"/>
    </row>
    <row r="69" spans="2:26" s="19" customFormat="1" ht="12">
      <c r="B69" s="1543" t="s">
        <v>1335</v>
      </c>
      <c r="C69" s="1544">
        <v>46495.266162</v>
      </c>
      <c r="D69" s="99">
        <v>17569.392650000002</v>
      </c>
      <c r="E69" s="1631">
        <v>46.076251999999997</v>
      </c>
      <c r="F69" s="99">
        <v>52804.048999999999</v>
      </c>
      <c r="G69" s="1560">
        <v>1.721168</v>
      </c>
      <c r="H69" s="99">
        <v>2776</v>
      </c>
      <c r="I69" s="1560">
        <v>24.949338000000001</v>
      </c>
      <c r="J69" s="253">
        <v>223.013699</v>
      </c>
      <c r="K69" s="99">
        <v>20127.379000000001</v>
      </c>
      <c r="L69" s="1631">
        <v>38.117113000000003</v>
      </c>
      <c r="M69" s="99">
        <v>276.78699999999998</v>
      </c>
      <c r="N69" s="1907"/>
      <c r="Q69" s="380"/>
      <c r="R69" s="428"/>
      <c r="S69" s="380"/>
      <c r="T69" s="428"/>
      <c r="U69" s="380"/>
      <c r="V69" s="380"/>
      <c r="W69" s="428"/>
      <c r="X69" s="380"/>
      <c r="Y69" s="380"/>
      <c r="Z69" s="380"/>
    </row>
    <row r="70" spans="2:26" s="19" customFormat="1" ht="12">
      <c r="B70" s="1543" t="s">
        <v>1336</v>
      </c>
      <c r="C70" s="1544">
        <v>23076.274235000001</v>
      </c>
      <c r="D70" s="99">
        <v>34627.223883999999</v>
      </c>
      <c r="E70" s="1631">
        <v>44.931849</v>
      </c>
      <c r="F70" s="99">
        <v>36138.455000000002</v>
      </c>
      <c r="G70" s="1560">
        <v>9.7789789999999996</v>
      </c>
      <c r="H70" s="99">
        <v>9682</v>
      </c>
      <c r="I70" s="1560">
        <v>26.835462</v>
      </c>
      <c r="J70" s="253">
        <v>188.219178</v>
      </c>
      <c r="K70" s="99">
        <v>22608.592000000001</v>
      </c>
      <c r="L70" s="1631">
        <v>62.561036000000001</v>
      </c>
      <c r="M70" s="99">
        <v>555.89800000000002</v>
      </c>
      <c r="N70" s="1907"/>
      <c r="Q70" s="380"/>
      <c r="R70" s="428"/>
      <c r="S70" s="380"/>
      <c r="T70" s="428"/>
      <c r="U70" s="380"/>
      <c r="V70" s="380"/>
      <c r="W70" s="428"/>
      <c r="X70" s="380"/>
      <c r="Y70" s="380"/>
      <c r="Z70" s="380"/>
    </row>
    <row r="71" spans="2:26" s="19" customFormat="1" ht="12">
      <c r="B71" s="1543" t="s">
        <v>1031</v>
      </c>
      <c r="C71" s="1544">
        <v>32717.469512</v>
      </c>
      <c r="D71" s="99">
        <v>54608.740336000003</v>
      </c>
      <c r="E71" s="1631">
        <v>49.558258000000002</v>
      </c>
      <c r="F71" s="99">
        <v>56944.235000000001</v>
      </c>
      <c r="G71" s="1560">
        <v>1.9874300000000003</v>
      </c>
      <c r="H71" s="99">
        <v>3812</v>
      </c>
      <c r="I71" s="1560">
        <v>26.912863000000005</v>
      </c>
      <c r="J71" s="253">
        <v>205.205479</v>
      </c>
      <c r="K71" s="99">
        <v>23432.513999999999</v>
      </c>
      <c r="L71" s="1631">
        <v>41.149932</v>
      </c>
      <c r="M71" s="99">
        <v>383.48099999999999</v>
      </c>
      <c r="N71" s="1907"/>
      <c r="Q71" s="380"/>
      <c r="R71" s="428"/>
      <c r="S71" s="380"/>
      <c r="T71" s="428"/>
      <c r="U71" s="380"/>
      <c r="V71" s="380"/>
      <c r="W71" s="428"/>
      <c r="X71" s="380"/>
      <c r="Y71" s="380"/>
      <c r="Z71" s="380"/>
    </row>
    <row r="72" spans="2:26" s="19" customFormat="1" ht="12">
      <c r="B72" s="1543" t="s">
        <v>1337</v>
      </c>
      <c r="C72" s="1544">
        <v>20576.596643000001</v>
      </c>
      <c r="D72" s="99">
        <v>19777.645989000001</v>
      </c>
      <c r="E72" s="1631">
        <v>54.14105</v>
      </c>
      <c r="F72" s="99">
        <v>30912.264999999999</v>
      </c>
      <c r="G72" s="1560">
        <v>0.98616499999999996</v>
      </c>
      <c r="H72" s="99">
        <v>2260</v>
      </c>
      <c r="I72" s="1560">
        <v>27.321525999999999</v>
      </c>
      <c r="J72" s="253">
        <v>234.24657500000001</v>
      </c>
      <c r="K72" s="99">
        <v>13193.575999999999</v>
      </c>
      <c r="L72" s="1631">
        <v>42.680715999999997</v>
      </c>
      <c r="M72" s="99">
        <v>87.325999999999993</v>
      </c>
      <c r="N72" s="1907"/>
      <c r="Q72" s="380"/>
      <c r="R72" s="428"/>
      <c r="S72" s="380"/>
      <c r="T72" s="428"/>
      <c r="U72" s="380"/>
      <c r="V72" s="380"/>
      <c r="W72" s="428"/>
      <c r="X72" s="380"/>
      <c r="Y72" s="380"/>
      <c r="Z72" s="380"/>
    </row>
    <row r="73" spans="2:26" s="19" customFormat="1" ht="12">
      <c r="B73" s="1543" t="s">
        <v>1365</v>
      </c>
      <c r="C73" s="1544">
        <v>16471.175618000001</v>
      </c>
      <c r="D73" s="99">
        <v>10027.518528000001</v>
      </c>
      <c r="E73" s="1631">
        <v>72.872846999999993</v>
      </c>
      <c r="F73" s="99">
        <v>22451.226999999999</v>
      </c>
      <c r="G73" s="1560">
        <v>14.883811</v>
      </c>
      <c r="H73" s="99">
        <v>1825</v>
      </c>
      <c r="I73" s="1560">
        <v>20.854134999999999</v>
      </c>
      <c r="J73" s="253">
        <v>238.90411</v>
      </c>
      <c r="K73" s="99">
        <v>14893.084000000001</v>
      </c>
      <c r="L73" s="1631">
        <v>66.335279</v>
      </c>
      <c r="M73" s="99">
        <v>720.80399999999997</v>
      </c>
      <c r="N73" s="1907"/>
      <c r="Q73" s="380"/>
      <c r="R73" s="428"/>
      <c r="S73" s="380"/>
      <c r="T73" s="428"/>
      <c r="U73" s="380"/>
      <c r="V73" s="380"/>
      <c r="W73" s="428"/>
      <c r="X73" s="380"/>
      <c r="Y73" s="380"/>
      <c r="Z73" s="380"/>
    </row>
    <row r="74" spans="2:26" s="19" customFormat="1" ht="12">
      <c r="B74" s="1543" t="s">
        <v>1339</v>
      </c>
      <c r="C74" s="1544">
        <v>36976.867066999999</v>
      </c>
      <c r="D74" s="99">
        <v>23054.502592000001</v>
      </c>
      <c r="E74" s="1631">
        <v>46.29663</v>
      </c>
      <c r="F74" s="99">
        <v>44888.966999999997</v>
      </c>
      <c r="G74" s="1560">
        <v>6.3016800000000002</v>
      </c>
      <c r="H74" s="99">
        <v>13424</v>
      </c>
      <c r="I74" s="1560">
        <v>27.695822</v>
      </c>
      <c r="J74" s="253">
        <v>224.109589</v>
      </c>
      <c r="K74" s="99">
        <v>25801.420999999998</v>
      </c>
      <c r="L74" s="1631">
        <v>57.478313</v>
      </c>
      <c r="M74" s="99">
        <v>1311.9069999999999</v>
      </c>
      <c r="N74" s="1907"/>
      <c r="Q74" s="380"/>
      <c r="R74" s="428"/>
      <c r="S74" s="380"/>
      <c r="T74" s="428"/>
      <c r="U74" s="380"/>
      <c r="V74" s="380"/>
      <c r="W74" s="428"/>
      <c r="X74" s="380"/>
      <c r="Y74" s="428"/>
      <c r="Z74" s="428"/>
    </row>
    <row r="75" spans="2:26" s="19" customFormat="1" ht="12">
      <c r="B75" s="1543" t="s">
        <v>1340</v>
      </c>
      <c r="C75" s="1544">
        <v>63145.054580999997</v>
      </c>
      <c r="D75" s="99">
        <v>33542.050657</v>
      </c>
      <c r="E75" s="1631">
        <v>45.329056999999999</v>
      </c>
      <c r="F75" s="99">
        <v>78336.104999999996</v>
      </c>
      <c r="G75" s="1560">
        <v>1.6034849999999998</v>
      </c>
      <c r="H75" s="99">
        <v>3012</v>
      </c>
      <c r="I75" s="1560">
        <v>23.085913999999999</v>
      </c>
      <c r="J75" s="253">
        <v>180.27397300000001</v>
      </c>
      <c r="K75" s="99">
        <v>28281.949000000001</v>
      </c>
      <c r="L75" s="1631">
        <v>36.103338000000001</v>
      </c>
      <c r="M75" s="99">
        <v>344.63600000000002</v>
      </c>
      <c r="N75" s="1907"/>
      <c r="Q75" s="380"/>
      <c r="R75" s="428"/>
      <c r="S75" s="380"/>
      <c r="T75" s="428"/>
      <c r="U75" s="380"/>
      <c r="V75" s="380"/>
      <c r="W75" s="428"/>
      <c r="X75" s="380"/>
      <c r="Y75" s="380"/>
      <c r="Z75" s="380"/>
    </row>
    <row r="76" spans="2:26" s="19" customFormat="1" ht="12">
      <c r="B76" s="1543" t="s">
        <v>1034</v>
      </c>
      <c r="C76" s="1544">
        <v>12918.162801</v>
      </c>
      <c r="D76" s="99">
        <v>14862.191433</v>
      </c>
      <c r="E76" s="1631">
        <v>39.780506000000003</v>
      </c>
      <c r="F76" s="99">
        <v>16960.171999999999</v>
      </c>
      <c r="G76" s="1560">
        <v>4.3638750000000002</v>
      </c>
      <c r="H76" s="99">
        <v>7002</v>
      </c>
      <c r="I76" s="1560">
        <v>30.461925999999998</v>
      </c>
      <c r="J76" s="253">
        <v>166.30136999999999</v>
      </c>
      <c r="K76" s="99">
        <v>8082.424</v>
      </c>
      <c r="L76" s="1631">
        <v>47.655318999999999</v>
      </c>
      <c r="M76" s="99">
        <v>302.22800000000001</v>
      </c>
      <c r="N76" s="1907"/>
      <c r="Q76" s="380"/>
      <c r="R76" s="428"/>
      <c r="S76" s="380"/>
      <c r="T76" s="428"/>
      <c r="U76" s="380"/>
      <c r="V76" s="380"/>
      <c r="W76" s="428"/>
      <c r="X76" s="380"/>
      <c r="Y76" s="380"/>
      <c r="Z76" s="380"/>
    </row>
    <row r="77" spans="2:26" s="19" customFormat="1" ht="12">
      <c r="B77" s="1543" t="s">
        <v>1341</v>
      </c>
      <c r="C77" s="1544">
        <v>14751.802347999999</v>
      </c>
      <c r="D77" s="99">
        <v>6597.6510330000001</v>
      </c>
      <c r="E77" s="1631">
        <v>47.672744000000002</v>
      </c>
      <c r="F77" s="99">
        <v>17830.755000000001</v>
      </c>
      <c r="G77" s="1560">
        <v>1.8659779999999997</v>
      </c>
      <c r="H77" s="99">
        <v>3585</v>
      </c>
      <c r="I77" s="1560">
        <v>26.986486000000003</v>
      </c>
      <c r="J77" s="253">
        <v>233.15068500000001</v>
      </c>
      <c r="K77" s="99">
        <v>7685.4970000000003</v>
      </c>
      <c r="L77" s="1631">
        <v>43.102477</v>
      </c>
      <c r="M77" s="99">
        <v>88.631</v>
      </c>
      <c r="N77" s="1907"/>
      <c r="Q77" s="380"/>
      <c r="R77" s="428"/>
      <c r="S77" s="380"/>
      <c r="T77" s="428"/>
      <c r="U77" s="380"/>
      <c r="V77" s="380"/>
      <c r="W77" s="428"/>
      <c r="X77" s="380"/>
      <c r="Y77" s="380"/>
      <c r="Z77" s="380"/>
    </row>
    <row r="78" spans="2:26" s="19" customFormat="1" ht="12">
      <c r="B78" s="1543" t="s">
        <v>1342</v>
      </c>
      <c r="C78" s="1544">
        <v>21416.716927000001</v>
      </c>
      <c r="D78" s="99">
        <v>15252.082349</v>
      </c>
      <c r="E78" s="1631">
        <v>49.924017999999997</v>
      </c>
      <c r="F78" s="99">
        <v>27616.884999999998</v>
      </c>
      <c r="G78" s="1560">
        <v>1.350419</v>
      </c>
      <c r="H78" s="99">
        <v>1218</v>
      </c>
      <c r="I78" s="1560">
        <v>26.314899000000004</v>
      </c>
      <c r="J78" s="253">
        <v>230.41095899999999</v>
      </c>
      <c r="K78" s="99">
        <v>11071.013000000001</v>
      </c>
      <c r="L78" s="1631">
        <v>40.087840999999997</v>
      </c>
      <c r="M78" s="99">
        <v>108.509</v>
      </c>
      <c r="N78" s="1907"/>
      <c r="Q78" s="380"/>
      <c r="R78" s="428"/>
      <c r="S78" s="380"/>
      <c r="T78" s="428"/>
      <c r="U78" s="380"/>
      <c r="V78" s="380"/>
      <c r="W78" s="428"/>
      <c r="X78" s="380"/>
      <c r="Y78" s="380"/>
      <c r="Z78" s="380"/>
    </row>
    <row r="79" spans="2:26" s="19" customFormat="1" ht="12">
      <c r="B79" s="1543" t="s">
        <v>1058</v>
      </c>
      <c r="C79" s="1544">
        <v>7623.209519</v>
      </c>
      <c r="D79" s="99">
        <v>6864.0392890000003</v>
      </c>
      <c r="E79" s="1631">
        <v>51.373761999999999</v>
      </c>
      <c r="F79" s="99">
        <v>10581.996999999999</v>
      </c>
      <c r="G79" s="1560">
        <v>6.8055649999999996</v>
      </c>
      <c r="H79" s="99">
        <v>3117</v>
      </c>
      <c r="I79" s="1560">
        <v>30.034586000000001</v>
      </c>
      <c r="J79" s="253">
        <v>259.45205499999997</v>
      </c>
      <c r="K79" s="99">
        <v>4278.8140000000003</v>
      </c>
      <c r="L79" s="1631">
        <v>40.434843999999998</v>
      </c>
      <c r="M79" s="99">
        <v>444.27600000000001</v>
      </c>
      <c r="N79" s="1907"/>
      <c r="Q79" s="380"/>
      <c r="R79" s="428"/>
      <c r="S79" s="380"/>
      <c r="T79" s="428"/>
      <c r="U79" s="380"/>
      <c r="V79" s="380"/>
      <c r="W79" s="428"/>
      <c r="X79" s="380"/>
      <c r="Y79" s="380"/>
      <c r="Z79" s="380"/>
    </row>
    <row r="80" spans="2:26" s="19" customFormat="1" ht="12">
      <c r="B80" s="1543" t="s">
        <v>1381</v>
      </c>
      <c r="C80" s="1544">
        <v>777207.55046699999</v>
      </c>
      <c r="D80" s="99">
        <v>93223.175407000002</v>
      </c>
      <c r="E80" s="1631">
        <v>100</v>
      </c>
      <c r="F80" s="99">
        <v>870430.72600000002</v>
      </c>
      <c r="G80" s="1560">
        <v>0.99071999999999993</v>
      </c>
      <c r="H80" s="99">
        <v>434513</v>
      </c>
      <c r="I80" s="1560">
        <v>20.000081000000002</v>
      </c>
      <c r="J80" s="253">
        <v>486.30137000000002</v>
      </c>
      <c r="K80" s="99">
        <v>186640.55900000001</v>
      </c>
      <c r="L80" s="1631">
        <v>21.442322000000001</v>
      </c>
      <c r="M80" s="99">
        <v>1631.021</v>
      </c>
      <c r="N80" s="1907"/>
      <c r="Q80" s="380"/>
      <c r="R80" s="428"/>
      <c r="S80" s="380"/>
      <c r="T80" s="428"/>
      <c r="U80" s="380"/>
      <c r="V80" s="380"/>
      <c r="W80" s="428"/>
      <c r="X80" s="380"/>
      <c r="Y80" s="428"/>
      <c r="Z80" s="380"/>
    </row>
    <row r="81" spans="2:26" s="19" customFormat="1" ht="12">
      <c r="B81" s="1545" t="s">
        <v>1382</v>
      </c>
      <c r="C81" s="1546">
        <v>37578.998528999997</v>
      </c>
      <c r="D81" s="1230">
        <v>50722.065643000002</v>
      </c>
      <c r="E81" s="1631">
        <v>67.051725000000005</v>
      </c>
      <c r="F81" s="99">
        <v>71589.019</v>
      </c>
      <c r="G81" s="1560">
        <v>2.5646740000000001</v>
      </c>
      <c r="H81" s="99">
        <v>1384954</v>
      </c>
      <c r="I81" s="1560">
        <v>33.821984</v>
      </c>
      <c r="J81" s="253">
        <v>180.82191800000001</v>
      </c>
      <c r="K81" s="99">
        <v>18000.694</v>
      </c>
      <c r="L81" s="1631">
        <v>25.144490000000001</v>
      </c>
      <c r="M81" s="1230">
        <v>628.38300000000004</v>
      </c>
      <c r="N81" s="1908"/>
      <c r="Q81" s="380"/>
      <c r="R81" s="428"/>
      <c r="S81" s="380"/>
      <c r="T81" s="428"/>
      <c r="U81" s="380"/>
      <c r="V81" s="380"/>
      <c r="W81" s="428"/>
      <c r="X81" s="380"/>
      <c r="Y81" s="380"/>
      <c r="Z81" s="380"/>
    </row>
    <row r="82" spans="2:26" s="19" customFormat="1" ht="12">
      <c r="B82" s="1545" t="s">
        <v>1189</v>
      </c>
      <c r="C82" s="1547">
        <v>1429743.2991190001</v>
      </c>
      <c r="D82" s="677">
        <v>528305.23585199995</v>
      </c>
      <c r="E82" s="1632">
        <v>59.424959000000001</v>
      </c>
      <c r="F82" s="677">
        <v>1723746.47</v>
      </c>
      <c r="G82" s="1561">
        <v>3.1386959999999999</v>
      </c>
      <c r="H82" s="677">
        <v>1880541</v>
      </c>
      <c r="I82" s="1561">
        <v>22.990376000000001</v>
      </c>
      <c r="J82" s="678">
        <v>354.79452099999997</v>
      </c>
      <c r="K82" s="677">
        <v>567078.375</v>
      </c>
      <c r="L82" s="1632">
        <v>32.898015000000001</v>
      </c>
      <c r="M82" s="677">
        <v>15918.922</v>
      </c>
      <c r="N82" s="677">
        <v>11536.813042</v>
      </c>
      <c r="Q82" s="380"/>
      <c r="R82" s="428"/>
      <c r="S82" s="380"/>
      <c r="T82" s="428"/>
      <c r="U82" s="380"/>
      <c r="V82" s="380"/>
      <c r="W82" s="428"/>
      <c r="X82" s="380"/>
      <c r="Y82" s="428"/>
      <c r="Z82" s="428"/>
    </row>
    <row r="83" spans="2:26" s="19" customFormat="1">
      <c r="B83" s="1543"/>
      <c r="C83" s="1543"/>
      <c r="D83" s="63"/>
      <c r="E83" s="91"/>
      <c r="F83" s="63"/>
      <c r="G83" s="63"/>
      <c r="H83" s="63"/>
      <c r="I83" s="92"/>
      <c r="J83" s="63"/>
      <c r="K83" s="63"/>
      <c r="L83" s="91"/>
      <c r="M83" s="63"/>
      <c r="N83" s="63"/>
    </row>
    <row r="84" spans="2:26" s="19" customFormat="1">
      <c r="B84" s="1543"/>
      <c r="C84" s="1543"/>
      <c r="D84" s="63"/>
      <c r="E84" s="91"/>
      <c r="F84" s="63"/>
      <c r="G84" s="63"/>
      <c r="H84" s="63"/>
      <c r="I84" s="92"/>
      <c r="J84" s="63"/>
      <c r="K84" s="63"/>
      <c r="L84" s="91"/>
      <c r="M84" s="63"/>
      <c r="N84" s="63"/>
    </row>
    <row r="85" spans="2:26" s="19" customFormat="1" ht="12">
      <c r="B85" s="1548" t="s">
        <v>2014</v>
      </c>
      <c r="C85" s="1548"/>
      <c r="D85" s="445"/>
      <c r="E85" s="446"/>
      <c r="F85" s="445"/>
      <c r="G85" s="445"/>
      <c r="H85" s="445"/>
      <c r="I85" s="447"/>
      <c r="J85" s="445"/>
      <c r="K85" s="445"/>
      <c r="L85" s="446"/>
      <c r="M85" s="445"/>
      <c r="N85" s="445"/>
    </row>
    <row r="86" spans="2:26" s="19" customFormat="1" ht="11.25" customHeight="1">
      <c r="B86" s="1549"/>
      <c r="C86" s="1549"/>
      <c r="D86" s="13"/>
      <c r="E86" s="97"/>
      <c r="F86" s="13"/>
      <c r="G86" s="13"/>
      <c r="H86" s="13"/>
      <c r="I86" s="98"/>
      <c r="J86" s="13"/>
      <c r="K86" s="13"/>
      <c r="L86" s="97"/>
      <c r="M86" s="13"/>
      <c r="N86" s="13"/>
    </row>
    <row r="87" spans="2:26" s="19" customFormat="1">
      <c r="B87" s="1537" t="s">
        <v>903</v>
      </c>
      <c r="C87" s="1550" t="s">
        <v>305</v>
      </c>
      <c r="D87" s="569" t="s">
        <v>308</v>
      </c>
      <c r="E87" s="570" t="s">
        <v>310</v>
      </c>
      <c r="F87" s="569" t="s">
        <v>313</v>
      </c>
      <c r="G87" s="569" t="s">
        <v>319</v>
      </c>
      <c r="H87" s="569" t="s">
        <v>328</v>
      </c>
      <c r="I87" s="571" t="s">
        <v>331</v>
      </c>
      <c r="J87" s="569" t="s">
        <v>339</v>
      </c>
      <c r="K87" s="569" t="s">
        <v>348</v>
      </c>
      <c r="L87" s="570" t="s">
        <v>388</v>
      </c>
      <c r="M87" s="569" t="s">
        <v>416</v>
      </c>
      <c r="N87" s="675" t="s">
        <v>951</v>
      </c>
    </row>
    <row r="88" spans="2:26" s="19" customFormat="1" ht="33.75">
      <c r="B88" s="1551" t="s">
        <v>296</v>
      </c>
      <c r="C88" s="1552" t="s">
        <v>1389</v>
      </c>
      <c r="D88" s="189" t="s">
        <v>1374</v>
      </c>
      <c r="E88" s="191" t="s">
        <v>1375</v>
      </c>
      <c r="F88" s="189" t="s">
        <v>1376</v>
      </c>
      <c r="G88" s="189" t="s">
        <v>1377</v>
      </c>
      <c r="H88" s="189" t="s">
        <v>1378</v>
      </c>
      <c r="I88" s="192" t="s">
        <v>1379</v>
      </c>
      <c r="J88" s="189" t="s">
        <v>1384</v>
      </c>
      <c r="K88" s="189" t="s">
        <v>1385</v>
      </c>
      <c r="L88" s="191" t="s">
        <v>1386</v>
      </c>
      <c r="M88" s="189" t="s">
        <v>1380</v>
      </c>
      <c r="N88" s="676" t="s">
        <v>517</v>
      </c>
    </row>
    <row r="89" spans="2:26" s="19" customFormat="1">
      <c r="B89" s="1553" t="s">
        <v>1011</v>
      </c>
      <c r="C89" s="1542">
        <v>1233116.2498270001</v>
      </c>
      <c r="D89" s="1005">
        <v>349826.03177499998</v>
      </c>
      <c r="E89" s="1630">
        <v>62.507389000000003</v>
      </c>
      <c r="F89" s="1005">
        <v>1437754.99</v>
      </c>
      <c r="G89" s="1630">
        <v>2.4864920000000001</v>
      </c>
      <c r="H89" s="1005">
        <v>1857880</v>
      </c>
      <c r="I89" s="1630">
        <v>22.690859</v>
      </c>
      <c r="J89" s="1005">
        <v>375.89041099999997</v>
      </c>
      <c r="K89" s="1005">
        <v>431892.65399999998</v>
      </c>
      <c r="L89" s="1630">
        <v>30.039377999999999</v>
      </c>
      <c r="M89" s="1005">
        <v>10348.727000000001</v>
      </c>
      <c r="N89" s="1009"/>
      <c r="O89" s="190"/>
      <c r="P89" s="92"/>
      <c r="Q89" s="91"/>
    </row>
    <row r="90" spans="2:26" s="19" customFormat="1">
      <c r="B90" s="1554" t="s">
        <v>1013</v>
      </c>
      <c r="C90" s="1544">
        <v>47292.834548999999</v>
      </c>
      <c r="D90" s="99">
        <v>53623.266308999999</v>
      </c>
      <c r="E90" s="1631">
        <v>52.739781000000001</v>
      </c>
      <c r="F90" s="99">
        <v>73682.111999999994</v>
      </c>
      <c r="G90" s="1631">
        <v>2.083116</v>
      </c>
      <c r="H90" s="99">
        <v>5893</v>
      </c>
      <c r="I90" s="1631">
        <v>23.735444999999999</v>
      </c>
      <c r="J90" s="99">
        <v>215.06849299999999</v>
      </c>
      <c r="K90" s="99">
        <v>30239.026999999998</v>
      </c>
      <c r="L90" s="1631">
        <v>41.039847999999999</v>
      </c>
      <c r="M90" s="99">
        <v>372.29899999999998</v>
      </c>
      <c r="N90" s="194"/>
      <c r="O90" s="190"/>
      <c r="P90" s="92"/>
      <c r="Q90" s="91"/>
    </row>
    <row r="91" spans="2:26" s="19" customFormat="1">
      <c r="B91" s="1554" t="s">
        <v>1350</v>
      </c>
      <c r="C91" s="1544">
        <v>80439.255594000002</v>
      </c>
      <c r="D91" s="99">
        <v>57681.000451</v>
      </c>
      <c r="E91" s="1631">
        <v>52.808801000000003</v>
      </c>
      <c r="F91" s="99">
        <v>106898.621</v>
      </c>
      <c r="G91" s="1631">
        <v>4.930104</v>
      </c>
      <c r="H91" s="99">
        <v>12003</v>
      </c>
      <c r="I91" s="1631">
        <v>24.953354999999998</v>
      </c>
      <c r="J91" s="99">
        <v>256.98630100000003</v>
      </c>
      <c r="K91" s="99">
        <v>52154.45</v>
      </c>
      <c r="L91" s="1631">
        <v>48.788702000000001</v>
      </c>
      <c r="M91" s="99">
        <v>1307.432</v>
      </c>
      <c r="N91" s="194"/>
      <c r="O91" s="190"/>
      <c r="P91" s="92"/>
      <c r="Q91" s="91"/>
    </row>
    <row r="92" spans="2:26" s="19" customFormat="1">
      <c r="B92" s="1554" t="s">
        <v>1351</v>
      </c>
      <c r="C92" s="1544">
        <v>44049.515683999998</v>
      </c>
      <c r="D92" s="99">
        <v>58136.253128999997</v>
      </c>
      <c r="E92" s="1631">
        <v>54.122785</v>
      </c>
      <c r="F92" s="99">
        <v>75514.372000000003</v>
      </c>
      <c r="G92" s="1631">
        <v>11.145087</v>
      </c>
      <c r="H92" s="99">
        <v>2216</v>
      </c>
      <c r="I92" s="1631">
        <v>24.280328999999998</v>
      </c>
      <c r="J92" s="99">
        <v>259.45205499999997</v>
      </c>
      <c r="K92" s="99">
        <v>31968.826000000001</v>
      </c>
      <c r="L92" s="1631">
        <v>42.334757000000003</v>
      </c>
      <c r="M92" s="99">
        <v>2801.7979999999998</v>
      </c>
      <c r="N92" s="194"/>
      <c r="O92" s="190"/>
      <c r="P92" s="92"/>
      <c r="Q92" s="91"/>
    </row>
    <row r="93" spans="2:26" s="19" customFormat="1">
      <c r="B93" s="1555" t="s">
        <v>1387</v>
      </c>
      <c r="C93" s="1546">
        <v>24845.443465</v>
      </c>
      <c r="D93" s="1230">
        <v>9038.6841889999996</v>
      </c>
      <c r="E93" s="1631">
        <v>56.110550000000003</v>
      </c>
      <c r="F93" s="99">
        <v>29896.378000000001</v>
      </c>
      <c r="G93" s="1631">
        <v>10.477043999999999</v>
      </c>
      <c r="H93" s="99">
        <v>2549</v>
      </c>
      <c r="I93" s="1631">
        <v>25.281113999999999</v>
      </c>
      <c r="J93" s="99">
        <v>275.61643800000002</v>
      </c>
      <c r="K93" s="99">
        <v>20823.419999999998</v>
      </c>
      <c r="L93" s="1631">
        <v>69.651983000000001</v>
      </c>
      <c r="M93" s="99">
        <v>1088.6690000000001</v>
      </c>
      <c r="N93" s="194"/>
      <c r="O93" s="190"/>
      <c r="P93" s="92"/>
      <c r="Q93" s="91"/>
    </row>
    <row r="94" spans="2:26" s="19" customFormat="1">
      <c r="B94" s="1556" t="s">
        <v>1189</v>
      </c>
      <c r="C94" s="1547">
        <v>1429743.2991190001</v>
      </c>
      <c r="D94" s="677">
        <v>528305.23585199995</v>
      </c>
      <c r="E94" s="1632">
        <v>59.424959000000001</v>
      </c>
      <c r="F94" s="677">
        <v>1723746.47</v>
      </c>
      <c r="G94" s="1632">
        <v>3.1386959999999999</v>
      </c>
      <c r="H94" s="677">
        <v>1880541</v>
      </c>
      <c r="I94" s="1632">
        <v>22.990376000000001</v>
      </c>
      <c r="J94" s="677">
        <v>354.79452099999997</v>
      </c>
      <c r="K94" s="677">
        <v>567078.375</v>
      </c>
      <c r="L94" s="1632">
        <v>32.898015000000001</v>
      </c>
      <c r="M94" s="677">
        <v>15918.922</v>
      </c>
      <c r="N94" s="677">
        <v>11536.813042</v>
      </c>
      <c r="O94" s="190"/>
      <c r="P94" s="92"/>
      <c r="Q94" s="91"/>
    </row>
    <row r="95" spans="2:26" s="19" customFormat="1">
      <c r="B95" s="1543"/>
      <c r="C95" s="1544"/>
      <c r="D95" s="99"/>
      <c r="E95" s="91"/>
      <c r="F95" s="99"/>
      <c r="G95" s="99"/>
      <c r="H95" s="99"/>
      <c r="I95" s="92"/>
      <c r="J95" s="99"/>
      <c r="K95" s="99"/>
      <c r="L95" s="91"/>
      <c r="M95" s="99"/>
      <c r="N95" s="99"/>
    </row>
    <row r="96" spans="2:26" s="19" customFormat="1">
      <c r="B96" s="1543"/>
      <c r="C96" s="1544"/>
      <c r="D96" s="99"/>
      <c r="E96" s="91"/>
      <c r="F96" s="99"/>
      <c r="G96" s="99"/>
      <c r="H96" s="99"/>
      <c r="I96" s="92"/>
      <c r="J96" s="99"/>
      <c r="K96" s="99"/>
      <c r="L96" s="91"/>
      <c r="M96" s="99"/>
      <c r="N96" s="99"/>
    </row>
    <row r="97" spans="1:17" s="19" customFormat="1" ht="12">
      <c r="B97" s="1548" t="s">
        <v>1392</v>
      </c>
      <c r="C97" s="1544"/>
      <c r="D97" s="99"/>
      <c r="E97" s="91"/>
      <c r="F97" s="99"/>
      <c r="G97" s="99"/>
      <c r="H97" s="99"/>
      <c r="I97" s="92"/>
      <c r="J97" s="99"/>
      <c r="K97" s="99"/>
      <c r="L97" s="91"/>
      <c r="M97" s="99"/>
      <c r="N97" s="99"/>
    </row>
    <row r="98" spans="1:17" s="19" customFormat="1" ht="11.25" customHeight="1">
      <c r="B98" s="1549"/>
      <c r="C98" s="1549"/>
      <c r="D98" s="13"/>
      <c r="E98" s="97"/>
      <c r="F98" s="13"/>
      <c r="G98" s="13"/>
      <c r="H98" s="13"/>
      <c r="I98" s="98"/>
      <c r="J98" s="13"/>
      <c r="K98" s="13"/>
      <c r="L98" s="97"/>
      <c r="M98" s="13"/>
      <c r="N98" s="13"/>
    </row>
    <row r="99" spans="1:17" s="19" customFormat="1">
      <c r="B99" s="1537" t="s">
        <v>903</v>
      </c>
      <c r="C99" s="1550" t="s">
        <v>305</v>
      </c>
      <c r="D99" s="569" t="s">
        <v>308</v>
      </c>
      <c r="E99" s="570" t="s">
        <v>310</v>
      </c>
      <c r="F99" s="569" t="s">
        <v>313</v>
      </c>
      <c r="G99" s="569" t="s">
        <v>319</v>
      </c>
      <c r="H99" s="569" t="s">
        <v>328</v>
      </c>
      <c r="I99" s="571" t="s">
        <v>331</v>
      </c>
      <c r="J99" s="569" t="s">
        <v>339</v>
      </c>
      <c r="K99" s="569" t="s">
        <v>348</v>
      </c>
      <c r="L99" s="570" t="s">
        <v>388</v>
      </c>
      <c r="M99" s="569" t="s">
        <v>416</v>
      </c>
      <c r="N99" s="675" t="s">
        <v>951</v>
      </c>
    </row>
    <row r="100" spans="1:17" s="19" customFormat="1" ht="33.75">
      <c r="B100" s="1551" t="s">
        <v>296</v>
      </c>
      <c r="C100" s="1552" t="s">
        <v>1389</v>
      </c>
      <c r="D100" s="189" t="s">
        <v>1374</v>
      </c>
      <c r="E100" s="191" t="s">
        <v>1375</v>
      </c>
      <c r="F100" s="189" t="s">
        <v>1376</v>
      </c>
      <c r="G100" s="189" t="s">
        <v>1377</v>
      </c>
      <c r="H100" s="189" t="s">
        <v>1378</v>
      </c>
      <c r="I100" s="192" t="s">
        <v>1379</v>
      </c>
      <c r="J100" s="189" t="s">
        <v>1384</v>
      </c>
      <c r="K100" s="189" t="s">
        <v>1385</v>
      </c>
      <c r="L100" s="191" t="s">
        <v>1386</v>
      </c>
      <c r="M100" s="189" t="s">
        <v>1380</v>
      </c>
      <c r="N100" s="676" t="s">
        <v>517</v>
      </c>
    </row>
    <row r="101" spans="1:17" s="19" customFormat="1">
      <c r="B101" s="1553" t="s">
        <v>1011</v>
      </c>
      <c r="C101" s="1542">
        <v>421714.78050200001</v>
      </c>
      <c r="D101" s="1005">
        <v>206839.89522999999</v>
      </c>
      <c r="E101" s="1630">
        <v>44.561481000000001</v>
      </c>
      <c r="F101" s="1005">
        <v>499857.32400000002</v>
      </c>
      <c r="G101" s="1559">
        <v>5.084276</v>
      </c>
      <c r="H101" s="1005">
        <v>58861</v>
      </c>
      <c r="I101" s="1559">
        <v>25.770609</v>
      </c>
      <c r="J101" s="1005">
        <v>211.780822</v>
      </c>
      <c r="K101" s="1005">
        <v>228298.55600000001</v>
      </c>
      <c r="L101" s="1630">
        <v>45.672744000000002</v>
      </c>
      <c r="M101" s="1005">
        <v>8116.1480000000001</v>
      </c>
      <c r="N101" s="1009"/>
      <c r="O101" s="91"/>
      <c r="P101" s="92"/>
      <c r="Q101" s="91"/>
    </row>
    <row r="102" spans="1:17" s="19" customFormat="1">
      <c r="B102" s="1554" t="s">
        <v>1013</v>
      </c>
      <c r="C102" s="1544">
        <v>46849.679146000002</v>
      </c>
      <c r="D102" s="99">
        <v>53457.206224000001</v>
      </c>
      <c r="E102" s="1631">
        <v>52.682172000000001</v>
      </c>
      <c r="F102" s="99">
        <v>73120.58</v>
      </c>
      <c r="G102" s="1560">
        <v>2.0706540000000002</v>
      </c>
      <c r="H102" s="99">
        <v>743</v>
      </c>
      <c r="I102" s="1560">
        <v>23.725434</v>
      </c>
      <c r="J102" s="99">
        <v>213.69863000000001</v>
      </c>
      <c r="K102" s="99">
        <v>30066.67</v>
      </c>
      <c r="L102" s="1631">
        <v>41.119298999999998</v>
      </c>
      <c r="M102" s="99">
        <v>367.173</v>
      </c>
      <c r="N102" s="194"/>
      <c r="O102" s="91"/>
      <c r="P102" s="92"/>
      <c r="Q102" s="91"/>
    </row>
    <row r="103" spans="1:17" s="19" customFormat="1">
      <c r="B103" s="1554" t="s">
        <v>1350</v>
      </c>
      <c r="C103" s="1544">
        <v>78749.261731000006</v>
      </c>
      <c r="D103" s="99">
        <v>57199.489368000002</v>
      </c>
      <c r="E103" s="1631">
        <v>52.620668999999999</v>
      </c>
      <c r="F103" s="99">
        <v>104846.736</v>
      </c>
      <c r="G103" s="1560">
        <v>4.9583630000000003</v>
      </c>
      <c r="H103" s="99">
        <v>948</v>
      </c>
      <c r="I103" s="1560">
        <v>25.027156000000002</v>
      </c>
      <c r="J103" s="99">
        <v>253.42465799999999</v>
      </c>
      <c r="K103" s="99">
        <v>51617.292000000001</v>
      </c>
      <c r="L103" s="1631">
        <v>49.231186000000001</v>
      </c>
      <c r="M103" s="99">
        <v>1292.249</v>
      </c>
      <c r="N103" s="194"/>
      <c r="O103" s="91"/>
      <c r="P103" s="92"/>
      <c r="Q103" s="91"/>
    </row>
    <row r="104" spans="1:17" s="19" customFormat="1">
      <c r="B104" s="1554" t="s">
        <v>1351</v>
      </c>
      <c r="C104" s="1544">
        <v>43542.896886000002</v>
      </c>
      <c r="D104" s="99">
        <v>57981.843826999997</v>
      </c>
      <c r="E104" s="1631">
        <v>54.044930000000001</v>
      </c>
      <c r="F104" s="99">
        <v>74879.040999999997</v>
      </c>
      <c r="G104" s="1560">
        <v>11.223145000000001</v>
      </c>
      <c r="H104" s="99">
        <v>325</v>
      </c>
      <c r="I104" s="1560">
        <v>24.317222000000001</v>
      </c>
      <c r="J104" s="99">
        <v>257.80821900000001</v>
      </c>
      <c r="K104" s="99">
        <v>31828.956999999999</v>
      </c>
      <c r="L104" s="1631">
        <v>42.507164000000003</v>
      </c>
      <c r="M104" s="99">
        <v>2799.6410000000001</v>
      </c>
      <c r="N104" s="194"/>
      <c r="O104" s="91"/>
      <c r="P104" s="92"/>
      <c r="Q104" s="91"/>
    </row>
    <row r="105" spans="1:17" s="19" customFormat="1">
      <c r="B105" s="1555" t="s">
        <v>1387</v>
      </c>
      <c r="C105" s="1546">
        <v>24100.131857</v>
      </c>
      <c r="D105" s="1230">
        <v>8881.5601530000004</v>
      </c>
      <c r="E105" s="1631">
        <v>55.661786999999997</v>
      </c>
      <c r="F105" s="99">
        <v>29023.045999999998</v>
      </c>
      <c r="G105" s="1560">
        <v>10.725754</v>
      </c>
      <c r="H105" s="99">
        <v>197</v>
      </c>
      <c r="I105" s="1560">
        <v>25.43845</v>
      </c>
      <c r="J105" s="99">
        <v>270.41095899999999</v>
      </c>
      <c r="K105" s="99">
        <v>20625.651999999998</v>
      </c>
      <c r="L105" s="1631">
        <v>71.066462000000001</v>
      </c>
      <c r="M105" s="1230">
        <v>1084.3109999999999</v>
      </c>
      <c r="N105" s="194"/>
      <c r="O105" s="91"/>
      <c r="P105" s="92"/>
      <c r="Q105" s="91"/>
    </row>
    <row r="106" spans="1:17" s="19" customFormat="1">
      <c r="B106" s="1556" t="s">
        <v>1189</v>
      </c>
      <c r="C106" s="1547">
        <v>614956.750122</v>
      </c>
      <c r="D106" s="677">
        <v>384359.994802</v>
      </c>
      <c r="E106" s="1632">
        <v>48.577370000000002</v>
      </c>
      <c r="F106" s="677">
        <v>781726.72600000002</v>
      </c>
      <c r="G106" s="1561">
        <v>5.5829740000000001</v>
      </c>
      <c r="H106" s="677">
        <v>61074</v>
      </c>
      <c r="I106" s="1561">
        <v>25.328047999999999</v>
      </c>
      <c r="J106" s="677">
        <v>224.109589</v>
      </c>
      <c r="K106" s="677">
        <v>362437.12300000002</v>
      </c>
      <c r="L106" s="1632">
        <v>46.363660000000003</v>
      </c>
      <c r="M106" s="677">
        <v>13659.519</v>
      </c>
      <c r="N106" s="677">
        <v>11092.384898</v>
      </c>
      <c r="O106" s="91"/>
      <c r="P106" s="92"/>
      <c r="Q106" s="91"/>
    </row>
    <row r="107" spans="1:17" s="19" customFormat="1" ht="6" customHeight="1">
      <c r="B107" s="1543"/>
      <c r="C107" s="1543"/>
      <c r="D107" s="63"/>
      <c r="E107" s="91"/>
      <c r="F107" s="63"/>
      <c r="G107" s="63"/>
      <c r="H107" s="63"/>
      <c r="I107" s="92"/>
      <c r="J107" s="63"/>
      <c r="K107" s="63"/>
      <c r="L107" s="91"/>
      <c r="M107" s="63"/>
      <c r="N107" s="63"/>
      <c r="O107" s="91"/>
    </row>
    <row r="108" spans="1:17" s="19" customFormat="1">
      <c r="B108" s="1543"/>
      <c r="C108" s="1543"/>
      <c r="D108" s="63"/>
      <c r="E108" s="91"/>
      <c r="F108" s="63"/>
      <c r="G108" s="63"/>
      <c r="H108" s="63"/>
      <c r="I108" s="92"/>
      <c r="J108" s="63"/>
      <c r="K108" s="63"/>
      <c r="L108" s="91"/>
      <c r="M108" s="63"/>
      <c r="N108" s="63"/>
    </row>
    <row r="109" spans="1:17">
      <c r="A109" s="19"/>
    </row>
    <row r="110" spans="1:17">
      <c r="A110" s="19"/>
    </row>
    <row r="111" spans="1:17">
      <c r="A111" s="19"/>
    </row>
    <row r="112" spans="1:17">
      <c r="A112" s="19"/>
    </row>
    <row r="113" spans="1:1">
      <c r="A113" s="19"/>
    </row>
    <row r="114" spans="1:1">
      <c r="A114" s="19"/>
    </row>
    <row r="115" spans="1:1">
      <c r="A115" s="19"/>
    </row>
    <row r="122" spans="1:1">
      <c r="A122" s="30"/>
    </row>
    <row r="123" spans="1:1">
      <c r="A123" s="30"/>
    </row>
    <row r="124" spans="1:1">
      <c r="A124" s="31"/>
    </row>
    <row r="125" spans="1:1">
      <c r="A125" s="19"/>
    </row>
    <row r="126" spans="1:1">
      <c r="A126" s="19"/>
    </row>
    <row r="127" spans="1:1">
      <c r="A127" s="19"/>
    </row>
    <row r="128" spans="1:1">
      <c r="A128" s="19"/>
    </row>
    <row r="129" spans="1:1">
      <c r="A129" s="19"/>
    </row>
    <row r="130" spans="1:1">
      <c r="A130" s="19"/>
    </row>
    <row r="131" spans="1:1">
      <c r="A131" s="19"/>
    </row>
    <row r="132" spans="1:1">
      <c r="A132" s="19"/>
    </row>
    <row r="133" spans="1:1">
      <c r="A133" s="33"/>
    </row>
    <row r="134" spans="1:1">
      <c r="A134" s="33"/>
    </row>
    <row r="135" spans="1:1">
      <c r="A135" s="33"/>
    </row>
    <row r="136" spans="1:1">
      <c r="A136" s="33"/>
    </row>
    <row r="137" spans="1:1">
      <c r="A137" s="33"/>
    </row>
    <row r="138" spans="1:1">
      <c r="A138" s="33"/>
    </row>
    <row r="139" spans="1:1">
      <c r="A139" s="33"/>
    </row>
    <row r="140" spans="1:1">
      <c r="A140" s="33"/>
    </row>
  </sheetData>
  <mergeCells count="5">
    <mergeCell ref="B3:H3"/>
    <mergeCell ref="N65:N81"/>
    <mergeCell ref="N15:N31"/>
    <mergeCell ref="B9:H9"/>
    <mergeCell ref="B7:H7"/>
  </mergeCells>
  <hyperlinks>
    <hyperlink ref="B3" location="Contents!A1" display="Back to index page" xr:uid="{00000000-0004-0000-2100-000000000000}"/>
    <hyperlink ref="B3:H3" location="CONTENTS!A1" display="Back to contents page" xr:uid="{00000000-0004-0000-21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5E154-1790-41D4-9BCD-E3BD0F562C83}">
  <sheetPr codeName="Ark3"/>
  <dimension ref="A1:O13"/>
  <sheetViews>
    <sheetView showGridLines="0" showRowColHeaders="0" zoomScaleNormal="100" workbookViewId="0"/>
  </sheetViews>
  <sheetFormatPr baseColWidth="10" defaultColWidth="11.42578125" defaultRowHeight="15"/>
  <cols>
    <col min="1" max="1" width="2.7109375" customWidth="1"/>
  </cols>
  <sheetData>
    <row r="1" spans="1:15" s="17" customFormat="1" ht="11.25" customHeight="1">
      <c r="A1" s="14"/>
      <c r="B1" s="14"/>
      <c r="C1" s="14"/>
      <c r="D1" s="15"/>
      <c r="E1" s="15"/>
      <c r="F1" s="16"/>
      <c r="G1" s="16"/>
      <c r="H1" s="16"/>
    </row>
    <row r="2" spans="1:15" s="17" customFormat="1" ht="5.25" customHeight="1">
      <c r="A2" s="14"/>
      <c r="B2" s="14"/>
      <c r="C2" s="14"/>
      <c r="D2" s="15"/>
      <c r="E2" s="15"/>
      <c r="F2" s="16"/>
      <c r="G2" s="16"/>
      <c r="H2" s="16"/>
    </row>
    <row r="3" spans="1:15" s="19" customFormat="1" ht="12.75" customHeight="1">
      <c r="A3" s="18"/>
      <c r="B3" s="1758" t="s">
        <v>284</v>
      </c>
      <c r="C3" s="1758"/>
      <c r="D3" s="1758"/>
      <c r="E3" s="1758"/>
      <c r="F3" s="1758"/>
      <c r="G3" s="1758"/>
      <c r="H3" s="1758"/>
    </row>
    <row r="4" spans="1:15" s="17" customFormat="1" ht="5.25" customHeight="1">
      <c r="A4" s="14"/>
      <c r="B4" s="14"/>
      <c r="C4" s="14"/>
      <c r="D4" s="15"/>
      <c r="E4" s="15"/>
      <c r="F4" s="16"/>
      <c r="G4" s="16"/>
      <c r="H4" s="16"/>
      <c r="J4" s="14"/>
      <c r="K4" s="14"/>
    </row>
    <row r="5" spans="1:15" s="9" customFormat="1" ht="15.75" customHeight="1">
      <c r="A5" s="20"/>
      <c r="B5" s="21" t="s">
        <v>33</v>
      </c>
    </row>
    <row r="6" spans="1:15" s="28" customFormat="1" ht="11.25" customHeight="1">
      <c r="D6" s="29"/>
      <c r="E6" s="29"/>
      <c r="F6" s="29"/>
      <c r="G6" s="29"/>
      <c r="H6" s="29"/>
    </row>
    <row r="7" spans="1:15" ht="20.100000000000001" customHeight="1">
      <c r="B7" s="1759" t="s">
        <v>285</v>
      </c>
      <c r="C7" s="1759"/>
      <c r="D7" s="1759"/>
      <c r="E7" s="1759"/>
      <c r="F7" s="1759"/>
      <c r="G7" s="1759"/>
      <c r="H7" s="1759"/>
      <c r="I7" s="1759"/>
      <c r="J7" s="1759"/>
      <c r="K7" s="1759"/>
      <c r="L7" s="150"/>
      <c r="M7" s="150"/>
      <c r="N7" s="150"/>
      <c r="O7" s="150"/>
    </row>
    <row r="8" spans="1:15" ht="20.100000000000001" customHeight="1">
      <c r="B8" s="1760" t="s">
        <v>286</v>
      </c>
      <c r="C8" s="1761"/>
      <c r="D8" s="1761"/>
      <c r="E8" s="1761"/>
      <c r="F8" s="1761"/>
      <c r="G8" s="1761"/>
      <c r="H8" s="1761"/>
      <c r="I8" s="1761"/>
      <c r="J8" s="1761"/>
      <c r="K8" s="1761"/>
      <c r="L8" s="1761"/>
      <c r="M8" s="1761"/>
      <c r="N8" s="1761"/>
      <c r="O8" s="1761"/>
    </row>
    <row r="9" spans="1:15" s="585" customFormat="1" ht="22.5" customHeight="1">
      <c r="B9" s="1762" t="s">
        <v>287</v>
      </c>
      <c r="C9" s="1762"/>
      <c r="D9" s="1762"/>
      <c r="E9" s="1762"/>
      <c r="F9" s="1762"/>
      <c r="G9" s="1762"/>
      <c r="H9" s="1762"/>
      <c r="I9" s="1762"/>
      <c r="J9" s="1762"/>
      <c r="K9" s="1762"/>
      <c r="L9" s="1762"/>
      <c r="M9" s="1762"/>
      <c r="N9" s="1762"/>
      <c r="O9" s="1762"/>
    </row>
    <row r="10" spans="1:15" s="585" customFormat="1" ht="33.75" customHeight="1">
      <c r="B10" s="1762" t="s">
        <v>288</v>
      </c>
      <c r="C10" s="1762"/>
      <c r="D10" s="1762"/>
      <c r="E10" s="1762"/>
      <c r="F10" s="1762"/>
      <c r="G10" s="1762"/>
      <c r="H10" s="1762"/>
      <c r="I10" s="1762"/>
      <c r="J10" s="1762"/>
      <c r="K10" s="1762"/>
      <c r="L10" s="1762"/>
      <c r="M10" s="1762"/>
      <c r="N10" s="1762"/>
      <c r="O10" s="1762"/>
    </row>
    <row r="11" spans="1:15" s="3" customFormat="1" ht="45" customHeight="1">
      <c r="B11" s="1757" t="s">
        <v>289</v>
      </c>
      <c r="C11" s="1757"/>
      <c r="D11" s="1757"/>
      <c r="E11" s="1757"/>
      <c r="F11" s="1757"/>
      <c r="G11" s="1757"/>
      <c r="H11" s="1757"/>
      <c r="I11" s="1757"/>
      <c r="J11" s="1757"/>
      <c r="K11" s="1757"/>
      <c r="L11" s="1757"/>
      <c r="M11" s="1757"/>
      <c r="N11" s="1757"/>
      <c r="O11" s="1757"/>
    </row>
    <row r="12" spans="1:15" ht="20.100000000000001" customHeight="1">
      <c r="B12" s="1756" t="s">
        <v>290</v>
      </c>
      <c r="C12" s="1756"/>
      <c r="D12" s="1756"/>
      <c r="E12" s="1756"/>
      <c r="F12" s="1756"/>
      <c r="G12" s="1756"/>
      <c r="H12" s="1756"/>
      <c r="I12" s="1756"/>
      <c r="J12" s="1756"/>
      <c r="K12" s="1756"/>
      <c r="L12" s="150"/>
      <c r="M12" s="150"/>
      <c r="N12" s="150"/>
      <c r="O12" s="150"/>
    </row>
    <row r="13" spans="1:15" s="3" customFormat="1" ht="22.5" customHeight="1">
      <c r="B13" s="1757" t="s">
        <v>291</v>
      </c>
      <c r="C13" s="1757"/>
      <c r="D13" s="1757"/>
      <c r="E13" s="1757"/>
      <c r="F13" s="1757"/>
      <c r="G13" s="1757"/>
      <c r="H13" s="1757"/>
      <c r="I13" s="1757"/>
      <c r="J13" s="1757"/>
      <c r="K13" s="1757"/>
      <c r="L13" s="1757"/>
      <c r="M13" s="1757"/>
      <c r="N13" s="1757"/>
      <c r="O13" s="1757"/>
    </row>
  </sheetData>
  <mergeCells count="8">
    <mergeCell ref="B12:K12"/>
    <mergeCell ref="B13:O13"/>
    <mergeCell ref="B3:H3"/>
    <mergeCell ref="B7:K7"/>
    <mergeCell ref="B8:O8"/>
    <mergeCell ref="B9:O9"/>
    <mergeCell ref="B11:O11"/>
    <mergeCell ref="B10:O10"/>
  </mergeCells>
  <hyperlinks>
    <hyperlink ref="B3" location="Contents!A1" display="Back to index page" xr:uid="{110955F3-65A0-4B36-BAF5-1C0785EC9D51}"/>
    <hyperlink ref="B3:H3" location="CONTENTS!A1" display="Back to contents page" xr:uid="{0F1CA28E-0ECB-4B74-90FA-15BD10770C80}"/>
    <hyperlink ref="B5" location="A00!A1" display="Regulatory framework and implementation in Norway" xr:uid="{AB918D81-2A7A-444D-9FE9-DAD4CEE5F631}"/>
  </hyperlinks>
  <pageMargins left="0.7" right="0.7" top="0.75" bottom="0.75" header="0.3" footer="0.3"/>
  <pageSetup paperSize="9" scale="53"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O82"/>
  <sheetViews>
    <sheetView showGridLines="0" showRowColHeaders="0" zoomScaleNormal="100" workbookViewId="0"/>
  </sheetViews>
  <sheetFormatPr baseColWidth="10" defaultColWidth="11.42578125" defaultRowHeight="11.25"/>
  <cols>
    <col min="1" max="1" width="2.7109375" style="28" customWidth="1"/>
    <col min="2" max="2" width="4.42578125" style="41" customWidth="1"/>
    <col min="3" max="3" width="44.140625" style="41" customWidth="1"/>
    <col min="4" max="4" width="14.28515625" style="41" customWidth="1"/>
    <col min="5" max="10" width="17.42578125" style="41" customWidth="1"/>
    <col min="11" max="16384" width="11.42578125" style="41"/>
  </cols>
  <sheetData>
    <row r="1" spans="1:10" s="17" customFormat="1" ht="11.25" customHeight="1">
      <c r="A1" s="14"/>
      <c r="B1" s="14"/>
      <c r="C1" s="14"/>
      <c r="D1" s="15"/>
      <c r="E1" s="15"/>
      <c r="F1" s="15"/>
      <c r="G1" s="15"/>
      <c r="H1" s="15"/>
      <c r="I1" s="15"/>
      <c r="J1" s="15"/>
    </row>
    <row r="2" spans="1:10" s="17" customFormat="1" ht="5.25" customHeight="1">
      <c r="A2" s="14"/>
      <c r="B2" s="14"/>
      <c r="C2" s="14"/>
      <c r="D2" s="15"/>
      <c r="E2" s="15"/>
      <c r="F2" s="16"/>
      <c r="G2" s="16"/>
      <c r="H2" s="16"/>
    </row>
    <row r="3" spans="1:10" s="19" customFormat="1" ht="12.75" customHeight="1">
      <c r="A3" s="18"/>
      <c r="B3" s="1758" t="s">
        <v>284</v>
      </c>
      <c r="C3" s="1758"/>
      <c r="D3" s="1758"/>
      <c r="E3" s="1758"/>
      <c r="F3" s="1758"/>
      <c r="G3" s="1758"/>
      <c r="H3" s="1758"/>
    </row>
    <row r="4" spans="1:10" s="17" customFormat="1" ht="5.25" customHeight="1">
      <c r="A4" s="14"/>
      <c r="B4" s="14"/>
      <c r="C4" s="14"/>
      <c r="D4" s="15"/>
      <c r="E4" s="15"/>
      <c r="F4" s="16"/>
      <c r="G4" s="16"/>
      <c r="H4" s="16"/>
      <c r="J4" s="14"/>
    </row>
    <row r="5" spans="1:10" s="9" customFormat="1" ht="15.75" customHeight="1">
      <c r="A5" s="20"/>
      <c r="B5" s="21" t="s">
        <v>1393</v>
      </c>
    </row>
    <row r="6" spans="1:10" s="9" customFormat="1" ht="11.25" customHeight="1">
      <c r="A6" s="20"/>
      <c r="B6" s="21"/>
    </row>
    <row r="7" spans="1:10" s="9" customFormat="1" ht="11.25" customHeight="1">
      <c r="A7" s="20"/>
      <c r="B7" s="1911" t="s">
        <v>2049</v>
      </c>
      <c r="C7" s="1911"/>
      <c r="D7" s="1911"/>
      <c r="E7" s="1911"/>
      <c r="F7" s="1911"/>
      <c r="G7" s="1911"/>
      <c r="H7" s="1911"/>
      <c r="I7" s="1911"/>
      <c r="J7" s="1911"/>
    </row>
    <row r="9" spans="1:10" ht="11.25" customHeight="1">
      <c r="A9" s="24"/>
      <c r="B9" s="1870" t="s">
        <v>293</v>
      </c>
      <c r="C9" s="1870"/>
      <c r="D9" s="661" t="s">
        <v>305</v>
      </c>
      <c r="E9" s="661" t="s">
        <v>308</v>
      </c>
      <c r="F9" s="661" t="s">
        <v>310</v>
      </c>
      <c r="G9" s="661" t="s">
        <v>313</v>
      </c>
      <c r="H9" s="661" t="s">
        <v>319</v>
      </c>
      <c r="I9" s="661" t="s">
        <v>328</v>
      </c>
      <c r="J9" s="661" t="s">
        <v>331</v>
      </c>
    </row>
    <row r="10" spans="1:10" ht="11.25" customHeight="1">
      <c r="A10" s="24"/>
      <c r="B10" s="799"/>
      <c r="C10" s="799"/>
      <c r="D10" s="859"/>
      <c r="E10" s="602" t="s">
        <v>1394</v>
      </c>
      <c r="F10" s="859"/>
      <c r="G10" s="859"/>
      <c r="H10" s="859"/>
      <c r="I10" s="859"/>
      <c r="J10" s="859"/>
    </row>
    <row r="11" spans="1:10" ht="11.25" customHeight="1">
      <c r="A11" s="24"/>
      <c r="B11" s="799"/>
      <c r="C11" s="799"/>
      <c r="D11" s="600"/>
      <c r="E11" s="602" t="s">
        <v>1395</v>
      </c>
      <c r="F11" s="602" t="s">
        <v>1396</v>
      </c>
      <c r="G11" s="600"/>
      <c r="H11" s="600"/>
      <c r="I11" s="602"/>
      <c r="J11" s="600"/>
    </row>
    <row r="12" spans="1:10" ht="11.25" customHeight="1">
      <c r="A12" s="24"/>
      <c r="B12" s="1784" t="s">
        <v>296</v>
      </c>
      <c r="C12" s="1784"/>
      <c r="D12" s="1160" t="s">
        <v>1397</v>
      </c>
      <c r="E12" s="1160" t="s">
        <v>1398</v>
      </c>
      <c r="F12" s="1160" t="s">
        <v>1399</v>
      </c>
      <c r="G12" s="1160" t="s">
        <v>1400</v>
      </c>
      <c r="H12" s="1160" t="s">
        <v>1401</v>
      </c>
      <c r="I12" s="1160" t="s">
        <v>1402</v>
      </c>
      <c r="J12" s="1160" t="s">
        <v>1403</v>
      </c>
    </row>
    <row r="13" spans="1:10" ht="11.25" customHeight="1">
      <c r="A13" s="19"/>
      <c r="B13" s="1010">
        <v>1</v>
      </c>
      <c r="C13" s="964" t="s">
        <v>1404</v>
      </c>
      <c r="D13" s="1011"/>
      <c r="E13" s="454">
        <v>42213</v>
      </c>
      <c r="F13" s="1012">
        <v>26858</v>
      </c>
      <c r="G13" s="1013"/>
      <c r="H13" s="1014"/>
      <c r="I13" s="1015"/>
      <c r="J13" s="1015"/>
    </row>
    <row r="14" spans="1:10" ht="11.25" customHeight="1">
      <c r="A14" s="19"/>
      <c r="B14" s="197">
        <v>2</v>
      </c>
      <c r="C14" s="587" t="s">
        <v>1405</v>
      </c>
      <c r="D14" s="503"/>
      <c r="E14" s="163"/>
      <c r="F14" s="195"/>
      <c r="G14" s="751"/>
      <c r="H14" s="163"/>
      <c r="I14" s="160">
        <f>61856.48-12219.84</f>
        <v>49636.639999999999</v>
      </c>
      <c r="J14" s="160">
        <v>19099.47524</v>
      </c>
    </row>
    <row r="15" spans="1:10" ht="11.25" customHeight="1">
      <c r="A15" s="19"/>
      <c r="B15" s="197">
        <v>3</v>
      </c>
      <c r="C15" s="587" t="s">
        <v>117</v>
      </c>
      <c r="D15" s="503"/>
      <c r="E15" s="163"/>
      <c r="F15" s="195"/>
      <c r="G15" s="751"/>
      <c r="H15" s="163"/>
      <c r="I15" s="160"/>
      <c r="J15" s="160"/>
    </row>
    <row r="16" spans="1:10" ht="11.25" customHeight="1">
      <c r="A16" s="19"/>
      <c r="B16" s="197">
        <v>4</v>
      </c>
      <c r="C16" s="587" t="s">
        <v>1406</v>
      </c>
      <c r="D16" s="503"/>
      <c r="E16" s="163"/>
      <c r="F16" s="195"/>
      <c r="G16" s="163"/>
      <c r="H16" s="163"/>
      <c r="I16" s="160"/>
      <c r="J16" s="160"/>
    </row>
    <row r="17" spans="1:10" s="811" customFormat="1" ht="11.25" customHeight="1">
      <c r="A17" s="176"/>
      <c r="B17" s="1105">
        <v>5</v>
      </c>
      <c r="C17" s="592" t="s">
        <v>1407</v>
      </c>
      <c r="D17" s="855"/>
      <c r="E17" s="856"/>
      <c r="F17" s="856"/>
      <c r="G17" s="856"/>
      <c r="H17" s="857"/>
      <c r="I17" s="858"/>
      <c r="J17" s="858"/>
    </row>
    <row r="18" spans="1:10" s="811" customFormat="1" ht="11.25" customHeight="1">
      <c r="A18" s="176"/>
      <c r="B18" s="1105">
        <v>6</v>
      </c>
      <c r="C18" s="592" t="s">
        <v>1408</v>
      </c>
      <c r="D18" s="855"/>
      <c r="E18" s="856"/>
      <c r="F18" s="856"/>
      <c r="G18" s="856"/>
      <c r="H18" s="857"/>
      <c r="I18" s="858"/>
      <c r="J18" s="858"/>
    </row>
    <row r="19" spans="1:10" s="811" customFormat="1" ht="11.25" customHeight="1">
      <c r="A19" s="176"/>
      <c r="B19" s="1106">
        <v>7</v>
      </c>
      <c r="C19" s="592" t="s">
        <v>1409</v>
      </c>
      <c r="D19" s="855"/>
      <c r="E19" s="856"/>
      <c r="F19" s="856"/>
      <c r="G19" s="856"/>
      <c r="H19" s="857"/>
      <c r="I19" s="858"/>
      <c r="J19" s="858"/>
    </row>
    <row r="20" spans="1:10" ht="11.25" customHeight="1">
      <c r="A20" s="19"/>
      <c r="B20" s="141">
        <v>8</v>
      </c>
      <c r="C20" s="587" t="s">
        <v>1410</v>
      </c>
      <c r="D20" s="196"/>
      <c r="E20" s="195"/>
      <c r="F20" s="195"/>
      <c r="G20" s="195"/>
      <c r="H20" s="163"/>
      <c r="I20" s="160"/>
      <c r="J20" s="160"/>
    </row>
    <row r="21" spans="1:10" ht="11.25" customHeight="1">
      <c r="A21" s="19"/>
      <c r="B21" s="197">
        <v>9</v>
      </c>
      <c r="C21" s="587" t="s">
        <v>1411</v>
      </c>
      <c r="D21" s="196"/>
      <c r="E21" s="195"/>
      <c r="F21" s="195"/>
      <c r="G21" s="195"/>
      <c r="H21" s="163"/>
      <c r="I21" s="160">
        <v>7476.5833000000002</v>
      </c>
      <c r="J21" s="160">
        <v>3921.8539999999998</v>
      </c>
    </row>
    <row r="22" spans="1:10" ht="11.25" customHeight="1">
      <c r="A22" s="19"/>
      <c r="B22" s="197">
        <v>10</v>
      </c>
      <c r="C22" s="587" t="s">
        <v>1412</v>
      </c>
      <c r="D22" s="404"/>
      <c r="E22" s="405"/>
      <c r="F22" s="405"/>
      <c r="G22" s="405"/>
      <c r="H22" s="750"/>
      <c r="I22" s="200"/>
      <c r="J22" s="200"/>
    </row>
    <row r="23" spans="1:10" ht="11.25" customHeight="1">
      <c r="A23" s="19"/>
      <c r="B23" s="679">
        <v>11</v>
      </c>
      <c r="C23" s="680" t="s">
        <v>656</v>
      </c>
      <c r="D23" s="681"/>
      <c r="E23" s="682"/>
      <c r="F23" s="682"/>
      <c r="G23" s="682"/>
      <c r="H23" s="749"/>
      <c r="I23" s="749"/>
      <c r="J23" s="683">
        <v>23265.725999999999</v>
      </c>
    </row>
    <row r="24" spans="1:10" ht="11.25" customHeight="1">
      <c r="A24" s="19"/>
    </row>
    <row r="25" spans="1:10" ht="11.25" customHeight="1">
      <c r="A25" s="19"/>
    </row>
    <row r="26" spans="1:10" ht="11.25" customHeight="1">
      <c r="A26" s="24"/>
      <c r="B26" s="1870" t="s">
        <v>949</v>
      </c>
      <c r="C26" s="1870"/>
      <c r="D26" s="661" t="s">
        <v>305</v>
      </c>
      <c r="E26" s="661" t="s">
        <v>308</v>
      </c>
      <c r="F26" s="661" t="s">
        <v>310</v>
      </c>
      <c r="G26" s="661" t="s">
        <v>313</v>
      </c>
      <c r="H26" s="661" t="s">
        <v>319</v>
      </c>
      <c r="I26" s="661" t="s">
        <v>328</v>
      </c>
      <c r="J26" s="661" t="s">
        <v>331</v>
      </c>
    </row>
    <row r="27" spans="1:10" ht="11.25" customHeight="1">
      <c r="A27" s="24"/>
      <c r="B27" s="799"/>
      <c r="C27" s="799"/>
      <c r="D27" s="859"/>
      <c r="E27" s="602" t="s">
        <v>1394</v>
      </c>
      <c r="F27" s="859"/>
      <c r="G27" s="859"/>
      <c r="H27" s="859"/>
      <c r="I27" s="859"/>
      <c r="J27" s="859"/>
    </row>
    <row r="28" spans="1:10" ht="11.25" customHeight="1">
      <c r="A28" s="24"/>
      <c r="B28" s="799"/>
      <c r="C28" s="799"/>
      <c r="D28" s="600"/>
      <c r="E28" s="602" t="s">
        <v>1395</v>
      </c>
      <c r="F28" s="602" t="s">
        <v>1396</v>
      </c>
      <c r="G28" s="600"/>
      <c r="H28" s="600"/>
      <c r="I28" s="602"/>
      <c r="J28" s="600"/>
    </row>
    <row r="29" spans="1:10" ht="11.25" customHeight="1">
      <c r="A29" s="24"/>
      <c r="B29" s="1784" t="s">
        <v>296</v>
      </c>
      <c r="C29" s="1784"/>
      <c r="D29" s="1160" t="s">
        <v>1397</v>
      </c>
      <c r="E29" s="1160" t="s">
        <v>1398</v>
      </c>
      <c r="F29" s="1160" t="s">
        <v>1399</v>
      </c>
      <c r="G29" s="1160" t="s">
        <v>1400</v>
      </c>
      <c r="H29" s="1160" t="s">
        <v>1401</v>
      </c>
      <c r="I29" s="1160" t="s">
        <v>1402</v>
      </c>
      <c r="J29" s="1160" t="s">
        <v>1403</v>
      </c>
    </row>
    <row r="30" spans="1:10" ht="11.25" customHeight="1">
      <c r="A30" s="19"/>
      <c r="B30" s="1010">
        <v>1</v>
      </c>
      <c r="C30" s="964" t="s">
        <v>1404</v>
      </c>
      <c r="D30" s="1011"/>
      <c r="E30" s="454">
        <v>36813</v>
      </c>
      <c r="F30" s="1012">
        <v>20425</v>
      </c>
      <c r="G30" s="1013"/>
      <c r="H30" s="1014"/>
      <c r="I30" s="1015">
        <v>52658.485999999997</v>
      </c>
      <c r="J30" s="1015">
        <v>19342.368999999999</v>
      </c>
    </row>
    <row r="31" spans="1:10" ht="11.25" customHeight="1">
      <c r="A31" s="19"/>
      <c r="B31" s="197">
        <v>2</v>
      </c>
      <c r="C31" s="587" t="s">
        <v>1405</v>
      </c>
      <c r="D31" s="503"/>
      <c r="E31" s="163"/>
      <c r="F31" s="195"/>
      <c r="G31" s="751"/>
      <c r="H31" s="163"/>
      <c r="I31" s="160"/>
      <c r="J31" s="160"/>
    </row>
    <row r="32" spans="1:10" ht="11.25" customHeight="1">
      <c r="A32" s="19"/>
      <c r="B32" s="197">
        <v>3</v>
      </c>
      <c r="C32" s="587" t="s">
        <v>117</v>
      </c>
      <c r="D32" s="503"/>
      <c r="E32" s="163"/>
      <c r="F32" s="195"/>
      <c r="G32" s="751"/>
      <c r="H32" s="163"/>
      <c r="I32" s="160"/>
      <c r="J32" s="160"/>
    </row>
    <row r="33" spans="1:15" ht="11.25" customHeight="1">
      <c r="A33" s="19"/>
      <c r="B33" s="197">
        <v>4</v>
      </c>
      <c r="C33" s="587" t="s">
        <v>1406</v>
      </c>
      <c r="D33" s="503"/>
      <c r="E33" s="163"/>
      <c r="F33" s="195"/>
      <c r="G33" s="163"/>
      <c r="H33" s="163"/>
      <c r="I33" s="160"/>
      <c r="J33" s="160"/>
    </row>
    <row r="34" spans="1:15" s="811" customFormat="1" ht="11.25" customHeight="1">
      <c r="A34" s="176"/>
      <c r="B34" s="1105">
        <v>5</v>
      </c>
      <c r="C34" s="592" t="s">
        <v>1407</v>
      </c>
      <c r="D34" s="855"/>
      <c r="E34" s="856"/>
      <c r="F34" s="856"/>
      <c r="G34" s="856"/>
      <c r="H34" s="857"/>
      <c r="I34" s="858"/>
      <c r="J34" s="858"/>
    </row>
    <row r="35" spans="1:15" s="811" customFormat="1" ht="11.25" customHeight="1">
      <c r="A35" s="176"/>
      <c r="B35" s="1105">
        <v>6</v>
      </c>
      <c r="C35" s="592" t="s">
        <v>1408</v>
      </c>
      <c r="D35" s="855"/>
      <c r="E35" s="856"/>
      <c r="F35" s="856"/>
      <c r="G35" s="856"/>
      <c r="H35" s="857"/>
      <c r="I35" s="858"/>
      <c r="J35" s="858"/>
    </row>
    <row r="36" spans="1:15" s="811" customFormat="1" ht="11.25" customHeight="1">
      <c r="A36" s="176"/>
      <c r="B36" s="1106">
        <v>7</v>
      </c>
      <c r="C36" s="592" t="s">
        <v>1409</v>
      </c>
      <c r="D36" s="855"/>
      <c r="E36" s="856"/>
      <c r="F36" s="856"/>
      <c r="G36" s="856"/>
      <c r="H36" s="857"/>
      <c r="I36" s="858"/>
      <c r="J36" s="858"/>
    </row>
    <row r="37" spans="1:15" ht="11.25" customHeight="1">
      <c r="A37" s="19"/>
      <c r="B37" s="141">
        <v>8</v>
      </c>
      <c r="C37" s="587" t="s">
        <v>1410</v>
      </c>
      <c r="D37" s="196"/>
      <c r="E37" s="195"/>
      <c r="F37" s="195"/>
      <c r="G37" s="195"/>
      <c r="H37" s="163"/>
      <c r="I37" s="160"/>
      <c r="J37" s="160"/>
    </row>
    <row r="38" spans="1:15" ht="11.25" customHeight="1">
      <c r="A38" s="19"/>
      <c r="B38" s="197">
        <v>9</v>
      </c>
      <c r="C38" s="587" t="s">
        <v>1411</v>
      </c>
      <c r="D38" s="196"/>
      <c r="E38" s="195"/>
      <c r="F38" s="195"/>
      <c r="G38" s="195"/>
      <c r="H38" s="163"/>
      <c r="I38" s="160">
        <v>6769.1531059999998</v>
      </c>
      <c r="J38" s="160">
        <v>3514.3820000000001</v>
      </c>
    </row>
    <row r="39" spans="1:15" ht="11.25" customHeight="1">
      <c r="A39" s="19"/>
      <c r="B39" s="197">
        <v>10</v>
      </c>
      <c r="C39" s="587" t="s">
        <v>1412</v>
      </c>
      <c r="D39" s="404"/>
      <c r="E39" s="405"/>
      <c r="F39" s="405"/>
      <c r="G39" s="405"/>
      <c r="H39" s="750"/>
      <c r="I39" s="200"/>
      <c r="J39" s="200"/>
    </row>
    <row r="40" spans="1:15" ht="11.25" customHeight="1">
      <c r="A40" s="19"/>
      <c r="B40" s="679">
        <v>11</v>
      </c>
      <c r="C40" s="680" t="s">
        <v>656</v>
      </c>
      <c r="D40" s="681"/>
      <c r="E40" s="682"/>
      <c r="F40" s="682"/>
      <c r="G40" s="682"/>
      <c r="H40" s="749"/>
      <c r="I40" s="749"/>
      <c r="J40" s="683">
        <v>22856.751</v>
      </c>
    </row>
    <row r="41" spans="1:15" ht="15">
      <c r="A41" s="19"/>
      <c r="D41" s="117"/>
      <c r="E41" s="586"/>
      <c r="F41" s="599"/>
      <c r="G41" s="599"/>
      <c r="H41" s="599"/>
      <c r="I41" s="599"/>
      <c r="J41" s="599"/>
      <c r="K41" s="599"/>
      <c r="L41" s="9"/>
      <c r="M41" s="114"/>
      <c r="N41" s="9"/>
      <c r="O41" s="9"/>
    </row>
    <row r="42" spans="1:15" ht="15">
      <c r="A42" s="19"/>
      <c r="D42" s="117"/>
      <c r="E42" s="586"/>
      <c r="F42" s="599"/>
      <c r="G42" s="599"/>
      <c r="H42" s="599"/>
      <c r="I42" s="599"/>
      <c r="J42" s="599"/>
      <c r="K42" s="9"/>
      <c r="L42" s="9"/>
      <c r="M42" s="434"/>
      <c r="N42" s="9"/>
      <c r="O42" s="9"/>
    </row>
    <row r="43" spans="1:15" ht="15">
      <c r="A43" s="19"/>
      <c r="D43" s="117"/>
      <c r="E43" s="118"/>
      <c r="F43" s="599"/>
      <c r="G43" s="599"/>
      <c r="H43" s="599"/>
      <c r="I43" s="599"/>
      <c r="J43" s="599"/>
      <c r="K43" s="599"/>
      <c r="L43" s="9"/>
      <c r="M43" s="114"/>
      <c r="N43" s="9"/>
      <c r="O43" s="9"/>
    </row>
    <row r="44" spans="1:15" ht="15">
      <c r="A44" s="19"/>
      <c r="D44" s="9"/>
      <c r="E44" s="9"/>
      <c r="F44" s="9"/>
      <c r="G44" s="9"/>
      <c r="H44" s="9"/>
      <c r="I44" s="9"/>
      <c r="J44" s="9"/>
      <c r="K44" s="9"/>
      <c r="L44" s="9"/>
      <c r="M44" s="434"/>
      <c r="N44" s="9"/>
      <c r="O44" s="9"/>
    </row>
    <row r="45" spans="1:15" ht="15">
      <c r="A45" s="19"/>
      <c r="D45" s="9"/>
      <c r="E45" s="9"/>
      <c r="F45" s="9"/>
      <c r="G45" s="9"/>
      <c r="H45" s="9"/>
      <c r="I45" s="9"/>
      <c r="J45" s="9"/>
      <c r="K45" s="9"/>
      <c r="L45" s="9"/>
      <c r="M45" s="114"/>
      <c r="N45" s="9"/>
      <c r="O45" s="9"/>
    </row>
    <row r="46" spans="1:15" ht="15">
      <c r="A46" s="19"/>
      <c r="D46" s="9"/>
      <c r="E46" s="9"/>
      <c r="F46" s="9"/>
      <c r="G46" s="9"/>
      <c r="H46" s="9"/>
      <c r="I46" s="9"/>
      <c r="J46" s="9"/>
      <c r="K46" s="9"/>
      <c r="L46" s="9"/>
      <c r="M46" s="434"/>
      <c r="N46" s="9"/>
      <c r="O46" s="9"/>
    </row>
    <row r="47" spans="1:15" ht="15">
      <c r="A47" s="19"/>
      <c r="D47" s="9"/>
      <c r="E47" s="9"/>
      <c r="F47" s="9"/>
      <c r="G47" s="9"/>
      <c r="H47" s="9"/>
      <c r="I47" s="9"/>
      <c r="J47" s="9"/>
      <c r="K47" s="9"/>
      <c r="L47" s="9"/>
      <c r="M47" s="114"/>
      <c r="N47" s="9"/>
      <c r="O47" s="9"/>
    </row>
    <row r="48" spans="1:15" ht="15">
      <c r="A48" s="19"/>
      <c r="D48" s="9"/>
      <c r="E48" s="9"/>
      <c r="F48" s="9"/>
      <c r="G48" s="9"/>
      <c r="H48" s="9"/>
      <c r="I48" s="9"/>
      <c r="J48" s="9"/>
      <c r="K48" s="9"/>
      <c r="L48" s="9"/>
      <c r="M48" s="434"/>
      <c r="N48" s="9"/>
      <c r="O48" s="9"/>
    </row>
    <row r="49" spans="1:15" ht="15">
      <c r="A49" s="19"/>
      <c r="D49" s="9"/>
      <c r="E49" s="9"/>
      <c r="F49" s="9"/>
      <c r="G49" s="9"/>
      <c r="H49" s="9"/>
      <c r="I49" s="9"/>
      <c r="J49" s="9"/>
      <c r="K49" s="9"/>
      <c r="L49" s="9"/>
      <c r="M49" s="9"/>
      <c r="N49" s="9"/>
      <c r="O49" s="9"/>
    </row>
    <row r="50" spans="1:15">
      <c r="A50" s="19"/>
    </row>
    <row r="51" spans="1:15">
      <c r="A51" s="19"/>
    </row>
    <row r="52" spans="1:15">
      <c r="A52" s="19"/>
    </row>
    <row r="53" spans="1:15">
      <c r="A53" s="19"/>
    </row>
    <row r="54" spans="1:15">
      <c r="A54" s="19"/>
    </row>
    <row r="55" spans="1:15">
      <c r="A55" s="19"/>
    </row>
    <row r="56" spans="1:15">
      <c r="A56" s="19"/>
    </row>
    <row r="57" spans="1:15">
      <c r="A57" s="19"/>
    </row>
    <row r="64" spans="1:15">
      <c r="A64" s="30"/>
    </row>
    <row r="65" spans="1:1">
      <c r="A65" s="30"/>
    </row>
    <row r="66" spans="1:1">
      <c r="A66" s="31"/>
    </row>
    <row r="67" spans="1:1">
      <c r="A67" s="19"/>
    </row>
    <row r="68" spans="1:1">
      <c r="A68" s="19"/>
    </row>
    <row r="69" spans="1:1">
      <c r="A69" s="19"/>
    </row>
    <row r="70" spans="1:1">
      <c r="A70" s="19"/>
    </row>
    <row r="71" spans="1:1">
      <c r="A71" s="19"/>
    </row>
    <row r="72" spans="1:1">
      <c r="A72" s="19"/>
    </row>
    <row r="73" spans="1:1">
      <c r="A73" s="19"/>
    </row>
    <row r="74" spans="1:1">
      <c r="A74" s="19"/>
    </row>
    <row r="75" spans="1:1">
      <c r="A75" s="33"/>
    </row>
    <row r="76" spans="1:1">
      <c r="A76" s="33"/>
    </row>
    <row r="77" spans="1:1">
      <c r="A77" s="33"/>
    </row>
    <row r="78" spans="1:1">
      <c r="A78" s="33"/>
    </row>
    <row r="79" spans="1:1">
      <c r="A79" s="33"/>
    </row>
    <row r="80" spans="1:1">
      <c r="A80" s="33"/>
    </row>
    <row r="81" spans="1:1">
      <c r="A81" s="33"/>
    </row>
    <row r="82" spans="1:1">
      <c r="A82" s="33"/>
    </row>
  </sheetData>
  <mergeCells count="6">
    <mergeCell ref="B26:C26"/>
    <mergeCell ref="B29:C29"/>
    <mergeCell ref="B3:H3"/>
    <mergeCell ref="B9:C9"/>
    <mergeCell ref="B12:C12"/>
    <mergeCell ref="B7:J7"/>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3"/>
  <sheetViews>
    <sheetView showGridLines="0" showRowColHeaders="0" zoomScaleNormal="100" workbookViewId="0"/>
  </sheetViews>
  <sheetFormatPr baseColWidth="10" defaultColWidth="11.42578125" defaultRowHeight="11.25"/>
  <cols>
    <col min="1" max="1" width="2.7109375" style="41" customWidth="1"/>
    <col min="2" max="2" width="4.42578125" style="28" customWidth="1"/>
    <col min="3" max="3" width="65.28515625" style="41" customWidth="1"/>
    <col min="4" max="4" width="12.5703125" style="41" customWidth="1"/>
    <col min="5" max="5" width="11.42578125" style="41"/>
    <col min="6" max="6" width="2.42578125" style="41" customWidth="1"/>
    <col min="7" max="8" width="12.5703125" style="41" customWidth="1"/>
    <col min="9" max="9" width="131.140625" style="41" customWidth="1"/>
    <col min="10" max="16384" width="11.42578125" style="41"/>
  </cols>
  <sheetData>
    <row r="1" spans="1:12" s="17" customFormat="1" ht="11.25" customHeight="1">
      <c r="B1" s="14"/>
      <c r="C1" s="14"/>
      <c r="D1" s="14"/>
      <c r="E1" s="15"/>
      <c r="F1" s="15"/>
      <c r="G1" s="15"/>
      <c r="H1" s="16"/>
      <c r="I1" s="16"/>
      <c r="J1" s="16"/>
    </row>
    <row r="2" spans="1:12" s="17" customFormat="1" ht="5.25" customHeight="1">
      <c r="B2" s="14"/>
      <c r="C2" s="14"/>
      <c r="D2" s="14"/>
      <c r="E2" s="15"/>
      <c r="F2" s="15"/>
      <c r="G2" s="15"/>
      <c r="H2" s="16"/>
      <c r="I2" s="16"/>
    </row>
    <row r="3" spans="1:12" s="19" customFormat="1" ht="12.75" customHeight="1">
      <c r="B3" s="1807" t="s">
        <v>284</v>
      </c>
      <c r="C3" s="1808"/>
      <c r="D3" s="1808"/>
      <c r="E3" s="1808"/>
      <c r="F3" s="1808"/>
      <c r="G3" s="1808"/>
      <c r="H3" s="1808"/>
      <c r="I3" s="1808"/>
    </row>
    <row r="4" spans="1:12" s="17" customFormat="1" ht="5.25" customHeight="1">
      <c r="B4" s="14"/>
      <c r="C4" s="14"/>
      <c r="D4" s="14"/>
      <c r="E4" s="15"/>
      <c r="F4" s="15"/>
      <c r="G4" s="15"/>
      <c r="H4" s="16"/>
      <c r="I4" s="16"/>
      <c r="K4" s="14"/>
      <c r="L4" s="14"/>
    </row>
    <row r="5" spans="1:12" s="9" customFormat="1" ht="15.75" customHeight="1">
      <c r="B5" s="21" t="s">
        <v>1413</v>
      </c>
    </row>
    <row r="6" spans="1:12" s="9" customFormat="1" ht="11.25" customHeight="1">
      <c r="B6" s="20"/>
      <c r="C6" s="21"/>
    </row>
    <row r="7" spans="1:12" s="9" customFormat="1" ht="33.75" customHeight="1">
      <c r="A7" s="590"/>
      <c r="B7" s="1913" t="s">
        <v>1414</v>
      </c>
      <c r="C7" s="1913"/>
      <c r="D7" s="1913"/>
      <c r="E7" s="1913"/>
      <c r="F7" s="1913"/>
      <c r="G7" s="1913"/>
      <c r="H7" s="1913"/>
    </row>
    <row r="9" spans="1:12">
      <c r="B9" s="24"/>
      <c r="D9" s="602" t="s">
        <v>709</v>
      </c>
      <c r="E9" s="602" t="s">
        <v>1385</v>
      </c>
      <c r="F9" s="602"/>
      <c r="G9" s="602" t="s">
        <v>709</v>
      </c>
      <c r="H9" s="602" t="s">
        <v>1385</v>
      </c>
    </row>
    <row r="10" spans="1:12">
      <c r="B10" s="24"/>
      <c r="D10" s="602" t="s">
        <v>617</v>
      </c>
      <c r="E10" s="602" t="s">
        <v>617</v>
      </c>
      <c r="F10" s="602"/>
      <c r="G10" s="602" t="s">
        <v>663</v>
      </c>
      <c r="H10" s="602" t="s">
        <v>663</v>
      </c>
    </row>
    <row r="11" spans="1:12" ht="11.25" customHeight="1">
      <c r="B11" s="1912" t="s">
        <v>296</v>
      </c>
      <c r="C11" s="1876"/>
      <c r="D11" s="153">
        <v>2021</v>
      </c>
      <c r="E11" s="153">
        <v>2021</v>
      </c>
      <c r="F11" s="153"/>
      <c r="G11" s="153">
        <v>2021</v>
      </c>
      <c r="H11" s="153">
        <v>2021</v>
      </c>
    </row>
    <row r="12" spans="1:12" ht="12" customHeight="1">
      <c r="B12" s="954">
        <v>1</v>
      </c>
      <c r="C12" s="964" t="s">
        <v>1415</v>
      </c>
      <c r="D12" s="1016"/>
      <c r="E12" s="1016"/>
      <c r="F12" s="1016"/>
      <c r="G12" s="1016"/>
      <c r="H12" s="1016"/>
    </row>
    <row r="13" spans="1:12" ht="12" customHeight="1">
      <c r="B13" s="19">
        <v>2</v>
      </c>
      <c r="C13" s="198" t="s">
        <v>1416</v>
      </c>
      <c r="D13" s="195"/>
      <c r="E13" s="163"/>
      <c r="F13" s="163"/>
      <c r="G13" s="195"/>
      <c r="H13" s="160"/>
    </row>
    <row r="14" spans="1:12" ht="12" customHeight="1">
      <c r="B14" s="19">
        <v>3</v>
      </c>
      <c r="C14" s="198" t="s">
        <v>1417</v>
      </c>
      <c r="D14" s="195"/>
      <c r="E14" s="163"/>
      <c r="F14" s="163"/>
      <c r="G14" s="195"/>
      <c r="H14" s="160"/>
    </row>
    <row r="15" spans="1:12" ht="12" customHeight="1">
      <c r="B15" s="19">
        <v>4</v>
      </c>
      <c r="C15" s="587" t="s">
        <v>1418</v>
      </c>
      <c r="D15" s="163">
        <v>23192.5713632595</v>
      </c>
      <c r="E15" s="163">
        <v>6777.4007276188604</v>
      </c>
      <c r="F15" s="160"/>
      <c r="G15" s="160">
        <v>18495.228999999999</v>
      </c>
      <c r="H15" s="160">
        <v>4662.2860000000001</v>
      </c>
    </row>
    <row r="16" spans="1:12" ht="12" customHeight="1">
      <c r="B16" s="34" t="s">
        <v>1419</v>
      </c>
      <c r="C16" s="587" t="s">
        <v>1420</v>
      </c>
      <c r="D16" s="163"/>
      <c r="E16" s="163"/>
      <c r="F16" s="160"/>
      <c r="G16" s="160"/>
      <c r="H16" s="160"/>
    </row>
    <row r="17" spans="2:8" ht="12" customHeight="1">
      <c r="B17" s="34"/>
      <c r="C17" s="1214" t="s">
        <v>1421</v>
      </c>
      <c r="D17" s="1279"/>
      <c r="E17" s="1279"/>
      <c r="F17" s="1231"/>
      <c r="G17" s="1231"/>
      <c r="H17" s="1231"/>
    </row>
    <row r="18" spans="2:8" ht="12" customHeight="1">
      <c r="B18" s="954">
        <v>5</v>
      </c>
      <c r="C18" s="1214" t="s">
        <v>1422</v>
      </c>
      <c r="D18" s="1279">
        <v>23192.5713632595</v>
      </c>
      <c r="E18" s="1279">
        <v>6777.4007276188604</v>
      </c>
      <c r="F18" s="1231"/>
      <c r="G18" s="1231">
        <v>18495.228999999999</v>
      </c>
      <c r="H18" s="1231">
        <v>4662.2860000000001</v>
      </c>
    </row>
    <row r="19" spans="2:8" ht="12" customHeight="1">
      <c r="B19" s="954"/>
      <c r="D19" s="3"/>
      <c r="E19" s="3"/>
    </row>
    <row r="20" spans="2:8" ht="12" customHeight="1">
      <c r="B20" s="19"/>
    </row>
    <row r="21" spans="2:8" ht="12" customHeight="1">
      <c r="B21" s="19"/>
      <c r="C21" s="1762"/>
      <c r="D21" s="1762"/>
      <c r="E21" s="161"/>
      <c r="F21" s="161"/>
      <c r="G21" s="161"/>
    </row>
    <row r="22" spans="2:8" ht="12" customHeight="1">
      <c r="B22" s="19"/>
      <c r="C22" s="1762"/>
      <c r="D22" s="1762"/>
      <c r="E22" s="162"/>
      <c r="F22" s="162"/>
      <c r="G22" s="162"/>
    </row>
    <row r="23" spans="2:8" ht="12" customHeight="1">
      <c r="B23" s="19"/>
      <c r="C23" s="154"/>
      <c r="D23" s="535"/>
      <c r="E23" s="163"/>
      <c r="F23" s="503"/>
      <c r="G23" s="503"/>
    </row>
    <row r="24" spans="2:8" ht="12" customHeight="1">
      <c r="B24" s="19"/>
      <c r="C24" s="154"/>
      <c r="D24" s="535"/>
      <c r="E24" s="163"/>
      <c r="F24" s="163"/>
      <c r="G24" s="163"/>
    </row>
    <row r="25" spans="2:8" ht="12" customHeight="1">
      <c r="B25" s="19"/>
      <c r="C25" s="154"/>
      <c r="D25" s="535"/>
      <c r="E25" s="163"/>
      <c r="F25" s="163"/>
      <c r="G25" s="163"/>
    </row>
    <row r="26" spans="2:8" ht="12" customHeight="1">
      <c r="B26" s="19"/>
      <c r="C26" s="154"/>
      <c r="D26" s="535"/>
      <c r="E26" s="163"/>
      <c r="F26" s="163"/>
      <c r="G26" s="163"/>
    </row>
    <row r="27" spans="2:8" ht="12" customHeight="1">
      <c r="B27" s="19"/>
      <c r="C27" s="161"/>
      <c r="D27" s="535"/>
      <c r="E27" s="163"/>
      <c r="F27" s="163"/>
      <c r="G27" s="163"/>
    </row>
    <row r="28" spans="2:8" ht="12" customHeight="1">
      <c r="B28" s="19"/>
      <c r="C28" s="154"/>
      <c r="D28" s="535"/>
      <c r="E28" s="163"/>
      <c r="F28" s="163"/>
      <c r="G28" s="163"/>
    </row>
    <row r="29" spans="2:8" ht="12" customHeight="1">
      <c r="B29" s="19"/>
      <c r="C29" s="3"/>
      <c r="D29" s="3"/>
      <c r="E29" s="3"/>
      <c r="F29" s="3"/>
      <c r="G29" s="3"/>
    </row>
    <row r="30" spans="2:8" ht="12" customHeight="1">
      <c r="B30" s="19"/>
    </row>
    <row r="31" spans="2:8" ht="12" customHeight="1">
      <c r="B31" s="19"/>
    </row>
    <row r="32" spans="2:8" ht="12" customHeight="1">
      <c r="B32" s="19"/>
    </row>
    <row r="33" spans="2:11" ht="12" customHeight="1">
      <c r="B33" s="19"/>
    </row>
    <row r="34" spans="2:11">
      <c r="B34" s="19"/>
    </row>
    <row r="35" spans="2:11">
      <c r="B35" s="19"/>
    </row>
    <row r="36" spans="2:11">
      <c r="B36" s="19"/>
    </row>
    <row r="37" spans="2:11">
      <c r="B37" s="19"/>
    </row>
    <row r="38" spans="2:11">
      <c r="B38" s="19"/>
    </row>
    <row r="39" spans="2:11">
      <c r="B39" s="19"/>
    </row>
    <row r="40" spans="2:11">
      <c r="B40" s="19"/>
    </row>
    <row r="41" spans="2:11">
      <c r="B41" s="19"/>
    </row>
    <row r="42" spans="2:11">
      <c r="B42" s="19"/>
    </row>
    <row r="43" spans="2:11" ht="15">
      <c r="B43" s="19"/>
      <c r="G43" s="9"/>
      <c r="H43" s="9"/>
      <c r="I43" s="9"/>
      <c r="J43" s="9"/>
      <c r="K43" s="9"/>
    </row>
    <row r="44" spans="2:11" ht="15">
      <c r="B44" s="19"/>
      <c r="G44" s="113"/>
      <c r="H44" s="113"/>
      <c r="I44" s="113"/>
      <c r="J44" s="120"/>
      <c r="K44" s="113"/>
    </row>
    <row r="45" spans="2:11" ht="15">
      <c r="B45" s="19"/>
      <c r="G45" s="113"/>
      <c r="H45" s="120"/>
      <c r="I45" s="113"/>
      <c r="J45" s="120"/>
      <c r="K45" s="120"/>
    </row>
    <row r="46" spans="2:11" ht="15">
      <c r="B46" s="19"/>
      <c r="G46" s="32"/>
      <c r="H46" s="121"/>
      <c r="I46" s="9"/>
      <c r="J46" s="121"/>
      <c r="K46" s="121"/>
    </row>
    <row r="47" spans="2:11" ht="15">
      <c r="B47" s="19"/>
      <c r="G47" s="122"/>
      <c r="H47" s="121"/>
      <c r="I47" s="9"/>
      <c r="J47" s="121"/>
      <c r="K47" s="121"/>
    </row>
    <row r="48" spans="2:11" ht="15">
      <c r="B48" s="19"/>
      <c r="G48" s="122"/>
      <c r="H48" s="121"/>
      <c r="I48" s="9"/>
      <c r="J48" s="121"/>
      <c r="K48" s="121"/>
    </row>
    <row r="49" spans="2:11" ht="15">
      <c r="B49" s="19"/>
      <c r="G49" s="122"/>
      <c r="H49" s="121"/>
      <c r="I49" s="9"/>
      <c r="J49" s="121"/>
      <c r="K49" s="121"/>
    </row>
    <row r="50" spans="2:11" ht="15">
      <c r="B50" s="19"/>
      <c r="G50" s="122"/>
      <c r="H50" s="121"/>
      <c r="I50" s="9"/>
      <c r="J50" s="121"/>
      <c r="K50" s="121"/>
    </row>
    <row r="51" spans="2:11" ht="15">
      <c r="B51" s="19"/>
      <c r="G51" s="122"/>
      <c r="H51" s="121"/>
      <c r="I51" s="9"/>
      <c r="J51" s="121"/>
      <c r="K51" s="121"/>
    </row>
    <row r="52" spans="2:11" ht="15">
      <c r="B52" s="19"/>
      <c r="G52" s="122"/>
      <c r="H52" s="121"/>
      <c r="I52" s="9"/>
      <c r="J52" s="121"/>
      <c r="K52" s="121"/>
    </row>
    <row r="53" spans="2:11" ht="15">
      <c r="B53" s="19"/>
      <c r="G53" s="123"/>
      <c r="H53" s="32"/>
      <c r="I53" s="9"/>
      <c r="J53" s="32"/>
      <c r="K53" s="32"/>
    </row>
    <row r="54" spans="2:11" ht="15">
      <c r="B54" s="19"/>
      <c r="G54" s="123"/>
      <c r="H54" s="32"/>
      <c r="I54" s="9"/>
      <c r="J54" s="32"/>
      <c r="K54" s="32"/>
    </row>
    <row r="55" spans="2:11" ht="15">
      <c r="B55" s="19"/>
      <c r="G55" s="122"/>
      <c r="H55" s="121"/>
      <c r="I55" s="9"/>
      <c r="J55" s="121"/>
      <c r="K55" s="121"/>
    </row>
    <row r="56" spans="2:11" ht="15">
      <c r="B56" s="19"/>
      <c r="G56" s="122"/>
      <c r="H56" s="121"/>
      <c r="I56" s="9"/>
      <c r="J56" s="121"/>
      <c r="K56" s="121"/>
    </row>
    <row r="57" spans="2:11" ht="15">
      <c r="B57" s="19"/>
      <c r="G57" s="122"/>
      <c r="H57" s="121"/>
      <c r="I57" s="9"/>
      <c r="J57" s="121"/>
      <c r="K57" s="121"/>
    </row>
    <row r="58" spans="2:11" ht="15">
      <c r="B58" s="19"/>
      <c r="G58" s="122"/>
      <c r="H58" s="121"/>
      <c r="I58" s="9"/>
      <c r="J58" s="121"/>
      <c r="K58" s="121"/>
    </row>
    <row r="59" spans="2:11" ht="15">
      <c r="B59" s="19"/>
      <c r="G59" s="122"/>
      <c r="H59" s="121"/>
      <c r="I59" s="9"/>
      <c r="J59" s="121"/>
      <c r="K59" s="121"/>
    </row>
    <row r="60" spans="2:11" ht="15">
      <c r="B60" s="19"/>
      <c r="G60" s="122"/>
      <c r="H60" s="121"/>
      <c r="I60" s="9"/>
      <c r="J60" s="121"/>
      <c r="K60" s="121"/>
    </row>
    <row r="61" spans="2:11" ht="15">
      <c r="B61" s="19"/>
      <c r="G61" s="122"/>
      <c r="H61" s="121"/>
      <c r="I61" s="9"/>
      <c r="J61" s="121"/>
      <c r="K61" s="121"/>
    </row>
    <row r="62" spans="2:11" ht="15">
      <c r="B62" s="19"/>
      <c r="G62" s="122"/>
      <c r="H62" s="121"/>
      <c r="I62" s="9"/>
      <c r="J62" s="121"/>
      <c r="K62" s="121"/>
    </row>
    <row r="63" spans="2:11" ht="15">
      <c r="B63" s="19"/>
      <c r="G63" s="32"/>
      <c r="H63" s="32"/>
      <c r="I63" s="9"/>
      <c r="J63" s="32"/>
      <c r="K63" s="32"/>
    </row>
    <row r="64" spans="2:11" ht="15">
      <c r="B64" s="19"/>
      <c r="G64" s="124"/>
      <c r="H64" s="124"/>
      <c r="I64" s="113"/>
      <c r="J64" s="32"/>
      <c r="K64" s="124"/>
    </row>
    <row r="65" spans="2:2">
      <c r="B65" s="19"/>
    </row>
    <row r="66" spans="2:2">
      <c r="B66" s="19"/>
    </row>
    <row r="67" spans="2:2">
      <c r="B67" s="19"/>
    </row>
    <row r="68" spans="2:2">
      <c r="B68" s="19"/>
    </row>
    <row r="75" spans="2:2">
      <c r="B75" s="30"/>
    </row>
    <row r="76" spans="2:2">
      <c r="B76" s="30"/>
    </row>
    <row r="77" spans="2:2">
      <c r="B77" s="31"/>
    </row>
    <row r="78" spans="2:2">
      <c r="B78" s="19"/>
    </row>
    <row r="79" spans="2:2">
      <c r="B79" s="19"/>
    </row>
    <row r="80" spans="2:2">
      <c r="B80" s="19"/>
    </row>
    <row r="81" spans="2:2">
      <c r="B81" s="19"/>
    </row>
    <row r="82" spans="2:2">
      <c r="B82" s="19"/>
    </row>
    <row r="83" spans="2:2">
      <c r="B83" s="19"/>
    </row>
    <row r="84" spans="2:2">
      <c r="B84" s="19"/>
    </row>
    <row r="85" spans="2:2">
      <c r="B85" s="19"/>
    </row>
    <row r="86" spans="2:2">
      <c r="B86" s="33"/>
    </row>
    <row r="87" spans="2:2">
      <c r="B87" s="33"/>
    </row>
    <row r="88" spans="2:2">
      <c r="B88" s="33"/>
    </row>
    <row r="89" spans="2:2">
      <c r="B89" s="33"/>
    </row>
    <row r="90" spans="2:2">
      <c r="B90" s="33"/>
    </row>
    <row r="91" spans="2:2">
      <c r="B91" s="33"/>
    </row>
    <row r="92" spans="2:2">
      <c r="B92" s="33"/>
    </row>
    <row r="93" spans="2:2">
      <c r="B93" s="33"/>
    </row>
  </sheetData>
  <mergeCells count="4">
    <mergeCell ref="C21:D22"/>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Q61"/>
  <sheetViews>
    <sheetView showRowColHeaders="0" zoomScaleNormal="100" workbookViewId="0"/>
  </sheetViews>
  <sheetFormatPr baseColWidth="10" defaultColWidth="11.42578125" defaultRowHeight="11.25"/>
  <cols>
    <col min="1" max="1" width="2.7109375" style="41" customWidth="1"/>
    <col min="2" max="2" width="2.5703125" style="28" customWidth="1"/>
    <col min="3" max="3" width="53.140625" style="41" customWidth="1"/>
    <col min="4" max="14" width="8.5703125" style="41" customWidth="1"/>
    <col min="15" max="15" width="11.140625" style="41" customWidth="1"/>
    <col min="16" max="16" width="8.5703125" style="41" customWidth="1"/>
    <col min="17" max="17" width="56.85546875" style="41" customWidth="1"/>
    <col min="18" max="16384" width="11.42578125" style="41"/>
  </cols>
  <sheetData>
    <row r="1" spans="2:16" s="17" customFormat="1" ht="11.25" customHeight="1">
      <c r="B1" s="14"/>
      <c r="C1" s="14"/>
      <c r="D1" s="14"/>
      <c r="E1" s="14"/>
      <c r="F1" s="14"/>
      <c r="G1" s="14"/>
      <c r="H1" s="14"/>
      <c r="I1" s="14"/>
      <c r="J1" s="14"/>
      <c r="K1" s="14"/>
      <c r="L1" s="14"/>
      <c r="M1" s="14"/>
      <c r="N1" s="14"/>
      <c r="O1" s="14"/>
      <c r="P1" s="14"/>
    </row>
    <row r="2" spans="2:16" s="17" customFormat="1" ht="5.25" customHeight="1">
      <c r="B2" s="14"/>
      <c r="C2" s="14"/>
      <c r="D2" s="14"/>
      <c r="E2" s="15"/>
      <c r="F2" s="15"/>
      <c r="G2" s="16"/>
      <c r="H2" s="16"/>
      <c r="I2" s="16"/>
    </row>
    <row r="3" spans="2:16" s="19" customFormat="1" ht="12.75" customHeight="1">
      <c r="B3" s="1807" t="s">
        <v>284</v>
      </c>
      <c r="C3" s="1808"/>
      <c r="D3" s="1808"/>
      <c r="E3" s="1808"/>
      <c r="F3" s="1808"/>
      <c r="G3" s="1808"/>
      <c r="H3" s="1808"/>
      <c r="I3" s="1808"/>
    </row>
    <row r="4" spans="2:16" s="17" customFormat="1" ht="5.25" customHeight="1">
      <c r="B4" s="14"/>
      <c r="C4" s="14"/>
      <c r="D4" s="14"/>
      <c r="E4" s="15"/>
      <c r="F4" s="15"/>
      <c r="G4" s="16"/>
      <c r="H4" s="16"/>
      <c r="I4" s="16"/>
      <c r="K4" s="14"/>
      <c r="L4" s="14"/>
    </row>
    <row r="5" spans="2:16" s="9" customFormat="1" ht="15.75" customHeight="1">
      <c r="B5" s="21" t="s">
        <v>1423</v>
      </c>
    </row>
    <row r="6" spans="2:16" ht="11.25" customHeight="1"/>
    <row r="7" spans="2:16" ht="11.25" customHeight="1">
      <c r="B7" s="1920" t="s">
        <v>1424</v>
      </c>
      <c r="C7" s="1920"/>
      <c r="D7" s="1920"/>
      <c r="E7" s="1920"/>
      <c r="F7" s="1920"/>
      <c r="G7" s="1920"/>
      <c r="H7" s="1920"/>
      <c r="I7" s="1920"/>
      <c r="J7" s="1920"/>
      <c r="K7" s="1920"/>
      <c r="L7" s="1920"/>
      <c r="M7" s="1920"/>
      <c r="N7" s="1920"/>
      <c r="O7" s="1920"/>
    </row>
    <row r="8" spans="2:16" ht="11.25" customHeight="1">
      <c r="B8" s="1393"/>
      <c r="C8" s="1393"/>
      <c r="D8" s="1393"/>
      <c r="E8" s="1393"/>
      <c r="F8" s="1393"/>
      <c r="G8" s="1393"/>
      <c r="H8" s="1393"/>
      <c r="I8" s="1393"/>
      <c r="J8" s="1393"/>
      <c r="K8" s="1393"/>
      <c r="L8" s="1393"/>
      <c r="M8" s="1393"/>
      <c r="N8" s="1393"/>
      <c r="O8" s="1393"/>
    </row>
    <row r="9" spans="2:16" ht="11.25" customHeight="1">
      <c r="B9" s="1914" t="s">
        <v>293</v>
      </c>
      <c r="C9" s="1915"/>
      <c r="D9" s="1429" t="s">
        <v>305</v>
      </c>
      <c r="E9" s="1429" t="s">
        <v>308</v>
      </c>
      <c r="F9" s="1429" t="s">
        <v>310</v>
      </c>
      <c r="G9" s="1429" t="s">
        <v>313</v>
      </c>
      <c r="H9" s="1429" t="s">
        <v>319</v>
      </c>
      <c r="I9" s="1429" t="s">
        <v>328</v>
      </c>
      <c r="J9" s="1429" t="s">
        <v>331</v>
      </c>
      <c r="K9" s="1429" t="s">
        <v>339</v>
      </c>
      <c r="L9" s="1429" t="s">
        <v>348</v>
      </c>
      <c r="M9" s="1429" t="s">
        <v>388</v>
      </c>
      <c r="N9" s="1429" t="s">
        <v>416</v>
      </c>
      <c r="O9" s="1429" t="s">
        <v>951</v>
      </c>
    </row>
    <row r="10" spans="2:16" ht="11.25" customHeight="1">
      <c r="B10" s="41"/>
      <c r="D10" s="1916" t="s">
        <v>1146</v>
      </c>
      <c r="E10" s="1917"/>
      <c r="F10" s="1917"/>
      <c r="G10" s="1917"/>
      <c r="H10" s="1917"/>
      <c r="I10" s="1917"/>
      <c r="J10" s="1917"/>
      <c r="K10" s="1917"/>
      <c r="L10" s="1917"/>
      <c r="M10" s="1917"/>
      <c r="N10" s="1232"/>
      <c r="O10" s="1918" t="s">
        <v>1425</v>
      </c>
      <c r="P10" s="1918"/>
    </row>
    <row r="11" spans="2:16" ht="11.25" customHeight="1">
      <c r="B11" s="1875" t="s">
        <v>296</v>
      </c>
      <c r="C11" s="1876"/>
      <c r="D11" s="1233" t="s">
        <v>1147</v>
      </c>
      <c r="E11" s="1233" t="s">
        <v>1148</v>
      </c>
      <c r="F11" s="1233" t="s">
        <v>1149</v>
      </c>
      <c r="G11" s="1233" t="s">
        <v>1150</v>
      </c>
      <c r="H11" s="1233" t="s">
        <v>1151</v>
      </c>
      <c r="I11" s="1233" t="s">
        <v>1153</v>
      </c>
      <c r="J11" s="1233" t="s">
        <v>1154</v>
      </c>
      <c r="K11" s="1233" t="s">
        <v>1155</v>
      </c>
      <c r="L11" s="1233" t="s">
        <v>978</v>
      </c>
      <c r="M11" s="1233" t="s">
        <v>983</v>
      </c>
      <c r="N11" s="1232" t="s">
        <v>1159</v>
      </c>
      <c r="O11" s="1919"/>
      <c r="P11" s="1918"/>
    </row>
    <row r="12" spans="2:16" ht="11.25" customHeight="1">
      <c r="B12" s="954">
        <v>1</v>
      </c>
      <c r="C12" s="587" t="s">
        <v>1139</v>
      </c>
      <c r="D12" s="528">
        <v>1956.9</v>
      </c>
      <c r="E12" s="528"/>
      <c r="F12" s="528"/>
      <c r="G12" s="528"/>
      <c r="H12" s="528"/>
      <c r="I12" s="528"/>
      <c r="J12" s="528"/>
      <c r="K12" s="528"/>
      <c r="L12" s="528"/>
      <c r="M12" s="528"/>
      <c r="N12" s="528"/>
      <c r="O12" s="528">
        <v>1957</v>
      </c>
      <c r="P12" s="199"/>
    </row>
    <row r="13" spans="2:16" ht="11.25" customHeight="1">
      <c r="B13" s="19">
        <v>2</v>
      </c>
      <c r="C13" s="587" t="s">
        <v>731</v>
      </c>
      <c r="D13" s="1706">
        <v>232.4</v>
      </c>
      <c r="E13" s="1706"/>
      <c r="F13" s="1706"/>
      <c r="G13" s="1706"/>
      <c r="H13" s="1706">
        <v>169.9</v>
      </c>
      <c r="I13" s="1706"/>
      <c r="J13" s="1706"/>
      <c r="K13" s="1706"/>
      <c r="L13" s="1706"/>
      <c r="M13" s="1706"/>
      <c r="N13" s="1706"/>
      <c r="O13" s="528">
        <v>402</v>
      </c>
      <c r="P13" s="200"/>
    </row>
    <row r="14" spans="2:16" ht="11.25" customHeight="1">
      <c r="B14" s="19">
        <v>3</v>
      </c>
      <c r="C14" s="587" t="s">
        <v>732</v>
      </c>
      <c r="D14" s="1706">
        <v>178.7</v>
      </c>
      <c r="E14" s="1706"/>
      <c r="F14" s="1706"/>
      <c r="G14" s="1706"/>
      <c r="H14" s="1706">
        <v>63.9</v>
      </c>
      <c r="I14" s="1706"/>
      <c r="J14" s="1706"/>
      <c r="K14" s="1706"/>
      <c r="L14" s="1706"/>
      <c r="M14" s="1706"/>
      <c r="N14" s="1706"/>
      <c r="O14" s="528">
        <v>243</v>
      </c>
      <c r="P14" s="200"/>
    </row>
    <row r="15" spans="2:16" ht="11.25" customHeight="1">
      <c r="B15" s="19">
        <v>4</v>
      </c>
      <c r="C15" s="587" t="s">
        <v>733</v>
      </c>
      <c r="D15" s="1706">
        <v>93.8</v>
      </c>
      <c r="E15" s="1706"/>
      <c r="F15" s="1706"/>
      <c r="G15" s="1706"/>
      <c r="H15" s="1706"/>
      <c r="I15" s="1706"/>
      <c r="J15" s="1706"/>
      <c r="K15" s="1706"/>
      <c r="L15" s="1706"/>
      <c r="M15" s="1706"/>
      <c r="N15" s="1706"/>
      <c r="O15" s="528">
        <v>94</v>
      </c>
      <c r="P15" s="200"/>
    </row>
    <row r="16" spans="2:16" ht="11.25" customHeight="1">
      <c r="B16" s="19">
        <v>5</v>
      </c>
      <c r="C16" s="587" t="s">
        <v>734</v>
      </c>
      <c r="D16" s="1706"/>
      <c r="E16" s="1706"/>
      <c r="F16" s="1706"/>
      <c r="G16" s="1706"/>
      <c r="H16" s="1706"/>
      <c r="I16" s="1706"/>
      <c r="J16" s="1706"/>
      <c r="K16" s="1706"/>
      <c r="L16" s="1706"/>
      <c r="M16" s="1706"/>
      <c r="N16" s="1706"/>
      <c r="O16" s="528"/>
      <c r="P16" s="200"/>
    </row>
    <row r="17" spans="2:17" ht="11.25" customHeight="1">
      <c r="B17" s="19">
        <v>6</v>
      </c>
      <c r="C17" s="587" t="s">
        <v>603</v>
      </c>
      <c r="D17" s="528"/>
      <c r="E17" s="1706">
        <v>12219.8</v>
      </c>
      <c r="F17" s="1706"/>
      <c r="G17" s="1706"/>
      <c r="H17" s="1706">
        <v>8142.2</v>
      </c>
      <c r="I17" s="1706">
        <v>11933</v>
      </c>
      <c r="J17" s="528"/>
      <c r="K17" s="528"/>
      <c r="L17" s="528"/>
      <c r="M17" s="528"/>
      <c r="N17" s="528"/>
      <c r="O17" s="528">
        <v>32295</v>
      </c>
      <c r="P17" s="199"/>
    </row>
    <row r="18" spans="2:17" ht="11.25" customHeight="1">
      <c r="B18" s="19">
        <v>7</v>
      </c>
      <c r="C18" s="587" t="s">
        <v>735</v>
      </c>
      <c r="D18" s="528"/>
      <c r="E18" s="531"/>
      <c r="F18" s="531"/>
      <c r="G18" s="531"/>
      <c r="H18" s="531">
        <v>2.7</v>
      </c>
      <c r="I18" s="531">
        <v>445.8</v>
      </c>
      <c r="J18" s="528"/>
      <c r="K18" s="528"/>
      <c r="L18" s="528">
        <v>3448.2</v>
      </c>
      <c r="M18" s="528"/>
      <c r="N18" s="528"/>
      <c r="O18" s="528">
        <v>3897</v>
      </c>
      <c r="P18" s="199"/>
    </row>
    <row r="19" spans="2:17" ht="11.25" customHeight="1">
      <c r="B19" s="19">
        <v>8</v>
      </c>
      <c r="C19" s="587" t="s">
        <v>727</v>
      </c>
      <c r="D19" s="528"/>
      <c r="E19" s="528"/>
      <c r="F19" s="528"/>
      <c r="G19" s="528"/>
      <c r="H19" s="528"/>
      <c r="I19" s="528"/>
      <c r="J19" s="528"/>
      <c r="K19" s="528">
        <v>11.8</v>
      </c>
      <c r="L19" s="528">
        <v>7</v>
      </c>
      <c r="M19" s="528"/>
      <c r="N19" s="528"/>
      <c r="O19" s="528">
        <v>19</v>
      </c>
      <c r="P19" s="199"/>
    </row>
    <row r="20" spans="2:17" ht="11.25" customHeight="1">
      <c r="B20" s="19">
        <v>9</v>
      </c>
      <c r="C20" s="590" t="s">
        <v>1426</v>
      </c>
      <c r="D20" s="528"/>
      <c r="E20" s="528"/>
      <c r="F20" s="528"/>
      <c r="G20" s="528"/>
      <c r="H20" s="528"/>
      <c r="I20" s="528"/>
      <c r="J20" s="528"/>
      <c r="K20" s="528"/>
      <c r="L20" s="528"/>
      <c r="M20" s="528">
        <v>1.1000000000000001</v>
      </c>
      <c r="N20" s="528"/>
      <c r="O20" s="528">
        <v>1</v>
      </c>
      <c r="P20" s="199"/>
    </row>
    <row r="21" spans="2:17" ht="11.25" customHeight="1">
      <c r="B21" s="19">
        <v>10</v>
      </c>
      <c r="C21" s="587" t="s">
        <v>1427</v>
      </c>
      <c r="D21" s="1706"/>
      <c r="E21" s="1706"/>
      <c r="F21" s="1706"/>
      <c r="G21" s="1706"/>
      <c r="H21" s="1706"/>
      <c r="I21" s="1706"/>
      <c r="J21" s="1706"/>
      <c r="K21" s="1706"/>
      <c r="L21" s="1706"/>
      <c r="M21" s="1706"/>
      <c r="N21" s="1706"/>
      <c r="O21" s="528"/>
      <c r="P21" s="200"/>
    </row>
    <row r="22" spans="2:17" s="79" customFormat="1" ht="11.25" customHeight="1">
      <c r="B22" s="954">
        <v>11</v>
      </c>
      <c r="C22" s="606" t="s">
        <v>1425</v>
      </c>
      <c r="D22" s="1707">
        <v>2462</v>
      </c>
      <c r="E22" s="1707">
        <v>12220</v>
      </c>
      <c r="F22" s="1707"/>
      <c r="G22" s="1707"/>
      <c r="H22" s="1707">
        <v>8379</v>
      </c>
      <c r="I22" s="1707">
        <v>12379</v>
      </c>
      <c r="J22" s="1707"/>
      <c r="K22" s="1707">
        <v>12</v>
      </c>
      <c r="L22" s="1707">
        <v>3455</v>
      </c>
      <c r="M22" s="1707">
        <v>1.103</v>
      </c>
      <c r="N22" s="1707"/>
      <c r="O22" s="1707">
        <v>38907</v>
      </c>
      <c r="P22" s="369"/>
    </row>
    <row r="23" spans="2:17" ht="11.25" customHeight="1">
      <c r="B23" s="954"/>
      <c r="Q23" s="1739"/>
    </row>
    <row r="24" spans="2:17" ht="11.25" customHeight="1">
      <c r="B24" s="19"/>
    </row>
    <row r="25" spans="2:17" ht="11.25" customHeight="1">
      <c r="B25" s="1914" t="s">
        <v>1428</v>
      </c>
      <c r="C25" s="1915"/>
      <c r="D25" s="1429" t="s">
        <v>305</v>
      </c>
      <c r="E25" s="1429" t="s">
        <v>308</v>
      </c>
      <c r="F25" s="1429" t="s">
        <v>310</v>
      </c>
      <c r="G25" s="1429" t="s">
        <v>313</v>
      </c>
      <c r="H25" s="1429" t="s">
        <v>319</v>
      </c>
      <c r="I25" s="1429" t="s">
        <v>328</v>
      </c>
      <c r="J25" s="1429" t="s">
        <v>331</v>
      </c>
      <c r="K25" s="1429" t="s">
        <v>339</v>
      </c>
      <c r="L25" s="1429" t="s">
        <v>348</v>
      </c>
      <c r="M25" s="1429" t="s">
        <v>388</v>
      </c>
      <c r="N25" s="1429" t="s">
        <v>416</v>
      </c>
      <c r="O25" s="1429" t="s">
        <v>951</v>
      </c>
    </row>
    <row r="26" spans="2:17" ht="11.25" customHeight="1">
      <c r="B26" s="41"/>
      <c r="D26" s="1916" t="s">
        <v>1146</v>
      </c>
      <c r="E26" s="1917"/>
      <c r="F26" s="1917"/>
      <c r="G26" s="1917"/>
      <c r="H26" s="1917"/>
      <c r="I26" s="1917"/>
      <c r="J26" s="1917"/>
      <c r="K26" s="1917"/>
      <c r="L26" s="1917"/>
      <c r="M26" s="1917"/>
      <c r="N26" s="1232"/>
      <c r="O26" s="1918" t="s">
        <v>1425</v>
      </c>
      <c r="P26" s="1918"/>
    </row>
    <row r="27" spans="2:17" ht="11.25" customHeight="1">
      <c r="B27" s="1875" t="s">
        <v>296</v>
      </c>
      <c r="C27" s="1876"/>
      <c r="D27" s="1233" t="s">
        <v>1147</v>
      </c>
      <c r="E27" s="1233" t="s">
        <v>1148</v>
      </c>
      <c r="F27" s="1233" t="s">
        <v>1149</v>
      </c>
      <c r="G27" s="1233" t="s">
        <v>1150</v>
      </c>
      <c r="H27" s="1233" t="s">
        <v>1151</v>
      </c>
      <c r="I27" s="1233" t="s">
        <v>1153</v>
      </c>
      <c r="J27" s="1233" t="s">
        <v>1154</v>
      </c>
      <c r="K27" s="1233" t="s">
        <v>1155</v>
      </c>
      <c r="L27" s="1233" t="s">
        <v>978</v>
      </c>
      <c r="M27" s="1233" t="s">
        <v>983</v>
      </c>
      <c r="N27" s="1232" t="s">
        <v>1159</v>
      </c>
      <c r="O27" s="1919"/>
      <c r="P27" s="1918"/>
    </row>
    <row r="28" spans="2:17" ht="11.25" customHeight="1">
      <c r="B28" s="954">
        <v>1</v>
      </c>
      <c r="C28" s="587" t="s">
        <v>1139</v>
      </c>
      <c r="D28" s="528">
        <v>1951.5</v>
      </c>
      <c r="E28" s="528"/>
      <c r="F28" s="528"/>
      <c r="G28" s="528"/>
      <c r="H28" s="528">
        <v>3.4</v>
      </c>
      <c r="I28" s="528"/>
      <c r="J28" s="528"/>
      <c r="K28" s="528"/>
      <c r="L28" s="528"/>
      <c r="M28" s="528"/>
      <c r="N28" s="528"/>
      <c r="O28" s="528">
        <v>1954.9</v>
      </c>
      <c r="P28" s="199"/>
    </row>
    <row r="29" spans="2:17" ht="11.25" customHeight="1">
      <c r="B29" s="19">
        <v>2</v>
      </c>
      <c r="C29" s="587" t="s">
        <v>731</v>
      </c>
      <c r="D29" s="1706">
        <v>533.4</v>
      </c>
      <c r="E29" s="1706"/>
      <c r="F29" s="1706"/>
      <c r="G29" s="1706"/>
      <c r="H29" s="1706">
        <v>444.5</v>
      </c>
      <c r="I29" s="1706"/>
      <c r="J29" s="1706"/>
      <c r="K29" s="1706"/>
      <c r="L29" s="1706"/>
      <c r="M29" s="1706"/>
      <c r="N29" s="1706"/>
      <c r="O29" s="528">
        <v>977.9</v>
      </c>
      <c r="P29" s="200"/>
    </row>
    <row r="30" spans="2:17" ht="11.25" customHeight="1">
      <c r="B30" s="19">
        <v>3</v>
      </c>
      <c r="C30" s="587" t="s">
        <v>732</v>
      </c>
      <c r="D30" s="1706">
        <v>208</v>
      </c>
      <c r="E30" s="1706"/>
      <c r="F30" s="1706"/>
      <c r="G30" s="1706"/>
      <c r="H30" s="1706">
        <v>107.5</v>
      </c>
      <c r="I30" s="1706"/>
      <c r="J30" s="1706"/>
      <c r="K30" s="1706"/>
      <c r="L30" s="1706"/>
      <c r="M30" s="1706"/>
      <c r="N30" s="1706"/>
      <c r="O30" s="528">
        <v>315.5</v>
      </c>
      <c r="P30" s="200"/>
    </row>
    <row r="31" spans="2:17" ht="11.25" customHeight="1">
      <c r="B31" s="19">
        <v>4</v>
      </c>
      <c r="C31" s="587" t="s">
        <v>733</v>
      </c>
      <c r="D31" s="1706">
        <v>70.2</v>
      </c>
      <c r="E31" s="1706"/>
      <c r="F31" s="1706"/>
      <c r="G31" s="1706"/>
      <c r="H31" s="1706"/>
      <c r="I31" s="1706"/>
      <c r="J31" s="1706"/>
      <c r="K31" s="1706"/>
      <c r="L31" s="1706"/>
      <c r="M31" s="1706"/>
      <c r="N31" s="1706"/>
      <c r="O31" s="528">
        <v>70.2</v>
      </c>
      <c r="P31" s="200"/>
    </row>
    <row r="32" spans="2:17" ht="11.25" customHeight="1">
      <c r="B32" s="19">
        <v>5</v>
      </c>
      <c r="C32" s="587" t="s">
        <v>734</v>
      </c>
      <c r="D32" s="1706"/>
      <c r="E32" s="1706"/>
      <c r="F32" s="1706"/>
      <c r="G32" s="1706"/>
      <c r="H32" s="1706"/>
      <c r="I32" s="1706"/>
      <c r="J32" s="1706"/>
      <c r="K32" s="1706"/>
      <c r="L32" s="1706"/>
      <c r="M32" s="1706"/>
      <c r="N32" s="1706"/>
      <c r="O32" s="528"/>
      <c r="P32" s="200"/>
    </row>
    <row r="33" spans="2:16" ht="11.25" customHeight="1">
      <c r="B33" s="19">
        <v>6</v>
      </c>
      <c r="C33" s="587" t="s">
        <v>603</v>
      </c>
      <c r="D33" s="528">
        <v>0.7</v>
      </c>
      <c r="E33" s="528">
        <v>9120.2999999999993</v>
      </c>
      <c r="F33" s="528"/>
      <c r="G33" s="528"/>
      <c r="H33" s="528">
        <v>6605.6</v>
      </c>
      <c r="I33" s="528">
        <v>8632.2000000000007</v>
      </c>
      <c r="J33" s="528"/>
      <c r="K33" s="528"/>
      <c r="L33" s="528"/>
      <c r="M33" s="528"/>
      <c r="N33" s="528"/>
      <c r="O33" s="528">
        <v>24358.800000000003</v>
      </c>
      <c r="P33" s="199"/>
    </row>
    <row r="34" spans="2:16" ht="11.25" customHeight="1">
      <c r="B34" s="19">
        <v>7</v>
      </c>
      <c r="C34" s="587" t="s">
        <v>735</v>
      </c>
      <c r="D34" s="528"/>
      <c r="E34" s="531"/>
      <c r="F34" s="531"/>
      <c r="G34" s="531"/>
      <c r="H34" s="531">
        <v>431.5</v>
      </c>
      <c r="I34" s="531">
        <v>766</v>
      </c>
      <c r="J34" s="528"/>
      <c r="K34" s="528"/>
      <c r="L34" s="528">
        <v>3382.8</v>
      </c>
      <c r="M34" s="528"/>
      <c r="N34" s="528"/>
      <c r="O34" s="528">
        <v>4580.3</v>
      </c>
      <c r="P34" s="199"/>
    </row>
    <row r="35" spans="2:16" ht="11.25" customHeight="1">
      <c r="B35" s="19">
        <v>8</v>
      </c>
      <c r="C35" s="587" t="s">
        <v>727</v>
      </c>
      <c r="D35" s="528"/>
      <c r="E35" s="528"/>
      <c r="F35" s="528"/>
      <c r="G35" s="528"/>
      <c r="H35" s="528"/>
      <c r="I35" s="528"/>
      <c r="J35" s="528"/>
      <c r="K35" s="528">
        <v>20.7</v>
      </c>
      <c r="L35" s="528">
        <v>1.7</v>
      </c>
      <c r="M35" s="528"/>
      <c r="N35" s="528"/>
      <c r="O35" s="528">
        <v>22.4</v>
      </c>
      <c r="P35" s="199"/>
    </row>
    <row r="36" spans="2:16" ht="11.25" customHeight="1">
      <c r="B36" s="19">
        <v>9</v>
      </c>
      <c r="C36" s="590" t="s">
        <v>1426</v>
      </c>
      <c r="D36" s="528"/>
      <c r="E36" s="528"/>
      <c r="F36" s="528"/>
      <c r="G36" s="528"/>
      <c r="H36" s="528"/>
      <c r="I36" s="528"/>
      <c r="J36" s="528"/>
      <c r="K36" s="528"/>
      <c r="L36" s="528"/>
      <c r="M36" s="528">
        <v>344.4</v>
      </c>
      <c r="N36" s="528"/>
      <c r="O36" s="528">
        <v>344.4</v>
      </c>
      <c r="P36" s="199"/>
    </row>
    <row r="37" spans="2:16" ht="11.25" customHeight="1">
      <c r="B37" s="19">
        <v>10</v>
      </c>
      <c r="C37" s="587" t="s">
        <v>1427</v>
      </c>
      <c r="D37" s="1706"/>
      <c r="E37" s="1706"/>
      <c r="F37" s="1706"/>
      <c r="G37" s="1706"/>
      <c r="H37" s="1706"/>
      <c r="I37" s="1706"/>
      <c r="J37" s="1706"/>
      <c r="K37" s="1706"/>
      <c r="L37" s="1706"/>
      <c r="M37" s="1706"/>
      <c r="N37" s="1706"/>
      <c r="O37" s="528"/>
      <c r="P37" s="200"/>
    </row>
    <row r="38" spans="2:16" s="79" customFormat="1" ht="11.25" customHeight="1">
      <c r="B38" s="637">
        <v>11</v>
      </c>
      <c r="C38" s="606" t="s">
        <v>1425</v>
      </c>
      <c r="D38" s="1707">
        <v>2764</v>
      </c>
      <c r="E38" s="1707">
        <v>9120</v>
      </c>
      <c r="F38" s="1707"/>
      <c r="G38" s="1707"/>
      <c r="H38" s="1707">
        <v>7593</v>
      </c>
      <c r="I38" s="1707">
        <v>9398</v>
      </c>
      <c r="J38" s="1707"/>
      <c r="K38" s="1707">
        <v>21</v>
      </c>
      <c r="L38" s="1707">
        <v>3385</v>
      </c>
      <c r="M38" s="1707">
        <v>344.41800000000001</v>
      </c>
      <c r="N38" s="1707"/>
      <c r="O38" s="1707">
        <v>32625</v>
      </c>
      <c r="P38" s="369"/>
    </row>
    <row r="43" spans="2:16">
      <c r="B43" s="223"/>
    </row>
    <row r="44" spans="2:16">
      <c r="B44" s="223"/>
    </row>
    <row r="45" spans="2:16">
      <c r="B45" s="38"/>
    </row>
    <row r="46" spans="2:16">
      <c r="B46" s="19"/>
    </row>
    <row r="47" spans="2:16">
      <c r="B47" s="19"/>
    </row>
    <row r="48" spans="2:16">
      <c r="B48" s="19"/>
    </row>
    <row r="49" spans="2:2">
      <c r="B49" s="19"/>
    </row>
    <row r="50" spans="2:2">
      <c r="B50" s="19"/>
    </row>
    <row r="51" spans="2:2">
      <c r="B51" s="19"/>
    </row>
    <row r="52" spans="2:2">
      <c r="B52" s="19"/>
    </row>
    <row r="53" spans="2:2">
      <c r="B53" s="19"/>
    </row>
    <row r="54" spans="2:2">
      <c r="B54" s="33"/>
    </row>
    <row r="55" spans="2:2">
      <c r="B55" s="33"/>
    </row>
    <row r="56" spans="2:2">
      <c r="B56" s="33"/>
    </row>
    <row r="57" spans="2:2">
      <c r="B57" s="33"/>
    </row>
    <row r="58" spans="2:2">
      <c r="B58" s="33"/>
    </row>
    <row r="59" spans="2:2">
      <c r="B59" s="33"/>
    </row>
    <row r="60" spans="2:2">
      <c r="B60" s="33"/>
    </row>
    <row r="61" spans="2:2">
      <c r="B61" s="33"/>
    </row>
  </sheetData>
  <mergeCells count="12">
    <mergeCell ref="B3:I3"/>
    <mergeCell ref="P10:P11"/>
    <mergeCell ref="D10:M10"/>
    <mergeCell ref="B9:C9"/>
    <mergeCell ref="B11:C11"/>
    <mergeCell ref="B7:O7"/>
    <mergeCell ref="O10:O11"/>
    <mergeCell ref="B25:C25"/>
    <mergeCell ref="D26:M26"/>
    <mergeCell ref="O26:O27"/>
    <mergeCell ref="P26:P27"/>
    <mergeCell ref="B27:C2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71"/>
  <sheetViews>
    <sheetView showGridLines="0" showRowColHeaders="0" zoomScaleNormal="100" workbookViewId="0"/>
  </sheetViews>
  <sheetFormatPr baseColWidth="10" defaultColWidth="12.5703125" defaultRowHeight="11.25"/>
  <cols>
    <col min="1" max="1" width="2.7109375" style="28" customWidth="1"/>
    <col min="2" max="2" width="19" style="41" customWidth="1"/>
    <col min="3" max="3" width="20.7109375" style="41" customWidth="1"/>
    <col min="4" max="10" width="10.5703125" style="41" customWidth="1"/>
    <col min="11" max="11" width="27.5703125" style="41" customWidth="1"/>
    <col min="12" max="16384" width="12.5703125" style="41"/>
  </cols>
  <sheetData>
    <row r="1" spans="1:11" s="17" customFormat="1" ht="11.25" customHeight="1">
      <c r="A1" s="14"/>
      <c r="B1" s="14"/>
      <c r="C1" s="14"/>
      <c r="D1" s="15"/>
      <c r="E1" s="15"/>
      <c r="F1" s="15"/>
      <c r="G1" s="15"/>
      <c r="H1" s="15"/>
      <c r="I1" s="15"/>
      <c r="J1" s="15"/>
    </row>
    <row r="2" spans="1:11" s="17" customFormat="1" ht="5.25" customHeight="1">
      <c r="A2" s="14"/>
      <c r="B2" s="14"/>
      <c r="C2" s="14"/>
      <c r="D2" s="15"/>
      <c r="E2" s="15"/>
      <c r="F2" s="16"/>
      <c r="G2" s="16"/>
      <c r="H2" s="16"/>
    </row>
    <row r="3" spans="1:11" s="19" customFormat="1" ht="12.75" customHeight="1">
      <c r="A3" s="18"/>
      <c r="B3" s="1758" t="s">
        <v>284</v>
      </c>
      <c r="C3" s="1758"/>
      <c r="D3" s="1758"/>
      <c r="E3" s="1758"/>
      <c r="F3" s="1758"/>
      <c r="G3" s="1758"/>
      <c r="H3" s="1758"/>
    </row>
    <row r="4" spans="1:11" s="17" customFormat="1" ht="5.25" customHeight="1">
      <c r="A4" s="14"/>
      <c r="B4" s="14"/>
      <c r="C4" s="14"/>
      <c r="D4" s="15"/>
      <c r="E4" s="15"/>
      <c r="F4" s="16"/>
      <c r="G4" s="16"/>
      <c r="H4" s="16"/>
      <c r="J4" s="14"/>
      <c r="K4" s="14"/>
    </row>
    <row r="5" spans="1:11" s="9" customFormat="1" ht="15.75" customHeight="1">
      <c r="A5" s="20"/>
      <c r="B5" s="21" t="s">
        <v>1429</v>
      </c>
    </row>
    <row r="6" spans="1:11" ht="11.25" customHeight="1">
      <c r="A6" s="20"/>
      <c r="B6" s="21"/>
      <c r="C6" s="9"/>
      <c r="D6" s="9"/>
      <c r="E6" s="9"/>
      <c r="F6" s="9"/>
      <c r="G6" s="9"/>
      <c r="H6" s="9"/>
      <c r="I6" s="9"/>
      <c r="J6" s="9"/>
    </row>
    <row r="7" spans="1:11" ht="11.25" customHeight="1">
      <c r="A7" s="20"/>
      <c r="B7" s="1923" t="s">
        <v>1430</v>
      </c>
      <c r="C7" s="1923"/>
      <c r="D7" s="1923"/>
      <c r="E7" s="1923"/>
      <c r="F7" s="1923"/>
      <c r="G7" s="1923"/>
      <c r="H7" s="1923"/>
      <c r="I7" s="1923"/>
      <c r="J7" s="1923"/>
    </row>
    <row r="9" spans="1:11">
      <c r="A9" s="24"/>
      <c r="B9" s="692" t="s">
        <v>866</v>
      </c>
      <c r="C9" s="661"/>
      <c r="D9" s="661" t="s">
        <v>305</v>
      </c>
      <c r="E9" s="661" t="s">
        <v>308</v>
      </c>
      <c r="F9" s="661" t="s">
        <v>310</v>
      </c>
      <c r="G9" s="661" t="s">
        <v>313</v>
      </c>
      <c r="H9" s="661" t="s">
        <v>319</v>
      </c>
      <c r="I9" s="661" t="s">
        <v>328</v>
      </c>
      <c r="J9" s="661" t="s">
        <v>331</v>
      </c>
    </row>
    <row r="10" spans="1:11" ht="56.25">
      <c r="A10" s="24"/>
      <c r="B10" s="1161" t="s">
        <v>296</v>
      </c>
      <c r="C10" s="1206" t="s">
        <v>1178</v>
      </c>
      <c r="D10" s="657" t="s">
        <v>709</v>
      </c>
      <c r="E10" s="657" t="s">
        <v>1431</v>
      </c>
      <c r="F10" s="657" t="s">
        <v>1378</v>
      </c>
      <c r="G10" s="657" t="s">
        <v>1432</v>
      </c>
      <c r="H10" s="657" t="s">
        <v>1433</v>
      </c>
      <c r="I10" s="657" t="s">
        <v>1385</v>
      </c>
      <c r="J10" s="657" t="s">
        <v>1434</v>
      </c>
    </row>
    <row r="11" spans="1:11">
      <c r="A11" s="19"/>
      <c r="B11" s="1017" t="s">
        <v>600</v>
      </c>
      <c r="C11" s="1017" t="s">
        <v>1435</v>
      </c>
      <c r="D11" s="1017"/>
      <c r="E11" s="1017"/>
      <c r="F11" s="1017"/>
      <c r="G11" s="1017"/>
      <c r="H11" s="1017"/>
      <c r="I11" s="1017"/>
      <c r="J11" s="1017"/>
    </row>
    <row r="12" spans="1:11">
      <c r="A12" s="19"/>
      <c r="B12" s="1921"/>
      <c r="C12" s="588" t="s">
        <v>2017</v>
      </c>
      <c r="D12" s="155">
        <v>2063.0349999999999</v>
      </c>
      <c r="E12" s="1594">
        <v>6.7437000480182537E-4</v>
      </c>
      <c r="F12" s="155">
        <v>116</v>
      </c>
      <c r="G12" s="1594">
        <v>34.552244544688222</v>
      </c>
      <c r="H12" s="1457">
        <v>2.9095890410958902</v>
      </c>
      <c r="I12" s="155">
        <v>428.65800000000002</v>
      </c>
      <c r="J12" s="1457">
        <v>20.778028487156057</v>
      </c>
    </row>
    <row r="13" spans="1:11">
      <c r="A13" s="19"/>
      <c r="B13" s="1921"/>
      <c r="C13" s="588" t="s">
        <v>2018</v>
      </c>
      <c r="D13" s="155">
        <v>2164.4270000000001</v>
      </c>
      <c r="E13" s="1594">
        <v>0.19365860298305831</v>
      </c>
      <c r="F13" s="155">
        <v>83</v>
      </c>
      <c r="G13" s="1594">
        <v>26.874524417432188</v>
      </c>
      <c r="H13" s="1457">
        <v>3.0191780821917806</v>
      </c>
      <c r="I13" s="155">
        <v>606.48099999999999</v>
      </c>
      <c r="J13" s="1457">
        <v>28.020395236244973</v>
      </c>
    </row>
    <row r="14" spans="1:11">
      <c r="A14" s="19"/>
      <c r="B14" s="1921"/>
      <c r="C14" s="588" t="s">
        <v>2019</v>
      </c>
      <c r="D14" s="155">
        <v>2597.4659999999999</v>
      </c>
      <c r="E14" s="1594">
        <v>0.40142618670274005</v>
      </c>
      <c r="F14" s="155">
        <v>427</v>
      </c>
      <c r="G14" s="1594">
        <v>23.020319905567636</v>
      </c>
      <c r="H14" s="1457">
        <v>2.7369863013698632</v>
      </c>
      <c r="I14" s="155">
        <v>889.33100000000002</v>
      </c>
      <c r="J14" s="1457">
        <v>34.238407740467053</v>
      </c>
    </row>
    <row r="15" spans="1:11">
      <c r="A15" s="19"/>
      <c r="B15" s="1921"/>
      <c r="C15" s="588" t="s">
        <v>2020</v>
      </c>
      <c r="D15" s="155">
        <v>16636.975999999999</v>
      </c>
      <c r="E15" s="1594">
        <v>0.54703304053970081</v>
      </c>
      <c r="F15" s="155">
        <v>342</v>
      </c>
      <c r="G15" s="1594">
        <v>18.768906796728785</v>
      </c>
      <c r="H15" s="1457">
        <v>1.8630136986301369</v>
      </c>
      <c r="I15" s="155">
        <v>4884.2020000000002</v>
      </c>
      <c r="J15" s="1457">
        <v>29.35751064376122</v>
      </c>
    </row>
    <row r="16" spans="1:11">
      <c r="A16" s="19"/>
      <c r="B16" s="1921"/>
      <c r="C16" s="588" t="s">
        <v>2021</v>
      </c>
      <c r="D16" s="155">
        <v>4969.527</v>
      </c>
      <c r="E16" s="1594">
        <v>1.339193652274425</v>
      </c>
      <c r="F16" s="155">
        <v>443</v>
      </c>
      <c r="G16" s="1594">
        <v>26.022709673729171</v>
      </c>
      <c r="H16" s="1457">
        <v>2.2630136986301368</v>
      </c>
      <c r="I16" s="155">
        <v>3012.7660000000001</v>
      </c>
      <c r="J16" s="1457">
        <v>60.624803930031966</v>
      </c>
    </row>
    <row r="17" spans="1:12">
      <c r="A17" s="19"/>
      <c r="B17" s="1921"/>
      <c r="C17" s="588" t="s">
        <v>2022</v>
      </c>
      <c r="D17" s="155">
        <v>1332.857</v>
      </c>
      <c r="E17" s="1594">
        <v>3.704730197696672</v>
      </c>
      <c r="F17" s="155">
        <v>140</v>
      </c>
      <c r="G17" s="1594">
        <v>28.238446467383721</v>
      </c>
      <c r="H17" s="1457">
        <v>1.8794520547945206</v>
      </c>
      <c r="I17" s="155">
        <v>1178.8510000000001</v>
      </c>
      <c r="J17" s="1457">
        <v>88.445422127054897</v>
      </c>
    </row>
    <row r="18" spans="1:12">
      <c r="A18" s="19"/>
      <c r="B18" s="1921"/>
      <c r="C18" s="588" t="s">
        <v>2023</v>
      </c>
      <c r="D18" s="155">
        <v>196.71100000000001</v>
      </c>
      <c r="E18" s="1594">
        <v>11.692179200812031</v>
      </c>
      <c r="F18" s="155">
        <v>5</v>
      </c>
      <c r="G18" s="1594">
        <v>46.531197296322169</v>
      </c>
      <c r="H18" s="1457">
        <v>1.2821917808219179</v>
      </c>
      <c r="I18" s="155">
        <v>397.96100000000001</v>
      </c>
      <c r="J18" s="1457">
        <v>202.30744594862514</v>
      </c>
    </row>
    <row r="19" spans="1:12">
      <c r="A19" s="19"/>
      <c r="B19" s="1921"/>
      <c r="C19" s="588" t="s">
        <v>2024</v>
      </c>
      <c r="D19" s="155">
        <v>25.704000000000001</v>
      </c>
      <c r="E19" s="1594">
        <v>100</v>
      </c>
      <c r="F19" s="155">
        <v>16</v>
      </c>
      <c r="G19" s="1594">
        <v>10.889191897962743</v>
      </c>
      <c r="H19" s="1457">
        <v>3.6821917808219178</v>
      </c>
      <c r="I19" s="155">
        <v>96.539000000000001</v>
      </c>
      <c r="J19" s="1457">
        <v>375.57967631497047</v>
      </c>
    </row>
    <row r="20" spans="1:12" ht="11.25" customHeight="1">
      <c r="A20" s="19"/>
      <c r="B20" s="1921"/>
      <c r="C20" s="588" t="s">
        <v>1436</v>
      </c>
      <c r="D20" s="155">
        <v>29986.7</v>
      </c>
      <c r="E20" s="1594">
        <v>0.90591346663656314</v>
      </c>
      <c r="F20" s="155">
        <v>1572</v>
      </c>
      <c r="G20" s="1594">
        <v>22.606494489283381</v>
      </c>
      <c r="H20" s="1457">
        <v>2.1589041095890411</v>
      </c>
      <c r="I20" s="155">
        <v>11494.786</v>
      </c>
      <c r="J20" s="1457">
        <v>38.332947606772336</v>
      </c>
    </row>
    <row r="21" spans="1:12">
      <c r="A21" s="19"/>
      <c r="B21" s="591" t="s">
        <v>1187</v>
      </c>
      <c r="C21" s="591" t="s">
        <v>1435</v>
      </c>
      <c r="D21" s="591"/>
      <c r="E21" s="1594">
        <v>0</v>
      </c>
      <c r="F21" s="591"/>
      <c r="G21" s="1594">
        <v>0</v>
      </c>
      <c r="H21" s="1633"/>
      <c r="I21" s="591"/>
      <c r="J21" s="1633">
        <v>0</v>
      </c>
    </row>
    <row r="22" spans="1:12">
      <c r="A22" s="19"/>
      <c r="B22" s="1921"/>
      <c r="C22" s="588" t="s">
        <v>2017</v>
      </c>
      <c r="D22" s="242">
        <v>121.502</v>
      </c>
      <c r="E22" s="1594">
        <v>0.12979708985528821</v>
      </c>
      <c r="F22" s="155">
        <v>2</v>
      </c>
      <c r="G22" s="1594">
        <v>46.42228902297709</v>
      </c>
      <c r="H22" s="1457">
        <v>4.9972602739726026</v>
      </c>
      <c r="I22" s="242">
        <v>72.484999999999999</v>
      </c>
      <c r="J22" s="1457">
        <v>59.657454198284796</v>
      </c>
    </row>
    <row r="23" spans="1:12">
      <c r="A23" s="19"/>
      <c r="B23" s="1921"/>
      <c r="C23" s="588" t="s">
        <v>2018</v>
      </c>
      <c r="D23" s="155">
        <v>137.91499999999999</v>
      </c>
      <c r="E23" s="1594">
        <v>0.19200139123080889</v>
      </c>
      <c r="F23" s="155">
        <v>2</v>
      </c>
      <c r="G23" s="1594">
        <v>38.369672400143124</v>
      </c>
      <c r="H23" s="1457">
        <v>5</v>
      </c>
      <c r="I23" s="242">
        <v>81.966999999999999</v>
      </c>
      <c r="J23" s="1457">
        <v>59.432984084399806</v>
      </c>
    </row>
    <row r="24" spans="1:12">
      <c r="A24" s="19"/>
      <c r="B24" s="1921"/>
      <c r="C24" s="588" t="s">
        <v>2019</v>
      </c>
      <c r="D24" s="155">
        <v>10</v>
      </c>
      <c r="E24" s="1594">
        <v>0.30725765111911169</v>
      </c>
      <c r="F24" s="155">
        <v>5</v>
      </c>
      <c r="G24" s="1594">
        <v>32.120353839271196</v>
      </c>
      <c r="H24" s="1457">
        <v>1.989041095890411</v>
      </c>
      <c r="I24" s="242">
        <v>3.6619999999999999</v>
      </c>
      <c r="J24" s="1457">
        <v>36.620000000000005</v>
      </c>
    </row>
    <row r="25" spans="1:12">
      <c r="A25" s="19"/>
      <c r="B25" s="1921"/>
      <c r="C25" s="588" t="s">
        <v>2020</v>
      </c>
      <c r="D25" s="155">
        <v>18.129000000000001</v>
      </c>
      <c r="E25" s="1594">
        <v>0.60779263571795672</v>
      </c>
      <c r="F25" s="155">
        <v>4</v>
      </c>
      <c r="G25" s="1594">
        <v>28.287792735186841</v>
      </c>
      <c r="H25" s="1457">
        <v>4.9863013698630141</v>
      </c>
      <c r="I25" s="242">
        <v>12.766</v>
      </c>
      <c r="J25" s="1457">
        <v>70.417563020574775</v>
      </c>
    </row>
    <row r="26" spans="1:12">
      <c r="A26" s="19"/>
      <c r="B26" s="1921"/>
      <c r="C26" s="588" t="s">
        <v>2021</v>
      </c>
      <c r="D26" s="155">
        <v>126.854</v>
      </c>
      <c r="E26" s="1594">
        <v>0.76608951888536758</v>
      </c>
      <c r="F26" s="155">
        <v>8</v>
      </c>
      <c r="G26" s="1594">
        <v>20.314667765683616</v>
      </c>
      <c r="H26" s="1457">
        <v>4.9945205479452053</v>
      </c>
      <c r="I26" s="242">
        <v>69.363</v>
      </c>
      <c r="J26" s="1457">
        <v>54.679395210241701</v>
      </c>
    </row>
    <row r="27" spans="1:12">
      <c r="A27" s="19"/>
      <c r="B27" s="1921"/>
      <c r="C27" s="588" t="s">
        <v>2022</v>
      </c>
      <c r="D27" s="155">
        <v>0.222</v>
      </c>
      <c r="E27" s="1594">
        <v>2.9860009763596844</v>
      </c>
      <c r="F27" s="155">
        <v>1</v>
      </c>
      <c r="G27" s="1594">
        <v>25.856998334421316</v>
      </c>
      <c r="H27" s="1457">
        <v>5</v>
      </c>
      <c r="I27" s="242">
        <v>0.21</v>
      </c>
      <c r="J27" s="1457">
        <v>94.594594594594597</v>
      </c>
    </row>
    <row r="28" spans="1:12">
      <c r="A28" s="19"/>
      <c r="B28" s="1921"/>
      <c r="C28" s="588" t="s">
        <v>2023</v>
      </c>
      <c r="D28" s="242"/>
      <c r="E28" s="1594"/>
      <c r="F28" s="242"/>
      <c r="G28" s="1594"/>
      <c r="H28" s="1633"/>
      <c r="I28" s="242"/>
      <c r="J28" s="1633">
        <v>0</v>
      </c>
    </row>
    <row r="29" spans="1:12">
      <c r="A29" s="19"/>
      <c r="B29" s="1921"/>
      <c r="C29" s="588" t="s">
        <v>2024</v>
      </c>
      <c r="D29" s="242">
        <v>24.478999999999999</v>
      </c>
      <c r="E29" s="1594">
        <v>100</v>
      </c>
      <c r="F29" s="242">
        <v>1</v>
      </c>
      <c r="G29" s="1594">
        <v>29.862141282729354</v>
      </c>
      <c r="H29" s="1457">
        <v>4.2109589041095887</v>
      </c>
      <c r="I29" s="242"/>
      <c r="J29" s="1457">
        <v>0</v>
      </c>
    </row>
    <row r="30" spans="1:12" ht="11.25" customHeight="1">
      <c r="A30" s="19"/>
      <c r="B30" s="1800"/>
      <c r="C30" s="1205" t="s">
        <v>1437</v>
      </c>
      <c r="D30" s="1234">
        <v>439.09800000000001</v>
      </c>
      <c r="E30" s="1594">
        <v>5.925843014680849</v>
      </c>
      <c r="F30" s="155">
        <v>23</v>
      </c>
      <c r="G30" s="1594">
        <v>34.342741437266689</v>
      </c>
      <c r="H30" s="1457">
        <v>4.8849315068493153</v>
      </c>
      <c r="I30" s="242">
        <v>240.45099999999999</v>
      </c>
      <c r="J30" s="1457">
        <v>54.760212982067777</v>
      </c>
    </row>
    <row r="31" spans="1:12" s="79" customFormat="1">
      <c r="A31" s="4"/>
      <c r="B31" s="1922" t="s">
        <v>1438</v>
      </c>
      <c r="C31" s="1922"/>
      <c r="D31" s="752">
        <v>30425.796999999999</v>
      </c>
      <c r="E31" s="1595">
        <v>0.97835975890664151</v>
      </c>
      <c r="F31" s="752">
        <v>1595</v>
      </c>
      <c r="G31" s="1595">
        <v>22.775868893527505</v>
      </c>
      <c r="H31" s="1634">
        <v>2.1972602739726028</v>
      </c>
      <c r="I31" s="628">
        <v>11735.236000000001</v>
      </c>
      <c r="J31" s="1634">
        <v>38.570020039244987</v>
      </c>
      <c r="L31" s="41"/>
    </row>
    <row r="32" spans="1:12">
      <c r="A32" s="19"/>
      <c r="B32" s="588"/>
      <c r="C32" s="588"/>
      <c r="D32" s="155"/>
      <c r="E32" s="83"/>
      <c r="F32" s="155"/>
      <c r="G32" s="83"/>
      <c r="H32" s="159"/>
      <c r="I32" s="53"/>
      <c r="J32" s="83"/>
    </row>
    <row r="33" spans="1:10" ht="16.5" customHeight="1"/>
    <row r="34" spans="1:10">
      <c r="A34" s="24"/>
      <c r="B34" s="692" t="s">
        <v>1439</v>
      </c>
      <c r="C34" s="661"/>
      <c r="D34" s="661" t="s">
        <v>305</v>
      </c>
      <c r="E34" s="661" t="s">
        <v>308</v>
      </c>
      <c r="F34" s="661" t="s">
        <v>310</v>
      </c>
      <c r="G34" s="661" t="s">
        <v>313</v>
      </c>
      <c r="H34" s="661" t="s">
        <v>319</v>
      </c>
      <c r="I34" s="661" t="s">
        <v>328</v>
      </c>
      <c r="J34" s="661" t="s">
        <v>331</v>
      </c>
    </row>
    <row r="35" spans="1:10" ht="56.25">
      <c r="A35" s="24"/>
      <c r="B35" s="1161" t="s">
        <v>296</v>
      </c>
      <c r="C35" s="1206" t="s">
        <v>1178</v>
      </c>
      <c r="D35" s="657" t="s">
        <v>709</v>
      </c>
      <c r="E35" s="657" t="s">
        <v>1431</v>
      </c>
      <c r="F35" s="657" t="s">
        <v>1378</v>
      </c>
      <c r="G35" s="657" t="s">
        <v>1432</v>
      </c>
      <c r="H35" s="657" t="s">
        <v>1433</v>
      </c>
      <c r="I35" s="657" t="s">
        <v>1385</v>
      </c>
      <c r="J35" s="657" t="s">
        <v>1434</v>
      </c>
    </row>
    <row r="36" spans="1:10">
      <c r="A36" s="19"/>
      <c r="B36" s="1017" t="s">
        <v>600</v>
      </c>
      <c r="C36" s="1017" t="s">
        <v>1435</v>
      </c>
      <c r="D36" s="1017"/>
      <c r="E36" s="1017"/>
      <c r="F36" s="1017"/>
      <c r="G36" s="1017"/>
      <c r="H36" s="1017"/>
      <c r="I36" s="1017"/>
      <c r="J36" s="1017"/>
    </row>
    <row r="37" spans="1:10">
      <c r="A37" s="19"/>
      <c r="B37" s="1921"/>
      <c r="C37" s="588" t="s">
        <v>2017</v>
      </c>
      <c r="D37" s="155">
        <v>4006</v>
      </c>
      <c r="E37" s="1596">
        <v>0.08</v>
      </c>
      <c r="F37" s="155">
        <v>142</v>
      </c>
      <c r="G37" s="1594">
        <v>32.770000000000003</v>
      </c>
      <c r="H37" s="1457">
        <v>3.4</v>
      </c>
      <c r="I37" s="155">
        <v>878</v>
      </c>
      <c r="J37" s="1457">
        <v>21.92</v>
      </c>
    </row>
    <row r="38" spans="1:10">
      <c r="A38" s="19"/>
      <c r="B38" s="1921"/>
      <c r="C38" s="588" t="s">
        <v>2018</v>
      </c>
      <c r="D38" s="155">
        <v>2088</v>
      </c>
      <c r="E38" s="1596">
        <v>0.18</v>
      </c>
      <c r="F38" s="155">
        <v>85</v>
      </c>
      <c r="G38" s="1594">
        <v>29.98</v>
      </c>
      <c r="H38" s="1457">
        <v>2.9</v>
      </c>
      <c r="I38" s="155">
        <v>605</v>
      </c>
      <c r="J38" s="1457">
        <v>29</v>
      </c>
    </row>
    <row r="39" spans="1:10">
      <c r="A39" s="19"/>
      <c r="B39" s="1921"/>
      <c r="C39" s="588" t="s">
        <v>2019</v>
      </c>
      <c r="D39" s="155">
        <v>9312</v>
      </c>
      <c r="E39" s="1596">
        <v>0.34</v>
      </c>
      <c r="F39" s="155">
        <v>498</v>
      </c>
      <c r="G39" s="1594">
        <v>23.62</v>
      </c>
      <c r="H39" s="1457">
        <v>2.6</v>
      </c>
      <c r="I39" s="155">
        <v>3178</v>
      </c>
      <c r="J39" s="1457">
        <v>34.130000000000003</v>
      </c>
    </row>
    <row r="40" spans="1:10">
      <c r="A40" s="19"/>
      <c r="B40" s="1921"/>
      <c r="C40" s="588" t="s">
        <v>2020</v>
      </c>
      <c r="D40" s="155">
        <v>2516</v>
      </c>
      <c r="E40" s="1596">
        <v>0.57999999999999996</v>
      </c>
      <c r="F40" s="155">
        <v>345</v>
      </c>
      <c r="G40" s="1594">
        <v>28</v>
      </c>
      <c r="H40" s="1457">
        <v>2.7</v>
      </c>
      <c r="I40" s="155">
        <v>1280</v>
      </c>
      <c r="J40" s="1457">
        <v>50.9</v>
      </c>
    </row>
    <row r="41" spans="1:10">
      <c r="A41" s="19"/>
      <c r="B41" s="1921"/>
      <c r="C41" s="588" t="s">
        <v>2021</v>
      </c>
      <c r="D41" s="155">
        <v>5283</v>
      </c>
      <c r="E41" s="1596">
        <v>1.33</v>
      </c>
      <c r="F41" s="155">
        <v>431</v>
      </c>
      <c r="G41" s="1594">
        <v>30.08</v>
      </c>
      <c r="H41" s="1457">
        <v>2.4</v>
      </c>
      <c r="I41" s="155">
        <v>3686</v>
      </c>
      <c r="J41" s="1457">
        <v>69.77</v>
      </c>
    </row>
    <row r="42" spans="1:10">
      <c r="A42" s="19"/>
      <c r="B42" s="1921"/>
      <c r="C42" s="588" t="s">
        <v>2022</v>
      </c>
      <c r="D42" s="155">
        <v>2865</v>
      </c>
      <c r="E42" s="1596">
        <v>3.76</v>
      </c>
      <c r="F42" s="155">
        <v>165</v>
      </c>
      <c r="G42" s="1594">
        <v>26.58</v>
      </c>
      <c r="H42" s="1457">
        <v>1.5</v>
      </c>
      <c r="I42" s="155">
        <v>2301</v>
      </c>
      <c r="J42" s="1457">
        <v>80.31</v>
      </c>
    </row>
    <row r="43" spans="1:10">
      <c r="A43" s="19"/>
      <c r="B43" s="1921"/>
      <c r="C43" s="588" t="s">
        <v>2023</v>
      </c>
      <c r="D43" s="155">
        <v>57</v>
      </c>
      <c r="E43" s="1596">
        <v>16.600000000000001</v>
      </c>
      <c r="F43" s="155">
        <v>12</v>
      </c>
      <c r="G43" s="1594">
        <v>19.3</v>
      </c>
      <c r="H43" s="1457">
        <v>2.6</v>
      </c>
      <c r="I43" s="155">
        <v>57</v>
      </c>
      <c r="J43" s="1457">
        <v>100.69</v>
      </c>
    </row>
    <row r="44" spans="1:10">
      <c r="A44" s="19"/>
      <c r="B44" s="1921"/>
      <c r="C44" s="588" t="s">
        <v>2024</v>
      </c>
      <c r="D44" s="155">
        <v>32</v>
      </c>
      <c r="E44" s="1596">
        <v>100</v>
      </c>
      <c r="F44" s="155">
        <v>14</v>
      </c>
      <c r="G44" s="1594">
        <v>0</v>
      </c>
      <c r="H44" s="1457">
        <v>3.2</v>
      </c>
      <c r="I44" s="155">
        <v>125</v>
      </c>
      <c r="J44" s="1457">
        <v>391.23</v>
      </c>
    </row>
    <row r="45" spans="1:10" ht="11.25" customHeight="1">
      <c r="A45" s="19"/>
      <c r="B45" s="1921"/>
      <c r="C45" s="588" t="s">
        <v>1436</v>
      </c>
      <c r="D45" s="155">
        <v>26157</v>
      </c>
      <c r="E45" s="1596">
        <v>1.04</v>
      </c>
      <c r="F45" s="155">
        <v>1692</v>
      </c>
      <c r="G45" s="1594">
        <v>27.54</v>
      </c>
      <c r="H45" s="1457">
        <v>2.6</v>
      </c>
      <c r="I45" s="155">
        <v>12111</v>
      </c>
      <c r="J45" s="1457">
        <v>46.3</v>
      </c>
    </row>
    <row r="46" spans="1:10">
      <c r="A46" s="19"/>
      <c r="B46" s="591" t="s">
        <v>1187</v>
      </c>
      <c r="C46" s="591" t="s">
        <v>1435</v>
      </c>
      <c r="D46" s="591"/>
      <c r="E46" s="1596"/>
      <c r="F46" s="591"/>
      <c r="G46" s="1594"/>
      <c r="H46" s="1633"/>
      <c r="I46" s="591"/>
      <c r="J46" s="1633"/>
    </row>
    <row r="47" spans="1:10">
      <c r="A47" s="19"/>
      <c r="B47" s="1921"/>
      <c r="C47" s="588" t="s">
        <v>2017</v>
      </c>
      <c r="D47" s="242">
        <v>147</v>
      </c>
      <c r="E47" s="1596">
        <v>0.13</v>
      </c>
      <c r="F47" s="155">
        <v>2</v>
      </c>
      <c r="G47" s="1594">
        <v>46.43</v>
      </c>
      <c r="H47" s="1457">
        <v>5</v>
      </c>
      <c r="I47" s="242">
        <v>88</v>
      </c>
      <c r="J47" s="1457">
        <v>59.68</v>
      </c>
    </row>
    <row r="48" spans="1:10">
      <c r="A48" s="19"/>
      <c r="B48" s="1921"/>
      <c r="C48" s="588" t="s">
        <v>2018</v>
      </c>
      <c r="D48" s="155">
        <v>181</v>
      </c>
      <c r="E48" s="1596">
        <v>0.19</v>
      </c>
      <c r="F48" s="155">
        <v>3</v>
      </c>
      <c r="G48" s="1594">
        <v>32.590000000000003</v>
      </c>
      <c r="H48" s="1457">
        <v>4.7</v>
      </c>
      <c r="I48" s="242">
        <v>86</v>
      </c>
      <c r="J48" s="1457">
        <v>47.63</v>
      </c>
    </row>
    <row r="49" spans="1:20">
      <c r="A49" s="19"/>
      <c r="B49" s="1921"/>
      <c r="C49" s="588" t="s">
        <v>2019</v>
      </c>
      <c r="D49" s="155">
        <v>34</v>
      </c>
      <c r="E49" s="1596">
        <v>0.48</v>
      </c>
      <c r="F49" s="155">
        <v>6</v>
      </c>
      <c r="G49" s="1594">
        <v>28.63</v>
      </c>
      <c r="H49" s="1457">
        <v>4.9000000000000004</v>
      </c>
      <c r="I49" s="242">
        <v>22</v>
      </c>
      <c r="J49" s="1457">
        <v>63.68</v>
      </c>
    </row>
    <row r="50" spans="1:20">
      <c r="A50" s="19"/>
      <c r="B50" s="1921"/>
      <c r="C50" s="588" t="s">
        <v>2020</v>
      </c>
      <c r="D50" s="155">
        <v>218</v>
      </c>
      <c r="E50" s="1596">
        <v>0.62</v>
      </c>
      <c r="F50" s="155">
        <v>11</v>
      </c>
      <c r="G50" s="1594">
        <v>21.22</v>
      </c>
      <c r="H50" s="1457">
        <v>5</v>
      </c>
      <c r="I50" s="242">
        <v>115</v>
      </c>
      <c r="J50" s="1457">
        <v>52.73</v>
      </c>
    </row>
    <row r="51" spans="1:20">
      <c r="A51" s="19"/>
      <c r="B51" s="1921"/>
      <c r="C51" s="588" t="s">
        <v>2021</v>
      </c>
      <c r="D51" s="155">
        <v>33</v>
      </c>
      <c r="E51" s="1596">
        <v>1.64</v>
      </c>
      <c r="F51" s="155">
        <v>5</v>
      </c>
      <c r="G51" s="1594">
        <v>37.5</v>
      </c>
      <c r="H51" s="1457">
        <v>5</v>
      </c>
      <c r="I51" s="242">
        <v>41</v>
      </c>
      <c r="J51" s="1457">
        <v>124.03</v>
      </c>
    </row>
    <row r="52" spans="1:20">
      <c r="A52" s="19"/>
      <c r="B52" s="1921"/>
      <c r="C52" s="588" t="s">
        <v>2022</v>
      </c>
      <c r="D52" s="155"/>
      <c r="E52" s="1596">
        <v>2.5</v>
      </c>
      <c r="F52" s="155">
        <v>1</v>
      </c>
      <c r="G52" s="1594">
        <v>23.03</v>
      </c>
      <c r="H52" s="1457">
        <v>5</v>
      </c>
      <c r="I52" s="242"/>
      <c r="J52" s="1457">
        <v>78.73</v>
      </c>
    </row>
    <row r="53" spans="1:20">
      <c r="A53" s="19"/>
      <c r="B53" s="1921"/>
      <c r="C53" s="588" t="s">
        <v>2023</v>
      </c>
      <c r="D53" s="242"/>
      <c r="E53" s="1596"/>
      <c r="F53" s="242"/>
      <c r="G53" s="1594"/>
      <c r="H53" s="1633"/>
      <c r="I53" s="242"/>
      <c r="J53" s="1633"/>
    </row>
    <row r="54" spans="1:20">
      <c r="A54" s="19"/>
      <c r="B54" s="1921"/>
      <c r="C54" s="588" t="s">
        <v>2024</v>
      </c>
      <c r="D54" s="242">
        <v>32</v>
      </c>
      <c r="E54" s="1596">
        <v>100</v>
      </c>
      <c r="F54" s="242">
        <v>1</v>
      </c>
      <c r="G54" s="1593">
        <v>0</v>
      </c>
      <c r="H54" s="1457">
        <v>4.5999999999999996</v>
      </c>
      <c r="I54" s="242"/>
      <c r="J54" s="1457">
        <v>0</v>
      </c>
    </row>
    <row r="55" spans="1:20" ht="11.25" customHeight="1">
      <c r="A55" s="19"/>
      <c r="B55" s="1800"/>
      <c r="C55" s="1205" t="s">
        <v>1437</v>
      </c>
      <c r="D55" s="1234">
        <v>646</v>
      </c>
      <c r="E55" s="1596">
        <v>5.39</v>
      </c>
      <c r="F55" s="155">
        <v>29</v>
      </c>
      <c r="G55" s="1594">
        <v>30.31</v>
      </c>
      <c r="H55" s="1457">
        <v>4.9000000000000004</v>
      </c>
      <c r="I55" s="242">
        <v>352</v>
      </c>
      <c r="J55" s="1457">
        <v>54.51</v>
      </c>
    </row>
    <row r="56" spans="1:20" s="79" customFormat="1">
      <c r="A56" s="4"/>
      <c r="B56" s="1922" t="s">
        <v>1438</v>
      </c>
      <c r="C56" s="1922"/>
      <c r="D56" s="752">
        <v>26803</v>
      </c>
      <c r="E56" s="1597">
        <v>1.1499999999999999</v>
      </c>
      <c r="F56" s="752">
        <v>1721</v>
      </c>
      <c r="G56" s="1595">
        <v>27.61</v>
      </c>
      <c r="H56" s="1634">
        <v>2.7</v>
      </c>
      <c r="I56" s="628">
        <v>12463</v>
      </c>
      <c r="J56" s="1634">
        <v>46.5</v>
      </c>
    </row>
    <row r="57" spans="1:20" ht="12">
      <c r="A57" s="19"/>
      <c r="N57" s="428"/>
      <c r="O57" s="380"/>
      <c r="P57" s="380"/>
      <c r="Q57" s="380"/>
      <c r="R57" s="380"/>
      <c r="S57" s="428"/>
      <c r="T57" s="380"/>
    </row>
    <row r="58" spans="1:20" ht="12">
      <c r="A58" s="19"/>
      <c r="N58" s="428"/>
      <c r="O58" s="380"/>
      <c r="P58" s="428"/>
      <c r="Q58" s="380"/>
      <c r="R58" s="380"/>
      <c r="S58" s="428"/>
      <c r="T58" s="380"/>
    </row>
    <row r="59" spans="1:20">
      <c r="A59" s="19"/>
    </row>
    <row r="60" spans="1:20">
      <c r="A60" s="19"/>
    </row>
    <row r="61" spans="1:20">
      <c r="A61" s="19"/>
    </row>
    <row r="62" spans="1:20">
      <c r="A62" s="19"/>
    </row>
    <row r="63" spans="1:20">
      <c r="A63" s="19"/>
    </row>
    <row r="64" spans="1:20">
      <c r="A64" s="33"/>
    </row>
    <row r="65" spans="1:1">
      <c r="A65" s="33"/>
    </row>
    <row r="66" spans="1:1">
      <c r="A66" s="33"/>
    </row>
    <row r="67" spans="1:1">
      <c r="A67" s="33"/>
    </row>
    <row r="68" spans="1:1">
      <c r="A68" s="33"/>
    </row>
    <row r="69" spans="1:1">
      <c r="A69" s="33"/>
    </row>
    <row r="70" spans="1:1">
      <c r="A70" s="33"/>
    </row>
    <row r="71" spans="1:1">
      <c r="A71" s="33"/>
    </row>
  </sheetData>
  <sheetProtection formatCells="0" formatColumns="0" formatRows="0" insertColumns="0" insertRows="0" insertHyperlinks="0" deleteColumns="0" deleteRows="0" sort="0" autoFilter="0" pivotTables="0"/>
  <mergeCells count="8">
    <mergeCell ref="B37:B45"/>
    <mergeCell ref="B47:B55"/>
    <mergeCell ref="B56:C56"/>
    <mergeCell ref="B3:H3"/>
    <mergeCell ref="B12:B20"/>
    <mergeCell ref="B22:B30"/>
    <mergeCell ref="B31:C31"/>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dimension ref="A1:K93"/>
  <sheetViews>
    <sheetView showGridLines="0" showRowColHeaders="0" zoomScaleNormal="100" workbookViewId="0"/>
  </sheetViews>
  <sheetFormatPr baseColWidth="10" defaultColWidth="11.42578125" defaultRowHeight="11.25"/>
  <cols>
    <col min="1" max="1" width="2.7109375" style="28" customWidth="1"/>
    <col min="2" max="2" width="19.42578125" style="41" customWidth="1"/>
    <col min="3" max="3" width="18.140625" style="41" customWidth="1"/>
    <col min="4" max="7" width="14.85546875" style="41" customWidth="1"/>
    <col min="8" max="8" width="129.140625" style="41" customWidth="1"/>
    <col min="9" max="16384" width="11.42578125" style="41"/>
  </cols>
  <sheetData>
    <row r="1" spans="1:11" s="17" customFormat="1" ht="11.25" customHeight="1">
      <c r="A1" s="14"/>
      <c r="B1" s="14"/>
      <c r="C1" s="14"/>
      <c r="D1" s="15"/>
      <c r="E1" s="15"/>
      <c r="F1" s="16"/>
      <c r="G1" s="16"/>
      <c r="H1" s="16"/>
    </row>
    <row r="2" spans="1:11" s="17" customFormat="1" ht="5.25" customHeight="1">
      <c r="A2" s="14"/>
      <c r="B2" s="14"/>
      <c r="C2" s="14"/>
      <c r="D2" s="15"/>
      <c r="E2" s="15"/>
      <c r="F2" s="16"/>
      <c r="G2" s="16"/>
      <c r="H2" s="16"/>
    </row>
    <row r="3" spans="1:11" s="19" customFormat="1" ht="12.75" customHeight="1">
      <c r="A3" s="18"/>
      <c r="B3" s="1758" t="s">
        <v>284</v>
      </c>
      <c r="C3" s="1758"/>
      <c r="D3" s="1758"/>
      <c r="E3" s="1758"/>
      <c r="F3" s="1758"/>
      <c r="G3" s="1758"/>
      <c r="H3" s="1758"/>
    </row>
    <row r="4" spans="1:11" s="17" customFormat="1" ht="5.25" customHeight="1">
      <c r="A4" s="14"/>
      <c r="B4" s="14"/>
      <c r="C4" s="14"/>
      <c r="D4" s="15"/>
      <c r="E4" s="15"/>
      <c r="F4" s="16"/>
      <c r="G4" s="16"/>
      <c r="H4" s="16"/>
      <c r="J4" s="14"/>
      <c r="K4" s="14"/>
    </row>
    <row r="5" spans="1:11" s="9" customFormat="1" ht="15.75" customHeight="1">
      <c r="A5" s="20"/>
      <c r="B5" s="21" t="s">
        <v>1440</v>
      </c>
    </row>
    <row r="6" spans="1:11" s="9" customFormat="1" ht="11.25" customHeight="1">
      <c r="A6" s="20"/>
      <c r="B6" s="21"/>
    </row>
    <row r="7" spans="1:11" s="9" customFormat="1" ht="11.25" customHeight="1">
      <c r="A7" s="20"/>
      <c r="B7" s="1920" t="s">
        <v>1441</v>
      </c>
      <c r="C7" s="1920"/>
      <c r="D7" s="1920"/>
      <c r="E7" s="1920"/>
      <c r="F7" s="1920"/>
      <c r="G7" s="1920"/>
    </row>
    <row r="9" spans="1:11">
      <c r="A9" s="24"/>
      <c r="B9" s="692" t="s">
        <v>866</v>
      </c>
      <c r="C9" s="1605" t="s">
        <v>305</v>
      </c>
      <c r="D9" s="1605" t="s">
        <v>308</v>
      </c>
      <c r="E9" s="1605" t="s">
        <v>310</v>
      </c>
      <c r="F9" s="1605" t="s">
        <v>313</v>
      </c>
      <c r="G9" s="1605" t="s">
        <v>319</v>
      </c>
    </row>
    <row r="10" spans="1:11">
      <c r="A10" s="24"/>
      <c r="B10" s="1018"/>
      <c r="C10" s="917" t="s">
        <v>1442</v>
      </c>
      <c r="D10" s="917"/>
      <c r="E10" s="917" t="s">
        <v>1443</v>
      </c>
      <c r="F10" s="917"/>
      <c r="G10" s="917"/>
    </row>
    <row r="11" spans="1:11">
      <c r="A11" s="24"/>
      <c r="B11" s="1235" t="s">
        <v>296</v>
      </c>
      <c r="C11" s="1143" t="s">
        <v>1444</v>
      </c>
      <c r="D11" s="1160" t="s">
        <v>1445</v>
      </c>
      <c r="E11" s="1143" t="s">
        <v>1399</v>
      </c>
      <c r="F11" s="1160" t="s">
        <v>1446</v>
      </c>
      <c r="G11" s="1160" t="s">
        <v>1447</v>
      </c>
    </row>
    <row r="12" spans="1:11">
      <c r="A12" s="19"/>
      <c r="B12" s="588" t="s">
        <v>1448</v>
      </c>
      <c r="C12" s="160">
        <v>86245.012830000007</v>
      </c>
      <c r="D12" s="160">
        <v>35560.972959999999</v>
      </c>
      <c r="E12" s="160">
        <v>50684.039870000001</v>
      </c>
      <c r="F12" s="160">
        <v>24186.011589999998</v>
      </c>
      <c r="G12" s="160">
        <v>26498.028279999999</v>
      </c>
    </row>
    <row r="13" spans="1:11">
      <c r="A13" s="19"/>
      <c r="B13" s="588" t="s">
        <v>1449</v>
      </c>
      <c r="C13" s="160">
        <v>216568.6741</v>
      </c>
      <c r="D13" s="160">
        <v>3.2885892120000002</v>
      </c>
      <c r="E13" s="160">
        <v>216565.3855</v>
      </c>
      <c r="F13" s="160">
        <v>210010.11540000001</v>
      </c>
      <c r="G13" s="160">
        <v>6555.2701859999997</v>
      </c>
    </row>
    <row r="14" spans="1:11">
      <c r="A14" s="19"/>
      <c r="B14" s="588" t="s">
        <v>1450</v>
      </c>
      <c r="C14" s="160"/>
      <c r="D14" s="160"/>
      <c r="E14" s="160"/>
      <c r="F14" s="160"/>
      <c r="G14" s="160"/>
    </row>
    <row r="15" spans="1:11" s="79" customFormat="1">
      <c r="A15" s="4"/>
      <c r="B15" s="630" t="s">
        <v>656</v>
      </c>
      <c r="C15" s="821">
        <v>302814</v>
      </c>
      <c r="D15" s="821">
        <v>35564</v>
      </c>
      <c r="E15" s="821">
        <v>267249</v>
      </c>
      <c r="F15" s="821">
        <v>234196</v>
      </c>
      <c r="G15" s="821">
        <v>33053</v>
      </c>
    </row>
    <row r="16" spans="1:11">
      <c r="A16" s="19"/>
    </row>
    <row r="17" spans="1:7">
      <c r="A17" s="19"/>
      <c r="B17" s="78"/>
      <c r="C17" s="78"/>
    </row>
    <row r="18" spans="1:7">
      <c r="A18" s="19"/>
      <c r="B18" s="692" t="s">
        <v>1190</v>
      </c>
      <c r="C18" s="1605" t="s">
        <v>305</v>
      </c>
      <c r="D18" s="1605" t="s">
        <v>308</v>
      </c>
      <c r="E18" s="1605" t="s">
        <v>310</v>
      </c>
      <c r="F18" s="1605" t="s">
        <v>313</v>
      </c>
      <c r="G18" s="1605" t="s">
        <v>319</v>
      </c>
    </row>
    <row r="19" spans="1:7">
      <c r="A19" s="24"/>
      <c r="B19" s="1018"/>
      <c r="C19" s="917" t="s">
        <v>1442</v>
      </c>
      <c r="D19" s="917"/>
      <c r="E19" s="917" t="s">
        <v>1443</v>
      </c>
      <c r="F19" s="917"/>
      <c r="G19" s="917"/>
    </row>
    <row r="20" spans="1:7">
      <c r="A20" s="24"/>
      <c r="B20" s="1235" t="s">
        <v>296</v>
      </c>
      <c r="C20" s="1143" t="s">
        <v>1444</v>
      </c>
      <c r="D20" s="1160" t="s">
        <v>1445</v>
      </c>
      <c r="E20" s="1143" t="s">
        <v>1399</v>
      </c>
      <c r="F20" s="1160" t="s">
        <v>1446</v>
      </c>
      <c r="G20" s="1160" t="s">
        <v>1447</v>
      </c>
    </row>
    <row r="21" spans="1:7">
      <c r="A21" s="19"/>
      <c r="B21" s="588" t="s">
        <v>1448</v>
      </c>
      <c r="C21" s="160">
        <v>102049</v>
      </c>
      <c r="D21" s="160">
        <v>57346</v>
      </c>
      <c r="E21" s="160">
        <v>44702</v>
      </c>
      <c r="F21" s="160">
        <v>21977</v>
      </c>
      <c r="G21" s="160">
        <v>22725</v>
      </c>
    </row>
    <row r="22" spans="1:7">
      <c r="A22" s="19"/>
      <c r="B22" s="588" t="s">
        <v>1449</v>
      </c>
      <c r="C22" s="160">
        <v>280232</v>
      </c>
      <c r="D22" s="160">
        <v>3</v>
      </c>
      <c r="E22" s="160">
        <v>280229</v>
      </c>
      <c r="F22" s="160">
        <v>277613</v>
      </c>
      <c r="G22" s="160">
        <v>2616</v>
      </c>
    </row>
    <row r="23" spans="1:7">
      <c r="A23" s="19"/>
      <c r="B23" s="588" t="s">
        <v>1450</v>
      </c>
      <c r="C23" s="160"/>
      <c r="D23" s="160"/>
      <c r="E23" s="160"/>
      <c r="F23" s="160"/>
      <c r="G23" s="160"/>
    </row>
    <row r="24" spans="1:7" s="79" customFormat="1">
      <c r="A24" s="4"/>
      <c r="B24" s="630" t="s">
        <v>656</v>
      </c>
      <c r="C24" s="821">
        <v>382280</v>
      </c>
      <c r="D24" s="821">
        <v>57349</v>
      </c>
      <c r="E24" s="821">
        <v>324931</v>
      </c>
      <c r="F24" s="821">
        <v>299590</v>
      </c>
      <c r="G24" s="821">
        <v>25341</v>
      </c>
    </row>
    <row r="25" spans="1:7">
      <c r="A25" s="19"/>
      <c r="C25" s="119"/>
    </row>
    <row r="26" spans="1:7">
      <c r="A26" s="19"/>
    </row>
    <row r="27" spans="1:7">
      <c r="A27" s="19"/>
    </row>
    <row r="28" spans="1:7">
      <c r="A28" s="19"/>
    </row>
    <row r="29" spans="1:7">
      <c r="A29" s="19"/>
    </row>
    <row r="30" spans="1:7">
      <c r="A30" s="19"/>
    </row>
    <row r="31" spans="1:7">
      <c r="A31" s="19"/>
    </row>
    <row r="32" spans="1:7">
      <c r="A32" s="19"/>
    </row>
    <row r="33" spans="1:1">
      <c r="A33" s="19"/>
    </row>
    <row r="34" spans="1:1">
      <c r="A34" s="19"/>
    </row>
    <row r="35" spans="1:1">
      <c r="A35" s="19"/>
    </row>
    <row r="36" spans="1:1">
      <c r="A36" s="19"/>
    </row>
    <row r="37" spans="1:1">
      <c r="A37" s="19"/>
    </row>
    <row r="38" spans="1:1">
      <c r="A38" s="19"/>
    </row>
    <row r="39" spans="1:1">
      <c r="A39" s="19"/>
    </row>
    <row r="40" spans="1:1">
      <c r="A40" s="19"/>
    </row>
    <row r="41" spans="1:1">
      <c r="A41" s="19"/>
    </row>
    <row r="42" spans="1:1">
      <c r="A42" s="19"/>
    </row>
    <row r="43" spans="1:1">
      <c r="A43" s="19"/>
    </row>
    <row r="44" spans="1:1">
      <c r="A44" s="19"/>
    </row>
    <row r="45" spans="1:1">
      <c r="A45" s="19"/>
    </row>
    <row r="46" spans="1:1">
      <c r="A46" s="19"/>
    </row>
    <row r="47" spans="1:1">
      <c r="A47" s="19"/>
    </row>
    <row r="48" spans="1:1">
      <c r="A48" s="19"/>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2" spans="1:1">
      <c r="A62" s="19"/>
    </row>
    <row r="63" spans="1:1">
      <c r="A63" s="19"/>
    </row>
    <row r="64" spans="1:1">
      <c r="A64" s="19"/>
    </row>
    <row r="65" spans="1:1">
      <c r="A65" s="19"/>
    </row>
    <row r="66" spans="1:1">
      <c r="A66" s="19"/>
    </row>
    <row r="67" spans="1:1">
      <c r="A67" s="19"/>
    </row>
    <row r="68" spans="1:1">
      <c r="A68" s="19"/>
    </row>
    <row r="75" spans="1:1">
      <c r="A75" s="30"/>
    </row>
    <row r="76" spans="1:1">
      <c r="A76" s="30"/>
    </row>
    <row r="77" spans="1:1">
      <c r="A77" s="31"/>
    </row>
    <row r="78" spans="1:1">
      <c r="A78" s="19"/>
    </row>
    <row r="79" spans="1:1">
      <c r="A79" s="19"/>
    </row>
    <row r="80" spans="1:1">
      <c r="A80" s="19"/>
    </row>
    <row r="81" spans="1:1">
      <c r="A81" s="19"/>
    </row>
    <row r="82" spans="1:1">
      <c r="A82" s="19"/>
    </row>
    <row r="83" spans="1:1">
      <c r="A83" s="19"/>
    </row>
    <row r="84" spans="1:1">
      <c r="A84" s="19"/>
    </row>
    <row r="85" spans="1:1">
      <c r="A85" s="19"/>
    </row>
    <row r="86" spans="1:1">
      <c r="A86" s="33"/>
    </row>
    <row r="87" spans="1:1">
      <c r="A87" s="33"/>
    </row>
    <row r="88" spans="1:1">
      <c r="A88" s="33"/>
    </row>
    <row r="89" spans="1:1">
      <c r="A89" s="33"/>
    </row>
    <row r="90" spans="1:1">
      <c r="A90" s="33"/>
    </row>
    <row r="91" spans="1:1">
      <c r="A91" s="33"/>
    </row>
    <row r="92" spans="1:1">
      <c r="A92" s="33"/>
    </row>
    <row r="93" spans="1:1">
      <c r="A93" s="33"/>
    </row>
  </sheetData>
  <mergeCells count="2">
    <mergeCell ref="B7:G7"/>
    <mergeCell ref="B3:H3"/>
  </mergeCells>
  <hyperlinks>
    <hyperlink ref="B3" location="Contents!A1" display="Back to index page" xr:uid="{331BCF18-CC31-4992-8CE4-59EDA500DADB}"/>
    <hyperlink ref="B3:H3" location="CONTENTS!A1" display="Back to contents page" xr:uid="{F0929841-C210-4349-96A4-888EC98E9B55}"/>
  </hyperlinks>
  <pageMargins left="0.23622047244094491" right="0.23622047244094491" top="0.74803149606299213" bottom="0.74803149606299213" header="0.31496062992125984" footer="0.31496062992125984"/>
  <pageSetup paperSize="9" scale="6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35B0-90B3-4974-9843-478F8AFF9BDB}">
  <dimension ref="B1:R94"/>
  <sheetViews>
    <sheetView showRowColHeaders="0" workbookViewId="0"/>
  </sheetViews>
  <sheetFormatPr baseColWidth="10" defaultColWidth="11.42578125" defaultRowHeight="11.25"/>
  <cols>
    <col min="1" max="1" width="2.5703125" style="41" customWidth="1"/>
    <col min="2" max="2" width="1.85546875" style="28" bestFit="1" customWidth="1"/>
    <col min="3" max="3" width="25.42578125" style="41" customWidth="1"/>
    <col min="4" max="5" width="17.140625" style="41" customWidth="1"/>
    <col min="6" max="6" width="1.42578125" style="41" customWidth="1"/>
    <col min="7" max="8" width="17.140625" style="41" customWidth="1"/>
    <col min="9" max="9" width="1.42578125" style="41" customWidth="1"/>
    <col min="10" max="11" width="17.140625" style="41" customWidth="1"/>
    <col min="12" max="12" width="95" style="41" customWidth="1"/>
    <col min="13" max="14" width="11.42578125" style="41"/>
    <col min="15" max="18" width="11.42578125" style="46"/>
    <col min="19" max="16384" width="11.42578125" style="41"/>
  </cols>
  <sheetData>
    <row r="1" spans="2:18" s="17" customFormat="1" ht="11.25" customHeight="1">
      <c r="B1" s="14"/>
      <c r="C1" s="14"/>
      <c r="D1" s="14"/>
      <c r="E1" s="15"/>
      <c r="F1" s="15"/>
      <c r="G1" s="15"/>
      <c r="H1" s="16"/>
      <c r="I1" s="16"/>
      <c r="J1" s="16"/>
      <c r="K1" s="16"/>
    </row>
    <row r="2" spans="2:18" s="17" customFormat="1" ht="5.25" customHeight="1">
      <c r="B2" s="14"/>
      <c r="C2" s="14"/>
      <c r="D2" s="14"/>
      <c r="E2" s="15"/>
      <c r="F2" s="15"/>
      <c r="G2" s="15"/>
      <c r="H2" s="16"/>
      <c r="I2" s="16"/>
      <c r="J2" s="16"/>
      <c r="K2" s="16"/>
    </row>
    <row r="3" spans="2:18" s="19" customFormat="1" ht="12.75" customHeight="1">
      <c r="B3" s="1758" t="s">
        <v>284</v>
      </c>
      <c r="C3" s="1758"/>
      <c r="D3" s="1758"/>
      <c r="E3" s="1758"/>
      <c r="F3" s="1758"/>
      <c r="G3" s="1758"/>
      <c r="H3" s="1758"/>
      <c r="I3" s="583"/>
      <c r="J3" s="583"/>
      <c r="K3" s="583"/>
    </row>
    <row r="4" spans="2:18" s="17" customFormat="1" ht="5.25" customHeight="1">
      <c r="B4" s="14"/>
      <c r="D4" s="14"/>
      <c r="E4" s="15"/>
      <c r="F4" s="15"/>
      <c r="G4" s="15"/>
      <c r="H4" s="16"/>
      <c r="I4" s="16"/>
      <c r="J4" s="16"/>
      <c r="K4" s="16"/>
      <c r="M4" s="14"/>
      <c r="N4" s="14"/>
    </row>
    <row r="5" spans="2:18" s="9" customFormat="1" ht="15.75" customHeight="1">
      <c r="B5" s="21" t="s">
        <v>1451</v>
      </c>
    </row>
    <row r="6" spans="2:18" s="9" customFormat="1" ht="11.25" customHeight="1">
      <c r="B6" s="21"/>
    </row>
    <row r="7" spans="2:18" s="9" customFormat="1" ht="11.25" customHeight="1">
      <c r="B7" s="295" t="s">
        <v>1452</v>
      </c>
      <c r="D7" s="295"/>
      <c r="E7" s="295"/>
      <c r="F7" s="295"/>
      <c r="G7" s="295"/>
      <c r="H7" s="295"/>
      <c r="I7" s="295"/>
      <c r="J7" s="295"/>
      <c r="K7" s="295"/>
    </row>
    <row r="8" spans="2:18" ht="11.25" customHeight="1">
      <c r="O8" s="41"/>
      <c r="P8" s="41"/>
      <c r="Q8" s="41"/>
      <c r="R8" s="41"/>
    </row>
    <row r="9" spans="2:18">
      <c r="B9" s="823"/>
      <c r="C9" s="692" t="s">
        <v>866</v>
      </c>
      <c r="D9" s="1607" t="s">
        <v>305</v>
      </c>
      <c r="E9" s="1607" t="s">
        <v>308</v>
      </c>
      <c r="F9" s="1607"/>
      <c r="G9" s="1607" t="s">
        <v>310</v>
      </c>
      <c r="H9" s="1607" t="s">
        <v>313</v>
      </c>
      <c r="I9" s="1607"/>
      <c r="J9" s="1607" t="s">
        <v>319</v>
      </c>
      <c r="K9" s="1607" t="s">
        <v>328</v>
      </c>
      <c r="O9" s="41"/>
      <c r="P9" s="41"/>
      <c r="Q9" s="41"/>
      <c r="R9" s="41"/>
    </row>
    <row r="10" spans="2:18">
      <c r="B10" s="24"/>
      <c r="C10" s="1019"/>
      <c r="D10" s="1924" t="s">
        <v>1453</v>
      </c>
      <c r="E10" s="1924"/>
      <c r="F10" s="1924"/>
      <c r="G10" s="1924"/>
      <c r="H10" s="1924"/>
      <c r="I10" s="952"/>
      <c r="J10" s="1924" t="s">
        <v>1454</v>
      </c>
      <c r="K10" s="1924"/>
      <c r="O10" s="41"/>
      <c r="P10" s="41"/>
      <c r="Q10" s="41"/>
      <c r="R10" s="41"/>
    </row>
    <row r="11" spans="2:18" ht="11.25" customHeight="1">
      <c r="B11" s="19"/>
      <c r="C11" s="54"/>
      <c r="D11" s="1925" t="s">
        <v>1455</v>
      </c>
      <c r="E11" s="1925"/>
      <c r="F11" s="825"/>
      <c r="G11" s="1926" t="s">
        <v>1456</v>
      </c>
      <c r="H11" s="1926"/>
      <c r="I11" s="825"/>
      <c r="J11" s="1927" t="s">
        <v>1457</v>
      </c>
      <c r="K11" s="1929" t="s">
        <v>1458</v>
      </c>
      <c r="O11" s="41"/>
      <c r="P11" s="41"/>
      <c r="Q11" s="41"/>
      <c r="R11" s="41"/>
    </row>
    <row r="12" spans="2:18" ht="11.25" customHeight="1">
      <c r="B12" s="1192"/>
      <c r="C12" s="1236" t="s">
        <v>296</v>
      </c>
      <c r="D12" s="1199" t="s">
        <v>1459</v>
      </c>
      <c r="E12" s="1199" t="s">
        <v>1460</v>
      </c>
      <c r="F12" s="1199"/>
      <c r="G12" s="1199" t="s">
        <v>1459</v>
      </c>
      <c r="H12" s="1199" t="s">
        <v>1460</v>
      </c>
      <c r="I12" s="1237"/>
      <c r="J12" s="1928"/>
      <c r="K12" s="1928"/>
      <c r="O12" s="41"/>
      <c r="P12" s="41"/>
      <c r="Q12" s="41"/>
      <c r="R12" s="41"/>
    </row>
    <row r="13" spans="2:18">
      <c r="B13" s="19">
        <v>1</v>
      </c>
      <c r="C13" s="434" t="s">
        <v>1461</v>
      </c>
      <c r="D13" s="164"/>
      <c r="E13" s="1319">
        <v>2128</v>
      </c>
      <c r="F13" s="164"/>
      <c r="G13" s="164"/>
      <c r="H13" s="164">
        <v>1148.95</v>
      </c>
      <c r="I13" s="164"/>
      <c r="J13" s="164">
        <v>56651</v>
      </c>
      <c r="K13" s="164">
        <v>79680</v>
      </c>
      <c r="O13" s="41"/>
      <c r="P13" s="41"/>
      <c r="Q13" s="41"/>
      <c r="R13" s="41"/>
    </row>
    <row r="14" spans="2:18">
      <c r="B14" s="19">
        <v>2</v>
      </c>
      <c r="C14" s="434" t="s">
        <v>1462</v>
      </c>
      <c r="D14" s="164"/>
      <c r="E14" s="1319">
        <v>27616</v>
      </c>
      <c r="F14" s="164"/>
      <c r="G14" s="164">
        <v>3567.95</v>
      </c>
      <c r="H14" s="164">
        <v>31374.87</v>
      </c>
      <c r="I14" s="164"/>
      <c r="J14" s="164">
        <v>32863</v>
      </c>
      <c r="K14" s="164">
        <v>52213</v>
      </c>
      <c r="O14" s="41"/>
      <c r="P14" s="41"/>
      <c r="Q14" s="41"/>
      <c r="R14" s="41"/>
    </row>
    <row r="15" spans="2:18">
      <c r="B15" s="19">
        <v>3</v>
      </c>
      <c r="C15" s="434" t="s">
        <v>1463</v>
      </c>
      <c r="D15" s="164"/>
      <c r="E15" s="1319">
        <v>662</v>
      </c>
      <c r="F15" s="164"/>
      <c r="G15" s="164"/>
      <c r="H15" s="164">
        <v>140</v>
      </c>
      <c r="I15" s="164"/>
      <c r="J15" s="164">
        <v>24840</v>
      </c>
      <c r="K15" s="164">
        <v>15763</v>
      </c>
      <c r="O15" s="41"/>
      <c r="P15" s="41"/>
      <c r="Q15" s="41"/>
      <c r="R15" s="41"/>
    </row>
    <row r="16" spans="2:18">
      <c r="B16" s="19">
        <v>4</v>
      </c>
      <c r="C16" s="434" t="s">
        <v>1464</v>
      </c>
      <c r="D16" s="164"/>
      <c r="E16" s="1319"/>
      <c r="F16" s="164"/>
      <c r="G16" s="164"/>
      <c r="H16" s="164"/>
      <c r="I16" s="164"/>
      <c r="J16" s="164">
        <v>57591</v>
      </c>
      <c r="K16" s="164">
        <v>31100</v>
      </c>
      <c r="O16" s="41"/>
      <c r="P16" s="41"/>
      <c r="Q16" s="41"/>
      <c r="R16" s="41"/>
    </row>
    <row r="17" spans="2:18">
      <c r="B17" s="19">
        <v>6</v>
      </c>
      <c r="C17" s="434" t="s">
        <v>1465</v>
      </c>
      <c r="D17" s="164"/>
      <c r="E17" s="1319">
        <v>85</v>
      </c>
      <c r="F17" s="164"/>
      <c r="G17" s="164"/>
      <c r="H17" s="164"/>
      <c r="I17" s="164"/>
      <c r="J17" s="164">
        <v>50665</v>
      </c>
      <c r="K17" s="164">
        <v>18723</v>
      </c>
      <c r="O17" s="41"/>
      <c r="P17" s="41"/>
      <c r="Q17" s="41"/>
      <c r="R17" s="41"/>
    </row>
    <row r="18" spans="2:18">
      <c r="B18" s="19">
        <v>7</v>
      </c>
      <c r="C18" s="434" t="s">
        <v>1466</v>
      </c>
      <c r="D18" s="164"/>
      <c r="E18" s="1319"/>
      <c r="F18" s="164"/>
      <c r="G18" s="164"/>
      <c r="H18" s="164"/>
      <c r="I18" s="164"/>
      <c r="J18" s="164">
        <v>134837</v>
      </c>
      <c r="K18" s="164">
        <v>11178</v>
      </c>
      <c r="O18" s="41"/>
      <c r="P18" s="41"/>
      <c r="Q18" s="41"/>
      <c r="R18" s="41"/>
    </row>
    <row r="19" spans="2:18">
      <c r="B19" s="1192">
        <v>8</v>
      </c>
      <c r="C19" s="434" t="s">
        <v>1467</v>
      </c>
      <c r="D19" s="164"/>
      <c r="E19" s="1319">
        <v>3</v>
      </c>
      <c r="F19" s="164"/>
      <c r="G19" s="164"/>
      <c r="H19" s="164"/>
      <c r="I19" s="164"/>
      <c r="J19" s="164">
        <v>21482</v>
      </c>
      <c r="K19" s="164">
        <v>1710</v>
      </c>
      <c r="O19" s="41"/>
      <c r="P19" s="41"/>
      <c r="Q19" s="41"/>
      <c r="R19" s="41"/>
    </row>
    <row r="20" spans="2:18">
      <c r="B20" s="1192">
        <v>9</v>
      </c>
      <c r="C20" s="826" t="s">
        <v>656</v>
      </c>
      <c r="D20" s="689"/>
      <c r="E20" s="1318">
        <v>30494</v>
      </c>
      <c r="F20" s="689"/>
      <c r="G20" s="689">
        <v>3567.95</v>
      </c>
      <c r="H20" s="689">
        <v>32663.83</v>
      </c>
      <c r="I20" s="689"/>
      <c r="J20" s="689">
        <v>378929</v>
      </c>
      <c r="K20" s="689">
        <v>210367</v>
      </c>
      <c r="O20" s="41"/>
      <c r="P20" s="41"/>
      <c r="Q20" s="41"/>
      <c r="R20" s="41"/>
    </row>
    <row r="21" spans="2:18" ht="15">
      <c r="B21" s="19"/>
      <c r="C21" s="9"/>
      <c r="D21" s="9"/>
      <c r="E21" s="9"/>
      <c r="F21" s="9"/>
      <c r="G21" s="9"/>
      <c r="H21" s="9"/>
      <c r="I21" s="9"/>
      <c r="J21" s="9"/>
      <c r="K21" s="42"/>
      <c r="O21" s="41"/>
      <c r="P21" s="41"/>
      <c r="Q21" s="41"/>
      <c r="R21" s="41"/>
    </row>
    <row r="22" spans="2:18">
      <c r="B22" s="19"/>
      <c r="O22" s="41"/>
      <c r="P22" s="41"/>
      <c r="Q22" s="41"/>
      <c r="R22" s="41"/>
    </row>
    <row r="23" spans="2:18">
      <c r="B23" s="24"/>
      <c r="C23" s="824" t="s">
        <v>1190</v>
      </c>
      <c r="D23" s="1607" t="s">
        <v>305</v>
      </c>
      <c r="E23" s="1607" t="s">
        <v>308</v>
      </c>
      <c r="F23" s="1607"/>
      <c r="G23" s="1607" t="s">
        <v>310</v>
      </c>
      <c r="H23" s="1607" t="s">
        <v>313</v>
      </c>
      <c r="I23" s="1607"/>
      <c r="J23" s="1607" t="s">
        <v>319</v>
      </c>
      <c r="K23" s="1607" t="s">
        <v>328</v>
      </c>
      <c r="O23" s="41"/>
      <c r="P23" s="41"/>
      <c r="Q23" s="41"/>
      <c r="R23" s="41"/>
    </row>
    <row r="24" spans="2:18" ht="11.25" customHeight="1">
      <c r="B24" s="24"/>
      <c r="C24" s="1019"/>
      <c r="D24" s="1924" t="s">
        <v>1453</v>
      </c>
      <c r="E24" s="1924"/>
      <c r="F24" s="1924"/>
      <c r="G24" s="1924"/>
      <c r="H24" s="1924"/>
      <c r="I24" s="952"/>
      <c r="J24" s="1924" t="s">
        <v>1454</v>
      </c>
      <c r="K24" s="1924"/>
      <c r="O24" s="41"/>
      <c r="P24" s="41"/>
      <c r="Q24" s="41"/>
      <c r="R24" s="41"/>
    </row>
    <row r="25" spans="2:18" ht="11.25" customHeight="1">
      <c r="B25" s="19"/>
      <c r="C25" s="54"/>
      <c r="D25" s="1925" t="s">
        <v>1455</v>
      </c>
      <c r="E25" s="1925"/>
      <c r="F25" s="825"/>
      <c r="G25" s="1926" t="s">
        <v>1456</v>
      </c>
      <c r="H25" s="1926"/>
      <c r="I25" s="825"/>
      <c r="J25" s="1927" t="s">
        <v>1457</v>
      </c>
      <c r="K25" s="1929" t="s">
        <v>1458</v>
      </c>
      <c r="O25" s="41"/>
      <c r="P25" s="41"/>
      <c r="Q25" s="41"/>
      <c r="R25" s="41"/>
    </row>
    <row r="26" spans="2:18">
      <c r="B26" s="1192"/>
      <c r="C26" s="1236" t="s">
        <v>296</v>
      </c>
      <c r="D26" s="1199" t="s">
        <v>1459</v>
      </c>
      <c r="E26" s="1199" t="s">
        <v>1460</v>
      </c>
      <c r="F26" s="1199"/>
      <c r="G26" s="1199" t="s">
        <v>1459</v>
      </c>
      <c r="H26" s="1199" t="s">
        <v>1460</v>
      </c>
      <c r="I26" s="1237"/>
      <c r="J26" s="1928"/>
      <c r="K26" s="1928"/>
      <c r="O26" s="41"/>
      <c r="P26" s="41"/>
      <c r="Q26" s="41"/>
      <c r="R26" s="41"/>
    </row>
    <row r="27" spans="2:18">
      <c r="B27" s="19">
        <v>1</v>
      </c>
      <c r="C27" s="434" t="s">
        <v>1461</v>
      </c>
      <c r="D27" s="164"/>
      <c r="E27" s="164">
        <v>992</v>
      </c>
      <c r="F27" s="164"/>
      <c r="G27" s="164"/>
      <c r="H27" s="164">
        <v>1205</v>
      </c>
      <c r="I27" s="164"/>
      <c r="J27" s="164">
        <v>86564</v>
      </c>
      <c r="K27" s="164">
        <v>70604</v>
      </c>
      <c r="O27" s="41"/>
      <c r="P27" s="41"/>
      <c r="Q27" s="41"/>
      <c r="R27" s="41"/>
    </row>
    <row r="28" spans="2:18">
      <c r="B28" s="19">
        <v>2</v>
      </c>
      <c r="C28" s="434" t="s">
        <v>1462</v>
      </c>
      <c r="D28" s="164"/>
      <c r="E28" s="164">
        <v>28342</v>
      </c>
      <c r="F28" s="164"/>
      <c r="G28" s="164"/>
      <c r="H28" s="164">
        <v>19742</v>
      </c>
      <c r="I28" s="164"/>
      <c r="J28" s="164">
        <v>70681</v>
      </c>
      <c r="K28" s="164">
        <v>76602</v>
      </c>
      <c r="O28" s="41"/>
      <c r="P28" s="41"/>
      <c r="Q28" s="41"/>
      <c r="R28" s="41"/>
    </row>
    <row r="29" spans="2:18">
      <c r="B29" s="19">
        <v>3</v>
      </c>
      <c r="C29" s="434" t="s">
        <v>1463</v>
      </c>
      <c r="D29" s="164"/>
      <c r="E29" s="164">
        <v>292</v>
      </c>
      <c r="F29" s="164"/>
      <c r="G29" s="164">
        <v>3917</v>
      </c>
      <c r="H29" s="164"/>
      <c r="I29" s="164"/>
      <c r="J29" s="164">
        <v>32218</v>
      </c>
      <c r="K29" s="164">
        <v>17079</v>
      </c>
      <c r="O29" s="41"/>
      <c r="P29" s="41"/>
      <c r="Q29" s="41"/>
      <c r="R29" s="41"/>
    </row>
    <row r="30" spans="2:18">
      <c r="B30" s="19">
        <v>4</v>
      </c>
      <c r="C30" s="434" t="s">
        <v>1464</v>
      </c>
      <c r="D30" s="164"/>
      <c r="E30" s="164"/>
      <c r="F30" s="164"/>
      <c r="G30" s="164"/>
      <c r="H30" s="164"/>
      <c r="I30" s="164"/>
      <c r="J30" s="164">
        <v>68074</v>
      </c>
      <c r="K30" s="164">
        <v>73014</v>
      </c>
      <c r="O30" s="41"/>
      <c r="P30" s="41"/>
      <c r="Q30" s="41"/>
      <c r="R30" s="41"/>
    </row>
    <row r="31" spans="2:18">
      <c r="B31" s="19">
        <v>6</v>
      </c>
      <c r="C31" s="434" t="s">
        <v>1465</v>
      </c>
      <c r="D31" s="164"/>
      <c r="E31" s="164">
        <v>770</v>
      </c>
      <c r="F31" s="164"/>
      <c r="G31" s="164"/>
      <c r="H31" s="164">
        <v>253</v>
      </c>
      <c r="I31" s="164"/>
      <c r="J31" s="164">
        <v>40392</v>
      </c>
      <c r="K31" s="164">
        <v>32757</v>
      </c>
      <c r="O31" s="41"/>
      <c r="P31" s="41"/>
      <c r="Q31" s="41"/>
      <c r="R31" s="41"/>
    </row>
    <row r="32" spans="2:18">
      <c r="B32" s="19">
        <v>7</v>
      </c>
      <c r="C32" s="434" t="s">
        <v>1466</v>
      </c>
      <c r="D32" s="164"/>
      <c r="E32" s="164"/>
      <c r="F32" s="164"/>
      <c r="G32" s="164"/>
      <c r="H32" s="164"/>
      <c r="I32" s="164"/>
      <c r="J32" s="164">
        <v>79867</v>
      </c>
      <c r="K32" s="164">
        <v>8755</v>
      </c>
      <c r="O32" s="41"/>
      <c r="P32" s="41"/>
      <c r="Q32" s="41"/>
      <c r="R32" s="41"/>
    </row>
    <row r="33" spans="2:18">
      <c r="B33" s="1192">
        <v>8</v>
      </c>
      <c r="C33" s="434" t="s">
        <v>1467</v>
      </c>
      <c r="D33" s="164"/>
      <c r="E33" s="164">
        <v>2404</v>
      </c>
      <c r="F33" s="164"/>
      <c r="G33" s="164"/>
      <c r="H33" s="164"/>
      <c r="I33" s="164"/>
      <c r="J33" s="164">
        <v>20633</v>
      </c>
      <c r="K33" s="164">
        <v>241</v>
      </c>
      <c r="O33" s="41"/>
      <c r="P33" s="41"/>
      <c r="Q33" s="41"/>
      <c r="R33" s="41"/>
    </row>
    <row r="34" spans="2:18">
      <c r="B34" s="1192">
        <v>9</v>
      </c>
      <c r="C34" s="826" t="s">
        <v>656</v>
      </c>
      <c r="D34" s="689"/>
      <c r="E34" s="689">
        <v>32799</v>
      </c>
      <c r="F34" s="689"/>
      <c r="G34" s="689">
        <v>3917</v>
      </c>
      <c r="H34" s="689">
        <v>21200</v>
      </c>
      <c r="I34" s="689"/>
      <c r="J34" s="689">
        <v>398429</v>
      </c>
      <c r="K34" s="689">
        <v>279052</v>
      </c>
      <c r="O34" s="41"/>
      <c r="P34" s="41"/>
      <c r="Q34" s="41"/>
      <c r="R34" s="41"/>
    </row>
    <row r="35" spans="2:18">
      <c r="B35" s="19"/>
      <c r="O35" s="41"/>
      <c r="P35" s="41"/>
      <c r="Q35" s="41"/>
      <c r="R35" s="41"/>
    </row>
    <row r="36" spans="2:18">
      <c r="B36" s="19"/>
      <c r="O36" s="41"/>
      <c r="P36" s="41"/>
      <c r="Q36" s="41"/>
      <c r="R36" s="41"/>
    </row>
    <row r="37" spans="2:18">
      <c r="B37" s="19"/>
      <c r="O37" s="41"/>
      <c r="P37" s="41"/>
      <c r="Q37" s="41"/>
      <c r="R37" s="41"/>
    </row>
    <row r="38" spans="2:18">
      <c r="B38" s="19"/>
      <c r="O38" s="41"/>
      <c r="P38" s="41"/>
      <c r="Q38" s="41"/>
      <c r="R38" s="41"/>
    </row>
    <row r="39" spans="2:18">
      <c r="B39" s="19"/>
      <c r="O39" s="41"/>
      <c r="P39" s="41"/>
      <c r="Q39" s="41"/>
      <c r="R39" s="41"/>
    </row>
    <row r="40" spans="2:18">
      <c r="B40" s="19"/>
      <c r="O40" s="41"/>
      <c r="P40" s="41"/>
      <c r="Q40" s="41"/>
      <c r="R40" s="41"/>
    </row>
    <row r="41" spans="2:18">
      <c r="B41" s="19"/>
      <c r="O41" s="41"/>
      <c r="P41" s="41"/>
      <c r="Q41" s="41"/>
      <c r="R41" s="41"/>
    </row>
    <row r="42" spans="2:18">
      <c r="B42" s="19"/>
      <c r="O42" s="41"/>
      <c r="P42" s="41"/>
      <c r="Q42" s="41"/>
      <c r="R42" s="41"/>
    </row>
    <row r="43" spans="2:18">
      <c r="B43" s="19"/>
      <c r="O43" s="41"/>
      <c r="P43" s="41"/>
      <c r="Q43" s="41"/>
      <c r="R43" s="41"/>
    </row>
    <row r="44" spans="2:18">
      <c r="B44" s="19"/>
      <c r="O44" s="41"/>
      <c r="P44" s="41"/>
      <c r="Q44" s="41"/>
      <c r="R44" s="41"/>
    </row>
    <row r="45" spans="2:18">
      <c r="B45" s="19"/>
      <c r="O45" s="41"/>
      <c r="P45" s="41"/>
      <c r="Q45" s="41"/>
      <c r="R45" s="41"/>
    </row>
    <row r="46" spans="2:18">
      <c r="B46" s="19"/>
      <c r="O46" s="41"/>
      <c r="P46" s="41"/>
      <c r="Q46" s="41"/>
      <c r="R46" s="41"/>
    </row>
    <row r="47" spans="2:18">
      <c r="B47" s="19"/>
      <c r="O47" s="41"/>
      <c r="P47" s="41"/>
      <c r="Q47" s="41"/>
      <c r="R47" s="41"/>
    </row>
    <row r="48" spans="2:18">
      <c r="B48" s="19"/>
      <c r="O48" s="41"/>
      <c r="P48" s="41"/>
      <c r="Q48" s="41"/>
      <c r="R48" s="41"/>
    </row>
    <row r="49" spans="2:18">
      <c r="B49" s="19"/>
      <c r="O49" s="41"/>
      <c r="P49" s="41"/>
      <c r="Q49" s="41"/>
      <c r="R49" s="41"/>
    </row>
    <row r="50" spans="2:18">
      <c r="B50" s="19"/>
      <c r="O50" s="41"/>
      <c r="P50" s="41"/>
      <c r="Q50" s="41"/>
      <c r="R50" s="41"/>
    </row>
    <row r="51" spans="2:18">
      <c r="B51" s="19"/>
      <c r="O51" s="41"/>
      <c r="P51" s="41"/>
      <c r="Q51" s="41"/>
      <c r="R51" s="41"/>
    </row>
    <row r="52" spans="2:18">
      <c r="B52" s="19"/>
      <c r="O52" s="41"/>
      <c r="P52" s="41"/>
      <c r="Q52" s="41"/>
      <c r="R52" s="41"/>
    </row>
    <row r="53" spans="2:18">
      <c r="B53" s="19"/>
      <c r="O53" s="41"/>
      <c r="P53" s="41"/>
      <c r="Q53" s="41"/>
      <c r="R53" s="41"/>
    </row>
    <row r="54" spans="2:18">
      <c r="B54" s="19"/>
      <c r="O54" s="41"/>
      <c r="P54" s="41"/>
      <c r="Q54" s="41"/>
      <c r="R54" s="41"/>
    </row>
    <row r="55" spans="2:18">
      <c r="B55" s="19"/>
      <c r="O55" s="41"/>
      <c r="P55" s="41"/>
      <c r="Q55" s="41"/>
      <c r="R55" s="41"/>
    </row>
    <row r="56" spans="2:18">
      <c r="B56" s="19"/>
      <c r="O56" s="41"/>
      <c r="P56" s="41"/>
      <c r="Q56" s="41"/>
      <c r="R56" s="41"/>
    </row>
    <row r="57" spans="2:18">
      <c r="B57" s="19"/>
      <c r="O57" s="41"/>
      <c r="P57" s="41"/>
      <c r="Q57" s="41"/>
      <c r="R57" s="41"/>
    </row>
    <row r="58" spans="2:18">
      <c r="B58" s="19"/>
      <c r="O58" s="41"/>
      <c r="P58" s="41"/>
      <c r="Q58" s="41"/>
      <c r="R58" s="41"/>
    </row>
    <row r="59" spans="2:18">
      <c r="B59" s="19"/>
      <c r="O59" s="41"/>
      <c r="P59" s="41"/>
      <c r="Q59" s="41"/>
      <c r="R59" s="41"/>
    </row>
    <row r="60" spans="2:18">
      <c r="B60" s="19"/>
      <c r="O60" s="41"/>
      <c r="P60" s="41"/>
      <c r="Q60" s="41"/>
      <c r="R60" s="41"/>
    </row>
    <row r="61" spans="2:18">
      <c r="B61" s="19"/>
      <c r="O61" s="41"/>
      <c r="P61" s="41"/>
      <c r="Q61" s="41"/>
      <c r="R61" s="41"/>
    </row>
    <row r="62" spans="2:18">
      <c r="B62" s="19"/>
      <c r="O62" s="41"/>
      <c r="P62" s="41"/>
      <c r="Q62" s="41"/>
      <c r="R62" s="41"/>
    </row>
    <row r="63" spans="2:18">
      <c r="B63" s="19"/>
      <c r="O63" s="41"/>
      <c r="P63" s="41"/>
      <c r="Q63" s="41"/>
      <c r="R63" s="41"/>
    </row>
    <row r="64" spans="2:18">
      <c r="B64" s="19"/>
      <c r="O64" s="41"/>
      <c r="P64" s="41"/>
      <c r="Q64" s="41"/>
      <c r="R64" s="41"/>
    </row>
    <row r="65" spans="2:18">
      <c r="B65" s="19"/>
      <c r="O65" s="41"/>
      <c r="P65" s="41"/>
      <c r="Q65" s="41"/>
      <c r="R65" s="41"/>
    </row>
    <row r="66" spans="2:18">
      <c r="B66" s="19"/>
      <c r="O66" s="41"/>
      <c r="P66" s="41"/>
      <c r="Q66" s="41"/>
      <c r="R66" s="41"/>
    </row>
    <row r="73" spans="2:18">
      <c r="B73" s="30"/>
      <c r="O73" s="41"/>
      <c r="P73" s="41"/>
      <c r="Q73" s="41"/>
      <c r="R73" s="41"/>
    </row>
    <row r="74" spans="2:18">
      <c r="B74" s="30"/>
      <c r="O74" s="41"/>
      <c r="P74" s="41"/>
      <c r="Q74" s="41"/>
      <c r="R74" s="41"/>
    </row>
    <row r="75" spans="2:18">
      <c r="B75" s="31"/>
      <c r="O75" s="41"/>
      <c r="P75" s="41"/>
      <c r="Q75" s="41"/>
      <c r="R75" s="41"/>
    </row>
    <row r="76" spans="2:18">
      <c r="B76" s="19"/>
      <c r="O76" s="41"/>
      <c r="P76" s="41"/>
      <c r="Q76" s="41"/>
      <c r="R76" s="41"/>
    </row>
    <row r="77" spans="2:18">
      <c r="B77" s="19"/>
      <c r="O77" s="41"/>
      <c r="P77" s="41"/>
      <c r="Q77" s="41"/>
      <c r="R77" s="41"/>
    </row>
    <row r="78" spans="2:18">
      <c r="B78" s="19"/>
      <c r="O78" s="41"/>
      <c r="P78" s="41"/>
      <c r="Q78" s="41"/>
      <c r="R78" s="41"/>
    </row>
    <row r="79" spans="2:18">
      <c r="B79" s="19"/>
      <c r="O79" s="41"/>
      <c r="P79" s="41"/>
      <c r="Q79" s="41"/>
      <c r="R79" s="41"/>
    </row>
    <row r="80" spans="2:18">
      <c r="B80" s="19"/>
      <c r="O80" s="41"/>
      <c r="P80" s="41"/>
      <c r="Q80" s="41"/>
      <c r="R80" s="41"/>
    </row>
    <row r="81" spans="2:18">
      <c r="B81" s="19"/>
      <c r="O81" s="41"/>
      <c r="P81" s="41"/>
      <c r="Q81" s="41"/>
      <c r="R81" s="41"/>
    </row>
    <row r="82" spans="2:18">
      <c r="B82" s="19"/>
      <c r="O82" s="41"/>
      <c r="P82" s="41"/>
      <c r="Q82" s="41"/>
      <c r="R82" s="41"/>
    </row>
    <row r="83" spans="2:18">
      <c r="B83" s="19"/>
      <c r="O83" s="41"/>
      <c r="P83" s="41"/>
      <c r="Q83" s="41"/>
      <c r="R83" s="41"/>
    </row>
    <row r="84" spans="2:18">
      <c r="B84" s="33"/>
      <c r="O84" s="41"/>
      <c r="P84" s="41"/>
      <c r="Q84" s="41"/>
      <c r="R84" s="41"/>
    </row>
    <row r="85" spans="2:18">
      <c r="B85" s="33"/>
      <c r="O85" s="41"/>
      <c r="P85" s="41"/>
      <c r="Q85" s="41"/>
      <c r="R85" s="41"/>
    </row>
    <row r="86" spans="2:18">
      <c r="B86" s="33"/>
      <c r="O86" s="41"/>
      <c r="P86" s="41"/>
      <c r="Q86" s="41"/>
      <c r="R86" s="41"/>
    </row>
    <row r="87" spans="2:18">
      <c r="B87" s="33"/>
      <c r="O87" s="41"/>
      <c r="P87" s="41"/>
      <c r="Q87" s="41"/>
      <c r="R87" s="41"/>
    </row>
    <row r="88" spans="2:18">
      <c r="B88" s="33"/>
      <c r="O88" s="41"/>
      <c r="P88" s="41"/>
      <c r="Q88" s="41"/>
      <c r="R88" s="41"/>
    </row>
    <row r="89" spans="2:18">
      <c r="B89" s="33"/>
      <c r="O89" s="41"/>
      <c r="P89" s="41"/>
      <c r="Q89" s="41"/>
      <c r="R89" s="41"/>
    </row>
    <row r="90" spans="2:18">
      <c r="B90" s="33"/>
      <c r="O90" s="41"/>
      <c r="P90" s="41"/>
      <c r="Q90" s="41"/>
      <c r="R90" s="41"/>
    </row>
    <row r="91" spans="2:18">
      <c r="B91" s="33"/>
      <c r="O91" s="41"/>
      <c r="P91" s="41"/>
      <c r="Q91" s="41"/>
      <c r="R91" s="41"/>
    </row>
    <row r="92" spans="2:18">
      <c r="O92" s="41"/>
      <c r="P92" s="41"/>
      <c r="Q92" s="41"/>
      <c r="R92" s="41"/>
    </row>
    <row r="93" spans="2:18">
      <c r="O93" s="41"/>
      <c r="P93" s="41"/>
      <c r="Q93" s="41"/>
      <c r="R93" s="41"/>
    </row>
    <row r="94" spans="2:18">
      <c r="O94" s="41"/>
      <c r="P94" s="41"/>
      <c r="Q94" s="41"/>
      <c r="R94" s="41"/>
    </row>
  </sheetData>
  <mergeCells count="13">
    <mergeCell ref="D24:H24"/>
    <mergeCell ref="J24:K24"/>
    <mergeCell ref="D25:E25"/>
    <mergeCell ref="G25:H25"/>
    <mergeCell ref="J25:J26"/>
    <mergeCell ref="K25:K26"/>
    <mergeCell ref="B3:H3"/>
    <mergeCell ref="D10:H10"/>
    <mergeCell ref="J10:K10"/>
    <mergeCell ref="D11:E11"/>
    <mergeCell ref="G11:H11"/>
    <mergeCell ref="J11:J12"/>
    <mergeCell ref="K11:K12"/>
  </mergeCells>
  <hyperlinks>
    <hyperlink ref="B3" location="CONTENTS!A1" display="Back to contents page" xr:uid="{C0835D4E-F212-4F51-982C-F46F4F104958}"/>
    <hyperlink ref="B3:K3" r:id="rId1" location="CONTENTS!A1" display="Back to contents page" xr:uid="{E5389390-D1B8-4421-95AD-3490F64AB4B0}"/>
    <hyperlink ref="B3:H3" location="CONTENTS!A1" display="Back to contents page" xr:uid="{45EFF5AB-80C3-4E68-BA8F-C683522FB083}"/>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7109375" style="28" customWidth="1"/>
    <col min="2" max="2" width="2.5703125" style="41" customWidth="1"/>
    <col min="3" max="3" width="74" style="41" customWidth="1"/>
    <col min="4" max="5" width="12.5703125" style="41" customWidth="1"/>
    <col min="6" max="6" width="1.85546875" style="41" customWidth="1"/>
    <col min="7" max="8" width="12.5703125" style="41"/>
    <col min="9" max="9" width="95.5703125" style="41" customWidth="1"/>
    <col min="10" max="16384" width="12.5703125" style="41"/>
  </cols>
  <sheetData>
    <row r="1" spans="1:12" s="17" customFormat="1" ht="11.25" customHeight="1">
      <c r="A1" s="14"/>
      <c r="B1" s="14"/>
      <c r="C1" s="14"/>
      <c r="D1" s="15"/>
      <c r="E1" s="15"/>
      <c r="F1" s="15"/>
      <c r="G1" s="16"/>
      <c r="H1" s="16"/>
      <c r="I1" s="16"/>
      <c r="J1" s="16"/>
    </row>
    <row r="2" spans="1:12" s="17" customFormat="1" ht="5.25" customHeight="1">
      <c r="A2" s="14"/>
      <c r="B2" s="14"/>
      <c r="C2" s="14"/>
      <c r="D2" s="15"/>
      <c r="E2" s="15"/>
      <c r="F2" s="15"/>
      <c r="G2" s="16"/>
      <c r="H2" s="16"/>
      <c r="I2" s="16"/>
    </row>
    <row r="3" spans="1:12" s="19" customFormat="1" ht="12.75" customHeight="1">
      <c r="A3" s="18"/>
      <c r="B3" s="1758" t="s">
        <v>284</v>
      </c>
      <c r="C3" s="1758"/>
      <c r="D3" s="1758"/>
      <c r="E3" s="1758"/>
      <c r="F3" s="1758"/>
      <c r="G3" s="1758"/>
      <c r="H3" s="1758"/>
      <c r="I3" s="1758"/>
    </row>
    <row r="4" spans="1:12" s="17" customFormat="1" ht="5.25" customHeight="1">
      <c r="A4" s="14"/>
      <c r="B4" s="14"/>
      <c r="C4" s="14"/>
      <c r="D4" s="15"/>
      <c r="E4" s="15"/>
      <c r="F4" s="15"/>
      <c r="G4" s="16"/>
      <c r="H4" s="16"/>
      <c r="I4" s="16"/>
      <c r="K4" s="14"/>
      <c r="L4" s="14"/>
    </row>
    <row r="5" spans="1:12" s="9" customFormat="1" ht="15.75" customHeight="1">
      <c r="A5" s="20"/>
      <c r="B5" s="21" t="s">
        <v>1468</v>
      </c>
      <c r="G5" s="1315"/>
    </row>
    <row r="6" spans="1:12" ht="11.25" customHeight="1"/>
    <row r="7" spans="1:12" ht="11.25" customHeight="1">
      <c r="B7" s="1931" t="s">
        <v>1469</v>
      </c>
      <c r="C7" s="1931"/>
      <c r="D7" s="1931"/>
      <c r="E7" s="1931"/>
      <c r="F7" s="1931"/>
      <c r="G7" s="1931"/>
      <c r="H7" s="1931"/>
    </row>
    <row r="8" spans="1:12">
      <c r="A8" s="24"/>
      <c r="B8" s="1930" t="s">
        <v>296</v>
      </c>
      <c r="C8" s="1930"/>
      <c r="D8" s="1921"/>
      <c r="E8" s="1921"/>
      <c r="F8" s="600"/>
      <c r="G8" s="1921"/>
      <c r="H8" s="1921"/>
    </row>
    <row r="9" spans="1:12">
      <c r="A9" s="24"/>
      <c r="B9" s="1930"/>
      <c r="C9" s="1930"/>
      <c r="D9" s="34" t="s">
        <v>709</v>
      </c>
      <c r="E9" s="34" t="s">
        <v>1385</v>
      </c>
      <c r="F9" s="34"/>
      <c r="G9" s="34" t="s">
        <v>709</v>
      </c>
      <c r="H9" s="34" t="s">
        <v>1385</v>
      </c>
    </row>
    <row r="10" spans="1:12">
      <c r="A10" s="24"/>
      <c r="B10" s="1930"/>
      <c r="C10" s="1930"/>
      <c r="D10" s="34" t="s">
        <v>617</v>
      </c>
      <c r="E10" s="34" t="s">
        <v>617</v>
      </c>
      <c r="F10" s="34"/>
      <c r="G10" s="34" t="s">
        <v>663</v>
      </c>
      <c r="H10" s="34" t="s">
        <v>663</v>
      </c>
    </row>
    <row r="11" spans="1:12">
      <c r="A11" s="24"/>
      <c r="B11" s="1780"/>
      <c r="C11" s="1780"/>
      <c r="D11" s="153">
        <v>2021</v>
      </c>
      <c r="E11" s="153">
        <v>2021</v>
      </c>
      <c r="F11" s="153"/>
      <c r="G11" s="153">
        <v>2021</v>
      </c>
      <c r="H11" s="153">
        <v>2021</v>
      </c>
    </row>
    <row r="12" spans="1:12" ht="11.25" customHeight="1">
      <c r="A12" s="19"/>
      <c r="B12" s="1020">
        <v>1</v>
      </c>
      <c r="C12" s="967" t="s">
        <v>1470</v>
      </c>
      <c r="D12" s="1021"/>
      <c r="E12" s="1022">
        <v>1706</v>
      </c>
      <c r="F12" s="1023"/>
      <c r="G12" s="1021"/>
      <c r="H12" s="1024">
        <v>1287</v>
      </c>
    </row>
    <row r="13" spans="1:12" s="51" customFormat="1">
      <c r="A13" s="19"/>
      <c r="B13" s="207">
        <v>2</v>
      </c>
      <c r="C13" s="208" t="s">
        <v>1471</v>
      </c>
      <c r="D13" s="1316">
        <v>11998</v>
      </c>
      <c r="E13" s="1317">
        <v>1706</v>
      </c>
      <c r="F13" s="209"/>
      <c r="G13" s="164">
        <v>9120</v>
      </c>
      <c r="H13" s="164">
        <v>1287</v>
      </c>
    </row>
    <row r="14" spans="1:12">
      <c r="A14" s="19"/>
      <c r="B14" s="207">
        <v>3</v>
      </c>
      <c r="C14" s="245" t="s">
        <v>1472</v>
      </c>
      <c r="D14" s="248">
        <v>10179</v>
      </c>
      <c r="E14" s="456">
        <v>1666</v>
      </c>
      <c r="F14" s="164"/>
      <c r="G14" s="164">
        <v>7265</v>
      </c>
      <c r="H14" s="164">
        <v>1247</v>
      </c>
    </row>
    <row r="15" spans="1:12">
      <c r="A15" s="19"/>
      <c r="B15" s="207">
        <v>4</v>
      </c>
      <c r="C15" s="245" t="s">
        <v>1473</v>
      </c>
      <c r="D15" s="248">
        <v>1819</v>
      </c>
      <c r="E15" s="248">
        <v>41</v>
      </c>
      <c r="F15" s="164"/>
      <c r="G15" s="164">
        <v>1855</v>
      </c>
      <c r="H15" s="164">
        <v>40</v>
      </c>
    </row>
    <row r="16" spans="1:12">
      <c r="A16" s="19"/>
      <c r="B16" s="207">
        <v>5</v>
      </c>
      <c r="C16" s="245" t="s">
        <v>1474</v>
      </c>
      <c r="D16" s="248"/>
      <c r="E16" s="248"/>
      <c r="F16" s="164"/>
      <c r="G16" s="164"/>
      <c r="H16" s="164"/>
    </row>
    <row r="17" spans="1:8">
      <c r="A17" s="19"/>
      <c r="B17" s="207">
        <v>6</v>
      </c>
      <c r="C17" s="245" t="s">
        <v>1475</v>
      </c>
      <c r="D17" s="248"/>
      <c r="E17" s="248"/>
      <c r="F17" s="164"/>
      <c r="G17" s="164"/>
      <c r="H17" s="164"/>
    </row>
    <row r="18" spans="1:8">
      <c r="A18" s="19"/>
      <c r="B18" s="207">
        <v>7</v>
      </c>
      <c r="C18" s="103" t="s">
        <v>1476</v>
      </c>
      <c r="D18" s="248">
        <v>4063</v>
      </c>
      <c r="E18" s="254"/>
      <c r="F18" s="164"/>
      <c r="G18" s="164">
        <v>4649</v>
      </c>
      <c r="H18" s="255"/>
    </row>
    <row r="19" spans="1:8">
      <c r="A19" s="19"/>
      <c r="B19" s="207">
        <v>8</v>
      </c>
      <c r="C19" s="103" t="s">
        <v>1477</v>
      </c>
      <c r="D19" s="248">
        <v>96</v>
      </c>
      <c r="E19" s="248"/>
      <c r="F19" s="164"/>
      <c r="G19" s="164">
        <v>78</v>
      </c>
      <c r="H19" s="164"/>
    </row>
    <row r="20" spans="1:8">
      <c r="A20" s="19"/>
      <c r="B20" s="207">
        <v>9</v>
      </c>
      <c r="C20" s="103" t="s">
        <v>1478</v>
      </c>
      <c r="D20" s="248">
        <v>765</v>
      </c>
      <c r="E20" s="456"/>
      <c r="F20" s="164"/>
      <c r="G20" s="164">
        <v>894</v>
      </c>
      <c r="H20" s="164"/>
    </row>
    <row r="21" spans="1:8">
      <c r="A21" s="19"/>
      <c r="B21" s="207">
        <v>10</v>
      </c>
      <c r="C21" s="103" t="s">
        <v>1479</v>
      </c>
      <c r="D21" s="753"/>
      <c r="E21" s="456"/>
      <c r="F21" s="256"/>
      <c r="G21" s="754"/>
      <c r="H21" s="256"/>
    </row>
    <row r="22" spans="1:8">
      <c r="A22" s="19"/>
      <c r="B22" s="685">
        <v>11</v>
      </c>
      <c r="C22" s="686" t="s">
        <v>1480</v>
      </c>
      <c r="D22" s="687"/>
      <c r="E22" s="688"/>
      <c r="F22" s="689"/>
      <c r="G22" s="690"/>
      <c r="H22" s="691"/>
    </row>
    <row r="23" spans="1:8">
      <c r="A23" s="19"/>
      <c r="B23" s="207">
        <v>12</v>
      </c>
      <c r="C23" s="103" t="s">
        <v>1481</v>
      </c>
      <c r="D23" s="248"/>
      <c r="E23" s="248"/>
      <c r="F23" s="164"/>
      <c r="G23" s="164"/>
      <c r="H23" s="164"/>
    </row>
    <row r="24" spans="1:8">
      <c r="A24" s="19"/>
      <c r="B24" s="207">
        <v>13</v>
      </c>
      <c r="C24" s="245" t="s">
        <v>1472</v>
      </c>
      <c r="D24" s="248"/>
      <c r="E24" s="248"/>
      <c r="F24" s="164"/>
      <c r="G24" s="242"/>
      <c r="H24" s="242"/>
    </row>
    <row r="25" spans="1:8">
      <c r="A25" s="19"/>
      <c r="B25" s="207">
        <v>14</v>
      </c>
      <c r="C25" s="245" t="s">
        <v>1473</v>
      </c>
      <c r="D25" s="248"/>
      <c r="E25" s="248"/>
      <c r="F25" s="164"/>
      <c r="G25" s="164"/>
      <c r="H25" s="242"/>
    </row>
    <row r="26" spans="1:8">
      <c r="A26" s="19"/>
      <c r="B26" s="207">
        <v>15</v>
      </c>
      <c r="C26" s="245" t="s">
        <v>1474</v>
      </c>
      <c r="D26" s="248"/>
      <c r="E26" s="248"/>
      <c r="F26" s="164"/>
      <c r="G26" s="164"/>
      <c r="H26" s="164"/>
    </row>
    <row r="27" spans="1:8">
      <c r="A27" s="19"/>
      <c r="B27" s="207">
        <v>16</v>
      </c>
      <c r="C27" s="245" t="s">
        <v>1475</v>
      </c>
      <c r="D27" s="248"/>
      <c r="E27" s="248"/>
      <c r="F27" s="164"/>
      <c r="G27" s="164"/>
      <c r="H27" s="164"/>
    </row>
    <row r="28" spans="1:8">
      <c r="A28" s="19"/>
      <c r="B28" s="207">
        <v>17</v>
      </c>
      <c r="C28" s="103" t="s">
        <v>1476</v>
      </c>
      <c r="D28" s="254"/>
      <c r="E28" s="248"/>
      <c r="F28" s="164"/>
      <c r="G28" s="242"/>
      <c r="H28" s="255"/>
    </row>
    <row r="29" spans="1:8">
      <c r="A29" s="19"/>
      <c r="B29" s="207">
        <v>18</v>
      </c>
      <c r="C29" s="103" t="s">
        <v>1477</v>
      </c>
      <c r="D29" s="248"/>
      <c r="E29" s="248"/>
      <c r="F29" s="164"/>
      <c r="G29" s="242"/>
      <c r="H29" s="164"/>
    </row>
    <row r="30" spans="1:8">
      <c r="A30" s="19"/>
      <c r="B30" s="207">
        <v>19</v>
      </c>
      <c r="C30" s="103" t="s">
        <v>1478</v>
      </c>
      <c r="D30" s="248"/>
      <c r="E30" s="248"/>
      <c r="F30" s="164"/>
      <c r="G30" s="164"/>
      <c r="H30" s="164"/>
    </row>
    <row r="31" spans="1:8">
      <c r="A31" s="19"/>
      <c r="B31" s="1238">
        <v>20</v>
      </c>
      <c r="C31" s="1239" t="s">
        <v>1479</v>
      </c>
      <c r="D31" s="1240"/>
      <c r="E31" s="1240"/>
      <c r="F31" s="1241"/>
      <c r="G31" s="1241"/>
      <c r="H31" s="1241"/>
    </row>
    <row r="32" spans="1:8">
      <c r="A32" s="19"/>
    </row>
    <row r="33" spans="1:4">
      <c r="A33" s="19"/>
      <c r="B33" s="78"/>
      <c r="C33" s="78"/>
      <c r="D33" s="78"/>
    </row>
    <row r="34" spans="1:4">
      <c r="A34" s="19"/>
      <c r="B34" s="78"/>
      <c r="C34" s="78"/>
      <c r="D34" s="78"/>
    </row>
    <row r="35" spans="1:4">
      <c r="A35" s="19"/>
      <c r="B35" s="78"/>
      <c r="C35" s="78"/>
      <c r="D35" s="78"/>
    </row>
    <row r="36" spans="1:4">
      <c r="A36" s="19"/>
      <c r="B36" s="78"/>
      <c r="C36" s="78"/>
      <c r="D36" s="78"/>
    </row>
    <row r="37" spans="1:4">
      <c r="A37" s="19"/>
    </row>
    <row r="38" spans="1:4">
      <c r="A38" s="19"/>
    </row>
    <row r="39" spans="1:4">
      <c r="A39" s="19"/>
      <c r="C39" s="119"/>
    </row>
    <row r="40" spans="1:4">
      <c r="A40" s="19"/>
    </row>
    <row r="41" spans="1:4">
      <c r="A41" s="19"/>
    </row>
    <row r="42" spans="1:4">
      <c r="A42" s="19"/>
    </row>
    <row r="43" spans="1:4">
      <c r="A43" s="19"/>
    </row>
    <row r="44" spans="1:4">
      <c r="A44" s="19"/>
    </row>
    <row r="45" spans="1:4">
      <c r="A45" s="19"/>
    </row>
    <row r="46" spans="1:4">
      <c r="A46" s="19"/>
    </row>
    <row r="47" spans="1:4">
      <c r="A47" s="19"/>
    </row>
    <row r="48" spans="1:4">
      <c r="A48" s="19"/>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2" spans="1:1">
      <c r="A62" s="19"/>
    </row>
    <row r="63" spans="1:1">
      <c r="A63" s="19"/>
    </row>
    <row r="64" spans="1:1">
      <c r="A64" s="19"/>
    </row>
    <row r="65" spans="1:1">
      <c r="A65" s="19"/>
    </row>
    <row r="66" spans="1:1">
      <c r="A66" s="19"/>
    </row>
    <row r="67" spans="1:1">
      <c r="A67" s="19"/>
    </row>
    <row r="74" spans="1:1">
      <c r="A74" s="30"/>
    </row>
    <row r="75" spans="1:1">
      <c r="A75" s="30"/>
    </row>
    <row r="76" spans="1:1">
      <c r="A76" s="31"/>
    </row>
    <row r="77" spans="1:1">
      <c r="A77" s="19"/>
    </row>
    <row r="78" spans="1:1">
      <c r="A78" s="19"/>
    </row>
    <row r="79" spans="1:1">
      <c r="A79" s="19"/>
    </row>
    <row r="80" spans="1:1">
      <c r="A80" s="19"/>
    </row>
    <row r="81" spans="1:1">
      <c r="A81" s="19"/>
    </row>
    <row r="82" spans="1:1">
      <c r="A82" s="19"/>
    </row>
    <row r="83" spans="1:1">
      <c r="A83" s="19"/>
    </row>
    <row r="84" spans="1:1">
      <c r="A84" s="19"/>
    </row>
    <row r="85" spans="1:1">
      <c r="A85" s="33"/>
    </row>
    <row r="86" spans="1:1">
      <c r="A86" s="33"/>
    </row>
    <row r="87" spans="1:1">
      <c r="A87" s="33"/>
    </row>
    <row r="88" spans="1:1">
      <c r="A88" s="33"/>
    </row>
    <row r="89" spans="1:1">
      <c r="A89" s="33"/>
    </row>
    <row r="90" spans="1:1">
      <c r="A90" s="33"/>
    </row>
    <row r="91" spans="1:1">
      <c r="A91" s="33"/>
    </row>
    <row r="92" spans="1:1">
      <c r="A92" s="33"/>
    </row>
  </sheetData>
  <sheetProtection formatCells="0" formatColumns="0" formatRows="0" insertColumns="0" insertRows="0" insertHyperlinks="0" deleteColumns="0" deleteRows="0" sort="0" autoFilter="0" pivotTables="0"/>
  <mergeCells count="5">
    <mergeCell ref="B3:I3"/>
    <mergeCell ref="B8:C11"/>
    <mergeCell ref="D8:E8"/>
    <mergeCell ref="G8:H8"/>
    <mergeCell ref="B7:H7"/>
  </mergeCells>
  <hyperlinks>
    <hyperlink ref="B3" location="Contents!A1" display="Back to index page" xr:uid="{00000000-0004-0000-2400-000000000000}"/>
    <hyperlink ref="B3:I3" location="CONTENTS!A1" display="Back to contents page" xr:uid="{00000000-0004-0000-24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I87"/>
  <sheetViews>
    <sheetView showGridLines="0" showRowColHeaders="0" zoomScaleNormal="100" workbookViewId="0"/>
  </sheetViews>
  <sheetFormatPr baseColWidth="10" defaultColWidth="11.42578125" defaultRowHeight="15"/>
  <cols>
    <col min="1" max="1" width="2.5703125" style="9" customWidth="1"/>
    <col min="2" max="2" width="2.5703125" style="28" customWidth="1"/>
    <col min="3" max="3" width="38.42578125" style="9" customWidth="1"/>
    <col min="4" max="5" width="12" style="9" customWidth="1"/>
    <col min="6" max="6" width="1.42578125" style="9" customWidth="1"/>
    <col min="7" max="8" width="12" style="9" customWidth="1"/>
    <col min="9" max="9" width="135.85546875" style="9" customWidth="1"/>
    <col min="10" max="16384" width="11.42578125" style="9"/>
  </cols>
  <sheetData>
    <row r="1" spans="2:9" s="17" customFormat="1" ht="11.25" customHeight="1">
      <c r="B1" s="14"/>
      <c r="C1" s="14"/>
      <c r="D1" s="14"/>
      <c r="E1" s="15"/>
      <c r="F1" s="15"/>
      <c r="G1" s="16"/>
    </row>
    <row r="2" spans="2:9" s="17" customFormat="1" ht="5.25" customHeight="1">
      <c r="B2" s="14"/>
      <c r="C2" s="14"/>
      <c r="D2" s="14"/>
      <c r="E2" s="15"/>
      <c r="F2" s="15"/>
      <c r="G2" s="16"/>
    </row>
    <row r="3" spans="2:9" s="19" customFormat="1" ht="12.75" customHeight="1">
      <c r="B3" s="1807" t="s">
        <v>284</v>
      </c>
      <c r="C3" s="1808"/>
      <c r="D3" s="1808"/>
      <c r="E3" s="1808"/>
      <c r="F3" s="1808"/>
      <c r="G3" s="1808"/>
    </row>
    <row r="4" spans="2:9" s="17" customFormat="1" ht="5.25" customHeight="1">
      <c r="B4" s="14"/>
      <c r="C4" s="14"/>
      <c r="D4" s="14"/>
      <c r="E4" s="15"/>
      <c r="F4" s="15"/>
      <c r="G4" s="16"/>
    </row>
    <row r="5" spans="2:9" ht="15.75" customHeight="1">
      <c r="B5" s="21" t="s">
        <v>1482</v>
      </c>
    </row>
    <row r="6" spans="2:9" ht="11.25" customHeight="1">
      <c r="B6" s="20"/>
      <c r="C6" s="21"/>
    </row>
    <row r="7" spans="2:9" ht="33.75" customHeight="1">
      <c r="B7" s="1936" t="s">
        <v>2033</v>
      </c>
      <c r="C7" s="1937"/>
      <c r="D7" s="1937"/>
      <c r="E7" s="1937"/>
      <c r="F7" s="1937"/>
      <c r="G7" s="1937"/>
      <c r="H7" s="1937"/>
      <c r="I7" s="1452"/>
    </row>
    <row r="8" spans="2:9" ht="11.25" customHeight="1">
      <c r="C8" s="165"/>
      <c r="D8" s="1935"/>
      <c r="E8" s="1935"/>
      <c r="F8" s="603"/>
      <c r="G8" s="1935"/>
      <c r="H8" s="1935"/>
    </row>
    <row r="9" spans="2:9" ht="11.25" customHeight="1">
      <c r="C9" s="165"/>
      <c r="D9" s="603"/>
      <c r="E9" s="402" t="s">
        <v>534</v>
      </c>
      <c r="F9" s="603"/>
      <c r="G9" s="603"/>
      <c r="H9" s="402" t="s">
        <v>534</v>
      </c>
    </row>
    <row r="10" spans="2:9" ht="11.25" customHeight="1">
      <c r="C10" s="165"/>
      <c r="D10" s="402" t="s">
        <v>1403</v>
      </c>
      <c r="E10" s="402" t="s">
        <v>1483</v>
      </c>
      <c r="F10" s="603"/>
      <c r="G10" s="402" t="s">
        <v>1403</v>
      </c>
      <c r="H10" s="402" t="s">
        <v>1483</v>
      </c>
    </row>
    <row r="11" spans="2:9" ht="11.25" customHeight="1">
      <c r="C11" s="165"/>
      <c r="D11" s="402" t="s">
        <v>617</v>
      </c>
      <c r="E11" s="402" t="s">
        <v>617</v>
      </c>
      <c r="F11" s="603"/>
      <c r="G11" s="402" t="s">
        <v>663</v>
      </c>
      <c r="H11" s="402" t="s">
        <v>663</v>
      </c>
    </row>
    <row r="12" spans="2:9" ht="11.25" customHeight="1">
      <c r="B12" s="1932" t="s">
        <v>296</v>
      </c>
      <c r="C12" s="1933"/>
      <c r="D12" s="153">
        <v>2021</v>
      </c>
      <c r="E12" s="153">
        <v>2021</v>
      </c>
      <c r="F12" s="1242"/>
      <c r="G12" s="153">
        <v>2021</v>
      </c>
      <c r="H12" s="153">
        <v>2021</v>
      </c>
    </row>
    <row r="13" spans="2:9" ht="11.25" customHeight="1">
      <c r="B13" s="1880" t="s">
        <v>1484</v>
      </c>
      <c r="C13" s="1872"/>
      <c r="D13" s="1025"/>
      <c r="E13" s="1025"/>
      <c r="F13" s="1025"/>
      <c r="G13" s="1025"/>
      <c r="H13" s="1025"/>
    </row>
    <row r="14" spans="2:9" ht="11.25" customHeight="1">
      <c r="B14" s="34">
        <v>1</v>
      </c>
      <c r="C14" s="401" t="s">
        <v>1485</v>
      </c>
      <c r="D14" s="237">
        <v>7602</v>
      </c>
      <c r="E14" s="237">
        <v>608</v>
      </c>
      <c r="F14" s="237"/>
      <c r="G14" s="237">
        <v>8118</v>
      </c>
      <c r="H14" s="237">
        <v>649.44000000000005</v>
      </c>
    </row>
    <row r="15" spans="2:9" ht="11.25" customHeight="1">
      <c r="B15" s="34">
        <v>2</v>
      </c>
      <c r="C15" s="401" t="s">
        <v>1486</v>
      </c>
      <c r="D15" s="237">
        <v>404</v>
      </c>
      <c r="E15" s="237">
        <v>32</v>
      </c>
      <c r="F15" s="237"/>
      <c r="G15" s="237">
        <v>528.82414675817927</v>
      </c>
      <c r="H15" s="237">
        <v>42.305931740654344</v>
      </c>
    </row>
    <row r="16" spans="2:9" ht="11.25" customHeight="1">
      <c r="B16" s="34">
        <v>3</v>
      </c>
      <c r="C16" s="401" t="s">
        <v>1487</v>
      </c>
      <c r="D16" s="237"/>
      <c r="E16" s="237"/>
      <c r="F16" s="237"/>
      <c r="G16" s="237"/>
      <c r="H16" s="237"/>
    </row>
    <row r="17" spans="2:9" ht="11.25" customHeight="1">
      <c r="B17" s="34">
        <v>4</v>
      </c>
      <c r="C17" s="401" t="s">
        <v>746</v>
      </c>
      <c r="D17" s="237">
        <v>0.49</v>
      </c>
      <c r="E17" s="237">
        <v>0.04</v>
      </c>
      <c r="F17" s="237"/>
      <c r="G17" s="237">
        <v>0.49</v>
      </c>
      <c r="H17" s="237">
        <v>0.04</v>
      </c>
    </row>
    <row r="18" spans="2:9" ht="11.25" customHeight="1">
      <c r="B18" s="1934" t="s">
        <v>1488</v>
      </c>
      <c r="C18" s="1864"/>
      <c r="D18" s="237"/>
      <c r="E18" s="237"/>
      <c r="F18" s="237"/>
      <c r="G18" s="237"/>
      <c r="H18" s="237"/>
    </row>
    <row r="19" spans="2:9" ht="11.25" customHeight="1">
      <c r="B19" s="34">
        <v>5</v>
      </c>
      <c r="C19" s="401" t="s">
        <v>1489</v>
      </c>
      <c r="D19" s="237"/>
      <c r="E19" s="237"/>
      <c r="F19" s="237"/>
      <c r="G19" s="237"/>
      <c r="H19" s="237"/>
    </row>
    <row r="20" spans="2:9" ht="11.25" customHeight="1">
      <c r="B20" s="34">
        <v>6</v>
      </c>
      <c r="C20" s="401" t="s">
        <v>1490</v>
      </c>
      <c r="D20" s="237">
        <v>452</v>
      </c>
      <c r="E20" s="237">
        <v>36</v>
      </c>
      <c r="F20" s="237"/>
      <c r="G20" s="237">
        <v>633</v>
      </c>
      <c r="H20" s="237">
        <v>50.64</v>
      </c>
    </row>
    <row r="21" spans="2:9" ht="11.25" customHeight="1">
      <c r="B21" s="34">
        <v>7</v>
      </c>
      <c r="C21" s="401" t="s">
        <v>1491</v>
      </c>
      <c r="D21" s="237"/>
      <c r="E21" s="237"/>
      <c r="F21" s="237"/>
      <c r="G21" s="237"/>
      <c r="H21" s="237"/>
    </row>
    <row r="22" spans="2:9" ht="11.25" customHeight="1">
      <c r="B22" s="34">
        <v>8</v>
      </c>
      <c r="C22" s="401" t="s">
        <v>1492</v>
      </c>
      <c r="D22" s="237"/>
      <c r="E22" s="237"/>
      <c r="F22" s="237"/>
      <c r="G22" s="237"/>
      <c r="H22" s="237"/>
    </row>
    <row r="23" spans="2:9" ht="11.25" customHeight="1">
      <c r="B23" s="954">
        <v>9</v>
      </c>
      <c r="C23" s="693" t="s">
        <v>656</v>
      </c>
      <c r="D23" s="694">
        <v>8459</v>
      </c>
      <c r="E23" s="694">
        <v>677</v>
      </c>
      <c r="F23" s="694"/>
      <c r="G23" s="694">
        <v>9280.314146758179</v>
      </c>
      <c r="H23" s="694">
        <v>742.38593174065443</v>
      </c>
    </row>
    <row r="24" spans="2:9" ht="12" customHeight="1">
      <c r="B24" s="954"/>
      <c r="C24" s="19"/>
      <c r="D24" s="19"/>
      <c r="E24" s="19"/>
      <c r="F24" s="19"/>
    </row>
    <row r="25" spans="2:9" ht="12" customHeight="1">
      <c r="B25" s="19"/>
      <c r="D25" s="42"/>
      <c r="E25" s="42"/>
      <c r="I25" s="42"/>
    </row>
    <row r="26" spans="2:9" ht="12" customHeight="1">
      <c r="B26" s="19"/>
    </row>
    <row r="27" spans="2:9" ht="12" customHeight="1">
      <c r="B27" s="19"/>
      <c r="C27" s="165"/>
      <c r="D27" s="48"/>
      <c r="E27" s="48"/>
      <c r="F27" s="48"/>
      <c r="G27" s="42"/>
    </row>
    <row r="28" spans="2:9" ht="24" customHeight="1">
      <c r="B28" s="19"/>
      <c r="C28" s="1087"/>
      <c r="D28" s="1087"/>
      <c r="E28" s="145"/>
      <c r="F28" s="145"/>
    </row>
    <row r="29" spans="2:9" ht="12" customHeight="1">
      <c r="B29" s="19"/>
      <c r="C29" s="3"/>
      <c r="D29" s="503"/>
      <c r="E29" s="503"/>
      <c r="F29" s="503"/>
    </row>
    <row r="30" spans="2:9" ht="12" customHeight="1">
      <c r="B30" s="19"/>
      <c r="C30" s="589"/>
      <c r="D30" s="146"/>
      <c r="E30" s="146"/>
      <c r="F30" s="146"/>
    </row>
    <row r="31" spans="2:9" ht="12" customHeight="1">
      <c r="B31" s="19"/>
      <c r="C31" s="589"/>
      <c r="D31" s="146"/>
      <c r="E31" s="146"/>
      <c r="F31" s="146"/>
    </row>
    <row r="32" spans="2:9" ht="12" customHeight="1">
      <c r="B32" s="19"/>
      <c r="C32" s="589"/>
      <c r="D32" s="146"/>
      <c r="E32" s="146"/>
      <c r="F32" s="146"/>
    </row>
    <row r="33" spans="2:6" ht="12" customHeight="1">
      <c r="B33" s="19"/>
      <c r="C33" s="589"/>
      <c r="D33" s="146"/>
      <c r="E33" s="146"/>
      <c r="F33" s="146"/>
    </row>
    <row r="34" spans="2:6" ht="12" customHeight="1">
      <c r="B34" s="19"/>
      <c r="C34" s="589"/>
      <c r="D34" s="146"/>
      <c r="E34" s="146"/>
      <c r="F34" s="146"/>
    </row>
    <row r="35" spans="2:6" ht="12" customHeight="1">
      <c r="B35" s="19"/>
      <c r="C35" s="589"/>
      <c r="D35" s="146"/>
      <c r="E35" s="146"/>
      <c r="F35" s="146"/>
    </row>
    <row r="36" spans="2:6" ht="12" customHeight="1">
      <c r="B36" s="19"/>
      <c r="C36" s="589"/>
      <c r="D36" s="146"/>
      <c r="E36" s="146"/>
      <c r="F36" s="146"/>
    </row>
    <row r="37" spans="2:6" ht="12" customHeight="1">
      <c r="B37" s="19"/>
      <c r="C37" s="589"/>
      <c r="D37" s="146"/>
      <c r="E37" s="146"/>
      <c r="F37" s="146"/>
    </row>
    <row r="38" spans="2:6" ht="12" customHeight="1">
      <c r="B38" s="19"/>
      <c r="C38" s="589"/>
      <c r="D38" s="146"/>
      <c r="E38" s="146"/>
      <c r="F38" s="146"/>
    </row>
    <row r="39" spans="2:6" ht="12" customHeight="1">
      <c r="B39" s="19"/>
      <c r="C39" s="589"/>
      <c r="D39" s="146"/>
      <c r="E39" s="146"/>
      <c r="F39" s="146"/>
    </row>
    <row r="40" spans="2:6" ht="12" customHeight="1">
      <c r="B40" s="19"/>
    </row>
    <row r="41" spans="2:6" ht="12" customHeight="1">
      <c r="B41" s="19"/>
    </row>
    <row r="42" spans="2:6" ht="12" customHeight="1">
      <c r="B42" s="19"/>
    </row>
    <row r="43" spans="2:6" ht="12" customHeight="1">
      <c r="B43" s="19"/>
    </row>
    <row r="44" spans="2:6" ht="12" customHeight="1">
      <c r="B44" s="19"/>
    </row>
    <row r="45" spans="2:6" ht="12" customHeight="1">
      <c r="B45" s="19"/>
    </row>
    <row r="46" spans="2:6" ht="12" customHeight="1">
      <c r="B46" s="19"/>
    </row>
    <row r="47" spans="2:6" ht="12" customHeight="1">
      <c r="B47" s="19"/>
    </row>
    <row r="48" spans="2:6" ht="12" customHeight="1">
      <c r="B48" s="19"/>
    </row>
    <row r="49" spans="2:2" ht="12" customHeight="1">
      <c r="B49" s="19"/>
    </row>
    <row r="50" spans="2:2" ht="12" customHeight="1">
      <c r="B50" s="19"/>
    </row>
    <row r="51" spans="2:2" ht="12" customHeight="1">
      <c r="B51" s="19"/>
    </row>
    <row r="52" spans="2:2" ht="12" customHeight="1">
      <c r="B52" s="19"/>
    </row>
    <row r="53" spans="2:2" ht="12" customHeight="1">
      <c r="B53" s="19"/>
    </row>
    <row r="54" spans="2:2" ht="12" customHeight="1">
      <c r="B54" s="19"/>
    </row>
    <row r="55" spans="2:2" ht="12" customHeight="1">
      <c r="B55" s="19"/>
    </row>
    <row r="56" spans="2:2" ht="12" customHeight="1">
      <c r="B56" s="19"/>
    </row>
    <row r="57" spans="2:2" ht="12" customHeight="1">
      <c r="B57" s="19"/>
    </row>
    <row r="58" spans="2:2" ht="12" customHeight="1">
      <c r="B58" s="19"/>
    </row>
    <row r="59" spans="2:2" ht="12" customHeight="1">
      <c r="B59" s="19"/>
    </row>
    <row r="60" spans="2:2" ht="12" customHeight="1">
      <c r="B60" s="19"/>
    </row>
    <row r="61" spans="2:2" ht="12" customHeight="1">
      <c r="B61" s="19"/>
    </row>
    <row r="62" spans="2:2" ht="12" customHeight="1">
      <c r="B62" s="19"/>
    </row>
    <row r="63" spans="2:2" ht="12" customHeight="1"/>
    <row r="64" spans="2:2" ht="12" customHeight="1"/>
    <row r="65" spans="2:2" ht="12" customHeight="1"/>
    <row r="66" spans="2:2" ht="12" customHeight="1"/>
    <row r="67" spans="2:2" ht="12" customHeight="1"/>
    <row r="68" spans="2:2" ht="12" customHeight="1"/>
    <row r="69" spans="2:2" ht="12" customHeight="1">
      <c r="B69" s="30"/>
    </row>
    <row r="70" spans="2:2" ht="12" customHeight="1">
      <c r="B70" s="30"/>
    </row>
    <row r="71" spans="2:2" ht="12" customHeight="1">
      <c r="B71" s="31"/>
    </row>
    <row r="72" spans="2:2" ht="12" customHeight="1">
      <c r="B72" s="19"/>
    </row>
    <row r="73" spans="2:2">
      <c r="B73" s="19"/>
    </row>
    <row r="74" spans="2:2">
      <c r="B74" s="19"/>
    </row>
    <row r="75" spans="2:2">
      <c r="B75" s="19"/>
    </row>
    <row r="76" spans="2:2">
      <c r="B76" s="19"/>
    </row>
    <row r="77" spans="2:2">
      <c r="B77" s="19"/>
    </row>
    <row r="78" spans="2:2">
      <c r="B78" s="19"/>
    </row>
    <row r="79" spans="2:2">
      <c r="B79" s="19"/>
    </row>
    <row r="80" spans="2:2">
      <c r="B80" s="33"/>
    </row>
    <row r="81" spans="2:2">
      <c r="B81" s="33"/>
    </row>
    <row r="82" spans="2:2">
      <c r="B82" s="33"/>
    </row>
    <row r="83" spans="2:2">
      <c r="B83" s="33"/>
    </row>
    <row r="84" spans="2:2">
      <c r="B84" s="33"/>
    </row>
    <row r="85" spans="2:2">
      <c r="B85" s="33"/>
    </row>
    <row r="86" spans="2:2">
      <c r="B86" s="33"/>
    </row>
    <row r="87" spans="2:2">
      <c r="B87" s="33"/>
    </row>
  </sheetData>
  <mergeCells count="7">
    <mergeCell ref="B3:G3"/>
    <mergeCell ref="B12:C12"/>
    <mergeCell ref="B13:C13"/>
    <mergeCell ref="B18:C18"/>
    <mergeCell ref="D8:E8"/>
    <mergeCell ref="G8:H8"/>
    <mergeCell ref="B7:H7"/>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dimension ref="A1:W302"/>
  <sheetViews>
    <sheetView showGridLines="0" showRowColHeaders="0" workbookViewId="0"/>
  </sheetViews>
  <sheetFormatPr baseColWidth="10" defaultColWidth="8.7109375" defaultRowHeight="11.25"/>
  <cols>
    <col min="1" max="1" width="2.7109375" style="285" customWidth="1"/>
    <col min="2" max="2" width="6" style="285" customWidth="1"/>
    <col min="3" max="3" width="77.5703125" style="285" customWidth="1"/>
    <col min="4" max="5" width="16.7109375" style="288" customWidth="1"/>
    <col min="6" max="16384" width="8.7109375" style="288"/>
  </cols>
  <sheetData>
    <row r="1" spans="1:23" ht="11.25" customHeight="1"/>
    <row r="2" spans="1:23" ht="5.25" customHeight="1"/>
    <row r="3" spans="1:23" s="285" customFormat="1" ht="12.75" customHeight="1">
      <c r="B3" s="1758" t="s">
        <v>284</v>
      </c>
      <c r="C3" s="1758"/>
      <c r="D3" s="1758"/>
      <c r="E3" s="1758"/>
      <c r="F3" s="1758"/>
      <c r="G3" s="1758"/>
    </row>
    <row r="4" spans="1:23" s="285" customFormat="1" ht="5.25" customHeight="1">
      <c r="C4" s="9"/>
      <c r="D4" s="21"/>
    </row>
    <row r="5" spans="1:23" s="286" customFormat="1" ht="15.75" customHeight="1">
      <c r="B5" s="21" t="s">
        <v>1493</v>
      </c>
      <c r="C5" s="287"/>
      <c r="D5" s="287"/>
      <c r="E5" s="285"/>
      <c r="F5" s="285"/>
      <c r="G5" s="285"/>
      <c r="H5" s="285"/>
      <c r="I5" s="285"/>
      <c r="J5" s="285"/>
      <c r="K5" s="285"/>
      <c r="L5" s="285"/>
      <c r="M5" s="285"/>
      <c r="N5" s="285"/>
      <c r="O5" s="285"/>
      <c r="P5" s="285"/>
      <c r="Q5" s="285"/>
      <c r="R5" s="285"/>
      <c r="S5" s="285"/>
      <c r="T5" s="285"/>
      <c r="U5" s="285"/>
      <c r="V5" s="285"/>
      <c r="W5" s="285"/>
    </row>
    <row r="6" spans="1:23" s="286" customFormat="1" ht="11.25" customHeight="1">
      <c r="B6" s="21"/>
      <c r="C6" s="287"/>
      <c r="D6" s="287"/>
      <c r="E6" s="285"/>
      <c r="F6" s="285"/>
      <c r="G6" s="285"/>
      <c r="H6" s="285"/>
      <c r="I6" s="285"/>
      <c r="J6" s="285"/>
      <c r="K6" s="285"/>
      <c r="L6" s="285"/>
      <c r="M6" s="285"/>
      <c r="N6" s="285"/>
      <c r="O6" s="285"/>
      <c r="P6" s="285"/>
      <c r="Q6" s="285"/>
      <c r="R6" s="285"/>
      <c r="S6" s="285"/>
      <c r="T6" s="285"/>
      <c r="U6" s="285"/>
      <c r="V6" s="285"/>
      <c r="W6" s="285"/>
    </row>
    <row r="7" spans="1:23" s="286" customFormat="1" ht="33.75" customHeight="1">
      <c r="B7" s="1788" t="s">
        <v>1494</v>
      </c>
      <c r="C7" s="1788"/>
      <c r="D7" s="1788"/>
      <c r="E7" s="1788"/>
      <c r="F7" s="285"/>
      <c r="G7" s="285"/>
      <c r="H7" s="285"/>
      <c r="I7" s="285"/>
      <c r="J7" s="285"/>
      <c r="K7" s="285"/>
      <c r="L7" s="285"/>
      <c r="M7" s="285"/>
      <c r="N7" s="285"/>
      <c r="O7" s="285"/>
      <c r="P7" s="285"/>
      <c r="Q7" s="285"/>
      <c r="R7" s="285"/>
      <c r="S7" s="285"/>
      <c r="T7" s="285"/>
      <c r="U7" s="285"/>
      <c r="V7" s="285"/>
      <c r="W7" s="285"/>
    </row>
    <row r="8" spans="1:23" s="286" customFormat="1" ht="22.5" customHeight="1">
      <c r="B8" s="1788" t="s">
        <v>1495</v>
      </c>
      <c r="C8" s="1788"/>
      <c r="D8" s="1788"/>
      <c r="E8" s="1788"/>
      <c r="F8" s="285"/>
      <c r="G8" s="285"/>
      <c r="H8" s="285"/>
      <c r="J8" s="285"/>
      <c r="K8" s="285"/>
      <c r="L8" s="285"/>
      <c r="M8" s="285"/>
      <c r="N8" s="285"/>
      <c r="O8" s="285"/>
      <c r="P8" s="285"/>
      <c r="Q8" s="285"/>
      <c r="R8" s="285"/>
      <c r="S8" s="285"/>
      <c r="T8" s="285"/>
      <c r="U8" s="285"/>
      <c r="V8" s="285"/>
      <c r="W8" s="285"/>
    </row>
    <row r="9" spans="1:23" s="286" customFormat="1" ht="33.75" customHeight="1">
      <c r="B9" s="1788" t="s">
        <v>1496</v>
      </c>
      <c r="C9" s="1788"/>
      <c r="D9" s="1788"/>
      <c r="E9" s="1788"/>
      <c r="F9" s="285"/>
      <c r="G9" s="285"/>
      <c r="H9" s="285"/>
      <c r="I9" s="285"/>
      <c r="J9" s="285"/>
      <c r="K9" s="285"/>
      <c r="L9" s="285"/>
      <c r="M9" s="285"/>
      <c r="N9" s="285"/>
      <c r="O9" s="285"/>
      <c r="P9" s="285"/>
      <c r="Q9" s="285"/>
      <c r="R9" s="285"/>
      <c r="S9" s="285"/>
      <c r="T9" s="285"/>
      <c r="U9" s="285"/>
      <c r="V9" s="285"/>
      <c r="W9" s="285"/>
    </row>
    <row r="10" spans="1:23" s="286" customFormat="1" ht="11.25" customHeight="1">
      <c r="B10" s="1940"/>
      <c r="C10" s="1940"/>
      <c r="D10" s="876"/>
      <c r="E10" s="285"/>
      <c r="F10" s="285"/>
      <c r="G10" s="285"/>
      <c r="H10" s="285"/>
      <c r="I10" s="285"/>
      <c r="J10" s="285"/>
      <c r="K10" s="285"/>
      <c r="L10" s="285"/>
      <c r="M10" s="285"/>
      <c r="N10" s="285"/>
      <c r="O10" s="285"/>
      <c r="P10" s="285"/>
      <c r="Q10" s="285"/>
      <c r="R10" s="285"/>
      <c r="S10" s="285"/>
      <c r="T10" s="285"/>
      <c r="U10" s="285"/>
      <c r="V10" s="285"/>
      <c r="W10" s="285"/>
    </row>
    <row r="11" spans="1:23" s="286" customFormat="1" ht="11.25" customHeight="1">
      <c r="B11" s="1940" t="s">
        <v>1497</v>
      </c>
      <c r="C11" s="1940"/>
      <c r="D11" s="287"/>
      <c r="E11" s="285"/>
      <c r="F11" s="285"/>
      <c r="G11" s="285"/>
      <c r="H11" s="285"/>
      <c r="I11" s="285"/>
      <c r="J11" s="285"/>
      <c r="K11" s="285"/>
      <c r="L11" s="285"/>
      <c r="M11" s="285"/>
      <c r="N11" s="285"/>
      <c r="O11" s="285"/>
      <c r="P11" s="285"/>
      <c r="Q11" s="285"/>
      <c r="R11" s="285"/>
      <c r="S11" s="285"/>
      <c r="T11" s="285"/>
      <c r="U11" s="285"/>
      <c r="V11" s="285"/>
      <c r="W11" s="285"/>
    </row>
    <row r="12" spans="1:23" s="289" customFormat="1" ht="11.25" customHeight="1">
      <c r="B12" s="1939"/>
      <c r="C12" s="1864"/>
      <c r="D12" s="512"/>
      <c r="E12" s="290"/>
      <c r="F12" s="290"/>
      <c r="I12" s="290"/>
      <c r="J12" s="290"/>
      <c r="K12" s="290"/>
      <c r="L12" s="290"/>
      <c r="M12" s="290"/>
      <c r="N12" s="290"/>
      <c r="O12" s="290"/>
      <c r="P12" s="290"/>
      <c r="Q12" s="290"/>
      <c r="R12" s="290"/>
      <c r="S12" s="290"/>
      <c r="T12" s="290"/>
      <c r="U12" s="290"/>
      <c r="V12" s="290"/>
      <c r="W12" s="290"/>
    </row>
    <row r="13" spans="1:23" s="289" customFormat="1" ht="11.25" customHeight="1">
      <c r="B13" s="1941" t="s">
        <v>1498</v>
      </c>
      <c r="C13" s="1941"/>
      <c r="D13" s="1941"/>
      <c r="E13" s="290"/>
      <c r="F13" s="290"/>
      <c r="I13" s="290"/>
      <c r="J13" s="290"/>
      <c r="K13" s="290"/>
      <c r="L13" s="290"/>
      <c r="M13" s="290"/>
      <c r="N13" s="290"/>
      <c r="O13" s="290"/>
      <c r="P13" s="290"/>
      <c r="Q13" s="290"/>
      <c r="R13" s="290"/>
      <c r="S13" s="290"/>
      <c r="T13" s="290"/>
      <c r="U13" s="290"/>
      <c r="V13" s="290"/>
      <c r="W13" s="290"/>
    </row>
    <row r="14" spans="1:23" s="289" customFormat="1" ht="11.25" customHeight="1">
      <c r="B14" s="598"/>
      <c r="D14" s="400"/>
      <c r="E14" s="290"/>
      <c r="F14" s="290"/>
      <c r="I14" s="290"/>
      <c r="J14" s="290"/>
      <c r="K14" s="290"/>
      <c r="L14" s="290"/>
      <c r="M14" s="290"/>
      <c r="N14" s="290"/>
      <c r="O14" s="290"/>
      <c r="P14" s="290"/>
      <c r="Q14" s="290"/>
      <c r="R14" s="290"/>
      <c r="S14" s="290"/>
      <c r="T14" s="290"/>
      <c r="U14" s="290"/>
      <c r="V14" s="290"/>
      <c r="W14" s="290"/>
    </row>
    <row r="15" spans="1:23" s="291" customFormat="1" ht="11.25" customHeight="1">
      <c r="A15" s="290"/>
      <c r="B15" s="1938" t="s">
        <v>296</v>
      </c>
      <c r="C15" s="1938"/>
      <c r="D15" s="1130" t="s">
        <v>293</v>
      </c>
      <c r="E15" s="1289" t="s">
        <v>949</v>
      </c>
      <c r="G15" s="1321"/>
      <c r="H15" s="1321"/>
      <c r="I15" s="1294"/>
      <c r="J15" s="1294"/>
      <c r="K15" s="1294"/>
      <c r="L15" s="1294"/>
      <c r="N15" s="1294"/>
    </row>
    <row r="16" spans="1:23" s="291" customFormat="1" ht="11.25" customHeight="1">
      <c r="A16" s="290"/>
      <c r="B16" s="1026" t="s">
        <v>1499</v>
      </c>
      <c r="C16" s="764"/>
      <c r="D16" s="1027"/>
      <c r="E16" s="1288"/>
      <c r="G16" s="1321"/>
      <c r="H16" s="1321"/>
      <c r="I16" s="1294"/>
      <c r="J16" s="1294"/>
      <c r="K16" s="1294"/>
      <c r="L16" s="1294"/>
      <c r="N16" s="1294"/>
    </row>
    <row r="17" spans="1:14" s="291" customFormat="1" ht="11.25" customHeight="1">
      <c r="A17" s="290"/>
      <c r="B17" s="510" t="s">
        <v>1264</v>
      </c>
      <c r="C17" s="234" t="s">
        <v>1500</v>
      </c>
      <c r="D17" s="1283">
        <v>326126.49610057002</v>
      </c>
      <c r="E17" s="544">
        <v>314740</v>
      </c>
      <c r="F17" s="427"/>
      <c r="G17" s="1321"/>
      <c r="H17" s="1321"/>
      <c r="I17" s="1294"/>
      <c r="J17" s="1294"/>
      <c r="K17" s="1294"/>
      <c r="L17" s="1294"/>
      <c r="N17" s="1294"/>
    </row>
    <row r="18" spans="1:14" s="1111" customFormat="1" ht="11.25" customHeight="1">
      <c r="A18" s="1107"/>
      <c r="B18" s="1108" t="s">
        <v>1501</v>
      </c>
      <c r="C18" s="901" t="s">
        <v>1502</v>
      </c>
      <c r="D18" s="1284">
        <v>232392.98450000002</v>
      </c>
      <c r="E18" s="1109">
        <v>195658</v>
      </c>
      <c r="F18" s="1110"/>
      <c r="G18" s="1321"/>
      <c r="H18" s="1321"/>
      <c r="I18" s="1294"/>
      <c r="J18" s="1294"/>
      <c r="K18" s="1294"/>
      <c r="L18" s="1294"/>
      <c r="N18" s="1294"/>
    </row>
    <row r="19" spans="1:14" s="291" customFormat="1" ht="11.25" customHeight="1">
      <c r="A19" s="290"/>
      <c r="B19" s="510" t="s">
        <v>1148</v>
      </c>
      <c r="C19" s="234" t="s">
        <v>1503</v>
      </c>
      <c r="D19" s="1283">
        <v>844195.62300000002</v>
      </c>
      <c r="E19" s="544">
        <v>846711</v>
      </c>
      <c r="F19" s="427"/>
      <c r="G19" s="1321"/>
      <c r="H19" s="1321"/>
      <c r="I19" s="1294"/>
      <c r="J19" s="1294"/>
      <c r="K19" s="1294"/>
      <c r="L19" s="1294"/>
      <c r="N19" s="1294"/>
    </row>
    <row r="20" spans="1:14" s="291" customFormat="1" ht="11.25" customHeight="1">
      <c r="A20" s="290"/>
      <c r="B20" s="510" t="s">
        <v>1504</v>
      </c>
      <c r="C20" s="234" t="s">
        <v>1505</v>
      </c>
      <c r="D20" s="1579">
        <v>38.631599999999999</v>
      </c>
      <c r="E20" s="1579">
        <v>37.17</v>
      </c>
      <c r="H20" s="1321"/>
      <c r="I20" s="1294"/>
      <c r="J20" s="1294"/>
      <c r="K20" s="1294"/>
      <c r="L20" s="1294"/>
      <c r="N20" s="1294"/>
    </row>
    <row r="21" spans="1:14" s="1111" customFormat="1" ht="11.25" customHeight="1">
      <c r="A21" s="1107"/>
      <c r="B21" s="1108" t="s">
        <v>1506</v>
      </c>
      <c r="C21" s="901" t="s">
        <v>1507</v>
      </c>
      <c r="D21" s="1583">
        <v>27.528300000000002</v>
      </c>
      <c r="E21" s="1583">
        <v>23.11</v>
      </c>
      <c r="H21" s="1321"/>
      <c r="I21" s="1294"/>
      <c r="J21" s="1294"/>
      <c r="K21" s="1294"/>
      <c r="L21" s="1294"/>
      <c r="N21" s="1294"/>
    </row>
    <row r="22" spans="1:14" s="291" customFormat="1" ht="11.25" customHeight="1">
      <c r="A22" s="290"/>
      <c r="B22" s="510" t="s">
        <v>1149</v>
      </c>
      <c r="C22" s="234" t="s">
        <v>1508</v>
      </c>
      <c r="D22" s="544">
        <v>2318299.1150000002</v>
      </c>
      <c r="E22" s="763">
        <v>2462545</v>
      </c>
      <c r="F22" s="427"/>
      <c r="G22" s="1321"/>
      <c r="H22" s="1321"/>
      <c r="I22" s="1294"/>
      <c r="J22" s="1294"/>
      <c r="K22" s="1294"/>
      <c r="L22" s="1294"/>
      <c r="N22" s="1294"/>
    </row>
    <row r="23" spans="1:14" s="291" customFormat="1" ht="11.25" customHeight="1">
      <c r="A23" s="290"/>
      <c r="B23" s="510" t="s">
        <v>1509</v>
      </c>
      <c r="C23" s="234" t="s">
        <v>1510</v>
      </c>
      <c r="D23" s="1581">
        <v>14.067500000000001</v>
      </c>
      <c r="E23" s="1582">
        <v>12.781099999999999</v>
      </c>
      <c r="F23" s="427"/>
      <c r="G23" s="1321"/>
      <c r="H23" s="1321"/>
      <c r="I23" s="1321"/>
      <c r="J23" s="1294"/>
      <c r="K23" s="1294"/>
      <c r="L23" s="1294"/>
      <c r="N23" s="1294"/>
    </row>
    <row r="24" spans="1:14" s="1111" customFormat="1" ht="11.25" customHeight="1">
      <c r="A24" s="1107"/>
      <c r="B24" s="1108" t="s">
        <v>1511</v>
      </c>
      <c r="C24" s="901" t="s">
        <v>1512</v>
      </c>
      <c r="D24" s="1583">
        <v>10.0243</v>
      </c>
      <c r="E24" s="1584">
        <v>7.9453999999999994</v>
      </c>
      <c r="F24" s="1110"/>
      <c r="G24" s="1321"/>
      <c r="H24" s="1321"/>
      <c r="I24" s="1321"/>
      <c r="J24" s="1294"/>
      <c r="K24" s="1294"/>
      <c r="L24" s="1294"/>
      <c r="N24" s="1294"/>
    </row>
    <row r="25" spans="1:14" s="285" customFormat="1">
      <c r="B25" s="765" t="s">
        <v>1498</v>
      </c>
      <c r="C25" s="765"/>
      <c r="D25" s="1585"/>
      <c r="E25" s="1586"/>
      <c r="G25" s="1321"/>
      <c r="H25" s="1321"/>
      <c r="I25" s="1321"/>
      <c r="J25" s="1294"/>
      <c r="K25" s="1294"/>
      <c r="L25" s="1294"/>
      <c r="N25" s="1294"/>
    </row>
    <row r="26" spans="1:14" s="285" customFormat="1" ht="11.25" customHeight="1">
      <c r="B26" s="511" t="s">
        <v>1513</v>
      </c>
      <c r="C26" s="234" t="s">
        <v>1514</v>
      </c>
      <c r="D26" s="1579">
        <v>35.75</v>
      </c>
      <c r="E26" s="1587">
        <v>35.54</v>
      </c>
      <c r="G26" s="1321"/>
      <c r="H26" s="1321"/>
      <c r="I26" s="1321"/>
      <c r="J26" s="1294"/>
      <c r="K26" s="1294"/>
      <c r="L26" s="1294"/>
      <c r="N26" s="1294"/>
    </row>
    <row r="27" spans="1:14" s="1112" customFormat="1" ht="11.25" customHeight="1">
      <c r="B27" s="1113" t="s">
        <v>1515</v>
      </c>
      <c r="C27" s="901" t="s">
        <v>2052</v>
      </c>
      <c r="D27" s="1752">
        <v>21.95</v>
      </c>
      <c r="E27" s="1290"/>
      <c r="G27" s="1321"/>
      <c r="H27" s="1321"/>
      <c r="I27" s="1321"/>
      <c r="J27" s="1294"/>
      <c r="K27" s="1294"/>
      <c r="L27" s="1294"/>
      <c r="N27" s="1294"/>
    </row>
    <row r="28" spans="1:14" s="285" customFormat="1" ht="11.25" customHeight="1">
      <c r="B28" s="511" t="s">
        <v>1516</v>
      </c>
      <c r="C28" s="234" t="s">
        <v>1517</v>
      </c>
      <c r="D28" s="1579">
        <v>6</v>
      </c>
      <c r="E28" s="1587">
        <v>6</v>
      </c>
      <c r="G28" s="1321"/>
      <c r="H28" s="1321"/>
      <c r="I28" s="1321"/>
      <c r="J28" s="1294"/>
      <c r="K28" s="1294"/>
      <c r="L28" s="1294"/>
      <c r="N28" s="1294"/>
    </row>
    <row r="29" spans="1:14" s="1112" customFormat="1" ht="11.25" customHeight="1">
      <c r="B29" s="1751"/>
      <c r="C29" s="1742"/>
      <c r="D29" s="1114"/>
      <c r="E29" s="1322"/>
      <c r="G29" s="1321"/>
      <c r="H29" s="1321"/>
      <c r="I29" s="1321"/>
      <c r="J29" s="1294"/>
      <c r="K29" s="1294"/>
      <c r="L29" s="1294"/>
    </row>
    <row r="30" spans="1:14" s="285" customFormat="1">
      <c r="B30" s="463"/>
      <c r="C30" s="463"/>
      <c r="G30" s="1321"/>
      <c r="H30" s="1321"/>
      <c r="I30" s="1294"/>
      <c r="J30" s="1294"/>
      <c r="K30" s="1294"/>
      <c r="L30" s="1294"/>
    </row>
    <row r="31" spans="1:14" s="285" customFormat="1">
      <c r="B31" s="290" t="s">
        <v>1519</v>
      </c>
      <c r="C31" s="463"/>
      <c r="E31" s="877"/>
      <c r="G31" s="1321"/>
      <c r="H31" s="1321"/>
      <c r="I31" s="1294"/>
      <c r="J31" s="1294"/>
      <c r="K31" s="1294"/>
      <c r="L31" s="1294"/>
    </row>
    <row r="32" spans="1:14" s="285" customFormat="1">
      <c r="D32" s="464"/>
      <c r="G32" s="1321"/>
      <c r="H32" s="1321"/>
      <c r="I32" s="1294"/>
      <c r="J32" s="1294"/>
      <c r="K32" s="1294"/>
      <c r="L32" s="1294"/>
    </row>
    <row r="33" spans="4:12" s="285" customFormat="1">
      <c r="D33" s="464"/>
      <c r="E33" s="464"/>
      <c r="G33" s="1321"/>
      <c r="H33" s="1321"/>
      <c r="I33" s="1294"/>
      <c r="J33" s="1294"/>
      <c r="K33" s="1294"/>
      <c r="L33" s="1294"/>
    </row>
    <row r="34" spans="4:12" s="285" customFormat="1">
      <c r="D34" s="1311"/>
      <c r="G34" s="1321"/>
      <c r="H34" s="1321"/>
      <c r="I34" s="1294"/>
      <c r="J34" s="1294"/>
      <c r="K34" s="1294"/>
      <c r="L34" s="1294"/>
    </row>
    <row r="35" spans="4:12" s="285" customFormat="1">
      <c r="D35" s="1311"/>
      <c r="G35" s="1321"/>
      <c r="H35" s="1321"/>
      <c r="I35" s="1294"/>
      <c r="J35" s="1294"/>
      <c r="K35" s="1294"/>
      <c r="L35" s="1294"/>
    </row>
    <row r="36" spans="4:12" s="285" customFormat="1">
      <c r="G36" s="1321"/>
      <c r="H36" s="1321"/>
      <c r="I36" s="1294"/>
      <c r="J36" s="1294"/>
      <c r="K36" s="1294"/>
      <c r="L36" s="1294"/>
    </row>
    <row r="37" spans="4:12" s="285" customFormat="1">
      <c r="G37" s="1321"/>
      <c r="H37" s="1321"/>
      <c r="I37" s="1294"/>
      <c r="J37" s="1294"/>
      <c r="K37" s="1294"/>
      <c r="L37" s="1294"/>
    </row>
    <row r="38" spans="4:12" s="285" customFormat="1">
      <c r="D38" s="1312"/>
      <c r="E38" s="1312"/>
    </row>
    <row r="39" spans="4:12" s="285" customFormat="1"/>
    <row r="40" spans="4:12" s="285" customFormat="1">
      <c r="E40" s="1313"/>
    </row>
    <row r="41" spans="4:12" s="285" customFormat="1"/>
    <row r="42" spans="4:12" s="285" customFormat="1"/>
    <row r="43" spans="4:12" s="285" customFormat="1"/>
    <row r="44" spans="4:12" s="285" customFormat="1"/>
    <row r="45" spans="4:12" s="285" customFormat="1"/>
    <row r="46" spans="4:12" s="285" customFormat="1"/>
    <row r="47" spans="4:12" s="285" customFormat="1"/>
    <row r="48" spans="4:12" s="285" customFormat="1"/>
    <row r="49" s="285" customFormat="1"/>
    <row r="50" s="285" customFormat="1"/>
    <row r="51" s="285" customFormat="1"/>
    <row r="52" s="285" customFormat="1"/>
    <row r="53" s="285" customFormat="1"/>
    <row r="54" s="285" customFormat="1"/>
    <row r="55" s="285" customFormat="1"/>
    <row r="56" s="285" customFormat="1"/>
    <row r="57" s="285" customFormat="1"/>
    <row r="58" s="285" customFormat="1"/>
    <row r="59" s="285" customFormat="1"/>
    <row r="60" s="285" customFormat="1"/>
    <row r="61" s="285" customFormat="1"/>
    <row r="62" s="285" customFormat="1"/>
    <row r="63" s="285" customFormat="1"/>
    <row r="64" s="285" customFormat="1"/>
    <row r="65" s="285" customFormat="1"/>
    <row r="66" s="285" customFormat="1"/>
    <row r="67" s="285" customFormat="1"/>
    <row r="68" s="285" customFormat="1"/>
    <row r="69" s="285" customFormat="1"/>
    <row r="70" s="285" customFormat="1"/>
    <row r="71" s="285" customFormat="1"/>
    <row r="72" s="285" customFormat="1"/>
    <row r="73" s="285" customFormat="1"/>
    <row r="74" s="285" customFormat="1"/>
    <row r="75" s="285" customFormat="1"/>
    <row r="76" s="285" customFormat="1"/>
    <row r="77" s="285" customFormat="1"/>
    <row r="78" s="285" customFormat="1"/>
    <row r="79" s="285" customFormat="1"/>
    <row r="80" s="285" customFormat="1"/>
    <row r="81" s="285" customFormat="1"/>
    <row r="82" s="285" customFormat="1"/>
    <row r="83" s="285" customFormat="1"/>
    <row r="84" s="285" customFormat="1"/>
    <row r="85" s="285" customFormat="1"/>
    <row r="86" s="285" customFormat="1"/>
    <row r="87" s="285" customFormat="1"/>
    <row r="88" s="285" customFormat="1"/>
    <row r="89" s="285" customFormat="1"/>
    <row r="90" s="285" customFormat="1"/>
    <row r="91" s="285" customFormat="1"/>
    <row r="92" s="285" customFormat="1"/>
    <row r="93" s="285" customFormat="1"/>
    <row r="94" s="285" customFormat="1"/>
    <row r="95" s="285" customFormat="1"/>
    <row r="96" s="285" customFormat="1"/>
    <row r="97" s="285" customFormat="1"/>
    <row r="98" s="285" customFormat="1"/>
    <row r="99" s="285" customFormat="1"/>
    <row r="100" s="285" customFormat="1"/>
    <row r="101" s="285" customFormat="1"/>
    <row r="102" s="285" customFormat="1"/>
    <row r="103" s="285" customFormat="1"/>
    <row r="104" s="285" customFormat="1"/>
    <row r="105" s="285" customFormat="1"/>
    <row r="106" s="285" customFormat="1"/>
    <row r="107" s="285" customFormat="1"/>
    <row r="108" s="285" customFormat="1"/>
    <row r="109" s="285" customFormat="1"/>
    <row r="110" s="285" customFormat="1"/>
    <row r="111" s="285" customFormat="1"/>
    <row r="112" s="285" customFormat="1"/>
    <row r="113" s="285" customFormat="1"/>
    <row r="114" s="285" customFormat="1"/>
    <row r="115" s="285" customFormat="1"/>
    <row r="116" s="285" customFormat="1"/>
    <row r="117" s="285" customFormat="1"/>
    <row r="118" s="285" customFormat="1"/>
    <row r="119" s="285" customFormat="1"/>
    <row r="120" s="285" customFormat="1"/>
    <row r="121" s="285" customFormat="1"/>
    <row r="122" s="285" customFormat="1"/>
    <row r="123" s="285" customFormat="1"/>
    <row r="124" s="285" customFormat="1"/>
    <row r="125" s="285" customFormat="1"/>
    <row r="126" s="285" customFormat="1"/>
    <row r="127" s="285" customFormat="1"/>
    <row r="128" s="285" customFormat="1"/>
    <row r="129" s="285" customFormat="1"/>
    <row r="130" s="285" customFormat="1"/>
    <row r="131" s="285" customFormat="1"/>
    <row r="132" s="285" customFormat="1"/>
    <row r="133" s="285" customFormat="1"/>
    <row r="134" s="285" customFormat="1"/>
    <row r="135" s="285" customFormat="1"/>
    <row r="136" s="285" customFormat="1"/>
    <row r="137" s="285" customFormat="1"/>
    <row r="138" s="285" customFormat="1"/>
    <row r="139" s="285" customFormat="1"/>
    <row r="140" s="285" customFormat="1"/>
    <row r="141" s="285" customFormat="1"/>
    <row r="142" s="285" customFormat="1"/>
    <row r="143" s="285" customFormat="1"/>
    <row r="144" s="285" customFormat="1"/>
    <row r="145" s="285" customFormat="1"/>
    <row r="146" s="285" customFormat="1"/>
    <row r="147" s="285" customFormat="1"/>
    <row r="148" s="285" customFormat="1"/>
    <row r="149" s="285" customFormat="1"/>
    <row r="150" s="285" customFormat="1"/>
    <row r="151" s="285" customFormat="1"/>
    <row r="152" s="285" customFormat="1"/>
    <row r="153" s="285" customFormat="1"/>
    <row r="154" s="285" customFormat="1"/>
    <row r="155" s="285" customFormat="1"/>
    <row r="156" s="285" customFormat="1"/>
    <row r="157" s="285" customFormat="1"/>
    <row r="158" s="285" customFormat="1"/>
    <row r="159" s="285" customFormat="1"/>
    <row r="160" s="285" customFormat="1"/>
    <row r="161" s="285" customFormat="1"/>
    <row r="162" s="285" customFormat="1"/>
    <row r="163" s="285" customFormat="1"/>
    <row r="164" s="285" customFormat="1"/>
    <row r="165" s="285" customFormat="1"/>
    <row r="166" s="285" customFormat="1"/>
    <row r="167" s="285" customFormat="1"/>
    <row r="168" s="285" customFormat="1"/>
    <row r="169" s="285" customFormat="1"/>
    <row r="170" s="285" customFormat="1"/>
    <row r="171" s="285" customFormat="1"/>
    <row r="172" s="285" customFormat="1"/>
    <row r="173" s="285" customFormat="1"/>
    <row r="174" s="285" customFormat="1"/>
    <row r="175" s="285" customFormat="1"/>
    <row r="176" s="285" customFormat="1"/>
    <row r="177" s="285" customFormat="1"/>
    <row r="178" s="285" customFormat="1"/>
    <row r="179" s="285" customFormat="1"/>
    <row r="180" s="285" customFormat="1"/>
    <row r="181" s="285" customFormat="1"/>
    <row r="182" s="285" customFormat="1"/>
    <row r="183" s="285" customFormat="1"/>
    <row r="184" s="285" customFormat="1"/>
    <row r="185" s="285" customFormat="1"/>
    <row r="186" s="285" customFormat="1"/>
    <row r="187" s="285" customFormat="1"/>
    <row r="188" s="285" customFormat="1"/>
    <row r="189" s="285" customFormat="1"/>
    <row r="190" s="285" customFormat="1"/>
    <row r="191" s="285" customFormat="1"/>
    <row r="192" s="285" customFormat="1"/>
    <row r="193" s="285" customFormat="1"/>
    <row r="194" s="285" customFormat="1"/>
    <row r="195" s="285" customFormat="1"/>
    <row r="196" s="285" customFormat="1"/>
    <row r="197" s="285" customFormat="1"/>
    <row r="198" s="285" customFormat="1"/>
    <row r="199" s="285" customFormat="1"/>
    <row r="200" s="285" customFormat="1"/>
    <row r="201" s="285" customFormat="1"/>
    <row r="202" s="285" customFormat="1"/>
    <row r="203" s="285" customFormat="1"/>
    <row r="204" s="285" customFormat="1"/>
    <row r="205" s="285" customFormat="1"/>
    <row r="206" s="285" customFormat="1"/>
    <row r="207" s="285" customFormat="1"/>
    <row r="208" s="285" customFormat="1"/>
    <row r="209" s="285" customFormat="1"/>
    <row r="210" s="285" customFormat="1"/>
    <row r="211" s="285" customFormat="1"/>
    <row r="212" s="285" customFormat="1"/>
    <row r="213" s="285" customFormat="1"/>
    <row r="214" s="285" customFormat="1"/>
    <row r="215" s="285" customFormat="1"/>
    <row r="216" s="285" customFormat="1"/>
    <row r="217" s="285" customFormat="1"/>
    <row r="218" s="285" customFormat="1"/>
    <row r="219" s="285" customFormat="1"/>
    <row r="220" s="285" customFormat="1"/>
    <row r="221" s="285" customFormat="1"/>
    <row r="222" s="285" customFormat="1"/>
    <row r="223" s="285" customFormat="1"/>
    <row r="224" s="285" customFormat="1"/>
    <row r="225" s="285" customFormat="1"/>
    <row r="226" s="285" customFormat="1"/>
    <row r="227" s="285" customFormat="1"/>
    <row r="228" s="285" customFormat="1"/>
    <row r="229" s="285" customFormat="1"/>
    <row r="230" s="285" customFormat="1"/>
    <row r="231" s="285" customFormat="1"/>
    <row r="232" s="285" customFormat="1"/>
    <row r="233" s="285" customFormat="1"/>
    <row r="234" s="285" customFormat="1"/>
    <row r="235" s="285" customFormat="1"/>
    <row r="236" s="285" customFormat="1"/>
    <row r="237" s="285" customFormat="1"/>
    <row r="238" s="285" customFormat="1"/>
    <row r="239" s="285" customFormat="1"/>
    <row r="240" s="285" customFormat="1"/>
    <row r="241" s="285" customFormat="1"/>
    <row r="242" s="285" customFormat="1"/>
    <row r="243" s="285" customFormat="1"/>
    <row r="244" s="285" customFormat="1"/>
    <row r="245" s="285" customFormat="1"/>
    <row r="246" s="285" customFormat="1"/>
    <row r="247" s="285" customFormat="1"/>
    <row r="248" s="285" customFormat="1"/>
    <row r="249" s="285" customFormat="1"/>
    <row r="250" s="285" customFormat="1"/>
    <row r="251" s="285" customFormat="1"/>
    <row r="252" s="285" customFormat="1"/>
    <row r="253" s="285" customFormat="1"/>
    <row r="254" s="285" customFormat="1"/>
    <row r="255" s="285" customFormat="1"/>
    <row r="256" s="285" customFormat="1"/>
    <row r="257" s="285" customFormat="1"/>
    <row r="258" s="285" customFormat="1"/>
    <row r="259" s="285" customFormat="1"/>
    <row r="260" s="285" customFormat="1"/>
    <row r="261" s="285" customFormat="1"/>
    <row r="262" s="285" customFormat="1"/>
    <row r="263" s="285" customFormat="1"/>
    <row r="264" s="285" customFormat="1"/>
    <row r="265" s="285" customFormat="1"/>
    <row r="266" s="285" customFormat="1"/>
    <row r="267" s="285" customFormat="1"/>
    <row r="268" s="285" customFormat="1"/>
    <row r="269" s="285" customFormat="1"/>
    <row r="270" s="285" customFormat="1"/>
    <row r="271" s="285" customFormat="1"/>
    <row r="272" s="285" customFormat="1"/>
    <row r="273" s="285" customFormat="1"/>
    <row r="274" s="285" customFormat="1"/>
    <row r="275" s="285" customFormat="1"/>
    <row r="276" s="285" customFormat="1"/>
    <row r="277" s="285" customFormat="1"/>
    <row r="278" s="285" customFormat="1"/>
    <row r="279" s="285" customFormat="1"/>
    <row r="280" s="285" customFormat="1"/>
    <row r="281" s="285" customFormat="1"/>
    <row r="282" s="285" customFormat="1"/>
    <row r="283" s="285" customFormat="1"/>
    <row r="284" s="285" customFormat="1"/>
    <row r="285" s="285" customFormat="1"/>
    <row r="286" s="285" customFormat="1"/>
    <row r="287" s="285" customFormat="1"/>
    <row r="288" s="285" customFormat="1"/>
    <row r="289" s="285" customFormat="1"/>
    <row r="290" s="285" customFormat="1"/>
    <row r="291" s="285" customFormat="1"/>
    <row r="292" s="285" customFormat="1"/>
    <row r="293" s="285" customFormat="1"/>
    <row r="294" s="285" customFormat="1"/>
    <row r="295" s="285" customFormat="1"/>
    <row r="296" s="285" customFormat="1"/>
    <row r="297" s="285" customFormat="1"/>
    <row r="298" s="285" customFormat="1"/>
    <row r="299" s="285" customFormat="1"/>
    <row r="300" s="285" customFormat="1"/>
    <row r="301" s="285" customFormat="1"/>
    <row r="302" s="285" customFormat="1"/>
  </sheetData>
  <mergeCells count="9">
    <mergeCell ref="B15:C15"/>
    <mergeCell ref="B3:G3"/>
    <mergeCell ref="B12:C12"/>
    <mergeCell ref="B10:C10"/>
    <mergeCell ref="B13:D13"/>
    <mergeCell ref="B7:E7"/>
    <mergeCell ref="B8:E8"/>
    <mergeCell ref="B9:E9"/>
    <mergeCell ref="B11:C11"/>
  </mergeCells>
  <conditionalFormatting sqref="D16">
    <cfRule type="cellIs" dxfId="45" priority="44" stopIfTrue="1" operator="lessThan">
      <formula>0</formula>
    </cfRule>
  </conditionalFormatting>
  <conditionalFormatting sqref="D27">
    <cfRule type="cellIs" dxfId="44" priority="34" stopIfTrue="1" operator="lessThan">
      <formula>0</formula>
    </cfRule>
  </conditionalFormatting>
  <conditionalFormatting sqref="D29">
    <cfRule type="cellIs" dxfId="43" priority="33" stopIfTrue="1" operator="lessThan">
      <formula>0</formula>
    </cfRule>
  </conditionalFormatting>
  <conditionalFormatting sqref="D17:D19">
    <cfRule type="cellIs" dxfId="42" priority="32" stopIfTrue="1" operator="lessThan">
      <formula>0</formula>
    </cfRule>
  </conditionalFormatting>
  <conditionalFormatting sqref="D26">
    <cfRule type="cellIs" dxfId="41" priority="27" stopIfTrue="1" operator="lessThan">
      <formula>0</formula>
    </cfRule>
  </conditionalFormatting>
  <conditionalFormatting sqref="E16">
    <cfRule type="cellIs" dxfId="40" priority="26" stopIfTrue="1" operator="lessThan">
      <formula>0</formula>
    </cfRule>
  </conditionalFormatting>
  <conditionalFormatting sqref="E23:E24">
    <cfRule type="cellIs" dxfId="39" priority="25" stopIfTrue="1" operator="lessThan">
      <formula>0</formula>
    </cfRule>
  </conditionalFormatting>
  <conditionalFormatting sqref="E27">
    <cfRule type="cellIs" dxfId="38" priority="23" stopIfTrue="1" operator="lessThan">
      <formula>0</formula>
    </cfRule>
  </conditionalFormatting>
  <conditionalFormatting sqref="E17:E19">
    <cfRule type="cellIs" dxfId="37" priority="22" stopIfTrue="1" operator="lessThan">
      <formula>0</formula>
    </cfRule>
  </conditionalFormatting>
  <conditionalFormatting sqref="E26">
    <cfRule type="cellIs" dxfId="36" priority="21" stopIfTrue="1" operator="lessThan">
      <formula>0</formula>
    </cfRule>
  </conditionalFormatting>
  <conditionalFormatting sqref="D22">
    <cfRule type="cellIs" dxfId="35" priority="18" stopIfTrue="1" operator="lessThan">
      <formula>0</formula>
    </cfRule>
  </conditionalFormatting>
  <conditionalFormatting sqref="D23">
    <cfRule type="cellIs" dxfId="34" priority="17" stopIfTrue="1" operator="lessThan">
      <formula>0</formula>
    </cfRule>
  </conditionalFormatting>
  <conditionalFormatting sqref="D24">
    <cfRule type="cellIs" dxfId="33" priority="16" stopIfTrue="1" operator="lessThan">
      <formula>0</formula>
    </cfRule>
  </conditionalFormatting>
  <conditionalFormatting sqref="E22">
    <cfRule type="cellIs" dxfId="32" priority="15" stopIfTrue="1" operator="lessThan">
      <formula>0</formula>
    </cfRule>
  </conditionalFormatting>
  <conditionalFormatting sqref="D28">
    <cfRule type="cellIs" dxfId="31" priority="14" stopIfTrue="1" operator="lessThan">
      <formula>0</formula>
    </cfRule>
  </conditionalFormatting>
  <conditionalFormatting sqref="E28">
    <cfRule type="cellIs" dxfId="30" priority="13" stopIfTrue="1" operator="lessThan">
      <formula>0</formula>
    </cfRule>
  </conditionalFormatting>
  <conditionalFormatting sqref="E29">
    <cfRule type="cellIs" dxfId="29" priority="12" stopIfTrue="1" operator="lessThan">
      <formula>0</formula>
    </cfRule>
  </conditionalFormatting>
  <conditionalFormatting sqref="E21">
    <cfRule type="cellIs" dxfId="28" priority="4" stopIfTrue="1" operator="lessThan">
      <formula>0</formula>
    </cfRule>
  </conditionalFormatting>
  <conditionalFormatting sqref="E20">
    <cfRule type="cellIs" dxfId="27" priority="3" stopIfTrue="1" operator="lessThan">
      <formula>0</formula>
    </cfRule>
  </conditionalFormatting>
  <conditionalFormatting sqref="D21">
    <cfRule type="cellIs" dxfId="26" priority="2" stopIfTrue="1" operator="lessThan">
      <formula>0</formula>
    </cfRule>
  </conditionalFormatting>
  <conditionalFormatting sqref="D20">
    <cfRule type="cellIs" dxfId="25" priority="1" stopIfTrue="1" operator="lessThan">
      <formula>0</formula>
    </cfRule>
  </conditionalFormatting>
  <hyperlinks>
    <hyperlink ref="B3" location="Contents!A1" display="Back to index page" xr:uid="{5AA6BD3E-9156-4BA9-866B-540AEC82B36E}"/>
    <hyperlink ref="B3:G3" location="CONTENTS!A1" display="Back to contents page" xr:uid="{A80BC487-09A6-4ADA-80E8-46BD456A802A}"/>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J86"/>
  <sheetViews>
    <sheetView showGridLines="0" showRowColHeaders="0" zoomScaleNormal="100" workbookViewId="0"/>
  </sheetViews>
  <sheetFormatPr baseColWidth="10" defaultColWidth="11.42578125" defaultRowHeight="11.25"/>
  <cols>
    <col min="1" max="1" width="2.7109375" style="292" customWidth="1"/>
    <col min="2" max="2" width="7.7109375" style="451" customWidth="1"/>
    <col min="3" max="3" width="93.140625" style="292" customWidth="1"/>
    <col min="4" max="5" width="15.85546875" style="451" customWidth="1"/>
    <col min="6" max="8" width="11.42578125" style="292"/>
    <col min="9" max="9" width="12.42578125" style="292" bestFit="1" customWidth="1"/>
    <col min="10" max="16384" width="11.42578125" style="292"/>
  </cols>
  <sheetData>
    <row r="1" spans="1:10" ht="11.25" customHeight="1"/>
    <row r="2" spans="1:10" ht="5.25" customHeight="1"/>
    <row r="3" spans="1:10" ht="12.75" customHeight="1">
      <c r="B3" s="1758" t="s">
        <v>284</v>
      </c>
      <c r="C3" s="1758"/>
      <c r="D3" s="1758"/>
      <c r="E3" s="1758"/>
      <c r="F3" s="1758"/>
      <c r="G3" s="1758"/>
    </row>
    <row r="4" spans="1:10" s="285" customFormat="1" ht="5.25" customHeight="1">
      <c r="B4" s="452"/>
      <c r="C4" s="9"/>
      <c r="D4" s="453"/>
      <c r="E4" s="453"/>
    </row>
    <row r="5" spans="1:10" ht="15.75" customHeight="1">
      <c r="B5" s="1942" t="s">
        <v>1520</v>
      </c>
      <c r="C5" s="1942"/>
    </row>
    <row r="6" spans="1:10" ht="11.25" customHeight="1">
      <c r="B6" s="1778"/>
      <c r="C6" s="1779"/>
      <c r="D6" s="1779"/>
      <c r="E6" s="292"/>
    </row>
    <row r="7" spans="1:10" ht="11.25" customHeight="1">
      <c r="B7" s="1923" t="s">
        <v>1521</v>
      </c>
      <c r="C7" s="1923"/>
    </row>
    <row r="8" spans="1:10" ht="11.25" customHeight="1">
      <c r="B8" s="513"/>
      <c r="C8" s="480"/>
      <c r="D8" s="292"/>
      <c r="E8" s="292"/>
    </row>
    <row r="9" spans="1:10" ht="11.25" customHeight="1">
      <c r="B9" s="1946" t="s">
        <v>1498</v>
      </c>
      <c r="C9" s="1946"/>
      <c r="D9" s="1946"/>
      <c r="E9" s="292"/>
    </row>
    <row r="10" spans="1:10" ht="11.25" customHeight="1">
      <c r="D10" s="1088"/>
      <c r="E10" s="1088"/>
      <c r="J10" s="1292"/>
    </row>
    <row r="11" spans="1:10" ht="11.25" customHeight="1">
      <c r="B11" s="1243" t="s">
        <v>296</v>
      </c>
      <c r="D11" s="1291" t="s">
        <v>293</v>
      </c>
      <c r="E11" s="1242" t="s">
        <v>949</v>
      </c>
      <c r="H11" s="1285"/>
    </row>
    <row r="12" spans="1:10" ht="11.25" customHeight="1">
      <c r="B12" s="1943" t="s">
        <v>1522</v>
      </c>
      <c r="C12" s="1943"/>
      <c r="D12" s="1028"/>
      <c r="E12" s="1028"/>
      <c r="H12" s="1285"/>
    </row>
    <row r="13" spans="1:10" ht="11.25" customHeight="1">
      <c r="A13" s="293"/>
      <c r="B13" s="340">
        <v>1</v>
      </c>
      <c r="C13" s="479" t="s">
        <v>1523</v>
      </c>
      <c r="D13" s="526">
        <v>154597.291</v>
      </c>
      <c r="E13" s="526">
        <v>138447</v>
      </c>
      <c r="G13" s="1292"/>
      <c r="H13" s="1285"/>
      <c r="I13" s="1292"/>
    </row>
    <row r="14" spans="1:10" ht="11.25" customHeight="1">
      <c r="A14" s="293"/>
      <c r="B14" s="489">
        <v>2</v>
      </c>
      <c r="C14" s="479" t="s">
        <v>1524</v>
      </c>
      <c r="D14" s="526">
        <v>15094.73</v>
      </c>
      <c r="E14" s="526">
        <v>12157</v>
      </c>
      <c r="H14" s="1285"/>
    </row>
    <row r="15" spans="1:10" ht="11.25" customHeight="1">
      <c r="A15" s="293"/>
      <c r="B15" s="489">
        <v>6</v>
      </c>
      <c r="C15" s="479" t="s">
        <v>1525</v>
      </c>
      <c r="D15" s="526">
        <v>24201.058300000001</v>
      </c>
      <c r="E15" s="526">
        <v>13456</v>
      </c>
      <c r="F15" s="1292"/>
      <c r="G15" s="1292"/>
      <c r="H15" s="1285"/>
      <c r="I15" s="1293"/>
    </row>
    <row r="16" spans="1:10" ht="11.25" customHeight="1">
      <c r="B16" s="658">
        <v>11</v>
      </c>
      <c r="C16" s="659" t="s">
        <v>1526</v>
      </c>
      <c r="D16" s="660">
        <f>SUM(D13:D15)</f>
        <v>193893.07930000001</v>
      </c>
      <c r="E16" s="660">
        <v>164060</v>
      </c>
      <c r="F16" s="1292"/>
      <c r="G16" s="1285"/>
      <c r="H16" s="1285"/>
    </row>
    <row r="17" spans="1:10" ht="11.25" customHeight="1">
      <c r="B17" s="1943" t="s">
        <v>1527</v>
      </c>
      <c r="C17" s="1943"/>
      <c r="D17" s="526"/>
      <c r="E17" s="526"/>
      <c r="H17" s="1285"/>
      <c r="I17" s="1293"/>
    </row>
    <row r="18" spans="1:10" ht="11.25" customHeight="1">
      <c r="B18" s="489">
        <v>12</v>
      </c>
      <c r="C18" s="479" t="s">
        <v>1528</v>
      </c>
      <c r="D18" s="526">
        <v>38498.94672</v>
      </c>
      <c r="E18" s="526">
        <v>31598.26</v>
      </c>
      <c r="H18" s="1285"/>
    </row>
    <row r="19" spans="1:10" ht="11.25" customHeight="1">
      <c r="B19" s="489" t="s">
        <v>1529</v>
      </c>
      <c r="C19" s="479" t="s">
        <v>1530</v>
      </c>
      <c r="D19" s="526"/>
      <c r="E19" s="526"/>
      <c r="H19" s="1285"/>
    </row>
    <row r="20" spans="1:10" ht="11.25" customHeight="1">
      <c r="B20" s="489" t="s">
        <v>1531</v>
      </c>
      <c r="C20" s="479" t="s">
        <v>1532</v>
      </c>
      <c r="D20" s="526"/>
      <c r="E20" s="526"/>
      <c r="H20" s="1285"/>
      <c r="I20" s="1293"/>
    </row>
    <row r="21" spans="1:10" ht="11.25" customHeight="1">
      <c r="B21" s="489" t="s">
        <v>1533</v>
      </c>
      <c r="C21" s="479" t="s">
        <v>1534</v>
      </c>
      <c r="D21" s="526"/>
      <c r="E21" s="526"/>
      <c r="H21" s="1285"/>
    </row>
    <row r="22" spans="1:10" ht="11.25" customHeight="1">
      <c r="B22" s="489">
        <v>13</v>
      </c>
      <c r="C22" s="479" t="s">
        <v>1535</v>
      </c>
      <c r="D22" s="526"/>
      <c r="E22" s="526"/>
      <c r="H22" s="1285"/>
    </row>
    <row r="23" spans="1:10" ht="11.25" customHeight="1">
      <c r="B23" s="489" t="s">
        <v>1536</v>
      </c>
      <c r="C23" s="479" t="s">
        <v>1537</v>
      </c>
      <c r="D23" s="526"/>
      <c r="E23" s="526"/>
      <c r="H23" s="1285"/>
    </row>
    <row r="24" spans="1:10" ht="11.25" customHeight="1">
      <c r="B24" s="489">
        <v>14</v>
      </c>
      <c r="C24" s="479" t="s">
        <v>1538</v>
      </c>
      <c r="D24" s="526">
        <v>93733.511600570011</v>
      </c>
      <c r="E24" s="526">
        <v>119082.232</v>
      </c>
      <c r="H24" s="1285"/>
    </row>
    <row r="25" spans="1:10" ht="11.25" customHeight="1">
      <c r="B25" s="1029">
        <v>17</v>
      </c>
      <c r="C25" s="1030" t="s">
        <v>1539</v>
      </c>
      <c r="D25" s="1031">
        <v>132232.45832057</v>
      </c>
      <c r="E25" s="1031">
        <v>150680</v>
      </c>
      <c r="H25" s="1285"/>
    </row>
    <row r="26" spans="1:10" s="1115" customFormat="1" ht="11.25" customHeight="1">
      <c r="B26" s="1244" t="s">
        <v>1540</v>
      </c>
      <c r="C26" s="1245" t="s">
        <v>1541</v>
      </c>
      <c r="D26" s="895">
        <v>38498.94672</v>
      </c>
      <c r="E26" s="895">
        <v>31598.26</v>
      </c>
      <c r="H26" s="1285"/>
    </row>
    <row r="27" spans="1:10" ht="11.25" customHeight="1">
      <c r="B27" s="1943" t="s">
        <v>1542</v>
      </c>
      <c r="C27" s="1943"/>
      <c r="D27" s="1031"/>
      <c r="E27" s="1031"/>
      <c r="H27" s="1285"/>
    </row>
    <row r="28" spans="1:10" ht="11.25" customHeight="1">
      <c r="A28" s="293"/>
      <c r="B28" s="489">
        <v>18</v>
      </c>
      <c r="C28" s="479" t="s">
        <v>1543</v>
      </c>
      <c r="D28" s="1286">
        <v>326126.49610057002</v>
      </c>
      <c r="E28" s="526">
        <v>314740</v>
      </c>
      <c r="F28" s="1285"/>
      <c r="H28" s="1285"/>
      <c r="J28" s="1089"/>
    </row>
    <row r="29" spans="1:10" ht="11.25" customHeight="1">
      <c r="A29" s="293"/>
      <c r="B29" s="489">
        <v>19</v>
      </c>
      <c r="C29" s="479" t="s">
        <v>1544</v>
      </c>
      <c r="D29" s="1286"/>
      <c r="E29" s="526"/>
      <c r="H29" s="1285"/>
    </row>
    <row r="30" spans="1:10" ht="11.25" customHeight="1">
      <c r="A30" s="293"/>
      <c r="B30" s="489">
        <v>20</v>
      </c>
      <c r="C30" s="479" t="s">
        <v>1545</v>
      </c>
      <c r="D30" s="1286"/>
      <c r="E30" s="526"/>
      <c r="H30" s="1285"/>
    </row>
    <row r="31" spans="1:10" ht="11.25" customHeight="1">
      <c r="B31" s="489">
        <v>22</v>
      </c>
      <c r="C31" s="479" t="s">
        <v>1546</v>
      </c>
      <c r="D31" s="1286">
        <v>326126.49610057002</v>
      </c>
      <c r="E31" s="526">
        <v>314740</v>
      </c>
      <c r="H31" s="1285"/>
    </row>
    <row r="32" spans="1:10" s="1115" customFormat="1" ht="11.25" customHeight="1">
      <c r="B32" s="1116" t="s">
        <v>1547</v>
      </c>
      <c r="C32" s="896" t="s">
        <v>1548</v>
      </c>
      <c r="D32" s="1287">
        <v>232392.98450000002</v>
      </c>
      <c r="E32" s="895">
        <v>195658</v>
      </c>
      <c r="F32" s="1285"/>
      <c r="H32" s="1285"/>
    </row>
    <row r="33" spans="2:10" ht="11.25" customHeight="1">
      <c r="B33" s="1944" t="s">
        <v>1549</v>
      </c>
      <c r="C33" s="1864"/>
      <c r="D33" s="1286"/>
      <c r="E33" s="526"/>
      <c r="H33" s="1285"/>
    </row>
    <row r="34" spans="2:10" ht="11.25" customHeight="1">
      <c r="B34" s="340">
        <v>23</v>
      </c>
      <c r="C34" s="401" t="s">
        <v>1550</v>
      </c>
      <c r="D34" s="1286">
        <v>844195.62300000002</v>
      </c>
      <c r="E34" s="526">
        <v>846711</v>
      </c>
      <c r="F34" s="1285"/>
    </row>
    <row r="35" spans="2:10" ht="11.25" customHeight="1">
      <c r="B35" s="1165">
        <v>24</v>
      </c>
      <c r="C35" s="1246" t="s">
        <v>697</v>
      </c>
      <c r="D35" s="526">
        <v>2318299.1150000002</v>
      </c>
      <c r="E35" s="526">
        <v>2462545</v>
      </c>
    </row>
    <row r="36" spans="2:10" ht="11.25" customHeight="1">
      <c r="B36" s="1945" t="s">
        <v>1551</v>
      </c>
      <c r="C36" s="1872"/>
      <c r="D36" s="1032"/>
      <c r="E36" s="1408"/>
      <c r="G36" s="1285"/>
    </row>
    <row r="37" spans="2:10" ht="11.25" customHeight="1">
      <c r="B37" s="340">
        <v>25</v>
      </c>
      <c r="C37" s="401" t="s">
        <v>1552</v>
      </c>
      <c r="D37" s="1579">
        <v>38.631500000000003</v>
      </c>
      <c r="E37" s="1579">
        <v>37.1721</v>
      </c>
    </row>
    <row r="38" spans="2:10" s="1115" customFormat="1" ht="11.25" customHeight="1">
      <c r="B38" s="1117" t="s">
        <v>1553</v>
      </c>
      <c r="C38" s="897" t="s">
        <v>1554</v>
      </c>
      <c r="D38" s="1580">
        <v>27.528200000000002</v>
      </c>
      <c r="E38" s="1580">
        <v>23.108000000000001</v>
      </c>
      <c r="G38" s="1285"/>
      <c r="J38" s="292"/>
    </row>
    <row r="39" spans="2:10" ht="11.25" customHeight="1">
      <c r="B39" s="162">
        <v>26</v>
      </c>
      <c r="C39" s="479" t="s">
        <v>1555</v>
      </c>
      <c r="D39" s="1579">
        <v>14.067500000000001</v>
      </c>
      <c r="E39" s="1579">
        <v>12.781099999999999</v>
      </c>
    </row>
    <row r="40" spans="2:10" s="1115" customFormat="1" ht="11.25" customHeight="1">
      <c r="B40" s="1117" t="s">
        <v>1556</v>
      </c>
      <c r="C40" s="897" t="s">
        <v>1548</v>
      </c>
      <c r="D40" s="1580">
        <v>10.0243</v>
      </c>
      <c r="E40" s="1580">
        <v>7.9453999999999994</v>
      </c>
      <c r="G40" s="1285"/>
    </row>
    <row r="41" spans="2:10" ht="11.25" customHeight="1">
      <c r="B41" s="162">
        <v>27</v>
      </c>
      <c r="C41" s="479" t="s">
        <v>1557</v>
      </c>
      <c r="D41" s="1579">
        <v>2.8815125323908095</v>
      </c>
      <c r="E41" s="1579">
        <v>1.6321000000000001</v>
      </c>
    </row>
    <row r="42" spans="2:10" ht="11.25" customHeight="1">
      <c r="D42" s="1296"/>
      <c r="E42" s="1295"/>
    </row>
    <row r="43" spans="2:10" ht="11.25" customHeight="1">
      <c r="D43" s="1297"/>
    </row>
    <row r="44" spans="2:10" ht="11.25" customHeight="1">
      <c r="D44" s="1309"/>
      <c r="E44" s="1309"/>
    </row>
    <row r="45" spans="2:10" ht="11.25" customHeight="1">
      <c r="D45" s="1295"/>
      <c r="E45" s="1295"/>
    </row>
    <row r="46" spans="2:10" ht="11.25" customHeight="1">
      <c r="D46" s="1295"/>
      <c r="E46" s="1295"/>
    </row>
    <row r="47" spans="2:10" ht="11.25" customHeight="1">
      <c r="D47" s="1310"/>
      <c r="E47" s="1310"/>
    </row>
    <row r="48" spans="2:10" ht="11.25" customHeight="1"/>
    <row r="49" spans="4:5" ht="11.25" customHeight="1">
      <c r="D49" s="1310"/>
      <c r="E49" s="1310"/>
    </row>
    <row r="50" spans="4:5" ht="11.25" customHeight="1">
      <c r="D50" s="1310"/>
      <c r="E50" s="1310"/>
    </row>
    <row r="51" spans="4:5" ht="11.25" customHeight="1"/>
    <row r="52" spans="4:5" ht="11.25" customHeight="1"/>
    <row r="53" spans="4:5" ht="11.25" customHeight="1"/>
    <row r="54" spans="4:5" ht="11.25" customHeight="1"/>
    <row r="55" spans="4:5" ht="11.25" customHeight="1"/>
    <row r="56" spans="4:5" ht="11.25" customHeight="1"/>
    <row r="57" spans="4:5" ht="11.25" customHeight="1"/>
    <row r="58" spans="4:5" ht="11.25" customHeight="1"/>
    <row r="59" spans="4:5" ht="11.25" customHeight="1"/>
    <row r="60" spans="4:5" ht="11.25" customHeight="1"/>
    <row r="61" spans="4:5" ht="11.25" customHeight="1"/>
    <row r="62" spans="4:5" ht="11.25" customHeight="1"/>
    <row r="63" spans="4:5" ht="11.25" customHeight="1"/>
    <row r="64" spans="4:5"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10">
    <mergeCell ref="B17:C17"/>
    <mergeCell ref="B27:C27"/>
    <mergeCell ref="B33:C33"/>
    <mergeCell ref="B36:C36"/>
    <mergeCell ref="B9:D9"/>
    <mergeCell ref="B3:G3"/>
    <mergeCell ref="B5:C5"/>
    <mergeCell ref="B7:C7"/>
    <mergeCell ref="B6:D6"/>
    <mergeCell ref="B12:C12"/>
  </mergeCells>
  <conditionalFormatting sqref="D37:D38">
    <cfRule type="cellIs" dxfId="24" priority="7" stopIfTrue="1" operator="lessThan">
      <formula>0</formula>
    </cfRule>
  </conditionalFormatting>
  <conditionalFormatting sqref="D39:D40">
    <cfRule type="cellIs" dxfId="23" priority="6" stopIfTrue="1" operator="lessThan">
      <formula>0</formula>
    </cfRule>
  </conditionalFormatting>
  <conditionalFormatting sqref="D41">
    <cfRule type="cellIs" dxfId="22" priority="5" stopIfTrue="1" operator="lessThan">
      <formula>0</formula>
    </cfRule>
  </conditionalFormatting>
  <conditionalFormatting sqref="E37:E38">
    <cfRule type="cellIs" dxfId="21" priority="4" stopIfTrue="1" operator="lessThan">
      <formula>0</formula>
    </cfRule>
  </conditionalFormatting>
  <conditionalFormatting sqref="E39:E40">
    <cfRule type="cellIs" dxfId="20" priority="3" stopIfTrue="1" operator="lessThan">
      <formula>0</formula>
    </cfRule>
  </conditionalFormatting>
  <conditionalFormatting sqref="E41">
    <cfRule type="cellIs" dxfId="19" priority="2"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34F757AC-E705-46B2-919B-6760A18D4957}"/>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dimension ref="A1:J151"/>
  <sheetViews>
    <sheetView showGridLines="0" showRowColHeaders="0" zoomScaleNormal="100" workbookViewId="0"/>
  </sheetViews>
  <sheetFormatPr baseColWidth="10" defaultColWidth="11.42578125" defaultRowHeight="14.25"/>
  <cols>
    <col min="1" max="1" width="2.5703125" style="150" customWidth="1"/>
    <col min="2" max="2" width="4.28515625" style="395" customWidth="1"/>
    <col min="3" max="3" width="113.85546875" style="150" customWidth="1"/>
    <col min="4" max="5" width="16.42578125" style="331" customWidth="1"/>
    <col min="6" max="6" width="18.140625" style="373" customWidth="1"/>
    <col min="7" max="16384" width="11.42578125" style="150"/>
  </cols>
  <sheetData>
    <row r="1" spans="2:10" ht="11.25" customHeight="1"/>
    <row r="2" spans="2:10" ht="5.25" customHeight="1"/>
    <row r="3" spans="2:10" ht="12.75" customHeight="1">
      <c r="B3" s="1758" t="s">
        <v>284</v>
      </c>
      <c r="C3" s="1758"/>
      <c r="D3" s="1758"/>
      <c r="E3" s="1758"/>
      <c r="F3" s="1758"/>
      <c r="G3" s="1758"/>
      <c r="H3" s="1758"/>
    </row>
    <row r="4" spans="2:10" ht="5.25" customHeight="1"/>
    <row r="5" spans="2:10" ht="15.75">
      <c r="B5" s="396" t="s">
        <v>292</v>
      </c>
    </row>
    <row r="6" spans="2:10" ht="11.25" customHeight="1"/>
    <row r="7" spans="2:10" s="3" customFormat="1" ht="11.25">
      <c r="B7" s="1764" t="s">
        <v>2043</v>
      </c>
      <c r="C7" s="1764"/>
      <c r="D7" s="1764"/>
      <c r="E7" s="1764"/>
      <c r="F7" s="1764"/>
    </row>
    <row r="8" spans="2:10" s="3" customFormat="1" ht="11.25">
      <c r="B8" s="168"/>
      <c r="D8" s="332"/>
      <c r="E8" s="332"/>
      <c r="F8" s="219"/>
    </row>
    <row r="9" spans="2:10" s="3" customFormat="1" ht="11.25" customHeight="1">
      <c r="B9" s="509" t="s">
        <v>293</v>
      </c>
      <c r="D9" s="332"/>
      <c r="E9" s="332"/>
      <c r="F9" s="374" t="s">
        <v>294</v>
      </c>
    </row>
    <row r="10" spans="2:10" s="3" customFormat="1" ht="11.25" customHeight="1">
      <c r="B10" s="392"/>
      <c r="C10" s="220"/>
      <c r="D10" s="333"/>
      <c r="E10" s="333"/>
      <c r="F10" s="374" t="s">
        <v>295</v>
      </c>
    </row>
    <row r="11" spans="2:10" s="3" customFormat="1" ht="11.25" customHeight="1">
      <c r="B11" s="1765" t="s">
        <v>296</v>
      </c>
      <c r="C11" s="1765"/>
      <c r="D11" s="761" t="s">
        <v>297</v>
      </c>
      <c r="E11" s="1127" t="s">
        <v>298</v>
      </c>
      <c r="F11" s="374" t="s">
        <v>299</v>
      </c>
    </row>
    <row r="12" spans="2:10" s="3" customFormat="1" ht="15" customHeight="1">
      <c r="B12" s="1763" t="s">
        <v>300</v>
      </c>
      <c r="C12" s="1763"/>
      <c r="D12" s="1763"/>
      <c r="E12" s="1763"/>
      <c r="F12" s="1665"/>
      <c r="G12" s="1603"/>
      <c r="H12" s="1603"/>
      <c r="I12" s="1603"/>
      <c r="J12" s="1603"/>
    </row>
    <row r="13" spans="2:10" s="3" customFormat="1" ht="11.25" customHeight="1">
      <c r="B13" s="1601">
        <v>1</v>
      </c>
      <c r="C13" s="1666" t="s">
        <v>301</v>
      </c>
      <c r="D13" s="543">
        <v>38112.578999999998</v>
      </c>
      <c r="E13" s="871" t="s">
        <v>302</v>
      </c>
      <c r="F13" s="1604" t="s">
        <v>303</v>
      </c>
      <c r="G13" s="1603"/>
      <c r="H13" s="1603"/>
      <c r="I13" s="1603"/>
      <c r="J13" s="1603"/>
    </row>
    <row r="14" spans="2:10" s="3" customFormat="1" ht="11.25" customHeight="1">
      <c r="B14" s="1601"/>
      <c r="C14" s="1667" t="s">
        <v>304</v>
      </c>
      <c r="D14" s="869">
        <v>19379.562999999998</v>
      </c>
      <c r="E14" s="1668" t="s">
        <v>305</v>
      </c>
      <c r="F14" s="870" t="s">
        <v>306</v>
      </c>
      <c r="G14" s="1603"/>
      <c r="H14" s="1603"/>
      <c r="I14" s="1603"/>
      <c r="J14" s="1603"/>
    </row>
    <row r="15" spans="2:10" s="3" customFormat="1" ht="11.25" customHeight="1">
      <c r="B15" s="1601"/>
      <c r="C15" s="1667" t="s">
        <v>307</v>
      </c>
      <c r="D15" s="869">
        <v>18733.016</v>
      </c>
      <c r="E15" s="1668" t="s">
        <v>308</v>
      </c>
      <c r="F15" s="870"/>
      <c r="G15" s="1603"/>
      <c r="H15" s="1603"/>
      <c r="I15" s="1603"/>
      <c r="J15" s="1603"/>
    </row>
    <row r="16" spans="2:10" s="3" customFormat="1" ht="11.25" customHeight="1">
      <c r="B16" s="1601">
        <v>2</v>
      </c>
      <c r="C16" s="1666" t="s">
        <v>309</v>
      </c>
      <c r="D16" s="543">
        <v>153993</v>
      </c>
      <c r="E16" s="871" t="s">
        <v>310</v>
      </c>
      <c r="F16" s="1604" t="s">
        <v>311</v>
      </c>
      <c r="G16" s="1603"/>
      <c r="H16" s="871"/>
      <c r="I16" s="1603"/>
      <c r="J16" s="1603"/>
    </row>
    <row r="17" spans="2:10" s="3" customFormat="1" ht="11.25" customHeight="1">
      <c r="B17" s="1601">
        <v>3</v>
      </c>
      <c r="C17" s="1666" t="s">
        <v>312</v>
      </c>
      <c r="D17" s="543">
        <v>4300.8069999999998</v>
      </c>
      <c r="E17" s="871" t="s">
        <v>313</v>
      </c>
      <c r="F17" s="1604" t="s">
        <v>314</v>
      </c>
      <c r="G17" s="1603"/>
      <c r="H17" s="1603"/>
      <c r="I17" s="1603"/>
      <c r="J17" s="1603"/>
    </row>
    <row r="18" spans="2:10" s="3" customFormat="1" ht="11.25" customHeight="1">
      <c r="B18" s="1601" t="s">
        <v>315</v>
      </c>
      <c r="C18" s="1666" t="s">
        <v>316</v>
      </c>
      <c r="D18" s="543"/>
      <c r="E18" s="871"/>
      <c r="F18" s="1604"/>
      <c r="G18" s="1603"/>
      <c r="H18" s="1603"/>
      <c r="I18" s="1603"/>
      <c r="J18" s="1603"/>
    </row>
    <row r="19" spans="2:10" s="3" customFormat="1" ht="11.25" customHeight="1">
      <c r="B19" s="1601">
        <v>4</v>
      </c>
      <c r="C19" s="1666" t="s">
        <v>317</v>
      </c>
      <c r="D19" s="543"/>
      <c r="E19" s="871"/>
      <c r="F19" s="1604"/>
      <c r="G19" s="1603"/>
      <c r="H19" s="1603"/>
      <c r="I19" s="1603"/>
      <c r="J19" s="1603"/>
    </row>
    <row r="20" spans="2:10" s="3" customFormat="1" ht="11.25" customHeight="1">
      <c r="B20" s="1601">
        <v>5</v>
      </c>
      <c r="C20" s="1666" t="s">
        <v>318</v>
      </c>
      <c r="D20" s="543">
        <v>105.318</v>
      </c>
      <c r="E20" s="871" t="s">
        <v>319</v>
      </c>
      <c r="F20" s="1604">
        <v>84</v>
      </c>
      <c r="G20" s="1603"/>
      <c r="H20" s="1603"/>
      <c r="I20" s="1603"/>
      <c r="J20" s="1603"/>
    </row>
    <row r="21" spans="2:10" s="3" customFormat="1" ht="11.25" customHeight="1">
      <c r="B21" s="1601" t="s">
        <v>320</v>
      </c>
      <c r="C21" s="1666" t="s">
        <v>321</v>
      </c>
      <c r="D21" s="543">
        <v>8799</v>
      </c>
      <c r="E21" s="871"/>
      <c r="F21" s="1604" t="s">
        <v>322</v>
      </c>
      <c r="G21" s="1603"/>
      <c r="H21" s="1603"/>
      <c r="I21" s="1603"/>
      <c r="J21" s="1603"/>
    </row>
    <row r="22" spans="2:10" s="258" customFormat="1" ht="11.25" customHeight="1">
      <c r="B22" s="1669">
        <v>6</v>
      </c>
      <c r="C22" s="1670" t="s">
        <v>323</v>
      </c>
      <c r="D22" s="909">
        <v>205311.1</v>
      </c>
      <c r="E22" s="1671"/>
      <c r="F22" s="450"/>
      <c r="G22" s="1672"/>
      <c r="H22" s="1672"/>
      <c r="I22" s="1672"/>
      <c r="J22" s="1672"/>
    </row>
    <row r="23" spans="2:10" s="3" customFormat="1" ht="15" customHeight="1">
      <c r="B23" s="1763" t="s">
        <v>324</v>
      </c>
      <c r="C23" s="1763"/>
      <c r="D23" s="1763"/>
      <c r="E23" s="1763"/>
      <c r="F23" s="1665"/>
      <c r="G23" s="1603"/>
      <c r="H23" s="1603"/>
      <c r="I23" s="1603"/>
      <c r="J23" s="1603"/>
    </row>
    <row r="24" spans="2:10" s="3" customFormat="1" ht="11.25" customHeight="1">
      <c r="B24" s="1601">
        <v>7</v>
      </c>
      <c r="C24" s="1666" t="s">
        <v>325</v>
      </c>
      <c r="D24" s="543">
        <v>-1001.675</v>
      </c>
      <c r="E24" s="871"/>
      <c r="F24" s="1600" t="s">
        <v>326</v>
      </c>
      <c r="G24" s="1603"/>
      <c r="H24" s="1603"/>
      <c r="I24" s="1603"/>
      <c r="J24" s="1603"/>
    </row>
    <row r="25" spans="2:10" s="3" customFormat="1" ht="11.25" customHeight="1">
      <c r="B25" s="1601">
        <v>8</v>
      </c>
      <c r="C25" s="1666" t="s">
        <v>327</v>
      </c>
      <c r="D25" s="543">
        <v>-6607.3010000000004</v>
      </c>
      <c r="E25" s="1673" t="s">
        <v>328</v>
      </c>
      <c r="F25" s="1600" t="s">
        <v>329</v>
      </c>
      <c r="G25" s="1603"/>
      <c r="H25" s="1603"/>
      <c r="I25" s="1603"/>
      <c r="J25" s="1603"/>
    </row>
    <row r="26" spans="2:10" s="3" customFormat="1" ht="22.5" customHeight="1">
      <c r="B26" s="1601">
        <v>10</v>
      </c>
      <c r="C26" s="1674" t="s">
        <v>330</v>
      </c>
      <c r="D26" s="543">
        <v>-439.21600000000001</v>
      </c>
      <c r="E26" s="871" t="s">
        <v>331</v>
      </c>
      <c r="F26" s="1600" t="s">
        <v>332</v>
      </c>
      <c r="G26" s="1603"/>
      <c r="H26" s="1602"/>
      <c r="I26" s="1603"/>
      <c r="J26" s="1603"/>
    </row>
    <row r="27" spans="2:10" s="3" customFormat="1" ht="11.25" customHeight="1">
      <c r="B27" s="1601">
        <v>11</v>
      </c>
      <c r="C27" s="1666" t="s">
        <v>333</v>
      </c>
      <c r="D27" s="543"/>
      <c r="E27" s="871"/>
      <c r="F27" s="1600" t="s">
        <v>334</v>
      </c>
      <c r="G27" s="1603"/>
      <c r="H27" s="1603"/>
      <c r="I27" s="1603"/>
      <c r="J27" s="1603"/>
    </row>
    <row r="28" spans="2:10" s="3" customFormat="1" ht="11.25" customHeight="1">
      <c r="B28" s="1601">
        <v>12</v>
      </c>
      <c r="C28" s="1666" t="s">
        <v>335</v>
      </c>
      <c r="D28" s="543">
        <v>-2540.2539999999999</v>
      </c>
      <c r="E28" s="871"/>
      <c r="F28" s="1600" t="s">
        <v>336</v>
      </c>
      <c r="G28" s="1603"/>
      <c r="H28" s="1603"/>
      <c r="I28" s="1603"/>
      <c r="J28" s="1603"/>
    </row>
    <row r="29" spans="2:10" s="3" customFormat="1" ht="11.25" customHeight="1">
      <c r="B29" s="1601">
        <v>13</v>
      </c>
      <c r="C29" s="1666" t="s">
        <v>337</v>
      </c>
      <c r="D29" s="543"/>
      <c r="E29" s="871"/>
      <c r="F29" s="1600"/>
      <c r="G29" s="1603"/>
      <c r="H29" s="1603"/>
      <c r="I29" s="1603"/>
      <c r="J29" s="1603"/>
    </row>
    <row r="30" spans="2:10" s="3" customFormat="1" ht="11.25" customHeight="1">
      <c r="B30" s="1601">
        <v>14</v>
      </c>
      <c r="C30" s="1666" t="s">
        <v>338</v>
      </c>
      <c r="D30" s="543"/>
      <c r="E30" s="871" t="s">
        <v>339</v>
      </c>
      <c r="F30" s="1600" t="s">
        <v>340</v>
      </c>
      <c r="G30" s="1603"/>
      <c r="H30" s="1603"/>
      <c r="I30" s="1603"/>
      <c r="J30" s="1603"/>
    </row>
    <row r="31" spans="2:10" s="3" customFormat="1" ht="11.25" customHeight="1">
      <c r="B31" s="1601">
        <v>15</v>
      </c>
      <c r="C31" s="1666" t="s">
        <v>341</v>
      </c>
      <c r="D31" s="543">
        <v>-133.155</v>
      </c>
      <c r="E31" s="871"/>
      <c r="F31" s="1600" t="s">
        <v>342</v>
      </c>
      <c r="G31" s="1603"/>
      <c r="H31" s="1603"/>
      <c r="I31" s="1603"/>
      <c r="J31" s="1603"/>
    </row>
    <row r="32" spans="2:10" s="3" customFormat="1" ht="11.25" customHeight="1">
      <c r="B32" s="1601">
        <v>16</v>
      </c>
      <c r="C32" s="1666" t="s">
        <v>343</v>
      </c>
      <c r="D32" s="543">
        <v>-0.17299999999999999</v>
      </c>
      <c r="E32" s="871" t="s">
        <v>305</v>
      </c>
      <c r="F32" s="1600" t="s">
        <v>344</v>
      </c>
      <c r="G32" s="1603"/>
      <c r="H32" s="1603"/>
      <c r="I32" s="1603"/>
      <c r="J32" s="1603"/>
    </row>
    <row r="33" spans="2:10" s="3" customFormat="1" ht="22.5" customHeight="1">
      <c r="B33" s="1601">
        <v>17</v>
      </c>
      <c r="C33" s="1666" t="s">
        <v>345</v>
      </c>
      <c r="D33" s="543"/>
      <c r="E33" s="871"/>
      <c r="F33" s="1600"/>
      <c r="G33" s="1603"/>
      <c r="H33" s="1603"/>
      <c r="I33" s="1603"/>
      <c r="J33" s="1603"/>
    </row>
    <row r="34" spans="2:10" s="3" customFormat="1" ht="22.5" customHeight="1">
      <c r="B34" s="1601">
        <v>18</v>
      </c>
      <c r="C34" s="1666" t="s">
        <v>346</v>
      </c>
      <c r="D34" s="543"/>
      <c r="E34" s="871"/>
      <c r="F34" s="1600"/>
      <c r="G34" s="1603"/>
      <c r="H34" s="1603"/>
      <c r="I34" s="1603"/>
      <c r="J34" s="1603"/>
    </row>
    <row r="35" spans="2:10" s="3" customFormat="1" ht="22.5" customHeight="1">
      <c r="B35" s="1601">
        <v>19</v>
      </c>
      <c r="C35" s="1666" t="s">
        <v>347</v>
      </c>
      <c r="D35" s="543">
        <v>-5242.3329999999996</v>
      </c>
      <c r="E35" s="871" t="s">
        <v>348</v>
      </c>
      <c r="F35" s="1599" t="s">
        <v>349</v>
      </c>
      <c r="G35" s="1603"/>
      <c r="H35" s="1603"/>
      <c r="I35" s="1603"/>
      <c r="J35" s="1603"/>
    </row>
    <row r="36" spans="2:10" s="3" customFormat="1" ht="11.25">
      <c r="B36" s="1601" t="s">
        <v>350</v>
      </c>
      <c r="C36" s="1666" t="s">
        <v>351</v>
      </c>
      <c r="D36" s="543"/>
      <c r="E36" s="871"/>
      <c r="F36" s="1599"/>
      <c r="G36" s="1603"/>
      <c r="H36" s="1603"/>
      <c r="I36" s="1603"/>
      <c r="J36" s="1603"/>
    </row>
    <row r="37" spans="2:10" s="3" customFormat="1" ht="11.25">
      <c r="B37" s="1675" t="s">
        <v>352</v>
      </c>
      <c r="C37" s="1667" t="s">
        <v>353</v>
      </c>
      <c r="D37" s="869"/>
      <c r="E37" s="1668"/>
      <c r="F37" s="502"/>
      <c r="G37" s="1603"/>
      <c r="H37" s="1603"/>
      <c r="I37" s="1603"/>
      <c r="J37" s="1603"/>
    </row>
    <row r="38" spans="2:10" s="3" customFormat="1" ht="11.25">
      <c r="B38" s="1675" t="s">
        <v>354</v>
      </c>
      <c r="C38" s="1667" t="s">
        <v>355</v>
      </c>
      <c r="D38" s="869"/>
      <c r="E38" s="1668"/>
      <c r="F38" s="502"/>
      <c r="G38" s="1603"/>
      <c r="H38" s="1603"/>
      <c r="I38" s="1603"/>
      <c r="J38" s="1603"/>
    </row>
    <row r="39" spans="2:10" s="3" customFormat="1" ht="11.25">
      <c r="B39" s="1675" t="s">
        <v>356</v>
      </c>
      <c r="C39" s="1667" t="s">
        <v>357</v>
      </c>
      <c r="D39" s="869"/>
      <c r="E39" s="1668"/>
      <c r="F39" s="502"/>
      <c r="G39" s="1603"/>
      <c r="H39" s="1603"/>
      <c r="I39" s="1603"/>
      <c r="J39" s="1603"/>
    </row>
    <row r="40" spans="2:10" s="3" customFormat="1" ht="11.25" customHeight="1">
      <c r="B40" s="1601">
        <v>21</v>
      </c>
      <c r="C40" s="1666" t="s">
        <v>358</v>
      </c>
      <c r="D40" s="543"/>
      <c r="E40" s="871"/>
      <c r="F40" s="1600" t="s">
        <v>359</v>
      </c>
      <c r="G40" s="1603"/>
      <c r="H40" s="1603"/>
      <c r="I40" s="1603"/>
      <c r="J40" s="1603"/>
    </row>
    <row r="41" spans="2:10" s="3" customFormat="1" ht="11.25" customHeight="1">
      <c r="B41" s="1601">
        <v>22</v>
      </c>
      <c r="C41" s="1666" t="s">
        <v>360</v>
      </c>
      <c r="D41" s="543"/>
      <c r="E41" s="871"/>
      <c r="F41" s="1600" t="s">
        <v>361</v>
      </c>
      <c r="G41" s="1603"/>
      <c r="H41" s="1603"/>
      <c r="I41" s="1603"/>
      <c r="J41" s="1603"/>
    </row>
    <row r="42" spans="2:10" s="3" customFormat="1" ht="22.5" customHeight="1">
      <c r="B42" s="1675">
        <v>23</v>
      </c>
      <c r="C42" s="1667" t="s">
        <v>362</v>
      </c>
      <c r="D42" s="869"/>
      <c r="E42" s="1668"/>
      <c r="F42" s="872" t="s">
        <v>363</v>
      </c>
      <c r="G42" s="1603"/>
      <c r="H42" s="1603"/>
      <c r="I42" s="1603"/>
      <c r="J42" s="1603"/>
    </row>
    <row r="43" spans="2:10" s="3" customFormat="1" ht="11.25" customHeight="1">
      <c r="B43" s="1675">
        <v>25</v>
      </c>
      <c r="C43" s="1667" t="s">
        <v>364</v>
      </c>
      <c r="D43" s="869"/>
      <c r="E43" s="1668"/>
      <c r="F43" s="872" t="s">
        <v>359</v>
      </c>
      <c r="G43" s="1603"/>
      <c r="H43" s="1603"/>
      <c r="I43" s="1603"/>
      <c r="J43" s="1603"/>
    </row>
    <row r="44" spans="2:10" s="3" customFormat="1" ht="11.25" customHeight="1">
      <c r="B44" s="1601" t="s">
        <v>365</v>
      </c>
      <c r="C44" s="1666" t="s">
        <v>366</v>
      </c>
      <c r="D44" s="543"/>
      <c r="E44" s="871"/>
      <c r="F44" s="1600" t="s">
        <v>367</v>
      </c>
      <c r="G44" s="1603"/>
      <c r="H44" s="1603"/>
      <c r="I44" s="1603"/>
      <c r="J44" s="1603"/>
    </row>
    <row r="45" spans="2:10" s="3" customFormat="1" ht="11.25" customHeight="1">
      <c r="B45" s="402" t="s">
        <v>368</v>
      </c>
      <c r="C45" s="1676" t="s">
        <v>369</v>
      </c>
      <c r="D45" s="543"/>
      <c r="E45" s="1673"/>
      <c r="F45" s="1600" t="s">
        <v>370</v>
      </c>
      <c r="G45" s="1603"/>
      <c r="H45" s="1603"/>
      <c r="I45" s="1603"/>
      <c r="J45" s="1603"/>
    </row>
    <row r="46" spans="2:10" s="3" customFormat="1" ht="11.25" customHeight="1">
      <c r="B46" s="402">
        <v>27</v>
      </c>
      <c r="C46" s="1676" t="s">
        <v>371</v>
      </c>
      <c r="D46" s="543"/>
      <c r="E46" s="1673"/>
      <c r="F46" s="1600" t="s">
        <v>372</v>
      </c>
      <c r="G46" s="1603"/>
      <c r="H46" s="1603"/>
      <c r="I46" s="1603"/>
      <c r="J46" s="1603"/>
    </row>
    <row r="47" spans="2:10" s="3" customFormat="1" ht="11.25" customHeight="1">
      <c r="B47" s="402" t="s">
        <v>373</v>
      </c>
      <c r="C47" s="1676" t="s">
        <v>374</v>
      </c>
      <c r="D47" s="1081">
        <v>-41.702216</v>
      </c>
      <c r="E47" s="1673"/>
      <c r="F47" s="1600"/>
      <c r="G47" s="1603"/>
      <c r="H47" s="1603"/>
      <c r="I47" s="1603"/>
      <c r="J47" s="1603"/>
    </row>
    <row r="48" spans="2:10" s="3" customFormat="1" ht="11.25" customHeight="1">
      <c r="B48" s="1677">
        <v>28</v>
      </c>
      <c r="C48" s="1678" t="s">
        <v>375</v>
      </c>
      <c r="D48" s="1082">
        <f>SUM(D24:D47)</f>
        <v>-16005.809216</v>
      </c>
      <c r="E48" s="1679"/>
      <c r="F48" s="1600"/>
      <c r="G48" s="1603"/>
      <c r="H48" s="1603"/>
      <c r="I48" s="1603"/>
      <c r="J48" s="1603"/>
    </row>
    <row r="49" spans="1:10" s="3" customFormat="1" ht="11.25" customHeight="1">
      <c r="B49" s="1677">
        <v>29</v>
      </c>
      <c r="C49" s="1678" t="s">
        <v>376</v>
      </c>
      <c r="D49" s="1082">
        <f>D48+D22</f>
        <v>189305.29078400001</v>
      </c>
      <c r="E49" s="1679"/>
      <c r="F49" s="1600"/>
      <c r="G49" s="1603"/>
      <c r="H49" s="1603"/>
      <c r="I49" s="1603"/>
      <c r="J49" s="1603"/>
    </row>
    <row r="50" spans="1:10" s="3" customFormat="1" ht="15" customHeight="1">
      <c r="B50" s="1763" t="s">
        <v>377</v>
      </c>
      <c r="C50" s="1763"/>
      <c r="D50" s="1763"/>
      <c r="E50" s="1763"/>
      <c r="F50" s="1665"/>
      <c r="G50" s="1603"/>
      <c r="H50" s="1603"/>
      <c r="I50" s="1603"/>
      <c r="J50" s="1603"/>
    </row>
    <row r="51" spans="1:10" s="3" customFormat="1" ht="11.25" customHeight="1">
      <c r="B51" s="402">
        <v>30</v>
      </c>
      <c r="C51" s="1676" t="s">
        <v>301</v>
      </c>
      <c r="D51" s="543">
        <v>16595</v>
      </c>
      <c r="E51" s="1673"/>
      <c r="F51" s="1600" t="s">
        <v>378</v>
      </c>
      <c r="G51" s="1603"/>
      <c r="H51" s="1603"/>
      <c r="I51" s="1603"/>
      <c r="J51" s="1603"/>
    </row>
    <row r="52" spans="1:10" s="3" customFormat="1" ht="11.25" customHeight="1">
      <c r="A52" s="508"/>
      <c r="B52" s="1680">
        <v>31</v>
      </c>
      <c r="C52" s="870" t="s">
        <v>379</v>
      </c>
      <c r="D52" s="869">
        <v>16595</v>
      </c>
      <c r="E52" s="1681"/>
      <c r="F52" s="872"/>
      <c r="G52" s="1682"/>
      <c r="H52" s="1603"/>
      <c r="I52" s="1603"/>
      <c r="J52" s="1603"/>
    </row>
    <row r="53" spans="1:10" s="3" customFormat="1" ht="11.25" customHeight="1">
      <c r="A53" s="508"/>
      <c r="B53" s="1680">
        <v>32</v>
      </c>
      <c r="C53" s="870" t="s">
        <v>380</v>
      </c>
      <c r="D53" s="869"/>
      <c r="E53" s="1681"/>
      <c r="F53" s="872"/>
      <c r="G53" s="1603"/>
      <c r="H53" s="1603"/>
      <c r="I53" s="1603"/>
      <c r="J53" s="1603"/>
    </row>
    <row r="54" spans="1:10" s="3" customFormat="1" ht="11.25" customHeight="1">
      <c r="B54" s="402">
        <v>33</v>
      </c>
      <c r="C54" s="1676" t="s">
        <v>381</v>
      </c>
      <c r="D54" s="543"/>
      <c r="E54" s="1673"/>
      <c r="F54" s="1600" t="s">
        <v>382</v>
      </c>
      <c r="G54" s="1603"/>
      <c r="H54" s="1603"/>
      <c r="I54" s="1603"/>
      <c r="J54" s="1603"/>
    </row>
    <row r="55" spans="1:10" s="3" customFormat="1" ht="11.25" customHeight="1">
      <c r="B55" s="402" t="s">
        <v>383</v>
      </c>
      <c r="C55" s="1676" t="s">
        <v>384</v>
      </c>
      <c r="D55" s="543"/>
      <c r="E55" s="1673"/>
      <c r="F55" s="1600"/>
      <c r="G55" s="1603"/>
      <c r="H55" s="1603"/>
      <c r="I55" s="1603"/>
      <c r="J55" s="1603"/>
    </row>
    <row r="56" spans="1:10" s="3" customFormat="1" ht="11.25" customHeight="1">
      <c r="B56" s="402" t="s">
        <v>385</v>
      </c>
      <c r="C56" s="1676" t="s">
        <v>386</v>
      </c>
      <c r="D56" s="543"/>
      <c r="E56" s="1673"/>
      <c r="F56" s="1600"/>
      <c r="G56" s="1603"/>
      <c r="H56" s="1603"/>
      <c r="I56" s="1603"/>
      <c r="J56" s="1603"/>
    </row>
    <row r="57" spans="1:10" s="3" customFormat="1" ht="11.25" customHeight="1">
      <c r="B57" s="402">
        <v>34</v>
      </c>
      <c r="C57" s="1676" t="s">
        <v>387</v>
      </c>
      <c r="D57" s="543">
        <v>16594.73</v>
      </c>
      <c r="E57" s="1673" t="s">
        <v>388</v>
      </c>
      <c r="F57" s="1600" t="s">
        <v>382</v>
      </c>
      <c r="G57" s="1603"/>
      <c r="H57" s="1603"/>
      <c r="I57" s="1603"/>
      <c r="J57" s="1603"/>
    </row>
    <row r="58" spans="1:10" s="3" customFormat="1" ht="11.25" customHeight="1">
      <c r="B58" s="1680">
        <v>35</v>
      </c>
      <c r="C58" s="870" t="s">
        <v>389</v>
      </c>
      <c r="D58" s="869"/>
      <c r="E58" s="1681"/>
      <c r="F58" s="872" t="s">
        <v>390</v>
      </c>
      <c r="G58" s="1603"/>
      <c r="H58" s="1603"/>
      <c r="I58" s="1603"/>
      <c r="J58" s="1603"/>
    </row>
    <row r="59" spans="1:10" s="3" customFormat="1" ht="11.25" customHeight="1">
      <c r="B59" s="1683">
        <v>36</v>
      </c>
      <c r="C59" s="1678" t="s">
        <v>391</v>
      </c>
      <c r="D59" s="909">
        <v>16594.73</v>
      </c>
      <c r="E59" s="1679"/>
      <c r="F59" s="1600"/>
      <c r="G59" s="1603"/>
      <c r="H59" s="1603"/>
      <c r="I59" s="1603"/>
      <c r="J59" s="1603"/>
    </row>
    <row r="60" spans="1:10" s="3" customFormat="1" ht="15" customHeight="1">
      <c r="B60" s="1763" t="s">
        <v>392</v>
      </c>
      <c r="C60" s="1763"/>
      <c r="D60" s="1763"/>
      <c r="E60" s="1763"/>
      <c r="F60" s="1665"/>
      <c r="G60" s="1603"/>
      <c r="H60" s="1603"/>
      <c r="I60" s="1603"/>
      <c r="J60" s="1603"/>
    </row>
    <row r="61" spans="1:10" s="3" customFormat="1" ht="11.25" customHeight="1">
      <c r="B61" s="402">
        <v>37</v>
      </c>
      <c r="C61" s="1676" t="s">
        <v>393</v>
      </c>
      <c r="D61" s="543"/>
      <c r="E61" s="1673"/>
      <c r="F61" s="1599" t="s">
        <v>394</v>
      </c>
      <c r="G61" s="1603"/>
      <c r="H61" s="1603"/>
      <c r="I61" s="1603"/>
      <c r="J61" s="1603"/>
    </row>
    <row r="62" spans="1:10" s="3" customFormat="1" ht="22.35" customHeight="1">
      <c r="B62" s="402">
        <v>38</v>
      </c>
      <c r="C62" s="1676" t="s">
        <v>395</v>
      </c>
      <c r="D62" s="543"/>
      <c r="E62" s="1673"/>
      <c r="F62" s="1599"/>
      <c r="G62" s="1603"/>
      <c r="H62" s="1603"/>
      <c r="I62" s="1603"/>
      <c r="J62" s="1603"/>
    </row>
    <row r="63" spans="1:10" s="3" customFormat="1" ht="22.35" customHeight="1">
      <c r="B63" s="402">
        <v>39</v>
      </c>
      <c r="C63" s="1676" t="s">
        <v>396</v>
      </c>
      <c r="D63" s="543"/>
      <c r="E63" s="1673"/>
      <c r="F63" s="1599"/>
      <c r="G63" s="1603"/>
      <c r="H63" s="1603"/>
      <c r="I63" s="1603"/>
      <c r="J63" s="1603"/>
    </row>
    <row r="64" spans="1:10" s="3" customFormat="1" ht="22.5" customHeight="1">
      <c r="B64" s="1601">
        <v>40</v>
      </c>
      <c r="C64" s="1666" t="s">
        <v>397</v>
      </c>
      <c r="D64" s="543">
        <v>-1500</v>
      </c>
      <c r="E64" s="871" t="s">
        <v>388</v>
      </c>
      <c r="F64" s="1600" t="s">
        <v>398</v>
      </c>
      <c r="G64" s="1603"/>
      <c r="H64" s="1603"/>
      <c r="I64" s="1603"/>
      <c r="J64" s="1603"/>
    </row>
    <row r="65" spans="2:10" s="3" customFormat="1" ht="11.25" customHeight="1">
      <c r="B65" s="402">
        <v>42</v>
      </c>
      <c r="C65" s="1676" t="s">
        <v>399</v>
      </c>
      <c r="D65" s="543"/>
      <c r="E65" s="1673"/>
      <c r="F65" s="1600" t="s">
        <v>400</v>
      </c>
      <c r="G65" s="1603"/>
      <c r="H65" s="1603"/>
      <c r="I65" s="1603"/>
      <c r="J65" s="1603"/>
    </row>
    <row r="66" spans="2:10" s="3" customFormat="1" ht="11.25" customHeight="1">
      <c r="B66" s="402" t="s">
        <v>401</v>
      </c>
      <c r="C66" s="1676" t="s">
        <v>402</v>
      </c>
      <c r="D66" s="543"/>
      <c r="E66" s="1673"/>
      <c r="F66" s="1600"/>
      <c r="G66" s="1603"/>
      <c r="H66" s="1603"/>
      <c r="I66" s="1603"/>
      <c r="J66" s="1603"/>
    </row>
    <row r="67" spans="2:10" s="3" customFormat="1" ht="11.25" customHeight="1">
      <c r="B67" s="1683">
        <v>43</v>
      </c>
      <c r="C67" s="1678" t="s">
        <v>403</v>
      </c>
      <c r="D67" s="909">
        <v>-1500</v>
      </c>
      <c r="E67" s="1679"/>
      <c r="F67" s="1600"/>
      <c r="G67" s="1603"/>
      <c r="H67" s="1603"/>
      <c r="I67" s="1603"/>
      <c r="J67" s="1603"/>
    </row>
    <row r="68" spans="2:10" s="3" customFormat="1" ht="11.25" customHeight="1">
      <c r="B68" s="1683">
        <v>44</v>
      </c>
      <c r="C68" s="1678" t="s">
        <v>404</v>
      </c>
      <c r="D68" s="909">
        <v>15094.73</v>
      </c>
      <c r="E68" s="1679"/>
      <c r="F68" s="1600"/>
      <c r="G68" s="1603"/>
      <c r="H68" s="1603"/>
      <c r="I68" s="1603"/>
      <c r="J68" s="1603"/>
    </row>
    <row r="69" spans="2:10" s="3" customFormat="1" ht="11.25" customHeight="1">
      <c r="B69" s="1683">
        <v>45</v>
      </c>
      <c r="C69" s="1678" t="s">
        <v>405</v>
      </c>
      <c r="D69" s="1082">
        <f>D68+D49</f>
        <v>204400.02078400002</v>
      </c>
      <c r="E69" s="1684"/>
      <c r="F69" s="450"/>
      <c r="G69" s="1603"/>
      <c r="H69" s="1603"/>
      <c r="I69" s="1603"/>
      <c r="J69" s="1603"/>
    </row>
    <row r="70" spans="2:10" s="3" customFormat="1" ht="15" customHeight="1">
      <c r="B70" s="1763" t="s">
        <v>406</v>
      </c>
      <c r="C70" s="1763"/>
      <c r="D70" s="1763"/>
      <c r="E70" s="1763"/>
      <c r="F70" s="1665"/>
      <c r="G70" s="1603"/>
      <c r="H70" s="1603"/>
      <c r="I70" s="1603"/>
      <c r="J70" s="1603"/>
    </row>
    <row r="71" spans="2:10" s="3" customFormat="1" ht="11.25" customHeight="1">
      <c r="B71" s="402">
        <v>46</v>
      </c>
      <c r="C71" s="1676" t="s">
        <v>407</v>
      </c>
      <c r="D71" s="543">
        <v>34989.057999999997</v>
      </c>
      <c r="E71" s="1673"/>
      <c r="F71" s="1600" t="s">
        <v>408</v>
      </c>
      <c r="G71" s="1603"/>
      <c r="H71" s="1603"/>
      <c r="I71" s="1603"/>
      <c r="J71" s="1603"/>
    </row>
    <row r="72" spans="2:10" s="3" customFormat="1" ht="11.25" customHeight="1">
      <c r="B72" s="402">
        <v>47</v>
      </c>
      <c r="C72" s="1676" t="s">
        <v>409</v>
      </c>
      <c r="D72" s="543"/>
      <c r="E72" s="1673"/>
      <c r="F72" s="1600" t="s">
        <v>410</v>
      </c>
      <c r="G72" s="1603"/>
      <c r="H72" s="1603"/>
      <c r="I72" s="1603"/>
      <c r="J72" s="1603"/>
    </row>
    <row r="73" spans="2:10" s="3" customFormat="1" ht="11.25" customHeight="1">
      <c r="B73" s="402" t="s">
        <v>411</v>
      </c>
      <c r="C73" s="1676" t="s">
        <v>412</v>
      </c>
      <c r="D73" s="543"/>
      <c r="E73" s="1673"/>
      <c r="F73" s="1600"/>
      <c r="G73" s="1603"/>
      <c r="H73" s="1603"/>
      <c r="I73" s="1603"/>
      <c r="J73" s="1603"/>
    </row>
    <row r="74" spans="2:10" s="3" customFormat="1" ht="11.25" customHeight="1">
      <c r="B74" s="402" t="s">
        <v>413</v>
      </c>
      <c r="C74" s="1676" t="s">
        <v>414</v>
      </c>
      <c r="D74" s="543"/>
      <c r="E74" s="1673"/>
      <c r="F74" s="1600"/>
      <c r="G74" s="1603"/>
      <c r="H74" s="1603"/>
      <c r="I74" s="1603"/>
      <c r="J74" s="1603"/>
    </row>
    <row r="75" spans="2:10" s="3" customFormat="1" ht="22.5" customHeight="1">
      <c r="B75" s="1601">
        <v>48</v>
      </c>
      <c r="C75" s="1666" t="s">
        <v>415</v>
      </c>
      <c r="D75" s="543"/>
      <c r="E75" s="871" t="s">
        <v>416</v>
      </c>
      <c r="F75" s="1600" t="s">
        <v>417</v>
      </c>
      <c r="G75" s="1603"/>
      <c r="H75" s="1603"/>
      <c r="I75" s="1603"/>
      <c r="J75" s="1603"/>
    </row>
    <row r="76" spans="2:10" s="3" customFormat="1" ht="11.25" customHeight="1">
      <c r="B76" s="1675">
        <v>49</v>
      </c>
      <c r="C76" s="1667" t="s">
        <v>418</v>
      </c>
      <c r="D76" s="869"/>
      <c r="E76" s="1668"/>
      <c r="F76" s="872"/>
      <c r="G76" s="1603"/>
      <c r="H76" s="1603"/>
      <c r="I76" s="1603"/>
      <c r="J76" s="1603"/>
    </row>
    <row r="77" spans="2:10" s="3" customFormat="1" ht="11.25" customHeight="1">
      <c r="B77" s="1601">
        <v>50</v>
      </c>
      <c r="C77" s="1666" t="s">
        <v>419</v>
      </c>
      <c r="D77" s="543"/>
      <c r="E77" s="871"/>
      <c r="F77" s="1600" t="s">
        <v>420</v>
      </c>
      <c r="G77" s="1603"/>
      <c r="H77" s="1603"/>
      <c r="I77" s="1603"/>
      <c r="J77" s="1603"/>
    </row>
    <row r="78" spans="2:10" s="3" customFormat="1" ht="11.25" customHeight="1">
      <c r="B78" s="1669">
        <v>51</v>
      </c>
      <c r="C78" s="1670" t="s">
        <v>421</v>
      </c>
      <c r="D78" s="909">
        <v>34989.057999999997</v>
      </c>
      <c r="E78" s="1679"/>
      <c r="F78" s="1600"/>
      <c r="G78" s="1603"/>
      <c r="H78" s="1603"/>
      <c r="I78" s="1603"/>
      <c r="J78" s="1603"/>
    </row>
    <row r="79" spans="2:10" s="3" customFormat="1" ht="15" customHeight="1">
      <c r="B79" s="1767" t="s">
        <v>422</v>
      </c>
      <c r="C79" s="1767"/>
      <c r="D79" s="1767"/>
      <c r="E79" s="1767"/>
      <c r="F79" s="1665"/>
      <c r="G79" s="1603"/>
      <c r="H79" s="1603"/>
      <c r="I79" s="1603"/>
      <c r="J79" s="1603"/>
    </row>
    <row r="80" spans="2:10" s="3" customFormat="1" ht="11.25" customHeight="1">
      <c r="B80" s="1601">
        <v>52</v>
      </c>
      <c r="C80" s="1666" t="s">
        <v>423</v>
      </c>
      <c r="D80" s="543"/>
      <c r="E80" s="871"/>
      <c r="F80" s="1600" t="s">
        <v>424</v>
      </c>
      <c r="G80" s="1603"/>
      <c r="H80" s="1603"/>
      <c r="I80" s="1603"/>
      <c r="J80" s="1603"/>
    </row>
    <row r="81" spans="2:10" s="3" customFormat="1" ht="22.5" customHeight="1">
      <c r="B81" s="1601">
        <v>53</v>
      </c>
      <c r="C81" s="1666" t="s">
        <v>425</v>
      </c>
      <c r="D81" s="543"/>
      <c r="E81" s="871"/>
      <c r="F81" s="1600" t="s">
        <v>426</v>
      </c>
      <c r="G81" s="1603"/>
      <c r="H81" s="1603"/>
      <c r="I81" s="1603"/>
      <c r="J81" s="1603"/>
    </row>
    <row r="82" spans="2:10" s="3" customFormat="1" ht="22.5" customHeight="1">
      <c r="B82" s="1601">
        <v>54</v>
      </c>
      <c r="C82" s="1666" t="s">
        <v>427</v>
      </c>
      <c r="D82" s="543"/>
      <c r="E82" s="871"/>
      <c r="F82" s="1600" t="s">
        <v>428</v>
      </c>
      <c r="G82" s="1603"/>
      <c r="H82" s="1603"/>
      <c r="I82" s="1603"/>
      <c r="J82" s="1603"/>
    </row>
    <row r="83" spans="2:10" s="3" customFormat="1" ht="22.5" customHeight="1">
      <c r="B83" s="1601">
        <v>55</v>
      </c>
      <c r="C83" s="1666" t="s">
        <v>429</v>
      </c>
      <c r="D83" s="543">
        <v>-5588</v>
      </c>
      <c r="E83" s="871" t="s">
        <v>416</v>
      </c>
      <c r="F83" s="1600" t="s">
        <v>430</v>
      </c>
      <c r="G83" s="1603"/>
      <c r="H83" s="1603"/>
      <c r="I83" s="1603"/>
      <c r="J83" s="1603"/>
    </row>
    <row r="84" spans="2:10" s="3" customFormat="1" ht="11.25" customHeight="1">
      <c r="B84" s="1601" t="s">
        <v>431</v>
      </c>
      <c r="C84" s="391" t="s">
        <v>432</v>
      </c>
      <c r="D84" s="543">
        <v>0</v>
      </c>
      <c r="E84" s="871"/>
      <c r="F84" s="1600"/>
      <c r="G84" s="1603"/>
      <c r="H84" s="1603"/>
      <c r="I84" s="1603"/>
      <c r="J84" s="1603"/>
    </row>
    <row r="85" spans="2:10" s="3" customFormat="1" ht="11.25" customHeight="1">
      <c r="B85" s="1601" t="s">
        <v>433</v>
      </c>
      <c r="C85" s="1685" t="s">
        <v>434</v>
      </c>
      <c r="D85" s="543"/>
      <c r="E85" s="871"/>
      <c r="F85" s="1600"/>
      <c r="G85" s="1603"/>
      <c r="H85" s="1603"/>
      <c r="I85" s="1603"/>
      <c r="J85" s="1603"/>
    </row>
    <row r="86" spans="2:10" s="3" customFormat="1" ht="11.25" customHeight="1">
      <c r="B86" s="1669">
        <v>57</v>
      </c>
      <c r="C86" s="1686" t="s">
        <v>435</v>
      </c>
      <c r="D86" s="909">
        <v>-5588</v>
      </c>
      <c r="E86" s="1687"/>
      <c r="F86" s="1600"/>
      <c r="G86" s="1603"/>
      <c r="H86" s="1603"/>
      <c r="I86" s="1603"/>
      <c r="J86" s="1603"/>
    </row>
    <row r="87" spans="2:10" s="3" customFormat="1" ht="11.25" customHeight="1">
      <c r="B87" s="1688">
        <v>58</v>
      </c>
      <c r="C87" s="1689" t="s">
        <v>436</v>
      </c>
      <c r="D87" s="909">
        <v>29401.057999999997</v>
      </c>
      <c r="E87" s="1673"/>
      <c r="F87" s="1600"/>
      <c r="G87" s="1603"/>
      <c r="H87" s="1603"/>
      <c r="I87" s="1603"/>
      <c r="J87" s="1603"/>
    </row>
    <row r="88" spans="2:10" s="3" customFormat="1" ht="11.25" customHeight="1">
      <c r="B88" s="1683">
        <v>59</v>
      </c>
      <c r="C88" s="1690" t="s">
        <v>437</v>
      </c>
      <c r="D88" s="1082">
        <f>D87+D69</f>
        <v>233801.07878400001</v>
      </c>
      <c r="E88" s="1679"/>
      <c r="F88" s="1600"/>
      <c r="G88" s="1603"/>
      <c r="H88" s="1603"/>
      <c r="I88" s="1603"/>
      <c r="J88" s="1603"/>
    </row>
    <row r="89" spans="2:10" s="3" customFormat="1" ht="11.25" customHeight="1">
      <c r="B89" s="1683">
        <v>60</v>
      </c>
      <c r="C89" s="1690" t="s">
        <v>438</v>
      </c>
      <c r="D89" s="909">
        <v>973431.45600000001</v>
      </c>
      <c r="E89" s="1679"/>
      <c r="F89" s="1600"/>
      <c r="G89" s="1603"/>
      <c r="H89" s="1603"/>
      <c r="I89" s="1603"/>
      <c r="J89" s="1603"/>
    </row>
    <row r="90" spans="2:10" s="3" customFormat="1" ht="15" customHeight="1">
      <c r="B90" s="1763" t="s">
        <v>439</v>
      </c>
      <c r="C90" s="1763"/>
      <c r="D90" s="1763"/>
      <c r="E90" s="1763"/>
      <c r="F90" s="1665"/>
      <c r="G90" s="1603"/>
      <c r="H90" s="1603"/>
      <c r="I90" s="1603"/>
      <c r="J90" s="1603"/>
    </row>
    <row r="91" spans="2:10" s="3" customFormat="1" ht="11.25" customHeight="1">
      <c r="B91" s="402">
        <v>61</v>
      </c>
      <c r="C91" s="1676" t="s">
        <v>440</v>
      </c>
      <c r="D91" s="568">
        <v>19.45</v>
      </c>
      <c r="E91" s="1673"/>
      <c r="F91" s="1600" t="s">
        <v>441</v>
      </c>
      <c r="G91" s="1603"/>
      <c r="H91" s="1603"/>
      <c r="I91" s="1603"/>
      <c r="J91" s="1603"/>
    </row>
    <row r="92" spans="2:10" s="3" customFormat="1" ht="11.25" customHeight="1">
      <c r="B92" s="402">
        <v>62</v>
      </c>
      <c r="C92" s="1676" t="s">
        <v>442</v>
      </c>
      <c r="D92" s="568">
        <v>21</v>
      </c>
      <c r="E92" s="1673"/>
      <c r="F92" s="1600" t="s">
        <v>443</v>
      </c>
      <c r="G92" s="1603"/>
      <c r="H92" s="1603"/>
      <c r="I92" s="1603"/>
      <c r="J92" s="1603"/>
    </row>
    <row r="93" spans="2:10" s="3" customFormat="1" ht="11.25" customHeight="1">
      <c r="B93" s="402">
        <v>63</v>
      </c>
      <c r="C93" s="1676" t="s">
        <v>444</v>
      </c>
      <c r="D93" s="568">
        <v>24.02</v>
      </c>
      <c r="E93" s="1673"/>
      <c r="F93" s="1600" t="s">
        <v>445</v>
      </c>
      <c r="G93" s="1603"/>
      <c r="H93" s="1603"/>
      <c r="I93" s="1603"/>
      <c r="J93" s="1603"/>
    </row>
    <row r="94" spans="2:10" s="3" customFormat="1" ht="33.75" customHeight="1">
      <c r="B94" s="402">
        <v>64</v>
      </c>
      <c r="C94" s="1676" t="s">
        <v>446</v>
      </c>
      <c r="D94" s="568">
        <v>14.77</v>
      </c>
      <c r="E94" s="1673"/>
      <c r="F94" s="1599" t="s">
        <v>447</v>
      </c>
      <c r="G94" s="1603"/>
      <c r="H94" s="1603"/>
      <c r="I94" s="1603"/>
      <c r="J94" s="1603"/>
    </row>
    <row r="95" spans="2:10" s="3" customFormat="1" ht="11.25" customHeight="1">
      <c r="B95" s="1680">
        <v>65</v>
      </c>
      <c r="C95" s="870" t="s">
        <v>448</v>
      </c>
      <c r="D95" s="873">
        <v>2.5</v>
      </c>
      <c r="E95" s="1681"/>
      <c r="F95" s="872"/>
      <c r="G95" s="1603"/>
      <c r="H95" s="1603"/>
      <c r="I95" s="1603"/>
      <c r="J95" s="1603"/>
    </row>
    <row r="96" spans="2:10" s="3" customFormat="1" ht="11.25" customHeight="1">
      <c r="B96" s="1680">
        <v>66</v>
      </c>
      <c r="C96" s="870" t="s">
        <v>449</v>
      </c>
      <c r="D96" s="873">
        <v>0.76959999999999995</v>
      </c>
      <c r="E96" s="1681"/>
      <c r="F96" s="872"/>
      <c r="G96" s="1603"/>
      <c r="H96" s="1603"/>
      <c r="I96" s="1603"/>
      <c r="J96" s="1603"/>
    </row>
    <row r="97" spans="2:10" s="3" customFormat="1" ht="11.25" customHeight="1">
      <c r="B97" s="1680">
        <v>67</v>
      </c>
      <c r="C97" s="870" t="s">
        <v>450</v>
      </c>
      <c r="D97" s="873">
        <v>3.1</v>
      </c>
      <c r="E97" s="1681"/>
      <c r="F97" s="872"/>
      <c r="G97" s="1603"/>
      <c r="H97" s="1603"/>
      <c r="I97" s="1603"/>
      <c r="J97" s="1603"/>
    </row>
    <row r="98" spans="2:10" s="3" customFormat="1" ht="11.25" customHeight="1">
      <c r="B98" s="1680" t="s">
        <v>451</v>
      </c>
      <c r="C98" s="870" t="s">
        <v>452</v>
      </c>
      <c r="D98" s="873">
        <v>2</v>
      </c>
      <c r="E98" s="1681"/>
      <c r="F98" s="872"/>
      <c r="G98" s="1603"/>
      <c r="H98" s="1603"/>
      <c r="I98" s="1603"/>
      <c r="J98" s="1603"/>
    </row>
    <row r="99" spans="2:10" s="3" customFormat="1" ht="11.25" customHeight="1">
      <c r="B99" s="1680" t="s">
        <v>453</v>
      </c>
      <c r="C99" s="870" t="s">
        <v>454</v>
      </c>
      <c r="D99" s="873">
        <v>1.9</v>
      </c>
      <c r="E99" s="1681"/>
      <c r="F99" s="872"/>
      <c r="G99" s="1603"/>
      <c r="H99" s="1603"/>
      <c r="I99" s="1603"/>
      <c r="J99" s="1603"/>
    </row>
    <row r="100" spans="2:10" s="3" customFormat="1" ht="11.25" customHeight="1">
      <c r="B100" s="1601">
        <v>68</v>
      </c>
      <c r="C100" s="1691" t="s">
        <v>455</v>
      </c>
      <c r="D100" s="1083">
        <v>3.18</v>
      </c>
      <c r="E100" s="871"/>
      <c r="F100" s="1600" t="s">
        <v>456</v>
      </c>
      <c r="G100" s="1692"/>
      <c r="H100" s="1603"/>
      <c r="I100" s="1603"/>
      <c r="J100" s="1603"/>
    </row>
    <row r="101" spans="2:10" s="3" customFormat="1" ht="15" customHeight="1">
      <c r="B101" s="1767" t="s">
        <v>457</v>
      </c>
      <c r="C101" s="1767"/>
      <c r="D101" s="1767"/>
      <c r="E101" s="1767"/>
      <c r="F101" s="1665"/>
      <c r="G101" s="1603"/>
      <c r="H101" s="1603"/>
      <c r="I101" s="1603"/>
      <c r="J101" s="1603"/>
    </row>
    <row r="102" spans="2:10" s="3" customFormat="1" ht="22.7" customHeight="1">
      <c r="B102" s="1601">
        <v>72</v>
      </c>
      <c r="C102" s="1666" t="s">
        <v>458</v>
      </c>
      <c r="D102" s="1081">
        <v>112.152</v>
      </c>
      <c r="E102" s="871"/>
      <c r="F102" s="1599" t="s">
        <v>459</v>
      </c>
      <c r="G102" s="1603"/>
      <c r="H102" s="1603"/>
      <c r="I102" s="1603"/>
      <c r="J102" s="1603"/>
    </row>
    <row r="103" spans="2:10" s="3" customFormat="1" ht="22.5" customHeight="1">
      <c r="B103" s="1601">
        <v>73</v>
      </c>
      <c r="C103" s="1666" t="s">
        <v>460</v>
      </c>
      <c r="D103" s="1081">
        <v>19459.962</v>
      </c>
      <c r="E103" s="1673"/>
      <c r="F103" s="1600" t="s">
        <v>461</v>
      </c>
      <c r="G103" s="1603"/>
      <c r="H103" s="1603"/>
      <c r="I103" s="1603"/>
      <c r="J103" s="1603"/>
    </row>
    <row r="104" spans="2:10" s="3" customFormat="1" ht="11.25">
      <c r="B104" s="1601">
        <v>75</v>
      </c>
      <c r="C104" s="1666" t="s">
        <v>462</v>
      </c>
      <c r="D104" s="1081">
        <v>227.33209600000001</v>
      </c>
      <c r="E104" s="871"/>
      <c r="F104" s="1600" t="s">
        <v>463</v>
      </c>
      <c r="G104" s="1603"/>
      <c r="H104" s="1603"/>
      <c r="I104" s="1603"/>
      <c r="J104" s="1603"/>
    </row>
    <row r="105" spans="2:10" s="3" customFormat="1" ht="15" customHeight="1">
      <c r="B105" s="1767" t="s">
        <v>464</v>
      </c>
      <c r="C105" s="1767"/>
      <c r="D105" s="1767"/>
      <c r="E105" s="1767"/>
      <c r="F105" s="1604"/>
      <c r="G105" s="1603"/>
      <c r="H105" s="1603"/>
      <c r="I105" s="1603"/>
      <c r="J105" s="1603"/>
    </row>
    <row r="106" spans="2:10" s="3" customFormat="1" ht="11.25" customHeight="1">
      <c r="B106" s="1601">
        <v>76</v>
      </c>
      <c r="C106" s="1666" t="s">
        <v>465</v>
      </c>
      <c r="D106" s="1693"/>
      <c r="E106" s="871"/>
      <c r="F106" s="1600" t="s">
        <v>466</v>
      </c>
      <c r="G106" s="1603"/>
      <c r="H106" s="1603"/>
      <c r="I106" s="1603"/>
      <c r="J106" s="1603"/>
    </row>
    <row r="107" spans="2:10" s="3" customFormat="1" ht="11.25" customHeight="1">
      <c r="B107" s="1601">
        <v>77</v>
      </c>
      <c r="C107" s="1666" t="s">
        <v>467</v>
      </c>
      <c r="D107" s="1693"/>
      <c r="E107" s="871"/>
      <c r="F107" s="1600" t="s">
        <v>466</v>
      </c>
      <c r="G107" s="1603"/>
      <c r="H107" s="1603"/>
      <c r="I107" s="1603"/>
      <c r="J107" s="1603"/>
    </row>
    <row r="108" spans="2:10" s="3" customFormat="1" ht="11.25" customHeight="1">
      <c r="B108" s="1601">
        <v>78</v>
      </c>
      <c r="C108" s="1666" t="s">
        <v>468</v>
      </c>
      <c r="D108" s="1694"/>
      <c r="E108" s="1695"/>
      <c r="F108" s="1600" t="s">
        <v>466</v>
      </c>
      <c r="G108" s="1603"/>
      <c r="H108" s="1603"/>
      <c r="I108" s="1603"/>
      <c r="J108" s="1603"/>
    </row>
    <row r="109" spans="2:10" s="3" customFormat="1" ht="11.25" customHeight="1">
      <c r="B109" s="1601">
        <v>79</v>
      </c>
      <c r="C109" s="1666" t="s">
        <v>469</v>
      </c>
      <c r="D109" s="1693"/>
      <c r="E109" s="871"/>
      <c r="F109" s="1600" t="s">
        <v>466</v>
      </c>
      <c r="G109" s="1603"/>
      <c r="H109" s="1603"/>
      <c r="I109" s="1603"/>
      <c r="J109" s="1603"/>
    </row>
    <row r="110" spans="2:10" s="3" customFormat="1" ht="11.25" customHeight="1">
      <c r="B110" s="1766" t="s">
        <v>470</v>
      </c>
      <c r="C110" s="1766"/>
      <c r="D110" s="1766"/>
      <c r="E110" s="1766"/>
      <c r="F110" s="1665"/>
      <c r="G110" s="1603"/>
      <c r="H110" s="1603"/>
      <c r="I110" s="1603"/>
      <c r="J110" s="1603"/>
    </row>
    <row r="111" spans="2:10" s="3" customFormat="1" ht="5.0999999999999996" customHeight="1">
      <c r="B111" s="1696"/>
      <c r="C111" s="1696"/>
      <c r="D111" s="1696"/>
      <c r="E111" s="1696"/>
      <c r="F111" s="1665"/>
      <c r="G111" s="1603"/>
      <c r="H111" s="1603"/>
      <c r="I111" s="1603"/>
      <c r="J111" s="1603"/>
    </row>
    <row r="112" spans="2:10" s="3" customFormat="1" ht="11.25" customHeight="1">
      <c r="B112" s="1697"/>
      <c r="C112" s="1667" t="s">
        <v>471</v>
      </c>
      <c r="D112" s="1698"/>
      <c r="E112" s="1699"/>
      <c r="F112" s="1600"/>
      <c r="G112" s="1603"/>
      <c r="H112" s="1603"/>
      <c r="I112" s="1603"/>
      <c r="J112" s="1603"/>
    </row>
    <row r="113" spans="2:10" s="3" customFormat="1" ht="11.25" customHeight="1">
      <c r="B113" s="1697"/>
      <c r="C113" s="1700"/>
      <c r="D113" s="1698"/>
      <c r="E113" s="1699"/>
      <c r="F113" s="1600"/>
      <c r="G113" s="1603"/>
      <c r="H113" s="1603"/>
      <c r="I113" s="1603"/>
      <c r="J113" s="1603"/>
    </row>
    <row r="114" spans="2:10" s="3" customFormat="1" ht="11.25" customHeight="1">
      <c r="B114" s="1601">
        <v>80</v>
      </c>
      <c r="C114" s="1666" t="s">
        <v>472</v>
      </c>
      <c r="D114" s="1701" t="s">
        <v>473</v>
      </c>
      <c r="E114" s="1702"/>
      <c r="F114" s="1600" t="s">
        <v>474</v>
      </c>
      <c r="G114" s="1603"/>
      <c r="H114" s="1603"/>
      <c r="I114" s="1603"/>
      <c r="J114" s="1603"/>
    </row>
    <row r="115" spans="2:10" s="3" customFormat="1" ht="11.25" customHeight="1">
      <c r="B115" s="1601">
        <v>81</v>
      </c>
      <c r="C115" s="1666" t="s">
        <v>475</v>
      </c>
      <c r="D115" s="1701" t="s">
        <v>473</v>
      </c>
      <c r="E115" s="1702"/>
      <c r="F115" s="1600" t="s">
        <v>474</v>
      </c>
      <c r="G115" s="1603"/>
      <c r="H115" s="1603"/>
      <c r="I115" s="1603"/>
      <c r="J115" s="1603"/>
    </row>
    <row r="116" spans="2:10" s="3" customFormat="1" ht="11.25" customHeight="1">
      <c r="B116" s="1601">
        <v>82</v>
      </c>
      <c r="C116" s="1666" t="s">
        <v>476</v>
      </c>
      <c r="D116" s="1701" t="s">
        <v>473</v>
      </c>
      <c r="E116" s="1702"/>
      <c r="F116" s="1600" t="s">
        <v>477</v>
      </c>
      <c r="G116" s="1603"/>
      <c r="H116" s="1603"/>
      <c r="I116" s="1603"/>
      <c r="J116" s="1603"/>
    </row>
    <row r="117" spans="2:10" s="3" customFormat="1" ht="11.25" customHeight="1">
      <c r="B117" s="1601">
        <v>83</v>
      </c>
      <c r="C117" s="1666" t="s">
        <v>478</v>
      </c>
      <c r="D117" s="1701" t="s">
        <v>473</v>
      </c>
      <c r="E117" s="1702"/>
      <c r="F117" s="1600" t="s">
        <v>477</v>
      </c>
      <c r="G117" s="1603"/>
      <c r="H117" s="1603"/>
      <c r="I117" s="1603"/>
      <c r="J117" s="1603"/>
    </row>
    <row r="118" spans="2:10" s="3" customFormat="1" ht="11.25" customHeight="1">
      <c r="B118" s="1601">
        <v>84</v>
      </c>
      <c r="C118" s="1666" t="s">
        <v>479</v>
      </c>
      <c r="D118" s="1701" t="s">
        <v>473</v>
      </c>
      <c r="E118" s="1702"/>
      <c r="F118" s="1600" t="s">
        <v>480</v>
      </c>
      <c r="G118" s="1603"/>
      <c r="H118" s="1603"/>
      <c r="I118" s="1603"/>
      <c r="J118" s="1603"/>
    </row>
    <row r="119" spans="2:10" s="3" customFormat="1" ht="11.25" customHeight="1">
      <c r="B119" s="1601">
        <v>85</v>
      </c>
      <c r="C119" s="1666" t="s">
        <v>481</v>
      </c>
      <c r="D119" s="1701" t="s">
        <v>473</v>
      </c>
      <c r="E119" s="1702"/>
      <c r="F119" s="1600" t="s">
        <v>480</v>
      </c>
      <c r="G119" s="1603"/>
      <c r="H119" s="1603"/>
      <c r="I119" s="1603"/>
      <c r="J119" s="1603"/>
    </row>
    <row r="120" spans="2:10" s="3" customFormat="1" ht="11.25">
      <c r="B120" s="168"/>
      <c r="C120" s="1603"/>
      <c r="D120" s="1702"/>
      <c r="E120" s="1702"/>
      <c r="F120" s="1600"/>
      <c r="G120" s="1603"/>
      <c r="H120" s="1603"/>
      <c r="I120" s="1603"/>
      <c r="J120" s="1603"/>
    </row>
    <row r="121" spans="2:10">
      <c r="C121" s="1703"/>
      <c r="D121" s="1704"/>
      <c r="E121" s="1704"/>
      <c r="G121" s="1703"/>
      <c r="H121" s="1703"/>
      <c r="I121" s="1703"/>
      <c r="J121" s="1703"/>
    </row>
    <row r="122" spans="2:10">
      <c r="C122" s="1703"/>
      <c r="D122" s="1704"/>
      <c r="E122" s="1704"/>
      <c r="G122" s="1703"/>
      <c r="H122" s="1703"/>
      <c r="I122" s="1703"/>
      <c r="J122" s="1703"/>
    </row>
    <row r="123" spans="2:10">
      <c r="C123" s="1703"/>
      <c r="D123" s="1704"/>
      <c r="E123" s="1704"/>
      <c r="G123" s="1703"/>
      <c r="H123" s="1703"/>
      <c r="I123" s="1703"/>
      <c r="J123" s="1703"/>
    </row>
    <row r="124" spans="2:10">
      <c r="C124" s="1703"/>
      <c r="D124" s="1704"/>
      <c r="E124" s="1704"/>
      <c r="G124" s="1703"/>
      <c r="H124" s="1703"/>
      <c r="I124" s="1703"/>
      <c r="J124" s="1703"/>
    </row>
    <row r="125" spans="2:10">
      <c r="C125" s="1703"/>
      <c r="D125" s="1704"/>
      <c r="E125" s="1704"/>
      <c r="G125" s="1703"/>
      <c r="H125" s="1703"/>
      <c r="I125" s="1703"/>
      <c r="J125" s="1703"/>
    </row>
    <row r="126" spans="2:10">
      <c r="C126" s="1703"/>
      <c r="D126" s="1704"/>
      <c r="E126" s="1704"/>
      <c r="G126" s="1703"/>
      <c r="H126" s="1703"/>
      <c r="I126" s="1703"/>
      <c r="J126" s="1703"/>
    </row>
    <row r="127" spans="2:10">
      <c r="C127" s="1703"/>
      <c r="D127" s="1704"/>
      <c r="E127" s="1704"/>
      <c r="G127" s="1703"/>
      <c r="H127" s="1703"/>
      <c r="I127" s="1703"/>
      <c r="J127" s="1703"/>
    </row>
    <row r="128" spans="2:10">
      <c r="C128" s="1703"/>
      <c r="D128" s="1704"/>
      <c r="E128" s="1704"/>
      <c r="G128" s="1703"/>
      <c r="H128" s="1703"/>
      <c r="I128" s="1703"/>
      <c r="J128" s="1703"/>
    </row>
    <row r="129" spans="3:10">
      <c r="C129" s="1703"/>
      <c r="D129" s="1704"/>
      <c r="E129" s="1704"/>
      <c r="G129" s="1703"/>
      <c r="H129" s="1703"/>
      <c r="I129" s="1703"/>
      <c r="J129" s="1703"/>
    </row>
    <row r="130" spans="3:10">
      <c r="C130" s="1703"/>
      <c r="D130" s="1704"/>
      <c r="E130" s="1704"/>
      <c r="G130" s="1703"/>
      <c r="H130" s="1703"/>
      <c r="I130" s="1703"/>
      <c r="J130" s="1703"/>
    </row>
    <row r="131" spans="3:10">
      <c r="C131" s="1703"/>
      <c r="D131" s="1704"/>
      <c r="E131" s="1704"/>
      <c r="G131" s="1703"/>
      <c r="H131" s="1703"/>
      <c r="I131" s="1703"/>
      <c r="J131" s="1703"/>
    </row>
    <row r="132" spans="3:10">
      <c r="C132" s="1703"/>
      <c r="D132" s="1704"/>
      <c r="E132" s="1704"/>
      <c r="G132" s="1703"/>
      <c r="H132" s="1703"/>
      <c r="I132" s="1703"/>
      <c r="J132" s="1703"/>
    </row>
    <row r="133" spans="3:10">
      <c r="C133" s="1703"/>
      <c r="D133" s="1704"/>
      <c r="E133" s="1704"/>
      <c r="G133" s="1703"/>
      <c r="H133" s="1703"/>
      <c r="I133" s="1703"/>
      <c r="J133" s="1703"/>
    </row>
    <row r="134" spans="3:10">
      <c r="C134" s="1703"/>
      <c r="D134" s="1704"/>
      <c r="E134" s="1704"/>
      <c r="G134" s="1703"/>
      <c r="H134" s="1703"/>
      <c r="I134" s="1703"/>
      <c r="J134" s="1703"/>
    </row>
    <row r="135" spans="3:10">
      <c r="C135" s="1703"/>
      <c r="D135" s="1704"/>
      <c r="E135" s="1704"/>
      <c r="G135" s="1703"/>
      <c r="H135" s="1703"/>
      <c r="I135" s="1703"/>
      <c r="J135" s="1703"/>
    </row>
    <row r="136" spans="3:10">
      <c r="C136" s="1703"/>
      <c r="D136" s="1704"/>
      <c r="E136" s="1704"/>
      <c r="G136" s="1703"/>
      <c r="H136" s="1703"/>
      <c r="I136" s="1703"/>
      <c r="J136" s="1703"/>
    </row>
    <row r="137" spans="3:10">
      <c r="C137" s="1703"/>
      <c r="D137" s="1704"/>
      <c r="E137" s="1704"/>
      <c r="G137" s="1703"/>
      <c r="H137" s="1703"/>
      <c r="I137" s="1703"/>
      <c r="J137" s="1703"/>
    </row>
    <row r="138" spans="3:10">
      <c r="C138" s="1703"/>
      <c r="D138" s="1704"/>
      <c r="E138" s="1704"/>
      <c r="G138" s="1703"/>
      <c r="H138" s="1703"/>
      <c r="I138" s="1703"/>
      <c r="J138" s="1703"/>
    </row>
    <row r="139" spans="3:10">
      <c r="C139" s="1703"/>
      <c r="D139" s="1704"/>
      <c r="E139" s="1704"/>
      <c r="G139" s="1703"/>
      <c r="H139" s="1703"/>
      <c r="I139" s="1703"/>
      <c r="J139" s="1703"/>
    </row>
    <row r="140" spans="3:10">
      <c r="C140" s="1703"/>
      <c r="D140" s="1704"/>
      <c r="E140" s="1704"/>
      <c r="G140" s="1703"/>
      <c r="H140" s="1703"/>
      <c r="I140" s="1703"/>
      <c r="J140" s="1703"/>
    </row>
    <row r="141" spans="3:10">
      <c r="C141" s="1703"/>
      <c r="D141" s="1704"/>
      <c r="E141" s="1704"/>
      <c r="G141" s="1703"/>
      <c r="H141" s="1703"/>
      <c r="I141" s="1703"/>
      <c r="J141" s="1703"/>
    </row>
    <row r="142" spans="3:10">
      <c r="C142" s="1703"/>
      <c r="D142" s="1704"/>
      <c r="E142" s="1704"/>
      <c r="G142" s="1703"/>
      <c r="H142" s="1703"/>
      <c r="I142" s="1703"/>
      <c r="J142" s="1703"/>
    </row>
    <row r="143" spans="3:10">
      <c r="C143" s="1703"/>
      <c r="D143" s="1704"/>
      <c r="E143" s="1704"/>
      <c r="G143" s="1703"/>
      <c r="H143" s="1703"/>
      <c r="I143" s="1703"/>
      <c r="J143" s="1703"/>
    </row>
    <row r="144" spans="3:10">
      <c r="C144" s="1703"/>
      <c r="D144" s="1704"/>
      <c r="E144" s="1704"/>
      <c r="G144" s="1703"/>
      <c r="H144" s="1703"/>
      <c r="I144" s="1703"/>
      <c r="J144" s="1703"/>
    </row>
    <row r="145" spans="3:10">
      <c r="C145" s="1703"/>
      <c r="D145" s="1704"/>
      <c r="E145" s="1704"/>
      <c r="G145" s="1703"/>
      <c r="H145" s="1703"/>
      <c r="I145" s="1703"/>
      <c r="J145" s="1703"/>
    </row>
    <row r="146" spans="3:10">
      <c r="C146" s="1703"/>
      <c r="D146" s="1704"/>
      <c r="E146" s="1704"/>
      <c r="G146" s="1703"/>
      <c r="H146" s="1703"/>
      <c r="I146" s="1703"/>
      <c r="J146" s="1703"/>
    </row>
    <row r="147" spans="3:10">
      <c r="C147" s="1703"/>
      <c r="D147" s="1704"/>
      <c r="E147" s="1704"/>
      <c r="G147" s="1703"/>
      <c r="H147" s="1703"/>
      <c r="I147" s="1703"/>
      <c r="J147" s="1703"/>
    </row>
    <row r="148" spans="3:10">
      <c r="C148" s="1703"/>
      <c r="D148" s="1704"/>
      <c r="E148" s="1704"/>
      <c r="G148" s="1703"/>
      <c r="H148" s="1703"/>
      <c r="I148" s="1703"/>
      <c r="J148" s="1703"/>
    </row>
    <row r="149" spans="3:10">
      <c r="C149" s="1703"/>
      <c r="D149" s="1704"/>
      <c r="E149" s="1704"/>
      <c r="G149" s="1703"/>
      <c r="H149" s="1703"/>
      <c r="I149" s="1703"/>
      <c r="J149" s="1703"/>
    </row>
    <row r="150" spans="3:10">
      <c r="C150" s="1703"/>
      <c r="D150" s="1704"/>
      <c r="E150" s="1704"/>
      <c r="G150" s="1703"/>
      <c r="H150" s="1703"/>
      <c r="I150" s="1703"/>
      <c r="J150" s="1703"/>
    </row>
    <row r="151" spans="3:10">
      <c r="C151" s="1703"/>
      <c r="D151" s="1704"/>
      <c r="E151" s="1704"/>
      <c r="G151" s="1703"/>
      <c r="H151" s="1703"/>
      <c r="I151" s="1703"/>
      <c r="J151" s="1703"/>
    </row>
  </sheetData>
  <mergeCells count="13">
    <mergeCell ref="B110:E110"/>
    <mergeCell ref="B70:E70"/>
    <mergeCell ref="B79:E79"/>
    <mergeCell ref="B90:E90"/>
    <mergeCell ref="B105:E105"/>
    <mergeCell ref="B101:E101"/>
    <mergeCell ref="B50:E50"/>
    <mergeCell ref="B60:E60"/>
    <mergeCell ref="B3:H3"/>
    <mergeCell ref="B7:F7"/>
    <mergeCell ref="B11:C11"/>
    <mergeCell ref="B12:E12"/>
    <mergeCell ref="B23:E23"/>
  </mergeCells>
  <hyperlinks>
    <hyperlink ref="B3" location="Contents!A1" display="Back to index page" xr:uid="{10C94359-15D1-4319-8801-76200E338D2D}"/>
    <hyperlink ref="B3:H3" location="CONTENTS!A1" display="Back to contents page" xr:uid="{F0E4B363-A2C3-459B-9C5E-DC8B17A6A237}"/>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7D3D-CFFA-4901-A6E1-29A771BC13FF}">
  <dimension ref="B1:I21"/>
  <sheetViews>
    <sheetView showGridLines="0" showRowColHeaders="0" zoomScaleNormal="100" zoomScalePageLayoutView="115" workbookViewId="0"/>
  </sheetViews>
  <sheetFormatPr baseColWidth="10" defaultColWidth="8.7109375" defaultRowHeight="11.25"/>
  <cols>
    <col min="1" max="1" width="2.7109375" style="766" customWidth="1"/>
    <col min="2" max="2" width="4.28515625" style="766" customWidth="1"/>
    <col min="3" max="3" width="69.85546875" style="766" customWidth="1"/>
    <col min="4" max="9" width="15.28515625" style="766" customWidth="1"/>
    <col min="10" max="10" width="13.7109375" style="766" customWidth="1"/>
    <col min="11" max="16384" width="8.7109375" style="766"/>
  </cols>
  <sheetData>
    <row r="1" spans="2:9" s="292" customFormat="1" ht="11.25" customHeight="1">
      <c r="B1" s="451"/>
      <c r="D1" s="451"/>
      <c r="E1" s="451"/>
    </row>
    <row r="2" spans="2:9" s="292" customFormat="1" ht="5.25" customHeight="1">
      <c r="B2" s="451"/>
      <c r="D2" s="451"/>
      <c r="E2" s="451"/>
    </row>
    <row r="3" spans="2:9" s="292" customFormat="1" ht="12.75" customHeight="1">
      <c r="B3" s="1758" t="s">
        <v>284</v>
      </c>
      <c r="C3" s="1758"/>
      <c r="D3" s="1758"/>
      <c r="E3" s="1758"/>
      <c r="F3" s="1758"/>
      <c r="G3" s="1758"/>
      <c r="H3" s="1758"/>
    </row>
    <row r="4" spans="2:9" s="285" customFormat="1" ht="5.25" customHeight="1">
      <c r="B4" s="452"/>
      <c r="C4" s="9"/>
      <c r="D4" s="453"/>
      <c r="E4" s="453"/>
    </row>
    <row r="5" spans="2:9" s="292" customFormat="1" ht="15.75" customHeight="1">
      <c r="B5" s="1942" t="s">
        <v>1558</v>
      </c>
      <c r="C5" s="1942"/>
      <c r="D5" s="451"/>
      <c r="E5" s="451"/>
    </row>
    <row r="7" spans="2:9" s="106" customFormat="1" ht="11.25" customHeight="1">
      <c r="B7" s="1069"/>
      <c r="C7" s="1069"/>
      <c r="D7" s="1947" t="s">
        <v>1559</v>
      </c>
      <c r="E7" s="1947"/>
      <c r="F7" s="1947"/>
      <c r="G7" s="1947"/>
      <c r="H7" s="1947"/>
      <c r="I7" s="1948" t="s">
        <v>1560</v>
      </c>
    </row>
    <row r="8" spans="2:9" s="106" customFormat="1" ht="11.25" customHeight="1">
      <c r="B8" s="1069"/>
      <c r="C8" s="1069"/>
      <c r="D8" s="1070">
        <v>1</v>
      </c>
      <c r="E8" s="1070">
        <v>2</v>
      </c>
      <c r="F8" s="1070">
        <v>3</v>
      </c>
      <c r="G8" s="1070">
        <v>4</v>
      </c>
      <c r="H8" s="1070">
        <v>5</v>
      </c>
      <c r="I8" s="1948"/>
    </row>
    <row r="9" spans="2:9" s="106" customFormat="1" ht="11.25" customHeight="1">
      <c r="B9" s="1247"/>
      <c r="C9" s="1247" t="s">
        <v>296</v>
      </c>
      <c r="D9" s="1248" t="s">
        <v>1561</v>
      </c>
      <c r="E9" s="1249"/>
      <c r="F9" s="1249"/>
      <c r="G9" s="1249"/>
      <c r="H9" s="1248" t="s">
        <v>1562</v>
      </c>
      <c r="I9" s="1949"/>
    </row>
    <row r="10" spans="2:9" s="236" customFormat="1" ht="22.5" customHeight="1">
      <c r="B10" s="1433">
        <v>1</v>
      </c>
      <c r="C10" s="234" t="s">
        <v>1563</v>
      </c>
      <c r="D10" s="1435" t="s">
        <v>1564</v>
      </c>
      <c r="E10" s="1436" t="s">
        <v>556</v>
      </c>
      <c r="F10" s="1436" t="s">
        <v>1565</v>
      </c>
      <c r="G10" s="1436" t="s">
        <v>1566</v>
      </c>
      <c r="H10" s="1437" t="s">
        <v>1567</v>
      </c>
      <c r="I10" s="1434"/>
    </row>
    <row r="11" spans="2:9" s="106" customFormat="1" ht="11.25" customHeight="1">
      <c r="B11" s="108">
        <v>2</v>
      </c>
      <c r="C11" s="252" t="s">
        <v>1568</v>
      </c>
      <c r="D11" s="1438">
        <v>189305.291117588</v>
      </c>
      <c r="E11" s="1438">
        <v>15094.73</v>
      </c>
      <c r="F11" s="1438">
        <v>29401.058300000001</v>
      </c>
      <c r="G11" s="1438">
        <v>38499</v>
      </c>
      <c r="H11" s="1438">
        <v>93733.511600570011</v>
      </c>
      <c r="I11" s="1740"/>
    </row>
    <row r="12" spans="2:9" s="106" customFormat="1" ht="11.25" customHeight="1">
      <c r="B12" s="108">
        <v>3</v>
      </c>
      <c r="C12" s="252" t="s">
        <v>1569</v>
      </c>
      <c r="D12" s="1438">
        <v>-34708</v>
      </c>
      <c r="E12" s="1438"/>
      <c r="F12" s="1438">
        <v>-5200</v>
      </c>
      <c r="G12" s="1438"/>
      <c r="H12" s="1438"/>
      <c r="I12" s="1740"/>
    </row>
    <row r="13" spans="2:9" s="106" customFormat="1" ht="11.25" customHeight="1">
      <c r="B13" s="108">
        <v>5</v>
      </c>
      <c r="C13" s="252" t="s">
        <v>1570</v>
      </c>
      <c r="D13" s="1439">
        <v>154597.291117588</v>
      </c>
      <c r="E13" s="1439">
        <v>15095</v>
      </c>
      <c r="F13" s="1439">
        <v>24201</v>
      </c>
      <c r="G13" s="1439">
        <v>38499</v>
      </c>
      <c r="H13" s="1439">
        <v>93734</v>
      </c>
      <c r="I13" s="1439">
        <v>326126.291117588</v>
      </c>
    </row>
    <row r="14" spans="2:9" s="1432" customFormat="1" ht="11.25" customHeight="1">
      <c r="B14" s="1430">
        <v>6</v>
      </c>
      <c r="C14" s="1431" t="s">
        <v>1571</v>
      </c>
      <c r="D14" s="1440"/>
      <c r="E14" s="1440"/>
      <c r="F14" s="1440"/>
      <c r="G14" s="1440"/>
      <c r="H14" s="1440">
        <v>56898</v>
      </c>
      <c r="I14" s="1440">
        <v>56898</v>
      </c>
    </row>
    <row r="15" spans="2:9" s="1432" customFormat="1" ht="11.25" customHeight="1">
      <c r="B15" s="1430">
        <v>7</v>
      </c>
      <c r="C15" s="1431" t="s">
        <v>1572</v>
      </c>
      <c r="D15" s="1440"/>
      <c r="E15" s="1440"/>
      <c r="F15" s="1440"/>
      <c r="G15" s="1440">
        <v>19793</v>
      </c>
      <c r="H15" s="1440">
        <v>33483</v>
      </c>
      <c r="I15" s="1440">
        <v>53276</v>
      </c>
    </row>
    <row r="16" spans="2:9" s="1432" customFormat="1" ht="11.25" customHeight="1">
      <c r="B16" s="1430">
        <v>8</v>
      </c>
      <c r="C16" s="1431" t="s">
        <v>1573</v>
      </c>
      <c r="D16" s="1440"/>
      <c r="E16" s="1440">
        <v>15095</v>
      </c>
      <c r="F16" s="1440">
        <v>13604</v>
      </c>
      <c r="G16" s="1440">
        <v>18706</v>
      </c>
      <c r="H16" s="1440">
        <v>3353</v>
      </c>
      <c r="I16" s="1440">
        <v>50758</v>
      </c>
    </row>
    <row r="17" spans="2:9" s="1432" customFormat="1" ht="11.25" customHeight="1">
      <c r="B17" s="1430">
        <v>9</v>
      </c>
      <c r="C17" s="1431" t="s">
        <v>1574</v>
      </c>
      <c r="D17" s="1440"/>
      <c r="E17" s="1440"/>
      <c r="F17" s="1440">
        <v>4845</v>
      </c>
      <c r="G17" s="1440"/>
      <c r="H17" s="1440"/>
      <c r="I17" s="1440">
        <v>4845</v>
      </c>
    </row>
    <row r="18" spans="2:9" s="1432" customFormat="1" ht="11.25" customHeight="1">
      <c r="B18" s="1441">
        <v>10</v>
      </c>
      <c r="C18" s="1442" t="s">
        <v>1575</v>
      </c>
      <c r="D18" s="1443">
        <v>154597.291117588</v>
      </c>
      <c r="E18" s="1443"/>
      <c r="F18" s="1443">
        <v>5752</v>
      </c>
      <c r="G18" s="1443"/>
      <c r="H18" s="1443"/>
      <c r="I18" s="1443">
        <v>160349.291117588</v>
      </c>
    </row>
    <row r="19" spans="2:9" s="106" customFormat="1"/>
    <row r="20" spans="2:9" s="1071" customFormat="1" ht="10.5"/>
    <row r="21" spans="2:9" s="1071" customFormat="1" ht="10.5"/>
  </sheetData>
  <mergeCells count="4">
    <mergeCell ref="B3:H3"/>
    <mergeCell ref="B5:C5"/>
    <mergeCell ref="D7:H7"/>
    <mergeCell ref="I7:I9"/>
  </mergeCells>
  <conditionalFormatting sqref="I10 D13:D18">
    <cfRule type="cellIs" dxfId="18" priority="5" stopIfTrue="1" operator="lessThan">
      <formula>0</formula>
    </cfRule>
  </conditionalFormatting>
  <conditionalFormatting sqref="E13:I18">
    <cfRule type="cellIs" dxfId="17" priority="1" stopIfTrue="1" operator="lessThan">
      <formula>0</formula>
    </cfRule>
  </conditionalFormatting>
  <hyperlinks>
    <hyperlink ref="B3" location="Contents!A1" display="Back to index page" xr:uid="{DF4231D3-9FFE-4654-AC8C-2CB647D3315C}"/>
    <hyperlink ref="B3:H3" location="CONTENTS!A1" display="Back to contents page" xr:uid="{F067430C-473B-487B-9670-D1D3E5DA5B78}"/>
    <hyperlink ref="E3" location="CONTENTS!A1" display="Back to contents page" xr:uid="{1409932F-A907-4199-A364-32B262B40046}"/>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180C0-217F-4C08-BDEA-34702148E019}">
  <sheetPr codeName="Ark48"/>
  <dimension ref="B1:R82"/>
  <sheetViews>
    <sheetView showGridLines="0" showRowColHeaders="0" zoomScaleNormal="100" workbookViewId="0"/>
  </sheetViews>
  <sheetFormatPr baseColWidth="10" defaultColWidth="11.42578125" defaultRowHeight="11.25"/>
  <cols>
    <col min="1" max="1" width="2.7109375" style="41" customWidth="1"/>
    <col min="2" max="2" width="4.28515625" style="28" customWidth="1"/>
    <col min="3" max="3" width="35.42578125" style="41" customWidth="1"/>
    <col min="4" max="5" width="13.5703125" style="41" customWidth="1"/>
    <col min="6" max="6" width="0.85546875" style="41" customWidth="1"/>
    <col min="7" max="17" width="13.5703125" style="41" customWidth="1"/>
    <col min="18" max="16384" width="11.42578125" style="41"/>
  </cols>
  <sheetData>
    <row r="1" spans="2:18" s="17" customFormat="1" ht="11.25" customHeight="1">
      <c r="B1" s="14"/>
      <c r="C1" s="14"/>
      <c r="D1" s="14"/>
      <c r="E1" s="14"/>
      <c r="F1" s="14"/>
      <c r="G1" s="14"/>
      <c r="H1" s="14"/>
      <c r="I1" s="14"/>
      <c r="J1" s="16"/>
      <c r="K1" s="16"/>
    </row>
    <row r="2" spans="2:18" s="17" customFormat="1" ht="5.25" customHeight="1">
      <c r="B2" s="14"/>
      <c r="C2" s="14"/>
      <c r="D2" s="14"/>
      <c r="E2" s="15"/>
      <c r="F2" s="15"/>
      <c r="G2" s="15"/>
      <c r="H2" s="16"/>
      <c r="I2" s="16"/>
      <c r="J2" s="16"/>
    </row>
    <row r="3" spans="2:18" s="19" customFormat="1" ht="12.75" customHeight="1">
      <c r="B3" s="1807" t="s">
        <v>284</v>
      </c>
      <c r="C3" s="1808"/>
      <c r="D3" s="1598"/>
      <c r="E3" s="1598"/>
      <c r="F3" s="1598"/>
      <c r="G3" s="1598"/>
      <c r="H3" s="1598"/>
      <c r="I3" s="1598"/>
      <c r="J3" s="1598"/>
    </row>
    <row r="4" spans="2:18" s="17" customFormat="1" ht="5.25" customHeight="1">
      <c r="B4" s="14"/>
      <c r="C4" s="14"/>
      <c r="D4" s="14"/>
      <c r="E4" s="15"/>
      <c r="F4" s="15"/>
      <c r="G4" s="15"/>
      <c r="H4" s="16"/>
      <c r="I4" s="16"/>
      <c r="J4" s="16"/>
      <c r="L4" s="14"/>
      <c r="M4" s="14"/>
    </row>
    <row r="5" spans="2:18" s="9" customFormat="1" ht="15.75" customHeight="1">
      <c r="B5" s="21" t="s">
        <v>1576</v>
      </c>
    </row>
    <row r="6" spans="2:18" s="9" customFormat="1" ht="11.25" customHeight="1">
      <c r="B6" s="20"/>
      <c r="C6" s="1956"/>
      <c r="D6" s="1956"/>
      <c r="E6" s="1956"/>
      <c r="F6" s="1956"/>
      <c r="G6" s="1956"/>
      <c r="H6" s="1956"/>
      <c r="I6" s="1956"/>
    </row>
    <row r="7" spans="2:18" s="9" customFormat="1" ht="22.5" customHeight="1">
      <c r="B7" s="1913" t="s">
        <v>1577</v>
      </c>
      <c r="C7" s="1950"/>
      <c r="D7" s="1950"/>
      <c r="E7" s="1950"/>
      <c r="F7" s="1950"/>
      <c r="G7" s="1950"/>
      <c r="H7" s="1950"/>
      <c r="I7" s="1950"/>
      <c r="J7" s="1950"/>
      <c r="K7" s="1950"/>
      <c r="L7" s="1950"/>
      <c r="M7" s="1950"/>
      <c r="N7" s="1950"/>
      <c r="O7" s="1950"/>
      <c r="P7" s="1950"/>
      <c r="Q7" s="1950"/>
    </row>
    <row r="9" spans="2:18" ht="11.25" customHeight="1">
      <c r="B9" s="1951" t="s">
        <v>866</v>
      </c>
      <c r="C9" s="1952"/>
      <c r="D9" s="1606" t="s">
        <v>305</v>
      </c>
      <c r="E9" s="1606" t="s">
        <v>308</v>
      </c>
      <c r="F9" s="1403"/>
      <c r="G9" s="661" t="s">
        <v>310</v>
      </c>
      <c r="H9" s="661" t="s">
        <v>313</v>
      </c>
      <c r="I9" s="661" t="s">
        <v>319</v>
      </c>
      <c r="J9" s="661" t="s">
        <v>328</v>
      </c>
      <c r="K9" s="859" t="s">
        <v>331</v>
      </c>
      <c r="L9" s="859" t="s">
        <v>339</v>
      </c>
      <c r="M9" s="859" t="s">
        <v>348</v>
      </c>
      <c r="N9" s="859" t="s">
        <v>388</v>
      </c>
      <c r="O9" s="661" t="s">
        <v>416</v>
      </c>
      <c r="P9" s="661" t="s">
        <v>951</v>
      </c>
      <c r="Q9" s="661" t="s">
        <v>1061</v>
      </c>
    </row>
    <row r="10" spans="2:18" s="1447" customFormat="1" ht="11.25" customHeight="1">
      <c r="B10" s="1446"/>
      <c r="C10" s="1444"/>
      <c r="F10" s="859"/>
      <c r="I10" s="859"/>
      <c r="J10" s="859"/>
      <c r="K10" s="1869" t="s">
        <v>1579</v>
      </c>
      <c r="L10" s="1953"/>
      <c r="M10" s="1953"/>
      <c r="N10" s="1953"/>
      <c r="O10" s="859"/>
      <c r="P10" s="859"/>
      <c r="Q10" s="859"/>
    </row>
    <row r="11" spans="2:18" s="1447" customFormat="1" ht="11.25" customHeight="1">
      <c r="B11" s="24"/>
      <c r="C11" s="1450"/>
      <c r="D11" s="243"/>
      <c r="E11" s="243"/>
      <c r="F11" s="1407"/>
      <c r="G11" s="1958" t="s">
        <v>2005</v>
      </c>
      <c r="H11" s="1958"/>
      <c r="I11" s="602"/>
      <c r="J11" s="1407"/>
      <c r="K11" s="243"/>
      <c r="L11" s="243"/>
      <c r="M11" s="602" t="s">
        <v>1992</v>
      </c>
      <c r="N11" s="602"/>
      <c r="O11" s="249"/>
      <c r="P11" s="249"/>
      <c r="Q11" s="249"/>
      <c r="R11" s="41"/>
    </row>
    <row r="12" spans="2:18" s="1447" customFormat="1" ht="11.25" customHeight="1">
      <c r="B12" s="1446"/>
      <c r="C12" s="1444"/>
      <c r="D12" s="1957" t="s">
        <v>1578</v>
      </c>
      <c r="E12" s="1957"/>
      <c r="F12" s="1445"/>
      <c r="G12" s="1954" t="s">
        <v>1995</v>
      </c>
      <c r="H12" s="1955"/>
      <c r="I12" s="1449" t="s">
        <v>785</v>
      </c>
      <c r="J12" s="1445"/>
      <c r="K12" s="1448"/>
      <c r="L12" s="1448"/>
      <c r="M12" s="1449" t="s">
        <v>927</v>
      </c>
      <c r="N12" s="1449"/>
      <c r="O12" s="1459"/>
      <c r="P12" s="1459"/>
      <c r="Q12" s="1459"/>
    </row>
    <row r="13" spans="2:18" s="1447" customFormat="1" ht="11.25" customHeight="1">
      <c r="B13" s="1446"/>
      <c r="C13" s="1444"/>
      <c r="D13" s="1449" t="s">
        <v>709</v>
      </c>
      <c r="E13" s="1449"/>
      <c r="F13" s="1449"/>
      <c r="G13" s="1449" t="s">
        <v>1981</v>
      </c>
      <c r="H13" s="1449" t="s">
        <v>1985</v>
      </c>
      <c r="I13" s="1449" t="s">
        <v>927</v>
      </c>
      <c r="J13" s="1449"/>
      <c r="K13" s="1449"/>
      <c r="L13" s="1449"/>
      <c r="M13" s="1460" t="s">
        <v>1996</v>
      </c>
      <c r="N13" s="1449"/>
      <c r="O13" s="1449"/>
      <c r="P13" s="1449" t="s">
        <v>2001</v>
      </c>
      <c r="Q13" s="1449"/>
    </row>
    <row r="14" spans="2:18" ht="11.25" customHeight="1">
      <c r="B14" s="24"/>
      <c r="C14" s="1444"/>
      <c r="D14" s="1449" t="s">
        <v>1977</v>
      </c>
      <c r="E14" s="1449" t="s">
        <v>709</v>
      </c>
      <c r="F14" s="1449"/>
      <c r="G14" s="1449" t="s">
        <v>1982</v>
      </c>
      <c r="H14" s="1449" t="s">
        <v>1986</v>
      </c>
      <c r="I14" s="1449" t="s">
        <v>709</v>
      </c>
      <c r="J14" s="1449"/>
      <c r="K14" s="1449" t="s">
        <v>1992</v>
      </c>
      <c r="L14" s="1449" t="s">
        <v>1992</v>
      </c>
      <c r="M14" s="1449" t="s">
        <v>1997</v>
      </c>
      <c r="N14" s="1449"/>
      <c r="O14" s="1449" t="s">
        <v>2034</v>
      </c>
      <c r="P14" s="1449" t="s">
        <v>1483</v>
      </c>
      <c r="Q14" s="1449" t="s">
        <v>2003</v>
      </c>
    </row>
    <row r="15" spans="2:18" ht="11.25" customHeight="1">
      <c r="B15" s="24"/>
      <c r="C15" s="1444"/>
      <c r="D15" s="1449" t="s">
        <v>1978</v>
      </c>
      <c r="E15" s="1449" t="s">
        <v>1980</v>
      </c>
      <c r="F15" s="1449"/>
      <c r="G15" s="1449" t="s">
        <v>1983</v>
      </c>
      <c r="H15" s="1449" t="s">
        <v>1987</v>
      </c>
      <c r="I15" s="1449" t="s">
        <v>1990</v>
      </c>
      <c r="J15" s="1454" t="s">
        <v>1989</v>
      </c>
      <c r="K15" s="1449" t="s">
        <v>1993</v>
      </c>
      <c r="L15" s="1449" t="s">
        <v>927</v>
      </c>
      <c r="M15" s="1449" t="s">
        <v>1998</v>
      </c>
      <c r="N15" s="1449"/>
      <c r="O15" s="1449" t="s">
        <v>1999</v>
      </c>
      <c r="P15" s="1449" t="s">
        <v>2002</v>
      </c>
      <c r="Q15" s="1449" t="s">
        <v>2004</v>
      </c>
    </row>
    <row r="16" spans="2:18" ht="11.25" customHeight="1">
      <c r="B16" s="24"/>
      <c r="C16" s="336" t="s">
        <v>296</v>
      </c>
      <c r="D16" s="602" t="s">
        <v>1979</v>
      </c>
      <c r="E16" s="602" t="s">
        <v>1979</v>
      </c>
      <c r="F16" s="1449"/>
      <c r="G16" s="602" t="s">
        <v>1984</v>
      </c>
      <c r="H16" s="602" t="s">
        <v>1988</v>
      </c>
      <c r="I16" s="602" t="s">
        <v>894</v>
      </c>
      <c r="J16" s="602" t="s">
        <v>1991</v>
      </c>
      <c r="K16" s="1455" t="s">
        <v>1994</v>
      </c>
      <c r="L16" s="1455" t="s">
        <v>1995</v>
      </c>
      <c r="M16" s="602" t="s">
        <v>894</v>
      </c>
      <c r="N16" s="602" t="s">
        <v>656</v>
      </c>
      <c r="O16" s="602" t="s">
        <v>2000</v>
      </c>
      <c r="P16" s="602" t="s">
        <v>1138</v>
      </c>
      <c r="Q16" s="602" t="s">
        <v>1138</v>
      </c>
    </row>
    <row r="17" spans="2:17" ht="11.25" customHeight="1">
      <c r="B17" s="1489">
        <v>10</v>
      </c>
      <c r="C17" s="1470" t="s">
        <v>1580</v>
      </c>
      <c r="D17" s="1471"/>
      <c r="E17" s="1471"/>
      <c r="F17" s="1471"/>
      <c r="G17" s="1471"/>
      <c r="H17" s="1471"/>
      <c r="I17" s="1471"/>
      <c r="J17" s="1471"/>
      <c r="K17" s="1471"/>
      <c r="L17" s="1471"/>
      <c r="M17" s="1471"/>
      <c r="N17" s="1471"/>
      <c r="O17" s="1471"/>
      <c r="P17" s="1472"/>
      <c r="Q17" s="1562"/>
    </row>
    <row r="18" spans="2:17" ht="11.25" customHeight="1">
      <c r="B18" s="19"/>
      <c r="C18" s="1474" t="s">
        <v>1011</v>
      </c>
      <c r="D18" s="1479">
        <v>166680.585412399</v>
      </c>
      <c r="E18" s="1479">
        <v>1494858.8600999999</v>
      </c>
      <c r="F18" s="1479">
        <v>0</v>
      </c>
      <c r="G18" s="1479">
        <v>629.90508450000004</v>
      </c>
      <c r="H18" s="1479">
        <v>0</v>
      </c>
      <c r="I18" s="1479">
        <v>0</v>
      </c>
      <c r="J18" s="1479">
        <v>1662169.3505968989</v>
      </c>
      <c r="K18" s="1479">
        <v>47332.512941200897</v>
      </c>
      <c r="L18" s="1479">
        <v>50.39240676</v>
      </c>
      <c r="M18" s="1479">
        <v>0</v>
      </c>
      <c r="N18" s="1479">
        <v>47382.905347960899</v>
      </c>
      <c r="O18" s="1479">
        <v>568594.86417553085</v>
      </c>
      <c r="P18" s="1635">
        <v>71.115141773270295</v>
      </c>
      <c r="Q18" s="1635">
        <v>1</v>
      </c>
    </row>
    <row r="19" spans="2:17" ht="11.25" customHeight="1">
      <c r="B19" s="19"/>
      <c r="C19" s="1474" t="s">
        <v>1013</v>
      </c>
      <c r="D19" s="1479">
        <v>64431.548220659803</v>
      </c>
      <c r="E19" s="1479">
        <v>71974.551070999994</v>
      </c>
      <c r="F19" s="1479">
        <v>0</v>
      </c>
      <c r="G19" s="1479">
        <v>8.860460230000001</v>
      </c>
      <c r="H19" s="1479">
        <v>0</v>
      </c>
      <c r="I19" s="1479">
        <v>0</v>
      </c>
      <c r="J19" s="1479">
        <v>136414.95975188981</v>
      </c>
      <c r="K19" s="1479">
        <v>6105.3248376548108</v>
      </c>
      <c r="L19" s="1479">
        <v>0.70883681799999998</v>
      </c>
      <c r="M19" s="1479">
        <v>0</v>
      </c>
      <c r="N19" s="1479">
        <v>6106.0336744728111</v>
      </c>
      <c r="O19" s="1479">
        <v>73272.404093673729</v>
      </c>
      <c r="P19" s="1635">
        <v>9.1643061404461399</v>
      </c>
      <c r="Q19" s="1635">
        <v>0</v>
      </c>
    </row>
    <row r="20" spans="2:17" ht="11.25" customHeight="1">
      <c r="B20" s="19"/>
      <c r="C20" s="1474" t="s">
        <v>1015</v>
      </c>
      <c r="D20" s="1479">
        <v>805.86461992000693</v>
      </c>
      <c r="E20" s="1479">
        <v>61009.854748999998</v>
      </c>
      <c r="F20" s="1479">
        <v>0</v>
      </c>
      <c r="G20" s="1479">
        <v>7.3197350030900008</v>
      </c>
      <c r="H20" s="1479">
        <v>0</v>
      </c>
      <c r="I20" s="1479">
        <v>0</v>
      </c>
      <c r="J20" s="1479">
        <v>61823.039103923096</v>
      </c>
      <c r="K20" s="1479">
        <v>1764.5620285778</v>
      </c>
      <c r="L20" s="1479">
        <v>0.57059360800000003</v>
      </c>
      <c r="M20" s="1479">
        <v>0</v>
      </c>
      <c r="N20" s="1479">
        <v>1765.1326221858001</v>
      </c>
      <c r="O20" s="1479">
        <v>21181.591466229598</v>
      </c>
      <c r="P20" s="1635">
        <v>2.64921823078478</v>
      </c>
      <c r="Q20" s="1635">
        <v>0</v>
      </c>
    </row>
    <row r="21" spans="2:17" ht="11.25" customHeight="1">
      <c r="B21" s="19"/>
      <c r="C21" s="1474" t="s">
        <v>1581</v>
      </c>
      <c r="D21" s="1479">
        <v>1834.5808178542602</v>
      </c>
      <c r="E21" s="1479">
        <v>45093.467725000002</v>
      </c>
      <c r="F21" s="1479">
        <v>0</v>
      </c>
      <c r="G21" s="1479">
        <v>21.577603679999999</v>
      </c>
      <c r="H21" s="1479">
        <v>0</v>
      </c>
      <c r="I21" s="1479">
        <v>0</v>
      </c>
      <c r="J21" s="1479">
        <v>46949.626146534261</v>
      </c>
      <c r="K21" s="1479">
        <v>1573.57661931659</v>
      </c>
      <c r="L21" s="1479">
        <v>1.7262082940000001</v>
      </c>
      <c r="M21" s="1479">
        <v>0</v>
      </c>
      <c r="N21" s="1479">
        <v>1575.3028276105899</v>
      </c>
      <c r="O21" s="1479">
        <v>18903.633931327084</v>
      </c>
      <c r="P21" s="1635">
        <v>2.3643101472709001</v>
      </c>
      <c r="Q21" s="1635">
        <v>0</v>
      </c>
    </row>
    <row r="22" spans="2:17" ht="11.25" customHeight="1">
      <c r="B22" s="19"/>
      <c r="C22" s="1474" t="s">
        <v>1582</v>
      </c>
      <c r="D22" s="1479">
        <v>9920.0690422704502</v>
      </c>
      <c r="E22" s="1479">
        <v>1806.9852980000001</v>
      </c>
      <c r="F22" s="1479">
        <v>0</v>
      </c>
      <c r="G22" s="1479">
        <v>0</v>
      </c>
      <c r="H22" s="1479">
        <v>0</v>
      </c>
      <c r="I22" s="1479">
        <v>0</v>
      </c>
      <c r="J22" s="1479">
        <v>11727.05434027045</v>
      </c>
      <c r="K22" s="1479">
        <v>1027.98579760742</v>
      </c>
      <c r="L22" s="1479">
        <v>0</v>
      </c>
      <c r="M22" s="1479">
        <v>0</v>
      </c>
      <c r="N22" s="1479">
        <v>1027.98579760742</v>
      </c>
      <c r="O22" s="1479">
        <v>12335.829571289039</v>
      </c>
      <c r="P22" s="1635">
        <v>1.5428635116589799</v>
      </c>
      <c r="Q22" s="1635">
        <v>0</v>
      </c>
    </row>
    <row r="23" spans="2:17" ht="11.25" customHeight="1">
      <c r="B23" s="19"/>
      <c r="C23" s="1474" t="s">
        <v>1583</v>
      </c>
      <c r="D23" s="1479">
        <v>7994.7128777134294</v>
      </c>
      <c r="E23" s="1479">
        <v>10717.832732999999</v>
      </c>
      <c r="F23" s="1479">
        <v>0</v>
      </c>
      <c r="G23" s="1479">
        <v>3.2052015200000001</v>
      </c>
      <c r="H23" s="1479">
        <v>0</v>
      </c>
      <c r="I23" s="1479">
        <v>0</v>
      </c>
      <c r="J23" s="1479">
        <v>18715.750812233429</v>
      </c>
      <c r="K23" s="1479">
        <v>1001.09724095643</v>
      </c>
      <c r="L23" s="1479">
        <v>0.25641612199999997</v>
      </c>
      <c r="M23" s="1479">
        <v>0</v>
      </c>
      <c r="N23" s="1479">
        <v>1001.3536570784299</v>
      </c>
      <c r="O23" s="1479">
        <v>12016.243884941159</v>
      </c>
      <c r="P23" s="1635">
        <v>1.50289237786006</v>
      </c>
      <c r="Q23" s="1635">
        <v>0.5</v>
      </c>
    </row>
    <row r="24" spans="2:17" ht="11.25" customHeight="1">
      <c r="B24" s="19"/>
      <c r="C24" s="1474" t="s">
        <v>1018</v>
      </c>
      <c r="D24" s="1479">
        <v>3604.4285981377298</v>
      </c>
      <c r="E24" s="1479">
        <v>17410.362120000002</v>
      </c>
      <c r="F24" s="1479">
        <v>0</v>
      </c>
      <c r="G24" s="1479">
        <v>9.9988481199999999</v>
      </c>
      <c r="H24" s="1479">
        <v>0</v>
      </c>
      <c r="I24" s="1479">
        <v>0</v>
      </c>
      <c r="J24" s="1479">
        <v>21024.789566257728</v>
      </c>
      <c r="K24" s="1479">
        <v>887.08134289615805</v>
      </c>
      <c r="L24" s="1479">
        <v>0.79990785000000009</v>
      </c>
      <c r="M24" s="1479">
        <v>0</v>
      </c>
      <c r="N24" s="1479">
        <v>887.881250746158</v>
      </c>
      <c r="O24" s="1479">
        <v>10654.575008953896</v>
      </c>
      <c r="P24" s="1635">
        <v>1.3325860995849399</v>
      </c>
      <c r="Q24" s="1635">
        <v>0</v>
      </c>
    </row>
    <row r="25" spans="2:17" ht="11.25" customHeight="1">
      <c r="B25" s="19"/>
      <c r="C25" s="1474" t="s">
        <v>1584</v>
      </c>
      <c r="D25" s="1479">
        <v>5455.0808060628106</v>
      </c>
      <c r="E25" s="1479">
        <v>4941.4132230000005</v>
      </c>
      <c r="F25" s="1479">
        <v>0</v>
      </c>
      <c r="G25" s="1479">
        <v>0</v>
      </c>
      <c r="H25" s="1479">
        <v>0</v>
      </c>
      <c r="I25" s="1479">
        <v>0</v>
      </c>
      <c r="J25" s="1479">
        <v>10396.494029062811</v>
      </c>
      <c r="K25" s="1479">
        <v>688.79323770443591</v>
      </c>
      <c r="L25" s="1479">
        <v>0</v>
      </c>
      <c r="M25" s="1479">
        <v>0</v>
      </c>
      <c r="N25" s="1479">
        <v>688.79323770443591</v>
      </c>
      <c r="O25" s="1479">
        <v>8265.5188524532314</v>
      </c>
      <c r="P25" s="1635">
        <v>1.03378271957164</v>
      </c>
      <c r="Q25" s="1635">
        <v>0</v>
      </c>
    </row>
    <row r="26" spans="2:17" ht="11.25" customHeight="1">
      <c r="B26" s="19"/>
      <c r="C26" s="1474" t="s">
        <v>1585</v>
      </c>
      <c r="D26" s="1479">
        <v>9093.05445929083</v>
      </c>
      <c r="E26" s="1479">
        <v>7.7012420000000006</v>
      </c>
      <c r="F26" s="1479">
        <v>0</v>
      </c>
      <c r="G26" s="1479">
        <v>0</v>
      </c>
      <c r="H26" s="1479">
        <v>0</v>
      </c>
      <c r="I26" s="1479">
        <v>0</v>
      </c>
      <c r="J26" s="1479">
        <v>9100.755701290831</v>
      </c>
      <c r="K26" s="1479">
        <v>421.76795900215302</v>
      </c>
      <c r="L26" s="1479">
        <v>0</v>
      </c>
      <c r="M26" s="1479">
        <v>0</v>
      </c>
      <c r="N26" s="1479">
        <v>421.76795900215302</v>
      </c>
      <c r="O26" s="1479">
        <v>5061.2155080258362</v>
      </c>
      <c r="P26" s="1635">
        <v>0.63301496562096604</v>
      </c>
      <c r="Q26" s="1635"/>
    </row>
    <row r="27" spans="2:17" ht="11.25" customHeight="1">
      <c r="B27" s="19"/>
      <c r="C27" s="1474" t="s">
        <v>1012</v>
      </c>
      <c r="D27" s="1479">
        <v>3158.7066648289397</v>
      </c>
      <c r="E27" s="1479">
        <v>4950.6777970000003</v>
      </c>
      <c r="F27" s="1479">
        <v>0</v>
      </c>
      <c r="G27" s="1479">
        <v>29.10156217794</v>
      </c>
      <c r="H27" s="1479">
        <v>0</v>
      </c>
      <c r="I27" s="1479">
        <v>0</v>
      </c>
      <c r="J27" s="1479">
        <v>8138.4860240068801</v>
      </c>
      <c r="K27" s="1479">
        <v>415.07259144204903</v>
      </c>
      <c r="L27" s="1479">
        <v>0.46629454599000003</v>
      </c>
      <c r="M27" s="1479">
        <v>0</v>
      </c>
      <c r="N27" s="1479">
        <v>415.538885988039</v>
      </c>
      <c r="O27" s="1479">
        <v>4986.4666318564687</v>
      </c>
      <c r="P27" s="1635">
        <v>0.62366599456776295</v>
      </c>
      <c r="Q27" s="1635">
        <v>0</v>
      </c>
    </row>
    <row r="28" spans="2:17" ht="11.25" customHeight="1">
      <c r="B28" s="19"/>
      <c r="C28" s="1473" t="s">
        <v>1058</v>
      </c>
      <c r="D28" s="1480">
        <v>15746.868692398726</v>
      </c>
      <c r="E28" s="1480">
        <v>103550.9648349998</v>
      </c>
      <c r="F28" s="1480">
        <v>0</v>
      </c>
      <c r="G28" s="1480">
        <v>195.38263376897004</v>
      </c>
      <c r="H28" s="1480">
        <v>0</v>
      </c>
      <c r="I28" s="1480">
        <v>0</v>
      </c>
      <c r="J28" s="1480">
        <v>119493.21616116763</v>
      </c>
      <c r="K28" s="1480">
        <v>5410.6594705061543</v>
      </c>
      <c r="L28" s="1480">
        <v>15.630611002009987</v>
      </c>
      <c r="M28" s="1480">
        <v>0</v>
      </c>
      <c r="N28" s="1480">
        <v>5426.2900815081675</v>
      </c>
      <c r="O28" s="1480">
        <v>65115.480978098036</v>
      </c>
      <c r="P28" s="1636">
        <v>8</v>
      </c>
      <c r="Q28" s="1636">
        <v>0.63340058864623905</v>
      </c>
    </row>
    <row r="29" spans="2:17" ht="11.25" customHeight="1">
      <c r="B29" s="1401">
        <v>20</v>
      </c>
      <c r="C29" s="646" t="s">
        <v>656</v>
      </c>
      <c r="D29" s="1481">
        <v>288725.50021153601</v>
      </c>
      <c r="E29" s="1481">
        <v>1816322.670893</v>
      </c>
      <c r="F29" s="1481">
        <v>0</v>
      </c>
      <c r="G29" s="1481">
        <v>905.3511289999999</v>
      </c>
      <c r="H29" s="1481">
        <v>0</v>
      </c>
      <c r="I29" s="1481">
        <v>0</v>
      </c>
      <c r="J29" s="1481">
        <v>2105953.5222335355</v>
      </c>
      <c r="K29" s="1481">
        <v>66628.434066864895</v>
      </c>
      <c r="L29" s="1481">
        <v>70.55127499999999</v>
      </c>
      <c r="M29" s="1481">
        <v>0</v>
      </c>
      <c r="N29" s="1481">
        <v>66698.9853418649</v>
      </c>
      <c r="O29" s="1481">
        <v>800387.8241023788</v>
      </c>
      <c r="P29" s="1637">
        <v>100</v>
      </c>
      <c r="Q29" s="1741"/>
    </row>
    <row r="30" spans="2:17">
      <c r="B30" s="19"/>
      <c r="P30" s="1488"/>
    </row>
    <row r="31" spans="2:17">
      <c r="B31" s="19"/>
    </row>
    <row r="32" spans="2:17">
      <c r="B32" s="19"/>
    </row>
    <row r="33" spans="2:2">
      <c r="B33" s="19"/>
    </row>
    <row r="34" spans="2:2">
      <c r="B34" s="19"/>
    </row>
    <row r="35" spans="2:2">
      <c r="B35" s="19"/>
    </row>
    <row r="36" spans="2:2">
      <c r="B36" s="19"/>
    </row>
    <row r="37" spans="2:2">
      <c r="B37" s="19"/>
    </row>
    <row r="38" spans="2:2">
      <c r="B38" s="19"/>
    </row>
    <row r="39" spans="2:2">
      <c r="B39" s="19"/>
    </row>
    <row r="40" spans="2:2">
      <c r="B40" s="19"/>
    </row>
    <row r="41" spans="2:2">
      <c r="B41" s="19"/>
    </row>
    <row r="42" spans="2:2">
      <c r="B42" s="19"/>
    </row>
    <row r="43" spans="2:2">
      <c r="B43" s="19"/>
    </row>
    <row r="44" spans="2:2">
      <c r="B44" s="19"/>
    </row>
    <row r="45" spans="2:2">
      <c r="B45" s="19"/>
    </row>
    <row r="46" spans="2:2">
      <c r="B46" s="19"/>
    </row>
    <row r="47" spans="2:2">
      <c r="B47" s="19"/>
    </row>
    <row r="48" spans="2:2">
      <c r="B48" s="19"/>
    </row>
    <row r="49" spans="2:2">
      <c r="B49" s="19"/>
    </row>
    <row r="50" spans="2:2">
      <c r="B50" s="19"/>
    </row>
    <row r="51" spans="2:2">
      <c r="B51" s="19"/>
    </row>
    <row r="52" spans="2:2">
      <c r="B52" s="19"/>
    </row>
    <row r="53" spans="2:2">
      <c r="B53" s="19"/>
    </row>
    <row r="54" spans="2:2">
      <c r="B54" s="19"/>
    </row>
    <row r="55" spans="2:2">
      <c r="B55" s="19"/>
    </row>
    <row r="56" spans="2:2">
      <c r="B56" s="19"/>
    </row>
    <row r="57" spans="2:2">
      <c r="B57" s="19"/>
    </row>
    <row r="64" spans="2:2">
      <c r="B64" s="30"/>
    </row>
    <row r="65" spans="2:2">
      <c r="B65" s="30"/>
    </row>
    <row r="66" spans="2:2">
      <c r="B66" s="31"/>
    </row>
    <row r="67" spans="2:2">
      <c r="B67" s="19"/>
    </row>
    <row r="68" spans="2:2">
      <c r="B68" s="19"/>
    </row>
    <row r="69" spans="2:2">
      <c r="B69" s="19"/>
    </row>
    <row r="70" spans="2:2">
      <c r="B70" s="19"/>
    </row>
    <row r="71" spans="2:2">
      <c r="B71" s="19"/>
    </row>
    <row r="72" spans="2:2">
      <c r="B72" s="19"/>
    </row>
    <row r="73" spans="2:2">
      <c r="B73" s="19"/>
    </row>
    <row r="74" spans="2:2">
      <c r="B74" s="19"/>
    </row>
    <row r="75" spans="2:2">
      <c r="B75" s="33"/>
    </row>
    <row r="76" spans="2:2">
      <c r="B76" s="33"/>
    </row>
    <row r="77" spans="2:2">
      <c r="B77" s="33"/>
    </row>
    <row r="78" spans="2:2">
      <c r="B78" s="33"/>
    </row>
    <row r="79" spans="2:2">
      <c r="B79" s="33"/>
    </row>
    <row r="80" spans="2:2">
      <c r="B80" s="33"/>
    </row>
    <row r="81" spans="2:2">
      <c r="B81" s="33"/>
    </row>
    <row r="82" spans="2:2">
      <c r="B82" s="33"/>
    </row>
  </sheetData>
  <mergeCells count="8">
    <mergeCell ref="B3:C3"/>
    <mergeCell ref="B7:Q7"/>
    <mergeCell ref="B9:C9"/>
    <mergeCell ref="K10:N10"/>
    <mergeCell ref="G12:H12"/>
    <mergeCell ref="C6:I6"/>
    <mergeCell ref="D12:E12"/>
    <mergeCell ref="G11:H11"/>
  </mergeCells>
  <phoneticPr fontId="289" type="noConversion"/>
  <hyperlinks>
    <hyperlink ref="B3" location="Contents!A1" display="Back to index page" xr:uid="{44999BFA-1DD6-48C1-A310-BCAF43A194DE}"/>
  </hyperlinks>
  <pageMargins left="0.23622047244094491" right="0.23622047244094491" top="0.74803149606299213" bottom="0.74803149606299213" header="0.31496062992125984" footer="0.31496062992125984"/>
  <pageSetup paperSize="9" scale="6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2058C-08CA-43A8-97F2-F223433E1732}">
  <sheetPr codeName="Ark49"/>
  <dimension ref="A1:J76"/>
  <sheetViews>
    <sheetView showGridLines="0" showRowColHeaders="0" zoomScaleNormal="100" workbookViewId="0"/>
  </sheetViews>
  <sheetFormatPr baseColWidth="10" defaultColWidth="11.42578125" defaultRowHeight="11.25"/>
  <cols>
    <col min="1" max="1" width="2.7109375" style="28" customWidth="1"/>
    <col min="2" max="2" width="3.28515625" style="41" customWidth="1"/>
    <col min="3" max="3" width="56.42578125" style="41" customWidth="1"/>
    <col min="4" max="4" width="19.85546875" style="41" customWidth="1"/>
    <col min="5" max="6" width="13.5703125" style="41" customWidth="1"/>
    <col min="7" max="7" width="122.140625" style="41" customWidth="1"/>
    <col min="8" max="9" width="12" style="41" bestFit="1" customWidth="1"/>
    <col min="10" max="16384" width="11.42578125" style="41"/>
  </cols>
  <sheetData>
    <row r="1" spans="1:10" s="28" customFormat="1" ht="11.25" customHeight="1">
      <c r="A1" s="19"/>
      <c r="B1" s="19"/>
      <c r="C1" s="19"/>
      <c r="D1" s="19"/>
      <c r="E1" s="19"/>
      <c r="F1" s="19"/>
      <c r="G1" s="29"/>
      <c r="H1" s="29"/>
    </row>
    <row r="2" spans="1:10" s="28" customFormat="1" ht="5.25" customHeight="1">
      <c r="A2" s="19"/>
      <c r="B2" s="19"/>
      <c r="C2" s="19"/>
      <c r="D2" s="25"/>
      <c r="E2" s="25"/>
      <c r="F2" s="29"/>
      <c r="G2" s="29"/>
    </row>
    <row r="3" spans="1:10" s="19" customFormat="1" ht="12.75" customHeight="1">
      <c r="A3" s="18"/>
      <c r="B3" s="1758" t="s">
        <v>284</v>
      </c>
      <c r="C3" s="1758"/>
      <c r="D3" s="1758"/>
      <c r="E3" s="1758"/>
      <c r="F3" s="1758"/>
      <c r="G3" s="1758"/>
    </row>
    <row r="4" spans="1:10" s="28" customFormat="1" ht="5.25" customHeight="1">
      <c r="A4" s="19"/>
      <c r="B4" s="19"/>
      <c r="C4" s="19"/>
      <c r="D4" s="25"/>
      <c r="E4" s="25"/>
      <c r="F4" s="29"/>
      <c r="G4" s="29"/>
      <c r="I4" s="19"/>
      <c r="J4" s="19"/>
    </row>
    <row r="5" spans="1:10" s="215" customFormat="1" ht="15.75" customHeight="1">
      <c r="A5" s="20"/>
      <c r="B5" s="21" t="s">
        <v>1586</v>
      </c>
    </row>
    <row r="6" spans="1:10" s="215" customFormat="1" ht="15.75" customHeight="1">
      <c r="A6" s="20"/>
      <c r="B6" s="21"/>
    </row>
    <row r="7" spans="1:10" s="215" customFormat="1" ht="15.75" customHeight="1">
      <c r="A7" s="20"/>
      <c r="B7" s="21"/>
    </row>
    <row r="8" spans="1:10" s="215" customFormat="1" ht="11.25" customHeight="1">
      <c r="A8" s="20"/>
      <c r="B8" s="1956"/>
      <c r="C8" s="1956"/>
      <c r="D8" s="1956"/>
      <c r="E8" s="1956"/>
      <c r="F8" s="1956"/>
    </row>
    <row r="9" spans="1:10" ht="11.25" customHeight="1">
      <c r="A9" s="19"/>
      <c r="B9" s="1870" t="s">
        <v>866</v>
      </c>
      <c r="C9" s="1870"/>
      <c r="D9" s="1663" t="s">
        <v>305</v>
      </c>
    </row>
    <row r="10" spans="1:10" ht="11.25" customHeight="1">
      <c r="A10" s="19"/>
      <c r="B10" s="1490">
        <v>1</v>
      </c>
      <c r="C10" s="1590" t="s">
        <v>565</v>
      </c>
      <c r="D10" s="1494">
        <v>973431</v>
      </c>
    </row>
    <row r="11" spans="1:10" ht="11.25" customHeight="1">
      <c r="A11" s="19"/>
      <c r="B11" s="1490">
        <v>2</v>
      </c>
      <c r="C11" s="1590" t="s">
        <v>1587</v>
      </c>
      <c r="D11" s="1493">
        <v>0.76958000000000004</v>
      </c>
    </row>
    <row r="12" spans="1:10" ht="11.25" customHeight="1">
      <c r="A12" s="19"/>
      <c r="B12" s="1491">
        <v>3</v>
      </c>
      <c r="C12" s="1492" t="s">
        <v>1588</v>
      </c>
      <c r="D12" s="1495">
        <f>D10*D11</f>
        <v>749133.02898000006</v>
      </c>
    </row>
    <row r="13" spans="1:10">
      <c r="A13" s="19"/>
    </row>
    <row r="14" spans="1:10">
      <c r="A14" s="19"/>
    </row>
    <row r="15" spans="1:10">
      <c r="A15" s="19"/>
    </row>
    <row r="16" spans="1:10">
      <c r="A16" s="19"/>
    </row>
    <row r="17" spans="1:1">
      <c r="A17" s="19"/>
    </row>
    <row r="18" spans="1:1">
      <c r="A18" s="19"/>
    </row>
    <row r="19" spans="1:1">
      <c r="A19" s="19"/>
    </row>
    <row r="20" spans="1:1">
      <c r="A20" s="19"/>
    </row>
    <row r="21" spans="1:1">
      <c r="A21" s="19"/>
    </row>
    <row r="22" spans="1:1">
      <c r="A22" s="19"/>
    </row>
    <row r="23" spans="1:1">
      <c r="A23" s="19"/>
    </row>
    <row r="24" spans="1:1">
      <c r="A24" s="19"/>
    </row>
    <row r="25" spans="1:1">
      <c r="A25" s="19"/>
    </row>
    <row r="26" spans="1:1">
      <c r="A26" s="19"/>
    </row>
    <row r="27" spans="1:1">
      <c r="A27" s="19"/>
    </row>
    <row r="28" spans="1:1">
      <c r="A28" s="19"/>
    </row>
    <row r="29" spans="1:1">
      <c r="A29" s="19"/>
    </row>
    <row r="30" spans="1:1">
      <c r="A30" s="19"/>
    </row>
    <row r="31" spans="1:1">
      <c r="A31" s="19"/>
    </row>
    <row r="32" spans="1:1">
      <c r="A32" s="19"/>
    </row>
    <row r="33" spans="1:1">
      <c r="A33" s="19"/>
    </row>
    <row r="34" spans="1:1">
      <c r="A34" s="19"/>
    </row>
    <row r="35" spans="1:1">
      <c r="A35" s="19"/>
    </row>
    <row r="36" spans="1:1">
      <c r="A36" s="19"/>
    </row>
    <row r="37" spans="1:1">
      <c r="A37" s="19"/>
    </row>
    <row r="38" spans="1:1">
      <c r="A38" s="19"/>
    </row>
    <row r="39" spans="1:1">
      <c r="A39" s="19"/>
    </row>
    <row r="40" spans="1:1">
      <c r="A40" s="19"/>
    </row>
    <row r="41" spans="1:1">
      <c r="A41" s="19"/>
    </row>
    <row r="42" spans="1:1">
      <c r="A42" s="19"/>
    </row>
    <row r="43" spans="1:1">
      <c r="A43" s="19"/>
    </row>
    <row r="44" spans="1:1">
      <c r="A44" s="19"/>
    </row>
    <row r="45" spans="1:1">
      <c r="A45" s="19"/>
    </row>
    <row r="46" spans="1:1">
      <c r="A46" s="19"/>
    </row>
    <row r="47" spans="1:1">
      <c r="A47" s="19"/>
    </row>
    <row r="48" spans="1:1">
      <c r="A48" s="19"/>
    </row>
    <row r="49" spans="1:1">
      <c r="A49" s="19"/>
    </row>
    <row r="50" spans="1:1">
      <c r="A50" s="19"/>
    </row>
    <row r="51" spans="1:1">
      <c r="A51" s="19"/>
    </row>
    <row r="58" spans="1:1">
      <c r="A58" s="30"/>
    </row>
    <row r="59" spans="1:1">
      <c r="A59" s="30"/>
    </row>
    <row r="60" spans="1:1">
      <c r="A60" s="31"/>
    </row>
    <row r="61" spans="1:1">
      <c r="A61" s="19"/>
    </row>
    <row r="62" spans="1:1">
      <c r="A62" s="19"/>
    </row>
    <row r="63" spans="1:1">
      <c r="A63" s="19"/>
    </row>
    <row r="64" spans="1:1">
      <c r="A64" s="19"/>
    </row>
    <row r="65" spans="1:1">
      <c r="A65" s="19"/>
    </row>
    <row r="66" spans="1:1">
      <c r="A66" s="19"/>
    </row>
    <row r="67" spans="1:1">
      <c r="A67" s="19"/>
    </row>
    <row r="68" spans="1:1">
      <c r="A68" s="19"/>
    </row>
    <row r="69" spans="1:1">
      <c r="A69" s="33"/>
    </row>
    <row r="70" spans="1:1">
      <c r="A70" s="33"/>
    </row>
    <row r="71" spans="1:1">
      <c r="A71" s="33"/>
    </row>
    <row r="72" spans="1:1">
      <c r="A72" s="33"/>
    </row>
    <row r="73" spans="1:1">
      <c r="A73" s="33"/>
    </row>
    <row r="74" spans="1:1">
      <c r="A74" s="33"/>
    </row>
    <row r="75" spans="1:1">
      <c r="A75" s="33"/>
    </row>
    <row r="76" spans="1:1">
      <c r="A76" s="33"/>
    </row>
  </sheetData>
  <mergeCells count="3">
    <mergeCell ref="B9:C9"/>
    <mergeCell ref="B3:G3"/>
    <mergeCell ref="B8:F8"/>
  </mergeCells>
  <hyperlinks>
    <hyperlink ref="B3" location="Contents!A1" display="Back to index page" xr:uid="{CCCA2C44-4349-4923-BABD-0AE570092902}"/>
    <hyperlink ref="B3:G3" location="CONTENTS!A1" display="Back to contents page" xr:uid="{B07AFC5E-0261-453F-BE1B-854E3DE9EF55}"/>
  </hyperlinks>
  <pageMargins left="0.23622047244094491" right="0.23622047244094491" top="0.74803149606299213" bottom="0.74803149606299213" header="0.31496062992125984" footer="0.31496062992125984"/>
  <pageSetup paperSize="9" scale="6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
  <dimension ref="B1:K20"/>
  <sheetViews>
    <sheetView showGridLines="0" showRowColHeaders="0" zoomScaleNormal="100" workbookViewId="0"/>
  </sheetViews>
  <sheetFormatPr baseColWidth="10" defaultColWidth="11.42578125" defaultRowHeight="11.25"/>
  <cols>
    <col min="1" max="1" width="2.7109375" style="41" customWidth="1"/>
    <col min="2" max="2" width="2.5703125" style="41" customWidth="1"/>
    <col min="3" max="3" width="76.28515625" style="41" customWidth="1"/>
    <col min="4" max="4" width="13.5703125" style="41" customWidth="1"/>
    <col min="5" max="5" width="13.42578125" style="41" customWidth="1"/>
    <col min="6" max="8" width="13.5703125" style="41" customWidth="1"/>
    <col min="9" max="16384" width="11.42578125" style="41"/>
  </cols>
  <sheetData>
    <row r="1" spans="2:11" s="17" customFormat="1" ht="11.25" customHeight="1">
      <c r="B1" s="14"/>
      <c r="C1" s="14"/>
      <c r="D1" s="15"/>
      <c r="E1" s="15"/>
      <c r="F1" s="16"/>
      <c r="G1" s="16"/>
      <c r="H1" s="16"/>
    </row>
    <row r="2" spans="2:11" s="17" customFormat="1" ht="5.25" customHeight="1">
      <c r="B2" s="14"/>
      <c r="C2" s="14"/>
      <c r="D2" s="15"/>
      <c r="E2" s="15"/>
      <c r="F2" s="16"/>
      <c r="G2" s="16"/>
      <c r="H2" s="16"/>
    </row>
    <row r="3" spans="2:11" s="19" customFormat="1" ht="12.75" customHeight="1">
      <c r="B3" s="1758" t="s">
        <v>284</v>
      </c>
      <c r="C3" s="1758"/>
      <c r="D3" s="1758"/>
      <c r="E3" s="1758"/>
      <c r="F3" s="1758"/>
      <c r="G3" s="1758"/>
      <c r="H3" s="1758"/>
    </row>
    <row r="4" spans="2:11" s="17" customFormat="1" ht="5.25" customHeight="1">
      <c r="B4" s="14"/>
      <c r="C4" s="14"/>
      <c r="D4" s="15"/>
      <c r="E4" s="15"/>
      <c r="F4" s="16"/>
      <c r="G4" s="16"/>
      <c r="H4" s="16"/>
      <c r="J4" s="14"/>
      <c r="K4" s="14"/>
    </row>
    <row r="5" spans="2:11" s="9" customFormat="1" ht="15.75">
      <c r="B5" s="21" t="s">
        <v>1589</v>
      </c>
    </row>
    <row r="6" spans="2:11" s="9" customFormat="1" ht="11.25" customHeight="1">
      <c r="B6" s="21"/>
    </row>
    <row r="7" spans="2:11" s="9" customFormat="1" ht="45" customHeight="1">
      <c r="B7" s="1959" t="s">
        <v>1590</v>
      </c>
      <c r="C7" s="1959"/>
      <c r="D7" s="1959"/>
      <c r="E7" s="1959"/>
      <c r="F7" s="1959"/>
      <c r="G7" s="1959"/>
      <c r="H7" s="1959"/>
    </row>
    <row r="8" spans="2:11" s="9" customFormat="1" ht="11.25" customHeight="1">
      <c r="B8" s="1959"/>
      <c r="C8" s="1959"/>
      <c r="D8" s="1959"/>
      <c r="E8" s="1959"/>
      <c r="F8" s="1959"/>
      <c r="G8" s="1959"/>
      <c r="H8" s="1959"/>
    </row>
    <row r="9" spans="2:11">
      <c r="D9" s="481" t="s">
        <v>537</v>
      </c>
      <c r="E9" s="481" t="s">
        <v>1194</v>
      </c>
      <c r="F9" s="481" t="s">
        <v>1195</v>
      </c>
      <c r="G9" s="481" t="s">
        <v>1196</v>
      </c>
      <c r="H9" s="481" t="s">
        <v>537</v>
      </c>
    </row>
    <row r="10" spans="2:11">
      <c r="B10" s="1784" t="s">
        <v>296</v>
      </c>
      <c r="C10" s="1784"/>
      <c r="D10" s="540">
        <v>2021</v>
      </c>
      <c r="E10" s="540">
        <v>2021</v>
      </c>
      <c r="F10" s="540">
        <v>2021</v>
      </c>
      <c r="G10" s="540">
        <v>2021</v>
      </c>
      <c r="H10" s="540">
        <v>2020</v>
      </c>
    </row>
    <row r="11" spans="2:11" ht="11.25" customHeight="1">
      <c r="B11" s="1033">
        <v>1</v>
      </c>
      <c r="C11" s="964" t="s">
        <v>1591</v>
      </c>
      <c r="D11" s="915">
        <v>2919243.8309999998</v>
      </c>
      <c r="E11" s="915">
        <v>3146308.4920000001</v>
      </c>
      <c r="F11" s="915">
        <v>3080094.93169221</v>
      </c>
      <c r="G11" s="915">
        <v>2989220</v>
      </c>
      <c r="H11" s="915">
        <v>2918942.7850000001</v>
      </c>
    </row>
    <row r="12" spans="2:11" ht="22.5" customHeight="1">
      <c r="B12" s="335">
        <v>2</v>
      </c>
      <c r="C12" s="587" t="s">
        <v>1592</v>
      </c>
      <c r="D12" s="247">
        <v>-339354.00599999999</v>
      </c>
      <c r="E12" s="247">
        <v>-330184.94799999997</v>
      </c>
      <c r="F12" s="247">
        <v>-327448.41142428003</v>
      </c>
      <c r="G12" s="247">
        <v>-320571</v>
      </c>
      <c r="H12" s="247">
        <v>-303538.99099999998</v>
      </c>
    </row>
    <row r="13" spans="2:11" ht="22.5" customHeight="1">
      <c r="B13" s="335">
        <v>3</v>
      </c>
      <c r="C13" s="587" t="s">
        <v>1593</v>
      </c>
      <c r="D13" s="247"/>
      <c r="E13" s="247"/>
      <c r="F13" s="247"/>
      <c r="G13" s="247"/>
      <c r="H13" s="247"/>
    </row>
    <row r="14" spans="2:11">
      <c r="B14" s="238">
        <v>4</v>
      </c>
      <c r="C14" s="587" t="s">
        <v>1594</v>
      </c>
      <c r="D14" s="247">
        <v>-58431.978999999999</v>
      </c>
      <c r="E14" s="247">
        <v>-82858.467999999993</v>
      </c>
      <c r="F14" s="247">
        <v>-73630</v>
      </c>
      <c r="G14" s="247">
        <v>-85709</v>
      </c>
      <c r="H14" s="247">
        <v>-108590.727</v>
      </c>
    </row>
    <row r="15" spans="2:11">
      <c r="B15" s="238">
        <v>5</v>
      </c>
      <c r="C15" s="587" t="s">
        <v>1595</v>
      </c>
      <c r="D15" s="247">
        <v>2361.1329999999998</v>
      </c>
      <c r="E15" s="247">
        <v>1871.4829999999999</v>
      </c>
      <c r="F15" s="247">
        <v>4096</v>
      </c>
      <c r="G15" s="247">
        <v>2113</v>
      </c>
      <c r="H15" s="247">
        <v>5727.4970000000003</v>
      </c>
    </row>
    <row r="16" spans="2:11" ht="22.5" customHeight="1">
      <c r="B16" s="335">
        <v>6</v>
      </c>
      <c r="C16" s="587" t="s">
        <v>1596</v>
      </c>
      <c r="D16" s="247">
        <v>271206.57400000002</v>
      </c>
      <c r="E16" s="247">
        <v>265430.30200000003</v>
      </c>
      <c r="F16" s="247">
        <v>261526</v>
      </c>
      <c r="G16" s="247">
        <v>258188</v>
      </c>
      <c r="H16" s="247">
        <v>255640.853</v>
      </c>
    </row>
    <row r="17" spans="2:8">
      <c r="B17" s="238">
        <v>7</v>
      </c>
      <c r="C17" s="587" t="s">
        <v>1098</v>
      </c>
      <c r="D17" s="247">
        <v>-6321.1329999999998</v>
      </c>
      <c r="E17" s="247">
        <v>8396.4230000000007</v>
      </c>
      <c r="F17" s="247">
        <v>8077</v>
      </c>
      <c r="G17" s="247">
        <v>8004</v>
      </c>
      <c r="H17" s="247">
        <v>-13069.078</v>
      </c>
    </row>
    <row r="18" spans="2:8" s="79" customFormat="1">
      <c r="B18" s="827">
        <v>8</v>
      </c>
      <c r="C18" s="606" t="s">
        <v>1597</v>
      </c>
      <c r="D18" s="634">
        <v>2788704.42</v>
      </c>
      <c r="E18" s="634">
        <v>3008963.284</v>
      </c>
      <c r="F18" s="634">
        <v>2952716</v>
      </c>
      <c r="G18" s="634">
        <v>2851245</v>
      </c>
      <c r="H18" s="634">
        <v>2755112.3390000002</v>
      </c>
    </row>
    <row r="20" spans="2:8">
      <c r="B20" s="100"/>
      <c r="C20" s="588"/>
    </row>
  </sheetData>
  <mergeCells count="3">
    <mergeCell ref="B10:C10"/>
    <mergeCell ref="B3:H3"/>
    <mergeCell ref="B7:H8"/>
  </mergeCells>
  <hyperlinks>
    <hyperlink ref="B3" location="Contents!A1" display="Back to index page" xr:uid="{00000000-0004-0000-2D00-000000000000}"/>
    <hyperlink ref="B3:H3" location="CONTENTS!A1" display="Back to contents page" xr:uid="{00000000-0004-0000-2D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dimension ref="A1:M47"/>
  <sheetViews>
    <sheetView showGridLines="0" showRowColHeaders="0" zoomScaleNormal="100" workbookViewId="0"/>
  </sheetViews>
  <sheetFormatPr baseColWidth="10" defaultColWidth="11.42578125" defaultRowHeight="11.25"/>
  <cols>
    <col min="1" max="1" width="2.7109375" style="28" customWidth="1"/>
    <col min="2" max="2" width="4.28515625" style="101" customWidth="1"/>
    <col min="3" max="3" width="75.42578125" style="19" customWidth="1"/>
    <col min="4" max="5" width="13.5703125" style="19" customWidth="1"/>
    <col min="6" max="9" width="13.85546875" style="19" customWidth="1"/>
    <col min="10" max="16384" width="11.42578125" style="19"/>
  </cols>
  <sheetData>
    <row r="1" spans="1:13" s="17" customFormat="1" ht="11.25" customHeight="1">
      <c r="A1" s="14"/>
      <c r="B1" s="14"/>
      <c r="C1" s="14"/>
      <c r="D1" s="15"/>
      <c r="E1" s="15"/>
      <c r="F1" s="16"/>
      <c r="G1" s="16"/>
      <c r="H1" s="16"/>
      <c r="I1" s="16"/>
      <c r="J1" s="16"/>
    </row>
    <row r="2" spans="1:13" s="17" customFormat="1" ht="5.25" customHeight="1">
      <c r="A2" s="14"/>
      <c r="B2" s="14"/>
      <c r="C2" s="14"/>
      <c r="D2" s="15"/>
      <c r="E2" s="15"/>
      <c r="F2" s="16"/>
      <c r="G2" s="16"/>
      <c r="H2" s="16"/>
      <c r="I2" s="16"/>
      <c r="J2" s="16"/>
    </row>
    <row r="3" spans="1:13" ht="12.75" customHeight="1">
      <c r="A3" s="18"/>
      <c r="B3" s="1758" t="s">
        <v>284</v>
      </c>
      <c r="C3" s="1758"/>
      <c r="D3" s="1758"/>
      <c r="E3" s="1758"/>
      <c r="F3" s="1758"/>
      <c r="G3" s="1758"/>
      <c r="H3" s="1758"/>
      <c r="I3" s="1758"/>
      <c r="J3" s="1758"/>
    </row>
    <row r="4" spans="1:13" s="17" customFormat="1" ht="5.25" customHeight="1">
      <c r="A4" s="14"/>
      <c r="B4" s="14"/>
      <c r="C4" s="14"/>
      <c r="D4" s="15"/>
      <c r="E4" s="15"/>
      <c r="F4" s="16"/>
      <c r="G4" s="16"/>
      <c r="H4" s="16"/>
      <c r="I4" s="16"/>
      <c r="J4" s="16"/>
      <c r="L4" s="14"/>
      <c r="M4" s="14"/>
    </row>
    <row r="5" spans="1:13" s="9" customFormat="1" ht="15.75" customHeight="1">
      <c r="A5" s="20"/>
      <c r="B5" s="21" t="s">
        <v>1598</v>
      </c>
    </row>
    <row r="6" spans="1:13" ht="11.25" customHeight="1">
      <c r="B6" s="434"/>
      <c r="C6" s="101"/>
      <c r="D6" s="101"/>
      <c r="E6" s="101"/>
      <c r="F6" s="101"/>
      <c r="G6" s="101"/>
      <c r="H6" s="101"/>
      <c r="I6" s="101"/>
      <c r="J6" s="101"/>
    </row>
    <row r="7" spans="1:13" ht="42" customHeight="1">
      <c r="B7" s="1886" t="s">
        <v>1964</v>
      </c>
      <c r="C7" s="1886"/>
      <c r="D7" s="1886"/>
      <c r="E7" s="1886"/>
      <c r="F7" s="1886"/>
      <c r="G7" s="1886"/>
      <c r="H7" s="1886"/>
      <c r="I7" s="101"/>
      <c r="J7" s="101"/>
    </row>
    <row r="8" spans="1:13" ht="11.25" customHeight="1">
      <c r="A8" s="24"/>
      <c r="B8" s="1962" t="s">
        <v>1599</v>
      </c>
      <c r="C8" s="1962"/>
      <c r="D8" s="1962"/>
      <c r="E8" s="1962"/>
    </row>
    <row r="9" spans="1:13" ht="11.25" customHeight="1">
      <c r="A9" s="24"/>
      <c r="B9" s="1960" t="s">
        <v>296</v>
      </c>
      <c r="C9" s="1960"/>
      <c r="D9" s="101"/>
      <c r="E9" s="101"/>
      <c r="G9" s="102"/>
      <c r="H9" s="102"/>
    </row>
    <row r="10" spans="1:13">
      <c r="A10" s="24"/>
      <c r="B10" s="1960"/>
      <c r="C10" s="1960"/>
      <c r="D10" s="481" t="s">
        <v>537</v>
      </c>
      <c r="E10" s="481" t="s">
        <v>618</v>
      </c>
      <c r="F10" s="481" t="s">
        <v>1195</v>
      </c>
      <c r="G10" s="481" t="s">
        <v>1196</v>
      </c>
      <c r="H10" s="481" t="s">
        <v>537</v>
      </c>
    </row>
    <row r="11" spans="1:13">
      <c r="A11" s="24"/>
      <c r="B11" s="1961"/>
      <c r="C11" s="1961"/>
      <c r="D11" s="540">
        <v>2021</v>
      </c>
      <c r="E11" s="540">
        <v>2021</v>
      </c>
      <c r="F11" s="540">
        <v>2021</v>
      </c>
      <c r="G11" s="540">
        <v>2021</v>
      </c>
      <c r="H11" s="540">
        <v>2020</v>
      </c>
    </row>
    <row r="12" spans="1:13">
      <c r="A12" s="19"/>
      <c r="B12" s="102" t="s">
        <v>1600</v>
      </c>
      <c r="C12" s="434"/>
      <c r="D12" s="1034"/>
      <c r="E12" s="1034"/>
      <c r="F12" s="1034"/>
      <c r="G12" s="1034"/>
      <c r="H12" s="1034"/>
    </row>
    <row r="13" spans="1:13" ht="22.5">
      <c r="A13" s="19"/>
      <c r="B13" s="339">
        <v>1</v>
      </c>
      <c r="C13" s="588" t="s">
        <v>1601</v>
      </c>
      <c r="D13" s="247">
        <v>2320057</v>
      </c>
      <c r="E13" s="247">
        <v>2556921</v>
      </c>
      <c r="F13" s="247">
        <v>2498567</v>
      </c>
      <c r="G13" s="247">
        <v>2413894</v>
      </c>
      <c r="H13" s="247">
        <v>2299264.2696923194</v>
      </c>
    </row>
    <row r="14" spans="1:13">
      <c r="A14" s="19"/>
      <c r="B14" s="1498" t="s">
        <v>1602</v>
      </c>
      <c r="C14" s="786" t="s">
        <v>1603</v>
      </c>
      <c r="D14" s="370">
        <v>278223</v>
      </c>
      <c r="E14" s="370">
        <v>519409</v>
      </c>
      <c r="F14" s="370">
        <v>482563</v>
      </c>
      <c r="G14" s="370">
        <v>399641</v>
      </c>
      <c r="H14" s="370">
        <v>281924.59600000002</v>
      </c>
    </row>
    <row r="15" spans="1:13">
      <c r="A15" s="19"/>
      <c r="B15" s="1496">
        <v>2</v>
      </c>
      <c r="C15" s="584" t="s">
        <v>1604</v>
      </c>
      <c r="D15" s="247">
        <v>-14871</v>
      </c>
      <c r="E15" s="247">
        <v>-16102</v>
      </c>
      <c r="F15" s="247">
        <v>-15157.237999999999</v>
      </c>
      <c r="G15" s="247">
        <v>-14989.674000000001</v>
      </c>
      <c r="H15" s="247">
        <v>-15049.195</v>
      </c>
    </row>
    <row r="16" spans="1:13" ht="11.25" customHeight="1">
      <c r="A16" s="19"/>
      <c r="B16" s="1497">
        <v>3</v>
      </c>
      <c r="C16" s="1250" t="s">
        <v>1605</v>
      </c>
      <c r="D16" s="247">
        <v>2305187</v>
      </c>
      <c r="E16" s="247">
        <v>2540819</v>
      </c>
      <c r="F16" s="247">
        <v>2483410</v>
      </c>
      <c r="G16" s="247">
        <v>2398904.3259999999</v>
      </c>
      <c r="H16" s="247">
        <v>2284215.0750000002</v>
      </c>
    </row>
    <row r="17" spans="1:8" ht="11.25" customHeight="1">
      <c r="A17" s="19"/>
      <c r="B17" s="371" t="s">
        <v>1606</v>
      </c>
      <c r="C17" s="101"/>
      <c r="D17" s="915"/>
      <c r="E17" s="915"/>
      <c r="F17" s="915"/>
      <c r="G17" s="915"/>
      <c r="H17" s="915"/>
    </row>
    <row r="18" spans="1:8" ht="11.25" customHeight="1">
      <c r="A18" s="19"/>
      <c r="B18" s="1496">
        <v>4</v>
      </c>
      <c r="C18" s="584" t="s">
        <v>1607</v>
      </c>
      <c r="D18" s="247">
        <v>51552.387000000002</v>
      </c>
      <c r="E18" s="247">
        <v>55019.284</v>
      </c>
      <c r="F18" s="247">
        <v>45280</v>
      </c>
      <c r="G18" s="247">
        <v>40173</v>
      </c>
      <c r="H18" s="247">
        <v>49702.002</v>
      </c>
    </row>
    <row r="19" spans="1:8" ht="11.25" customHeight="1">
      <c r="A19" s="19"/>
      <c r="B19" s="1496">
        <v>5</v>
      </c>
      <c r="C19" s="584" t="s">
        <v>1608</v>
      </c>
      <c r="D19" s="247">
        <v>34299.928999999996</v>
      </c>
      <c r="E19" s="247">
        <v>35733.480000000003</v>
      </c>
      <c r="F19" s="247">
        <v>32058</v>
      </c>
      <c r="G19" s="247">
        <v>32969</v>
      </c>
      <c r="H19" s="247">
        <v>31664.260999999999</v>
      </c>
    </row>
    <row r="20" spans="1:8" ht="11.25" customHeight="1">
      <c r="A20" s="19"/>
      <c r="B20" s="1496">
        <v>6</v>
      </c>
      <c r="C20" s="584" t="s">
        <v>1609</v>
      </c>
      <c r="D20" s="247"/>
      <c r="E20" s="247"/>
      <c r="F20" s="247"/>
      <c r="G20" s="247"/>
      <c r="H20" s="247"/>
    </row>
    <row r="21" spans="1:8">
      <c r="A21" s="19"/>
      <c r="B21" s="1496">
        <v>7</v>
      </c>
      <c r="C21" s="584" t="s">
        <v>1610</v>
      </c>
      <c r="D21" s="247">
        <v>-8572.5139999999992</v>
      </c>
      <c r="E21" s="247">
        <v>-23063.883999999998</v>
      </c>
      <c r="F21" s="247">
        <v>-21429</v>
      </c>
      <c r="G21" s="247">
        <v>-22638</v>
      </c>
      <c r="H21" s="247">
        <v>-23244.746999999999</v>
      </c>
    </row>
    <row r="22" spans="1:8">
      <c r="A22" s="19"/>
      <c r="B22" s="1496">
        <v>8</v>
      </c>
      <c r="C22" s="584" t="s">
        <v>1611</v>
      </c>
      <c r="D22" s="247"/>
      <c r="E22" s="247"/>
      <c r="F22" s="247"/>
      <c r="G22" s="247"/>
      <c r="H22" s="247"/>
    </row>
    <row r="23" spans="1:8" ht="11.25" customHeight="1">
      <c r="A23" s="19"/>
      <c r="B23" s="1496">
        <v>9</v>
      </c>
      <c r="C23" s="584" t="s">
        <v>1612</v>
      </c>
      <c r="D23" s="247"/>
      <c r="E23" s="247"/>
      <c r="F23" s="247"/>
      <c r="G23" s="247"/>
      <c r="H23" s="247"/>
    </row>
    <row r="24" spans="1:8" ht="11.25" customHeight="1">
      <c r="A24" s="19"/>
      <c r="B24" s="1496">
        <v>10</v>
      </c>
      <c r="C24" s="584" t="s">
        <v>1613</v>
      </c>
      <c r="D24" s="247"/>
      <c r="E24" s="247"/>
      <c r="F24" s="247"/>
      <c r="G24" s="247"/>
      <c r="H24" s="247"/>
    </row>
    <row r="25" spans="1:8" ht="11.25" customHeight="1">
      <c r="A25" s="19"/>
      <c r="B25" s="1497">
        <v>11</v>
      </c>
      <c r="C25" s="1250" t="s">
        <v>1614</v>
      </c>
      <c r="D25" s="247">
        <v>77279.801999999996</v>
      </c>
      <c r="E25" s="247">
        <v>67688.88</v>
      </c>
      <c r="F25" s="247">
        <v>55909</v>
      </c>
      <c r="G25" s="247">
        <v>50505</v>
      </c>
      <c r="H25" s="247">
        <v>58121.517</v>
      </c>
    </row>
    <row r="26" spans="1:8">
      <c r="A26" s="19"/>
      <c r="B26" s="371" t="s">
        <v>1615</v>
      </c>
      <c r="C26" s="101"/>
      <c r="D26" s="915"/>
      <c r="E26" s="915"/>
      <c r="F26" s="915"/>
      <c r="G26" s="915"/>
      <c r="H26" s="915"/>
    </row>
    <row r="27" spans="1:8" ht="11.25" customHeight="1">
      <c r="A27" s="19"/>
      <c r="B27" s="1496">
        <v>12</v>
      </c>
      <c r="C27" s="584" t="s">
        <v>1616</v>
      </c>
      <c r="D27" s="247">
        <v>132670.408</v>
      </c>
      <c r="E27" s="247">
        <v>133153.802</v>
      </c>
      <c r="F27" s="247">
        <v>147775</v>
      </c>
      <c r="G27" s="247">
        <v>141535.03400000001</v>
      </c>
      <c r="H27" s="247">
        <v>157134.894</v>
      </c>
    </row>
    <row r="28" spans="1:8" ht="11.25" customHeight="1">
      <c r="A28" s="19"/>
      <c r="B28" s="1496">
        <v>13</v>
      </c>
      <c r="C28" s="584" t="s">
        <v>1617</v>
      </c>
      <c r="D28" s="247"/>
      <c r="E28" s="247"/>
      <c r="F28" s="247"/>
      <c r="G28" s="247"/>
      <c r="H28" s="247"/>
    </row>
    <row r="29" spans="1:8" ht="11.25" customHeight="1">
      <c r="A29" s="19"/>
      <c r="B29" s="1496">
        <v>14</v>
      </c>
      <c r="C29" s="584" t="s">
        <v>1618</v>
      </c>
      <c r="D29" s="247">
        <v>2361.1329999999998</v>
      </c>
      <c r="E29" s="247">
        <v>1871.4829999999999</v>
      </c>
      <c r="F29" s="247">
        <v>4096</v>
      </c>
      <c r="G29" s="247">
        <v>2112.663</v>
      </c>
      <c r="H29" s="247"/>
    </row>
    <row r="30" spans="1:8" ht="11.25" customHeight="1">
      <c r="A30" s="19"/>
      <c r="B30" s="1496">
        <v>15</v>
      </c>
      <c r="C30" s="584" t="s">
        <v>1619</v>
      </c>
      <c r="D30" s="247"/>
      <c r="E30" s="247"/>
      <c r="F30" s="247"/>
      <c r="G30" s="247"/>
      <c r="H30" s="247"/>
    </row>
    <row r="31" spans="1:8" ht="11.25" customHeight="1">
      <c r="A31" s="19"/>
      <c r="B31" s="1497">
        <v>16</v>
      </c>
      <c r="C31" s="1250" t="s">
        <v>1620</v>
      </c>
      <c r="D31" s="247">
        <v>135031.541</v>
      </c>
      <c r="E31" s="247">
        <v>135025.285</v>
      </c>
      <c r="F31" s="247">
        <v>151871</v>
      </c>
      <c r="G31" s="247">
        <v>143648</v>
      </c>
      <c r="H31" s="247">
        <v>157134.894</v>
      </c>
    </row>
    <row r="32" spans="1:8" ht="11.25" customHeight="1">
      <c r="A32" s="19"/>
      <c r="B32" s="371" t="s">
        <v>1621</v>
      </c>
      <c r="C32" s="101"/>
      <c r="D32" s="915"/>
      <c r="E32" s="915"/>
      <c r="F32" s="915"/>
      <c r="G32" s="915"/>
      <c r="H32" s="915"/>
    </row>
    <row r="33" spans="1:11" ht="11.25" customHeight="1">
      <c r="A33" s="19"/>
      <c r="B33" s="1496">
        <v>17</v>
      </c>
      <c r="C33" s="584" t="s">
        <v>1622</v>
      </c>
      <c r="D33" s="247">
        <v>778420.14899999998</v>
      </c>
      <c r="E33" s="247">
        <v>774593.32799999998</v>
      </c>
      <c r="F33" s="247">
        <v>757139</v>
      </c>
      <c r="G33" s="247">
        <v>740164</v>
      </c>
      <c r="H33" s="247">
        <v>734557.76699999999</v>
      </c>
    </row>
    <row r="34" spans="1:11" ht="11.25" customHeight="1">
      <c r="A34" s="19"/>
      <c r="B34" s="1496">
        <v>18</v>
      </c>
      <c r="C34" s="584" t="s">
        <v>1623</v>
      </c>
      <c r="D34" s="247">
        <v>-507213.57500000001</v>
      </c>
      <c r="E34" s="247">
        <v>-509163.02600000001</v>
      </c>
      <c r="F34" s="247">
        <v>-495613</v>
      </c>
      <c r="G34" s="247">
        <v>-481976</v>
      </c>
      <c r="H34" s="247">
        <v>-478916.91399999999</v>
      </c>
    </row>
    <row r="35" spans="1:11" ht="11.25" customHeight="1">
      <c r="A35" s="19"/>
      <c r="B35" s="1497">
        <v>19</v>
      </c>
      <c r="C35" s="1250" t="s">
        <v>1624</v>
      </c>
      <c r="D35" s="247">
        <v>271206.57400000002</v>
      </c>
      <c r="E35" s="247">
        <v>265430.30200000003</v>
      </c>
      <c r="F35" s="247">
        <v>261526</v>
      </c>
      <c r="G35" s="247">
        <v>258188</v>
      </c>
      <c r="H35" s="247">
        <v>255640.853</v>
      </c>
    </row>
    <row r="36" spans="1:11" ht="11.25" customHeight="1">
      <c r="A36" s="19"/>
      <c r="B36" s="371" t="s">
        <v>1625</v>
      </c>
      <c r="C36" s="101"/>
      <c r="D36" s="915"/>
      <c r="E36" s="915"/>
      <c r="F36" s="915"/>
      <c r="G36" s="915"/>
      <c r="H36" s="915"/>
    </row>
    <row r="37" spans="1:11" ht="11.25" customHeight="1">
      <c r="A37" s="19"/>
      <c r="B37" s="1496">
        <v>20</v>
      </c>
      <c r="C37" s="584" t="s">
        <v>559</v>
      </c>
      <c r="D37" s="247">
        <v>204400</v>
      </c>
      <c r="E37" s="247">
        <v>194800.62100000001</v>
      </c>
      <c r="F37" s="247">
        <v>192613</v>
      </c>
      <c r="G37" s="247">
        <v>193439</v>
      </c>
      <c r="H37" s="247">
        <v>194689.04399999999</v>
      </c>
    </row>
    <row r="38" spans="1:11" ht="11.25" customHeight="1">
      <c r="A38" s="19"/>
      <c r="B38" s="1496" t="s">
        <v>350</v>
      </c>
      <c r="C38" s="1406" t="s">
        <v>1626</v>
      </c>
      <c r="D38" s="247">
        <v>204400</v>
      </c>
      <c r="E38" s="247">
        <v>204099.859</v>
      </c>
      <c r="F38" s="247">
        <v>198549.929</v>
      </c>
      <c r="G38" s="247">
        <v>196080.55300000001</v>
      </c>
      <c r="H38" s="247">
        <v>194689.04399999999</v>
      </c>
    </row>
    <row r="39" spans="1:11" ht="11.25" customHeight="1">
      <c r="A39" s="19"/>
      <c r="B39" s="1497">
        <v>21</v>
      </c>
      <c r="C39" s="1250" t="s">
        <v>1627</v>
      </c>
      <c r="D39" s="247">
        <v>2788704</v>
      </c>
      <c r="E39" s="247">
        <v>3008963.284</v>
      </c>
      <c r="F39" s="247">
        <v>2952716</v>
      </c>
      <c r="G39" s="247">
        <v>2851245</v>
      </c>
      <c r="H39" s="247">
        <v>2755112.3390000002</v>
      </c>
    </row>
    <row r="40" spans="1:11" ht="11.25" customHeight="1">
      <c r="A40" s="19"/>
      <c r="B40" s="1035" t="s">
        <v>696</v>
      </c>
      <c r="C40" s="1036"/>
      <c r="D40" s="915"/>
      <c r="E40" s="915"/>
      <c r="F40" s="915"/>
      <c r="G40" s="915"/>
      <c r="H40" s="915"/>
    </row>
    <row r="41" spans="1:11" s="1453" customFormat="1" ht="11.25" customHeight="1">
      <c r="B41" s="1576">
        <v>22</v>
      </c>
      <c r="C41" s="1577" t="s">
        <v>2016</v>
      </c>
      <c r="D41" s="1578">
        <v>7.3298123999999998</v>
      </c>
      <c r="E41" s="1578">
        <v>6.4740110000000008</v>
      </c>
      <c r="F41" s="1578">
        <v>6.5232566399999996</v>
      </c>
      <c r="G41" s="1578">
        <v>6.7843696350190896</v>
      </c>
      <c r="H41" s="1578">
        <v>7.0664648132157302</v>
      </c>
      <c r="K41" s="1508"/>
    </row>
    <row r="42" spans="1:11" ht="11.25" customHeight="1">
      <c r="A42" s="19"/>
      <c r="B42" s="1497" t="s">
        <v>647</v>
      </c>
      <c r="C42" s="1250" t="s">
        <v>1628</v>
      </c>
      <c r="D42" s="1142">
        <v>7.3298123999999998</v>
      </c>
      <c r="E42" s="1142">
        <v>6.7830620000000001</v>
      </c>
      <c r="F42" s="1142">
        <v>6.7243157</v>
      </c>
      <c r="G42" s="1142">
        <v>6.8770152336961594</v>
      </c>
      <c r="H42" s="1142">
        <v>7.0664648132157302</v>
      </c>
    </row>
    <row r="43" spans="1:11">
      <c r="A43" s="33"/>
    </row>
    <row r="44" spans="1:11">
      <c r="A44" s="33"/>
    </row>
    <row r="47" spans="1:11">
      <c r="D47" s="27"/>
      <c r="E47" s="27"/>
      <c r="F47" s="27"/>
      <c r="G47" s="27"/>
      <c r="H47" s="27"/>
    </row>
  </sheetData>
  <mergeCells count="4">
    <mergeCell ref="B3:J3"/>
    <mergeCell ref="B9:C11"/>
    <mergeCell ref="B8:E8"/>
    <mergeCell ref="B7:H7"/>
  </mergeCells>
  <phoneticPr fontId="289" type="noConversion"/>
  <hyperlinks>
    <hyperlink ref="B3" location="Contents!A1" display="Back to index page" xr:uid="{00000000-0004-0000-2E00-000000000000}"/>
    <hyperlink ref="B3:J3" location="CONTENTS!A1" display="Back to contents page" xr:uid="{00000000-0004-0000-2E00-000001000000}"/>
    <hyperlink ref="I3" location="CONTENTS!A1" display="Back to contents page" xr:uid="{AA0B4899-0372-4A7C-B45B-C0695A2737E4}"/>
    <hyperlink ref="H3" location="CONTENTS!A1" display="Back to contents page" xr:uid="{90216B7A-20BB-4ED5-A09C-9D165A60D7B3}"/>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6"/>
  <sheetViews>
    <sheetView showGridLines="0" showRowColHeaders="0" zoomScaleNormal="100" workbookViewId="0"/>
  </sheetViews>
  <sheetFormatPr baseColWidth="10" defaultColWidth="11.42578125" defaultRowHeight="11.25"/>
  <cols>
    <col min="1" max="1" width="2.7109375" style="28" customWidth="1"/>
    <col min="2" max="2" width="5.85546875" style="101" customWidth="1"/>
    <col min="3" max="3" width="100.140625" style="19" customWidth="1"/>
    <col min="4" max="6" width="13.5703125" style="19" customWidth="1"/>
    <col min="7" max="7" width="145" style="19" customWidth="1"/>
    <col min="8" max="16384" width="11.42578125" style="19"/>
  </cols>
  <sheetData>
    <row r="1" spans="1:12" s="28" customFormat="1" ht="11.25" customHeight="1">
      <c r="A1" s="19"/>
      <c r="B1" s="19"/>
      <c r="C1" s="19"/>
      <c r="D1" s="25"/>
      <c r="E1" s="25"/>
      <c r="F1" s="25"/>
      <c r="G1" s="29"/>
      <c r="H1" s="29"/>
      <c r="I1" s="29"/>
    </row>
    <row r="2" spans="1:12" s="28" customFormat="1" ht="5.25" customHeight="1">
      <c r="A2" s="19"/>
      <c r="B2" s="19"/>
      <c r="C2" s="19"/>
      <c r="D2" s="25"/>
      <c r="E2" s="25"/>
      <c r="F2" s="25"/>
      <c r="G2" s="29"/>
      <c r="H2" s="29"/>
      <c r="I2" s="29"/>
    </row>
    <row r="3" spans="1:12" ht="12.75" customHeight="1">
      <c r="A3" s="18"/>
      <c r="B3" s="1758" t="s">
        <v>284</v>
      </c>
      <c r="C3" s="1963"/>
      <c r="D3" s="583"/>
      <c r="E3" s="583"/>
      <c r="F3" s="583"/>
      <c r="G3" s="583"/>
      <c r="H3" s="583"/>
      <c r="I3" s="583"/>
    </row>
    <row r="4" spans="1:12" s="28" customFormat="1" ht="5.25" customHeight="1">
      <c r="A4" s="19"/>
      <c r="B4" s="19"/>
      <c r="C4" s="19"/>
      <c r="D4" s="25"/>
      <c r="E4" s="25"/>
      <c r="F4" s="25"/>
      <c r="G4" s="29"/>
      <c r="H4" s="29"/>
      <c r="I4" s="29"/>
      <c r="K4" s="19"/>
      <c r="L4" s="19"/>
    </row>
    <row r="5" spans="1:12" s="41" customFormat="1" ht="15.75" customHeight="1">
      <c r="A5" s="20"/>
      <c r="B5" s="21" t="s">
        <v>1629</v>
      </c>
    </row>
    <row r="6" spans="1:12" ht="11.25" customHeight="1">
      <c r="B6" s="434"/>
      <c r="C6" s="101"/>
      <c r="D6" s="101"/>
      <c r="E6" s="101"/>
      <c r="F6" s="101"/>
      <c r="G6" s="101"/>
      <c r="H6" s="101"/>
      <c r="I6" s="101"/>
    </row>
    <row r="7" spans="1:12" ht="11.25" customHeight="1">
      <c r="B7" s="1911" t="s">
        <v>1630</v>
      </c>
      <c r="C7" s="1762"/>
      <c r="D7" s="1762"/>
      <c r="E7" s="1762"/>
      <c r="F7" s="374"/>
      <c r="G7" s="101"/>
      <c r="H7" s="101"/>
      <c r="I7" s="101"/>
    </row>
    <row r="8" spans="1:12" ht="11.25" customHeight="1">
      <c r="B8" s="584"/>
      <c r="C8" s="374"/>
      <c r="D8" s="374"/>
      <c r="E8" s="374"/>
      <c r="F8" s="374"/>
      <c r="G8" s="101"/>
      <c r="H8" s="101"/>
      <c r="I8" s="101"/>
    </row>
    <row r="9" spans="1:12" ht="11.25" customHeight="1">
      <c r="A9" s="24"/>
      <c r="B9" s="1960" t="s">
        <v>296</v>
      </c>
      <c r="C9" s="1960"/>
      <c r="D9" s="481" t="s">
        <v>617</v>
      </c>
      <c r="E9" s="481" t="s">
        <v>1195</v>
      </c>
      <c r="F9" s="101"/>
      <c r="H9" s="102"/>
    </row>
    <row r="10" spans="1:12" ht="11.25" customHeight="1">
      <c r="A10" s="24"/>
      <c r="B10" s="1961"/>
      <c r="C10" s="1961"/>
      <c r="D10" s="540">
        <v>2021</v>
      </c>
      <c r="E10" s="540">
        <v>2021</v>
      </c>
      <c r="F10" s="283"/>
      <c r="H10" s="434"/>
    </row>
    <row r="11" spans="1:12" ht="11.25" customHeight="1">
      <c r="A11" s="19"/>
      <c r="B11" s="102" t="s">
        <v>1600</v>
      </c>
      <c r="C11" s="434"/>
      <c r="D11" s="1034"/>
      <c r="E11" s="1034"/>
      <c r="F11" s="284"/>
    </row>
    <row r="12" spans="1:12" ht="11.25" customHeight="1">
      <c r="A12" s="19"/>
      <c r="B12" s="339" t="s">
        <v>1631</v>
      </c>
      <c r="C12" s="281" t="s">
        <v>1632</v>
      </c>
      <c r="D12" s="247">
        <v>2320057</v>
      </c>
      <c r="E12" s="247">
        <v>2498567.3870000001</v>
      </c>
      <c r="F12" s="247"/>
      <c r="G12" s="838"/>
    </row>
    <row r="13" spans="1:12" ht="11.25" customHeight="1">
      <c r="A13" s="19"/>
      <c r="B13" s="339" t="s">
        <v>1633</v>
      </c>
      <c r="C13" s="282" t="s">
        <v>1634</v>
      </c>
      <c r="D13" s="247">
        <v>61490</v>
      </c>
      <c r="E13" s="247">
        <v>69258.680999999997</v>
      </c>
      <c r="F13" s="247"/>
      <c r="G13" s="460"/>
    </row>
    <row r="14" spans="1:12" ht="11.25" customHeight="1">
      <c r="A14" s="19"/>
      <c r="B14" s="339" t="s">
        <v>1635</v>
      </c>
      <c r="C14" s="282" t="s">
        <v>1636</v>
      </c>
      <c r="D14" s="247">
        <v>2258567</v>
      </c>
      <c r="E14" s="247">
        <v>2429308.7059999998</v>
      </c>
      <c r="F14" s="247"/>
      <c r="G14" s="461"/>
    </row>
    <row r="15" spans="1:12" ht="11.25" customHeight="1">
      <c r="A15" s="19"/>
      <c r="B15" s="339" t="s">
        <v>1637</v>
      </c>
      <c r="C15" s="538" t="s">
        <v>739</v>
      </c>
      <c r="D15" s="247">
        <v>33475</v>
      </c>
      <c r="E15" s="247">
        <v>33683.588000000003</v>
      </c>
      <c r="F15" s="247"/>
      <c r="G15" s="460"/>
      <c r="H15" s="41"/>
    </row>
    <row r="16" spans="1:12" ht="11.25" customHeight="1">
      <c r="A16" s="19"/>
      <c r="B16" s="339" t="s">
        <v>1126</v>
      </c>
      <c r="C16" s="539" t="s">
        <v>1638</v>
      </c>
      <c r="D16" s="247">
        <v>463633</v>
      </c>
      <c r="E16" s="247">
        <v>625348.02</v>
      </c>
      <c r="F16" s="247"/>
      <c r="G16" s="460"/>
    </row>
    <row r="17" spans="1:12" ht="11.25" customHeight="1">
      <c r="A17" s="19"/>
      <c r="B17" s="339" t="s">
        <v>1639</v>
      </c>
      <c r="C17" s="539" t="s">
        <v>1640</v>
      </c>
      <c r="D17" s="247">
        <v>5457</v>
      </c>
      <c r="E17" s="247">
        <v>4447.6279999999997</v>
      </c>
      <c r="F17" s="247"/>
      <c r="G17" s="460"/>
    </row>
    <row r="18" spans="1:12" ht="11.25" customHeight="1">
      <c r="A18" s="19"/>
      <c r="B18" s="339" t="s">
        <v>1513</v>
      </c>
      <c r="C18" s="538" t="s">
        <v>603</v>
      </c>
      <c r="D18" s="247">
        <v>23057</v>
      </c>
      <c r="E18" s="247">
        <v>33877.627999999997</v>
      </c>
      <c r="F18" s="247"/>
      <c r="G18" s="460"/>
    </row>
    <row r="19" spans="1:12" ht="11.25" customHeight="1">
      <c r="A19" s="19"/>
      <c r="B19" s="339" t="s">
        <v>1515</v>
      </c>
      <c r="C19" s="538" t="s">
        <v>1641</v>
      </c>
      <c r="D19" s="247">
        <v>823434</v>
      </c>
      <c r="E19" s="247">
        <v>819346.09299999999</v>
      </c>
      <c r="F19" s="247"/>
      <c r="G19" s="460"/>
    </row>
    <row r="20" spans="1:12" ht="11.25" customHeight="1">
      <c r="A20" s="19"/>
      <c r="B20" s="339" t="s">
        <v>1516</v>
      </c>
      <c r="C20" s="538" t="s">
        <v>1642</v>
      </c>
      <c r="D20" s="247">
        <v>82422</v>
      </c>
      <c r="E20" s="247">
        <v>78570.687999999995</v>
      </c>
      <c r="F20" s="247"/>
      <c r="G20" s="460"/>
    </row>
    <row r="21" spans="1:12" ht="11.25" customHeight="1">
      <c r="A21" s="19"/>
      <c r="B21" s="339" t="s">
        <v>1518</v>
      </c>
      <c r="C21" s="538" t="s">
        <v>600</v>
      </c>
      <c r="D21" s="247">
        <v>750082</v>
      </c>
      <c r="E21" s="247">
        <v>740885.85499999998</v>
      </c>
      <c r="F21" s="247"/>
      <c r="G21" s="460"/>
    </row>
    <row r="22" spans="1:12" ht="11.25" customHeight="1">
      <c r="A22" s="19"/>
      <c r="B22" s="339" t="s">
        <v>1643</v>
      </c>
      <c r="C22" s="538" t="s">
        <v>737</v>
      </c>
      <c r="D22" s="247">
        <v>2888</v>
      </c>
      <c r="E22" s="247">
        <v>2242.5349999999999</v>
      </c>
      <c r="F22" s="247"/>
      <c r="G22" s="460"/>
    </row>
    <row r="23" spans="1:12" ht="11.25" customHeight="1">
      <c r="A23" s="19"/>
      <c r="B23" s="1501" t="s">
        <v>1644</v>
      </c>
      <c r="C23" s="1502" t="s">
        <v>1645</v>
      </c>
      <c r="D23" s="1503">
        <v>74119</v>
      </c>
      <c r="E23" s="1503">
        <v>90906.67</v>
      </c>
      <c r="F23" s="247"/>
      <c r="G23" s="460"/>
    </row>
    <row r="24" spans="1:12" ht="11.25" customHeight="1">
      <c r="A24" s="19"/>
    </row>
    <row r="25" spans="1:12" ht="21" customHeight="1">
      <c r="A25" s="19"/>
    </row>
    <row r="26" spans="1:12">
      <c r="A26" s="19"/>
    </row>
    <row r="27" spans="1:12">
      <c r="A27" s="19"/>
    </row>
    <row r="28" spans="1:12">
      <c r="A28" s="19"/>
      <c r="E28" s="27"/>
    </row>
    <row r="29" spans="1:12">
      <c r="A29" s="19"/>
    </row>
    <row r="30" spans="1:12">
      <c r="A30" s="19"/>
    </row>
    <row r="31" spans="1:12" s="101" customFormat="1">
      <c r="A31" s="19"/>
      <c r="C31" s="19"/>
      <c r="D31" s="19"/>
      <c r="E31" s="19"/>
      <c r="F31" s="19"/>
      <c r="G31" s="19"/>
      <c r="H31" s="19"/>
      <c r="I31" s="19"/>
      <c r="J31" s="19"/>
      <c r="K31" s="19"/>
      <c r="L31" s="19"/>
    </row>
    <row r="32" spans="1:12" s="101" customFormat="1">
      <c r="A32" s="19"/>
      <c r="C32" s="19"/>
      <c r="D32" s="19"/>
      <c r="E32" s="19"/>
      <c r="F32" s="19"/>
      <c r="G32" s="19"/>
      <c r="H32" s="19"/>
      <c r="I32" s="19"/>
      <c r="J32" s="19"/>
      <c r="K32" s="19"/>
      <c r="L32" s="19"/>
    </row>
    <row r="33" spans="1:12" s="101" customFormat="1">
      <c r="A33" s="19"/>
      <c r="C33" s="19"/>
      <c r="D33" s="19"/>
      <c r="E33" s="19"/>
      <c r="F33" s="19"/>
      <c r="G33" s="19"/>
      <c r="H33" s="19"/>
      <c r="I33" s="19"/>
      <c r="J33" s="19"/>
      <c r="K33" s="19"/>
      <c r="L33" s="19"/>
    </row>
    <row r="34" spans="1:12" s="101" customFormat="1">
      <c r="A34" s="19"/>
      <c r="C34" s="19"/>
      <c r="D34" s="19"/>
      <c r="E34" s="19"/>
      <c r="F34" s="19"/>
      <c r="G34" s="19"/>
      <c r="H34" s="19"/>
      <c r="I34" s="19"/>
      <c r="J34" s="19"/>
      <c r="K34" s="19"/>
      <c r="L34" s="19"/>
    </row>
    <row r="35" spans="1:12" s="101" customFormat="1">
      <c r="A35" s="19"/>
      <c r="C35" s="19"/>
      <c r="D35" s="19"/>
      <c r="E35" s="19"/>
      <c r="F35" s="19"/>
      <c r="G35" s="19"/>
      <c r="H35" s="19"/>
      <c r="I35" s="19"/>
      <c r="J35" s="19"/>
      <c r="K35" s="19"/>
      <c r="L35" s="19"/>
    </row>
    <row r="36" spans="1:12" s="101" customFormat="1">
      <c r="A36" s="19"/>
      <c r="C36" s="19"/>
      <c r="D36" s="19"/>
      <c r="E36" s="19"/>
      <c r="F36" s="19"/>
      <c r="G36" s="19"/>
      <c r="H36" s="19"/>
      <c r="I36" s="19"/>
      <c r="J36" s="19"/>
      <c r="K36" s="19"/>
      <c r="L36" s="19"/>
    </row>
    <row r="37" spans="1:12" s="101" customFormat="1">
      <c r="A37" s="19"/>
      <c r="C37" s="19"/>
      <c r="D37" s="19"/>
      <c r="E37" s="19"/>
      <c r="F37" s="19"/>
      <c r="G37" s="19"/>
      <c r="H37" s="19"/>
      <c r="I37" s="19"/>
      <c r="J37" s="19"/>
      <c r="K37" s="19"/>
      <c r="L37" s="19"/>
    </row>
    <row r="38" spans="1:12" s="101" customFormat="1">
      <c r="A38" s="19"/>
      <c r="C38" s="19"/>
      <c r="D38" s="19"/>
      <c r="E38" s="19"/>
      <c r="F38" s="19"/>
      <c r="G38" s="19"/>
      <c r="H38" s="19"/>
      <c r="I38" s="19"/>
      <c r="J38" s="19"/>
      <c r="K38" s="19"/>
      <c r="L38" s="19"/>
    </row>
    <row r="39" spans="1:12" s="101" customFormat="1">
      <c r="A39" s="19"/>
      <c r="C39" s="19"/>
      <c r="D39" s="19"/>
      <c r="E39" s="19"/>
      <c r="F39" s="19"/>
      <c r="G39" s="19"/>
      <c r="H39" s="19"/>
      <c r="I39" s="19"/>
      <c r="J39" s="19"/>
      <c r="K39" s="19"/>
      <c r="L39" s="19"/>
    </row>
    <row r="40" spans="1:12" s="101" customFormat="1">
      <c r="A40" s="19"/>
      <c r="C40" s="19"/>
      <c r="D40" s="19"/>
      <c r="E40" s="19"/>
      <c r="F40" s="19"/>
      <c r="G40" s="19"/>
      <c r="H40" s="19"/>
      <c r="I40" s="19"/>
      <c r="J40" s="19"/>
      <c r="K40" s="19"/>
      <c r="L40" s="19"/>
    </row>
    <row r="41" spans="1:12" s="101" customFormat="1">
      <c r="A41" s="19"/>
      <c r="C41" s="19"/>
      <c r="D41" s="19"/>
      <c r="E41" s="19"/>
      <c r="F41" s="19"/>
      <c r="G41" s="19"/>
      <c r="H41" s="19"/>
      <c r="I41" s="19"/>
      <c r="J41" s="19"/>
      <c r="K41" s="19"/>
      <c r="L41" s="19"/>
    </row>
    <row r="42" spans="1:12" s="101" customFormat="1">
      <c r="A42" s="19"/>
      <c r="C42" s="19"/>
      <c r="D42" s="19"/>
      <c r="E42" s="19"/>
      <c r="F42" s="19"/>
      <c r="G42" s="19"/>
      <c r="H42" s="19"/>
      <c r="I42" s="19"/>
      <c r="J42" s="19"/>
      <c r="K42" s="19"/>
      <c r="L42" s="19"/>
    </row>
    <row r="43" spans="1:12" s="101" customFormat="1">
      <c r="A43" s="19"/>
      <c r="C43" s="19"/>
      <c r="D43" s="19"/>
      <c r="E43" s="19"/>
      <c r="F43" s="19"/>
      <c r="G43" s="19"/>
      <c r="H43" s="19"/>
      <c r="I43" s="19"/>
      <c r="J43" s="19"/>
      <c r="K43" s="19"/>
      <c r="L43" s="19"/>
    </row>
    <row r="44" spans="1:12" s="101" customFormat="1">
      <c r="A44" s="19"/>
      <c r="C44" s="19"/>
      <c r="D44" s="19"/>
      <c r="E44" s="19"/>
      <c r="F44" s="19"/>
      <c r="G44" s="19"/>
      <c r="H44" s="19"/>
      <c r="I44" s="19"/>
      <c r="J44" s="19"/>
      <c r="K44" s="19"/>
      <c r="L44" s="19"/>
    </row>
    <row r="45" spans="1:12" s="101" customFormat="1">
      <c r="A45" s="19"/>
      <c r="C45" s="19"/>
      <c r="D45" s="19"/>
      <c r="E45" s="19"/>
      <c r="F45" s="19"/>
      <c r="G45" s="19"/>
      <c r="H45" s="19"/>
      <c r="I45" s="19"/>
      <c r="J45" s="19"/>
      <c r="K45" s="19"/>
      <c r="L45" s="19"/>
    </row>
    <row r="46" spans="1:12" s="101" customFormat="1">
      <c r="A46" s="19"/>
      <c r="C46" s="19"/>
      <c r="D46" s="19"/>
      <c r="E46" s="19"/>
      <c r="F46" s="19"/>
      <c r="G46" s="19"/>
      <c r="H46" s="19"/>
      <c r="I46" s="19"/>
      <c r="J46" s="19"/>
      <c r="K46" s="19"/>
      <c r="L46" s="19"/>
    </row>
    <row r="47" spans="1:12" s="101" customFormat="1">
      <c r="A47" s="19"/>
      <c r="C47" s="19"/>
      <c r="D47" s="19"/>
      <c r="E47" s="19"/>
      <c r="F47" s="19"/>
      <c r="G47" s="19"/>
      <c r="H47" s="19"/>
      <c r="I47" s="19"/>
      <c r="J47" s="19"/>
      <c r="K47" s="19"/>
      <c r="L47" s="19"/>
    </row>
    <row r="48" spans="1:12" s="101" customFormat="1">
      <c r="A48" s="19"/>
      <c r="C48" s="19"/>
      <c r="D48" s="19"/>
      <c r="E48" s="19"/>
      <c r="F48" s="19"/>
      <c r="G48" s="19"/>
      <c r="H48" s="19"/>
      <c r="I48" s="19"/>
      <c r="J48" s="19"/>
      <c r="K48" s="19"/>
      <c r="L48" s="19"/>
    </row>
    <row r="55" spans="1:12" s="101" customFormat="1">
      <c r="A55" s="30"/>
      <c r="C55" s="19"/>
      <c r="D55" s="19"/>
      <c r="E55" s="19"/>
      <c r="F55" s="19"/>
      <c r="G55" s="19"/>
      <c r="H55" s="19"/>
      <c r="I55" s="19"/>
      <c r="J55" s="19"/>
      <c r="K55" s="19"/>
      <c r="L55" s="19"/>
    </row>
    <row r="56" spans="1:12" s="101" customFormat="1">
      <c r="A56" s="30"/>
      <c r="C56" s="19"/>
      <c r="D56" s="19"/>
      <c r="E56" s="19"/>
      <c r="F56" s="19"/>
      <c r="G56" s="19"/>
      <c r="H56" s="19"/>
      <c r="I56" s="19"/>
      <c r="J56" s="19"/>
      <c r="K56" s="19"/>
      <c r="L56" s="19"/>
    </row>
    <row r="57" spans="1:12" s="101" customFormat="1">
      <c r="A57" s="31"/>
      <c r="C57" s="19"/>
      <c r="D57" s="19"/>
      <c r="E57" s="19"/>
      <c r="F57" s="19"/>
      <c r="G57" s="19"/>
      <c r="H57" s="19"/>
      <c r="I57" s="19"/>
      <c r="J57" s="19"/>
      <c r="K57" s="19"/>
      <c r="L57" s="19"/>
    </row>
    <row r="58" spans="1:12" s="101" customFormat="1">
      <c r="A58" s="19"/>
      <c r="C58" s="19"/>
      <c r="D58" s="19"/>
      <c r="E58" s="19"/>
      <c r="F58" s="19"/>
      <c r="G58" s="19"/>
      <c r="H58" s="19"/>
      <c r="I58" s="19"/>
      <c r="J58" s="19"/>
      <c r="K58" s="19"/>
      <c r="L58" s="19"/>
    </row>
    <row r="59" spans="1:12" s="101" customFormat="1">
      <c r="A59" s="19"/>
      <c r="C59" s="19"/>
      <c r="D59" s="19"/>
      <c r="E59" s="19"/>
      <c r="F59" s="19"/>
      <c r="G59" s="19"/>
      <c r="H59" s="19"/>
      <c r="I59" s="19"/>
      <c r="J59" s="19"/>
      <c r="K59" s="19"/>
      <c r="L59" s="19"/>
    </row>
    <row r="60" spans="1:12" s="101" customFormat="1">
      <c r="A60" s="19"/>
      <c r="C60" s="19"/>
      <c r="D60" s="19"/>
      <c r="E60" s="19"/>
      <c r="F60" s="19"/>
      <c r="G60" s="19"/>
      <c r="H60" s="19"/>
      <c r="I60" s="19"/>
      <c r="J60" s="19"/>
      <c r="K60" s="19"/>
      <c r="L60" s="19"/>
    </row>
    <row r="61" spans="1:12" s="101" customFormat="1">
      <c r="A61" s="19"/>
      <c r="C61" s="19"/>
      <c r="D61" s="19"/>
      <c r="E61" s="19"/>
      <c r="F61" s="19"/>
      <c r="G61" s="19"/>
      <c r="H61" s="19"/>
      <c r="I61" s="19"/>
      <c r="J61" s="19"/>
      <c r="K61" s="19"/>
      <c r="L61" s="19"/>
    </row>
    <row r="62" spans="1:12" s="101" customFormat="1">
      <c r="A62" s="19"/>
      <c r="C62" s="19"/>
      <c r="D62" s="19"/>
      <c r="E62" s="19"/>
      <c r="F62" s="19"/>
      <c r="G62" s="19"/>
      <c r="H62" s="19"/>
      <c r="I62" s="19"/>
      <c r="J62" s="19"/>
      <c r="K62" s="19"/>
      <c r="L62" s="19"/>
    </row>
    <row r="63" spans="1:12" s="101" customFormat="1">
      <c r="A63" s="19"/>
      <c r="C63" s="19"/>
      <c r="D63" s="19"/>
      <c r="E63" s="19"/>
      <c r="F63" s="19"/>
      <c r="G63" s="19"/>
      <c r="H63" s="19"/>
      <c r="I63" s="19"/>
      <c r="J63" s="19"/>
      <c r="K63" s="19"/>
      <c r="L63" s="19"/>
    </row>
    <row r="64" spans="1:12" s="101" customFormat="1">
      <c r="A64" s="19"/>
      <c r="C64" s="19"/>
      <c r="D64" s="19"/>
      <c r="E64" s="19"/>
      <c r="F64" s="19"/>
      <c r="G64" s="19"/>
      <c r="H64" s="19"/>
      <c r="I64" s="19"/>
      <c r="J64" s="19"/>
      <c r="K64" s="19"/>
      <c r="L64" s="19"/>
    </row>
    <row r="65" spans="1:12" s="101" customFormat="1">
      <c r="A65" s="19"/>
      <c r="C65" s="19"/>
      <c r="D65" s="19"/>
      <c r="E65" s="19"/>
      <c r="F65" s="19"/>
      <c r="G65" s="19"/>
      <c r="H65" s="19"/>
      <c r="I65" s="19"/>
      <c r="J65" s="19"/>
      <c r="K65" s="19"/>
      <c r="L65" s="19"/>
    </row>
    <row r="66" spans="1:12" s="101" customFormat="1">
      <c r="A66" s="33"/>
      <c r="C66" s="19"/>
      <c r="D66" s="19"/>
      <c r="E66" s="19"/>
      <c r="F66" s="19"/>
      <c r="G66" s="19"/>
      <c r="H66" s="19"/>
      <c r="I66" s="19"/>
      <c r="J66" s="19"/>
      <c r="K66" s="19"/>
      <c r="L66" s="19"/>
    </row>
    <row r="67" spans="1:12" s="101" customFormat="1">
      <c r="A67" s="33"/>
      <c r="C67" s="19"/>
      <c r="D67" s="19"/>
      <c r="E67" s="19"/>
      <c r="F67" s="19"/>
      <c r="G67" s="19"/>
      <c r="H67" s="19"/>
      <c r="I67" s="19"/>
      <c r="J67" s="19"/>
      <c r="K67" s="19"/>
      <c r="L67" s="19"/>
    </row>
    <row r="68" spans="1:12" s="101" customFormat="1">
      <c r="A68" s="33"/>
      <c r="C68" s="19"/>
      <c r="D68" s="19"/>
      <c r="E68" s="19"/>
      <c r="F68" s="19"/>
      <c r="G68" s="19"/>
      <c r="H68" s="19"/>
      <c r="I68" s="19"/>
      <c r="J68" s="19"/>
      <c r="K68" s="19"/>
      <c r="L68" s="19"/>
    </row>
    <row r="69" spans="1:12" s="101" customFormat="1">
      <c r="A69" s="33"/>
      <c r="C69" s="19"/>
      <c r="D69" s="19"/>
      <c r="E69" s="19"/>
      <c r="F69" s="19"/>
      <c r="G69" s="19"/>
      <c r="H69" s="19"/>
      <c r="I69" s="19"/>
      <c r="J69" s="19"/>
      <c r="K69" s="19"/>
      <c r="L69" s="19"/>
    </row>
    <row r="70" spans="1:12" s="101" customFormat="1">
      <c r="A70" s="33"/>
      <c r="C70" s="19"/>
      <c r="D70" s="19"/>
      <c r="E70" s="19"/>
      <c r="F70" s="19"/>
      <c r="G70" s="19"/>
      <c r="H70" s="19"/>
      <c r="I70" s="19"/>
      <c r="J70" s="19"/>
      <c r="K70" s="19"/>
      <c r="L70" s="19"/>
    </row>
    <row r="71" spans="1:12" s="101" customFormat="1">
      <c r="A71" s="33"/>
      <c r="C71" s="19"/>
      <c r="D71" s="19"/>
      <c r="E71" s="19"/>
      <c r="F71" s="19"/>
      <c r="G71" s="19"/>
      <c r="H71" s="19"/>
      <c r="I71" s="19"/>
      <c r="J71" s="19"/>
      <c r="K71" s="19"/>
      <c r="L71" s="19"/>
    </row>
    <row r="72" spans="1:12" s="101" customFormat="1">
      <c r="A72" s="33"/>
      <c r="C72" s="19"/>
      <c r="D72" s="19"/>
      <c r="E72" s="19"/>
      <c r="F72" s="19"/>
      <c r="G72" s="19"/>
      <c r="H72" s="19"/>
      <c r="I72" s="19"/>
      <c r="J72" s="19"/>
      <c r="K72" s="19"/>
      <c r="L72" s="19"/>
    </row>
    <row r="73" spans="1:12" s="101" customFormat="1">
      <c r="A73" s="33"/>
      <c r="C73" s="19"/>
      <c r="D73" s="19"/>
      <c r="E73" s="19"/>
      <c r="F73" s="19"/>
      <c r="G73" s="19"/>
      <c r="H73" s="19"/>
      <c r="I73" s="19"/>
      <c r="J73" s="19"/>
      <c r="K73" s="19"/>
      <c r="L73" s="19"/>
    </row>
    <row r="74" spans="1:12" s="101" customFormat="1">
      <c r="A74" s="28"/>
      <c r="C74" s="19"/>
      <c r="D74" s="19"/>
      <c r="E74" s="19"/>
      <c r="F74" s="19"/>
      <c r="G74" s="19"/>
      <c r="H74" s="19"/>
      <c r="I74" s="19"/>
      <c r="J74" s="19"/>
      <c r="K74" s="19"/>
      <c r="L74" s="19"/>
    </row>
    <row r="75" spans="1:12" s="101" customFormat="1">
      <c r="A75" s="28"/>
      <c r="C75" s="19"/>
      <c r="D75" s="19"/>
      <c r="E75" s="19"/>
      <c r="F75" s="19"/>
      <c r="G75" s="19"/>
      <c r="H75" s="19"/>
      <c r="I75" s="19"/>
      <c r="J75" s="19"/>
      <c r="K75" s="19"/>
      <c r="L75" s="19"/>
    </row>
    <row r="76" spans="1:12" s="101" customFormat="1">
      <c r="A76" s="28"/>
      <c r="C76" s="19"/>
      <c r="D76" s="19"/>
      <c r="E76" s="19"/>
      <c r="F76" s="19"/>
      <c r="G76" s="19"/>
      <c r="H76" s="19"/>
      <c r="I76" s="19"/>
      <c r="J76" s="19"/>
      <c r="K76" s="19"/>
      <c r="L76" s="19"/>
    </row>
  </sheetData>
  <mergeCells count="3">
    <mergeCell ref="B7:E7"/>
    <mergeCell ref="B9:C10"/>
    <mergeCell ref="B3:C3"/>
  </mergeCells>
  <phoneticPr fontId="289"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1"/>
  <dimension ref="A1:N92"/>
  <sheetViews>
    <sheetView showGridLines="0" showRowColHeaders="0" zoomScaleNormal="100" workbookViewId="0"/>
  </sheetViews>
  <sheetFormatPr baseColWidth="10" defaultColWidth="11.42578125" defaultRowHeight="11.25"/>
  <cols>
    <col min="1" max="1" width="2.7109375" style="28" customWidth="1"/>
    <col min="2" max="2" width="3.7109375" style="41" customWidth="1"/>
    <col min="3" max="3" width="59" style="41" customWidth="1"/>
    <col min="4" max="7" width="12.28515625" style="41" customWidth="1"/>
    <col min="8" max="8" width="1.42578125" style="3" customWidth="1"/>
    <col min="9" max="12" width="12.28515625" style="41" customWidth="1"/>
    <col min="13" max="13" width="13" style="41" bestFit="1" customWidth="1"/>
    <col min="14" max="16384" width="11.42578125" style="41"/>
  </cols>
  <sheetData>
    <row r="1" spans="1:14" s="17" customFormat="1" ht="11.25" customHeight="1">
      <c r="A1" s="14"/>
      <c r="B1" s="14"/>
      <c r="C1" s="14"/>
      <c r="D1" s="15"/>
      <c r="E1" s="15"/>
      <c r="F1" s="15"/>
      <c r="G1" s="15"/>
      <c r="H1" s="436"/>
      <c r="I1" s="15"/>
      <c r="J1" s="15"/>
      <c r="K1" s="15"/>
      <c r="L1" s="15"/>
    </row>
    <row r="2" spans="1:14" s="17" customFormat="1" ht="5.25" customHeight="1">
      <c r="A2" s="14"/>
      <c r="B2" s="14"/>
      <c r="C2" s="14"/>
      <c r="D2" s="15"/>
      <c r="E2" s="15"/>
      <c r="F2" s="15"/>
      <c r="G2" s="15"/>
      <c r="H2" s="436"/>
      <c r="I2" s="15"/>
      <c r="J2" s="15"/>
      <c r="K2" s="15"/>
      <c r="L2" s="15"/>
    </row>
    <row r="3" spans="1:14" s="19" customFormat="1" ht="12.75" customHeight="1">
      <c r="A3" s="18"/>
      <c r="B3" s="1758" t="s">
        <v>284</v>
      </c>
      <c r="C3" s="1758"/>
      <c r="D3" s="1758"/>
      <c r="E3" s="1758"/>
      <c r="F3" s="1758"/>
      <c r="G3" s="1758"/>
      <c r="H3" s="1758"/>
      <c r="I3" s="1758"/>
      <c r="J3" s="1758"/>
      <c r="K3" s="1758"/>
      <c r="L3" s="1758"/>
    </row>
    <row r="4" spans="1:14" s="17" customFormat="1" ht="5.25" customHeight="1">
      <c r="A4" s="14"/>
      <c r="B4" s="14"/>
      <c r="C4" s="14"/>
      <c r="D4" s="15"/>
      <c r="E4" s="15"/>
      <c r="F4" s="15"/>
      <c r="G4" s="15"/>
      <c r="H4" s="436"/>
      <c r="I4" s="15"/>
      <c r="J4" s="15"/>
      <c r="K4" s="15"/>
      <c r="L4" s="15"/>
      <c r="M4" s="14"/>
      <c r="N4" s="14"/>
    </row>
    <row r="5" spans="1:14" s="9" customFormat="1" ht="15.75" customHeight="1">
      <c r="A5" s="20"/>
      <c r="B5" s="21" t="s">
        <v>1646</v>
      </c>
      <c r="H5"/>
    </row>
    <row r="6" spans="1:14" s="9" customFormat="1" ht="15.75" customHeight="1">
      <c r="A6" s="20"/>
      <c r="B6" s="21"/>
      <c r="H6"/>
    </row>
    <row r="7" spans="1:14" s="1452" customFormat="1" ht="22.5" customHeight="1">
      <c r="A7" s="1568"/>
      <c r="B7" s="1965" t="s">
        <v>1973</v>
      </c>
      <c r="C7" s="1965"/>
      <c r="D7" s="1965"/>
      <c r="E7" s="1965"/>
      <c r="F7" s="1965"/>
      <c r="G7" s="1965"/>
      <c r="H7" s="1966"/>
      <c r="I7" s="1966"/>
      <c r="J7" s="1966"/>
      <c r="K7" s="1966"/>
      <c r="L7" s="1966"/>
    </row>
    <row r="8" spans="1:14" s="1452" customFormat="1" ht="11.25" customHeight="1">
      <c r="A8" s="1568"/>
      <c r="B8" s="1574"/>
      <c r="C8" s="1574"/>
      <c r="D8" s="1574"/>
      <c r="E8" s="1574"/>
      <c r="F8" s="1574"/>
      <c r="G8" s="1574"/>
      <c r="H8" s="1575"/>
      <c r="I8" s="1575"/>
      <c r="J8" s="1575"/>
      <c r="K8" s="1575"/>
      <c r="L8" s="1575"/>
    </row>
    <row r="9" spans="1:14" s="52" customFormat="1" ht="11.25" customHeight="1">
      <c r="A9" s="746"/>
      <c r="D9" s="1419" t="s">
        <v>305</v>
      </c>
      <c r="E9" s="1419" t="s">
        <v>308</v>
      </c>
      <c r="F9" s="1419" t="s">
        <v>310</v>
      </c>
      <c r="G9" s="1419" t="s">
        <v>313</v>
      </c>
      <c r="H9" s="1504"/>
      <c r="I9" s="1419" t="s">
        <v>319</v>
      </c>
      <c r="J9" s="1419" t="s">
        <v>328</v>
      </c>
      <c r="K9" s="1419" t="s">
        <v>331</v>
      </c>
      <c r="L9" s="1419" t="s">
        <v>339</v>
      </c>
    </row>
    <row r="10" spans="1:14" ht="11.25" customHeight="1">
      <c r="A10" s="24"/>
      <c r="B10" s="1641"/>
      <c r="C10" s="1641"/>
      <c r="D10" s="1921" t="s">
        <v>1647</v>
      </c>
      <c r="E10" s="1921"/>
      <c r="F10" s="1921"/>
      <c r="G10" s="1921"/>
      <c r="H10" s="161"/>
      <c r="I10" s="1921" t="s">
        <v>1648</v>
      </c>
      <c r="J10" s="1921"/>
      <c r="K10" s="1921"/>
      <c r="L10" s="1921"/>
    </row>
    <row r="11" spans="1:14" ht="11.25" customHeight="1">
      <c r="A11" s="24"/>
      <c r="B11" s="1640"/>
      <c r="C11" s="1640"/>
      <c r="D11" s="915" t="s">
        <v>537</v>
      </c>
      <c r="E11" s="915" t="s">
        <v>1194</v>
      </c>
      <c r="F11" s="915" t="s">
        <v>1195</v>
      </c>
      <c r="G11" s="915" t="s">
        <v>1196</v>
      </c>
      <c r="H11" s="161"/>
      <c r="I11" s="915" t="s">
        <v>537</v>
      </c>
      <c r="J11" s="915" t="s">
        <v>1194</v>
      </c>
      <c r="K11" s="915" t="s">
        <v>1195</v>
      </c>
      <c r="L11" s="915" t="s">
        <v>1196</v>
      </c>
    </row>
    <row r="12" spans="1:14" s="3" customFormat="1" ht="11.25" customHeight="1">
      <c r="A12" s="2"/>
      <c r="B12" s="1967" t="s">
        <v>296</v>
      </c>
      <c r="C12" s="1967"/>
      <c r="D12" s="1135">
        <v>2021</v>
      </c>
      <c r="E12" s="1135">
        <v>2021</v>
      </c>
      <c r="F12" s="1135">
        <v>2021</v>
      </c>
      <c r="G12" s="1135">
        <v>2021</v>
      </c>
      <c r="H12" s="161"/>
      <c r="I12" s="1135">
        <v>2021</v>
      </c>
      <c r="J12" s="1135">
        <v>2021</v>
      </c>
      <c r="K12" s="1135">
        <v>2021</v>
      </c>
      <c r="L12" s="1135">
        <v>2021</v>
      </c>
    </row>
    <row r="13" spans="1:14" s="3" customFormat="1" ht="11.25" customHeight="1">
      <c r="A13" s="2"/>
      <c r="B13" s="1964" t="s">
        <v>1649</v>
      </c>
      <c r="C13" s="1964"/>
      <c r="D13" s="607"/>
      <c r="E13" s="607"/>
      <c r="F13" s="607"/>
      <c r="G13" s="607"/>
      <c r="H13" s="1037"/>
      <c r="I13" s="607"/>
      <c r="J13" s="607"/>
      <c r="K13" s="607"/>
      <c r="L13" s="607"/>
    </row>
    <row r="14" spans="1:14" s="3" customFormat="1" ht="22.5">
      <c r="A14" s="2"/>
      <c r="B14" s="1251">
        <v>1</v>
      </c>
      <c r="C14" s="535" t="s">
        <v>2006</v>
      </c>
      <c r="D14" s="1746"/>
      <c r="E14" s="1746"/>
      <c r="F14" s="1746"/>
      <c r="G14" s="1746"/>
      <c r="H14" s="161"/>
      <c r="I14" s="1748"/>
      <c r="J14" s="1748"/>
      <c r="K14" s="1748"/>
      <c r="L14" s="1748"/>
      <c r="M14" s="1747"/>
    </row>
    <row r="15" spans="1:14" s="3" customFormat="1" ht="11.25" customHeight="1">
      <c r="A15" s="2"/>
      <c r="B15" s="1964" t="s">
        <v>1650</v>
      </c>
      <c r="C15" s="1964"/>
      <c r="D15" s="607"/>
      <c r="E15" s="607"/>
      <c r="F15" s="607"/>
      <c r="G15" s="607"/>
      <c r="H15" s="1037"/>
      <c r="I15" s="607"/>
      <c r="J15" s="607"/>
      <c r="K15" s="607"/>
      <c r="L15" s="607"/>
    </row>
    <row r="16" spans="1:14" s="3" customFormat="1">
      <c r="A16" s="2"/>
      <c r="B16" s="154">
        <v>2</v>
      </c>
      <c r="C16" s="535" t="s">
        <v>1651</v>
      </c>
      <c r="D16" s="535"/>
      <c r="E16" s="535"/>
      <c r="F16" s="535"/>
      <c r="G16" s="535"/>
      <c r="H16" s="161"/>
      <c r="I16" s="535"/>
      <c r="J16" s="535"/>
      <c r="K16" s="535"/>
      <c r="L16" s="535"/>
    </row>
    <row r="17" spans="1:13">
      <c r="A17" s="19"/>
      <c r="B17" s="141">
        <v>3</v>
      </c>
      <c r="C17" s="525" t="s">
        <v>1652</v>
      </c>
      <c r="D17" s="136">
        <v>374424.45154316997</v>
      </c>
      <c r="E17" s="136">
        <v>377173.66936842602</v>
      </c>
      <c r="F17" s="136">
        <v>366139.56668381399</v>
      </c>
      <c r="G17" s="136">
        <v>355185.5428</v>
      </c>
      <c r="H17" s="161"/>
      <c r="I17" s="136">
        <v>18721.2225771585</v>
      </c>
      <c r="J17" s="136">
        <v>18858.683468421303</v>
      </c>
      <c r="K17" s="136">
        <v>18306.978334190699</v>
      </c>
      <c r="L17" s="136">
        <v>17759.277139999998</v>
      </c>
    </row>
    <row r="18" spans="1:13">
      <c r="A18" s="19"/>
      <c r="B18" s="141">
        <v>4</v>
      </c>
      <c r="C18" s="525" t="s">
        <v>1653</v>
      </c>
      <c r="D18" s="136">
        <v>102534.18449217272</v>
      </c>
      <c r="E18" s="136">
        <v>101623.22718490356</v>
      </c>
      <c r="F18" s="136">
        <v>98070.640315832017</v>
      </c>
      <c r="G18" s="136">
        <v>95579.200979999994</v>
      </c>
      <c r="H18" s="157"/>
      <c r="I18" s="157">
        <v>11181.759257475313</v>
      </c>
      <c r="J18" s="157">
        <v>10691.724162108865</v>
      </c>
      <c r="K18" s="157">
        <v>10425.863742354586</v>
      </c>
      <c r="L18" s="157">
        <v>10469.90237</v>
      </c>
    </row>
    <row r="19" spans="1:13" s="3" customFormat="1">
      <c r="A19" s="2"/>
      <c r="B19" s="154">
        <v>5</v>
      </c>
      <c r="C19" s="535" t="s">
        <v>1654</v>
      </c>
      <c r="D19" s="157"/>
      <c r="E19" s="157"/>
      <c r="F19" s="157"/>
      <c r="G19" s="157"/>
      <c r="H19" s="157"/>
      <c r="I19" s="136"/>
      <c r="J19" s="136"/>
      <c r="K19" s="136"/>
      <c r="L19" s="136"/>
    </row>
    <row r="20" spans="1:13" ht="21.75" customHeight="1">
      <c r="A20" s="19"/>
      <c r="B20" s="141">
        <v>6</v>
      </c>
      <c r="C20" s="525" t="s">
        <v>1655</v>
      </c>
      <c r="D20" s="136">
        <v>604937.01007518871</v>
      </c>
      <c r="E20" s="136">
        <v>585928.72117742733</v>
      </c>
      <c r="F20" s="136">
        <v>556578.06274362607</v>
      </c>
      <c r="G20" s="136">
        <v>521537.18239999999</v>
      </c>
      <c r="H20" s="157"/>
      <c r="I20" s="136">
        <v>139025.40895547884</v>
      </c>
      <c r="J20" s="136">
        <v>134495.86684830915</v>
      </c>
      <c r="K20" s="136">
        <v>127628.92535892912</v>
      </c>
      <c r="L20" s="136">
        <v>119276.2257</v>
      </c>
    </row>
    <row r="21" spans="1:13">
      <c r="A21" s="19"/>
      <c r="B21" s="141">
        <v>7</v>
      </c>
      <c r="C21" s="525" t="s">
        <v>1656</v>
      </c>
      <c r="D21" s="136">
        <v>505882.58106560749</v>
      </c>
      <c r="E21" s="136">
        <v>485724.5987706873</v>
      </c>
      <c r="F21" s="136">
        <v>461835.11597599048</v>
      </c>
      <c r="G21" s="136">
        <v>417307.56160000002</v>
      </c>
      <c r="H21" s="157"/>
      <c r="I21" s="136">
        <v>396599.93649790011</v>
      </c>
      <c r="J21" s="136">
        <v>376658.28703754698</v>
      </c>
      <c r="K21" s="136">
        <v>361631.21666406008</v>
      </c>
      <c r="L21" s="136">
        <v>313305.29100000003</v>
      </c>
    </row>
    <row r="22" spans="1:13">
      <c r="A22" s="19"/>
      <c r="B22" s="141">
        <v>8</v>
      </c>
      <c r="C22" s="525" t="s">
        <v>1657</v>
      </c>
      <c r="D22" s="136">
        <v>126048.63641235199</v>
      </c>
      <c r="E22" s="136">
        <v>131604.84185387101</v>
      </c>
      <c r="F22" s="136">
        <v>109720.171148597</v>
      </c>
      <c r="G22" s="136">
        <v>44999.475659999996</v>
      </c>
      <c r="H22" s="157"/>
      <c r="I22" s="157">
        <v>126048.63641235199</v>
      </c>
      <c r="J22" s="157">
        <v>131604.84185387101</v>
      </c>
      <c r="K22" s="157">
        <v>109720.171148597</v>
      </c>
      <c r="L22" s="157">
        <v>44999.475659999996</v>
      </c>
    </row>
    <row r="23" spans="1:13">
      <c r="A23" s="19"/>
      <c r="B23" s="141">
        <v>9</v>
      </c>
      <c r="C23" s="525" t="s">
        <v>1658</v>
      </c>
      <c r="D23" s="211"/>
      <c r="E23" s="211"/>
      <c r="F23" s="211"/>
      <c r="G23" s="211"/>
      <c r="H23" s="157"/>
      <c r="I23" s="157"/>
      <c r="J23" s="157"/>
      <c r="K23" s="157"/>
      <c r="L23" s="157"/>
    </row>
    <row r="24" spans="1:13">
      <c r="A24" s="19"/>
      <c r="B24" s="141">
        <v>10</v>
      </c>
      <c r="C24" s="525" t="s">
        <v>1659</v>
      </c>
      <c r="D24" s="136"/>
      <c r="E24" s="136"/>
      <c r="F24" s="136"/>
      <c r="G24" s="136"/>
      <c r="H24" s="157"/>
      <c r="I24" s="136"/>
      <c r="J24" s="136"/>
      <c r="K24" s="136"/>
      <c r="L24" s="136"/>
    </row>
    <row r="25" spans="1:13">
      <c r="A25" s="19"/>
      <c r="B25" s="141">
        <v>11</v>
      </c>
      <c r="C25" s="525" t="s">
        <v>1660</v>
      </c>
      <c r="D25" s="136">
        <v>40565.386831510266</v>
      </c>
      <c r="E25" s="136">
        <v>40821.506336294115</v>
      </c>
      <c r="F25" s="136">
        <v>42839.649611602639</v>
      </c>
      <c r="G25" s="136">
        <v>45159.064709999999</v>
      </c>
      <c r="H25" s="157"/>
      <c r="I25" s="136">
        <v>40565.386831510266</v>
      </c>
      <c r="J25" s="136">
        <v>40821.506336294115</v>
      </c>
      <c r="K25" s="136">
        <v>42839.649611602639</v>
      </c>
      <c r="L25" s="136">
        <v>45159.064709999999</v>
      </c>
    </row>
    <row r="26" spans="1:13">
      <c r="A26" s="19"/>
      <c r="B26" s="141">
        <v>12</v>
      </c>
      <c r="C26" s="525" t="s">
        <v>1661</v>
      </c>
      <c r="D26" s="136">
        <v>11218.5646420554</v>
      </c>
      <c r="E26" s="136">
        <v>866.75604268635595</v>
      </c>
      <c r="F26" s="136">
        <v>10184.9923081948</v>
      </c>
      <c r="G26" s="136">
        <v>5496.0100149999998</v>
      </c>
      <c r="H26" s="157"/>
      <c r="I26" s="136">
        <v>11218.5646420554</v>
      </c>
      <c r="J26" s="136">
        <v>866.75604268635595</v>
      </c>
      <c r="K26" s="136">
        <v>10184.9923081948</v>
      </c>
      <c r="L26" s="136">
        <v>5496.0100149999998</v>
      </c>
      <c r="M26" s="155"/>
    </row>
    <row r="27" spans="1:13">
      <c r="A27" s="19"/>
      <c r="B27" s="141">
        <v>13</v>
      </c>
      <c r="C27" s="525" t="s">
        <v>1662</v>
      </c>
      <c r="D27" s="136">
        <v>458457.53112362098</v>
      </c>
      <c r="E27" s="136">
        <v>457815.01299304795</v>
      </c>
      <c r="F27" s="136">
        <v>430926.38327838236</v>
      </c>
      <c r="G27" s="136">
        <v>432413.9852</v>
      </c>
      <c r="H27" s="157"/>
      <c r="I27" s="136">
        <v>53499.609886589918</v>
      </c>
      <c r="J27" s="136">
        <v>55158.077827221583</v>
      </c>
      <c r="K27" s="136">
        <v>51271.257686661258</v>
      </c>
      <c r="L27" s="136">
        <v>51725.013160000002</v>
      </c>
    </row>
    <row r="28" spans="1:13">
      <c r="A28" s="19"/>
      <c r="B28" s="141">
        <v>14</v>
      </c>
      <c r="C28" s="588" t="s">
        <v>1663</v>
      </c>
      <c r="D28" s="136"/>
      <c r="E28" s="136"/>
      <c r="F28" s="136"/>
      <c r="G28" s="136"/>
      <c r="H28" s="157"/>
      <c r="I28" s="136"/>
      <c r="J28" s="136"/>
      <c r="K28" s="136"/>
      <c r="L28" s="136"/>
    </row>
    <row r="29" spans="1:13">
      <c r="A29" s="19"/>
      <c r="B29" s="141">
        <v>15</v>
      </c>
      <c r="C29" s="588" t="s">
        <v>1664</v>
      </c>
      <c r="D29" s="136">
        <v>376465.96479308128</v>
      </c>
      <c r="E29" s="136">
        <v>369600.58263286506</v>
      </c>
      <c r="F29" s="136">
        <v>390391.78339273256</v>
      </c>
      <c r="G29" s="136">
        <v>404678.85009999998</v>
      </c>
      <c r="H29" s="157"/>
      <c r="I29" s="136">
        <v>27004.335738299094</v>
      </c>
      <c r="J29" s="136">
        <v>26505.043215102993</v>
      </c>
      <c r="K29" s="136">
        <v>26732.857444170146</v>
      </c>
      <c r="L29" s="136">
        <v>25099.388070000001</v>
      </c>
    </row>
    <row r="30" spans="1:13">
      <c r="A30" s="19"/>
      <c r="B30" s="684">
        <v>16</v>
      </c>
      <c r="C30" s="630" t="s">
        <v>1665</v>
      </c>
      <c r="D30" s="696"/>
      <c r="E30" s="696"/>
      <c r="F30" s="696"/>
      <c r="G30" s="696"/>
      <c r="H30" s="626"/>
      <c r="I30" s="631">
        <v>823864.86079881946</v>
      </c>
      <c r="J30" s="631">
        <v>795660.78679156245</v>
      </c>
      <c r="K30" s="631">
        <v>758741.91229876038</v>
      </c>
      <c r="L30" s="631">
        <v>633289.64780000004</v>
      </c>
    </row>
    <row r="31" spans="1:13" s="3" customFormat="1" ht="11.25" customHeight="1">
      <c r="A31" s="2"/>
      <c r="B31" s="1964" t="s">
        <v>1666</v>
      </c>
      <c r="C31" s="1964"/>
      <c r="D31" s="607"/>
      <c r="E31" s="607"/>
      <c r="F31" s="607"/>
      <c r="G31" s="607"/>
      <c r="H31" s="607"/>
      <c r="I31" s="607"/>
      <c r="J31" s="607"/>
      <c r="K31" s="607"/>
      <c r="L31" s="607"/>
    </row>
    <row r="32" spans="1:13">
      <c r="A32" s="19"/>
      <c r="B32" s="141">
        <v>17</v>
      </c>
      <c r="C32" s="588" t="s">
        <v>1667</v>
      </c>
      <c r="D32" s="136">
        <v>65791.208302947198</v>
      </c>
      <c r="E32" s="136">
        <v>63074.799431757594</v>
      </c>
      <c r="F32" s="136">
        <v>78142.578454983581</v>
      </c>
      <c r="G32" s="136">
        <v>79917.33855</v>
      </c>
      <c r="H32" s="157"/>
      <c r="I32" s="136">
        <v>4672.8427259179434</v>
      </c>
      <c r="J32" s="136">
        <v>5436.6647217850259</v>
      </c>
      <c r="K32" s="136">
        <v>5843.8583254992618</v>
      </c>
      <c r="L32" s="136">
        <v>6542.0612110000002</v>
      </c>
      <c r="M32" s="155"/>
    </row>
    <row r="33" spans="1:13">
      <c r="A33" s="19"/>
      <c r="B33" s="141">
        <v>18</v>
      </c>
      <c r="C33" s="588" t="s">
        <v>1668</v>
      </c>
      <c r="D33" s="136">
        <v>36730.322625184104</v>
      </c>
      <c r="E33" s="136">
        <v>34129.241361474124</v>
      </c>
      <c r="F33" s="136">
        <v>43309.113264798842</v>
      </c>
      <c r="G33" s="136">
        <v>34286.927389999997</v>
      </c>
      <c r="H33" s="157"/>
      <c r="I33" s="136">
        <v>21375.619983402208</v>
      </c>
      <c r="J33" s="136">
        <v>21857.226291178064</v>
      </c>
      <c r="K33" s="136">
        <v>29527.448201730647</v>
      </c>
      <c r="L33" s="136">
        <v>21637.172259999999</v>
      </c>
    </row>
    <row r="34" spans="1:13">
      <c r="A34" s="19"/>
      <c r="B34" s="141">
        <v>19</v>
      </c>
      <c r="C34" s="588" t="s">
        <v>1669</v>
      </c>
      <c r="D34" s="136">
        <v>41708.404005130498</v>
      </c>
      <c r="E34" s="136">
        <v>44185.282880986393</v>
      </c>
      <c r="F34" s="136">
        <v>32953.257981439703</v>
      </c>
      <c r="G34" s="136">
        <v>8634.7305450000003</v>
      </c>
      <c r="H34" s="157"/>
      <c r="I34" s="136">
        <v>41708.404005130498</v>
      </c>
      <c r="J34" s="136">
        <v>44185.282880986393</v>
      </c>
      <c r="K34" s="136">
        <v>32953.257981439703</v>
      </c>
      <c r="L34" s="136">
        <v>8634.7305450000003</v>
      </c>
    </row>
    <row r="35" spans="1:13">
      <c r="A35" s="19"/>
      <c r="B35" s="684">
        <v>20</v>
      </c>
      <c r="C35" s="630" t="s">
        <v>1670</v>
      </c>
      <c r="D35" s="631">
        <v>144229.9349332618</v>
      </c>
      <c r="E35" s="631">
        <v>141389.32367421812</v>
      </c>
      <c r="F35" s="631">
        <v>154404.94970122213</v>
      </c>
      <c r="G35" s="631">
        <v>122838.99649999999</v>
      </c>
      <c r="H35" s="626"/>
      <c r="I35" s="631">
        <v>67756.866714450662</v>
      </c>
      <c r="J35" s="631">
        <v>71479.173893949483</v>
      </c>
      <c r="K35" s="631">
        <v>68324.564508669617</v>
      </c>
      <c r="L35" s="631">
        <v>36813.964010000003</v>
      </c>
    </row>
    <row r="36" spans="1:13" s="3" customFormat="1" ht="11.25" customHeight="1">
      <c r="A36" s="2"/>
      <c r="B36" s="1964" t="s">
        <v>1671</v>
      </c>
      <c r="C36" s="1964"/>
      <c r="D36" s="1037"/>
      <c r="E36" s="1037"/>
      <c r="F36" s="1037"/>
      <c r="G36" s="1037"/>
      <c r="H36" s="607"/>
      <c r="I36" s="1037"/>
      <c r="J36" s="1037"/>
      <c r="K36" s="1037"/>
      <c r="L36" s="1037"/>
    </row>
    <row r="37" spans="1:13">
      <c r="A37" s="19"/>
      <c r="B37" s="141">
        <v>21</v>
      </c>
      <c r="C37" s="588" t="s">
        <v>1672</v>
      </c>
      <c r="D37" s="166"/>
      <c r="E37" s="166"/>
      <c r="F37" s="166"/>
      <c r="G37" s="166"/>
      <c r="H37" s="435"/>
      <c r="I37" s="136">
        <v>984933.57805579039</v>
      </c>
      <c r="J37" s="136">
        <v>992571.26592243242</v>
      </c>
      <c r="K37" s="136">
        <v>938302.26968072203</v>
      </c>
      <c r="L37" s="136">
        <v>860943.93610000005</v>
      </c>
    </row>
    <row r="38" spans="1:13">
      <c r="A38" s="19"/>
      <c r="B38" s="141">
        <v>22</v>
      </c>
      <c r="C38" s="588" t="s">
        <v>1673</v>
      </c>
      <c r="D38" s="166"/>
      <c r="E38" s="166"/>
      <c r="F38" s="166"/>
      <c r="G38" s="166"/>
      <c r="H38" s="435"/>
      <c r="I38" s="136">
        <v>756107.99408436869</v>
      </c>
      <c r="J38" s="136">
        <v>724181.61289761309</v>
      </c>
      <c r="K38" s="136">
        <v>690417.34779009083</v>
      </c>
      <c r="L38" s="136">
        <v>596475.6838</v>
      </c>
    </row>
    <row r="39" spans="1:13">
      <c r="A39" s="19"/>
      <c r="B39" s="1252">
        <v>23</v>
      </c>
      <c r="C39" s="1205" t="s">
        <v>1674</v>
      </c>
      <c r="D39" s="1253"/>
      <c r="E39" s="1253"/>
      <c r="F39" s="1253"/>
      <c r="G39" s="1253"/>
      <c r="H39" s="1639"/>
      <c r="I39" s="1638">
        <v>130.263611251528</v>
      </c>
      <c r="J39" s="1638">
        <v>137.06109741601034</v>
      </c>
      <c r="K39" s="1638">
        <v>135.90363461811501</v>
      </c>
      <c r="L39" s="1638">
        <v>144.33850000000001</v>
      </c>
      <c r="M39" s="90"/>
    </row>
    <row r="40" spans="1:13">
      <c r="A40" s="19"/>
    </row>
    <row r="41" spans="1:13">
      <c r="A41" s="19"/>
      <c r="G41" s="46"/>
      <c r="J41" s="53"/>
    </row>
    <row r="42" spans="1:13">
      <c r="A42" s="19"/>
      <c r="C42" s="125"/>
      <c r="G42" s="46"/>
    </row>
    <row r="43" spans="1:13">
      <c r="A43" s="19"/>
      <c r="G43" s="46"/>
    </row>
    <row r="44" spans="1:13">
      <c r="A44" s="19"/>
      <c r="D44" s="592"/>
      <c r="E44" s="592"/>
      <c r="F44" s="592"/>
      <c r="G44" s="437"/>
      <c r="H44" s="502"/>
    </row>
    <row r="45" spans="1:13">
      <c r="A45" s="19"/>
      <c r="C45" s="592"/>
      <c r="D45" s="592"/>
      <c r="E45" s="592"/>
      <c r="F45" s="592"/>
      <c r="G45" s="437"/>
      <c r="H45" s="502"/>
    </row>
    <row r="46" spans="1:13">
      <c r="A46" s="19"/>
    </row>
    <row r="47" spans="1:13">
      <c r="A47" s="19"/>
    </row>
    <row r="48" spans="1:13">
      <c r="A48" s="19"/>
    </row>
    <row r="49" spans="1:1">
      <c r="A49" s="19"/>
    </row>
    <row r="50" spans="1:1">
      <c r="A50" s="19"/>
    </row>
    <row r="51" spans="1:1">
      <c r="A51" s="19"/>
    </row>
    <row r="52" spans="1:1">
      <c r="A52" s="19"/>
    </row>
    <row r="53" spans="1:1">
      <c r="A53" s="19"/>
    </row>
    <row r="54" spans="1:1">
      <c r="A54" s="19"/>
    </row>
    <row r="55" spans="1:1">
      <c r="A55" s="19"/>
    </row>
    <row r="56" spans="1:1">
      <c r="A56" s="19"/>
    </row>
    <row r="57" spans="1:1">
      <c r="A57" s="19"/>
    </row>
    <row r="58" spans="1:1">
      <c r="A58" s="19"/>
    </row>
    <row r="59" spans="1:1">
      <c r="A59" s="19"/>
    </row>
    <row r="60" spans="1:1">
      <c r="A60" s="19"/>
    </row>
    <row r="61" spans="1:1">
      <c r="A61" s="19"/>
    </row>
    <row r="62" spans="1:1">
      <c r="A62" s="19"/>
    </row>
    <row r="63" spans="1:1">
      <c r="A63" s="19"/>
    </row>
    <row r="64" spans="1:1">
      <c r="A64" s="19"/>
    </row>
    <row r="65" spans="1:1">
      <c r="A65" s="19"/>
    </row>
    <row r="66" spans="1:1">
      <c r="A66" s="19"/>
    </row>
    <row r="67" spans="1:1">
      <c r="A67" s="19"/>
    </row>
    <row r="74" spans="1:1">
      <c r="A74" s="30"/>
    </row>
    <row r="75" spans="1:1">
      <c r="A75" s="30"/>
    </row>
    <row r="76" spans="1:1">
      <c r="A76" s="31"/>
    </row>
    <row r="77" spans="1:1">
      <c r="A77" s="19"/>
    </row>
    <row r="78" spans="1:1">
      <c r="A78" s="19"/>
    </row>
    <row r="79" spans="1:1">
      <c r="A79" s="19"/>
    </row>
    <row r="80" spans="1:1">
      <c r="A80" s="19"/>
    </row>
    <row r="81" spans="1:1">
      <c r="A81" s="19"/>
    </row>
    <row r="82" spans="1:1">
      <c r="A82" s="19"/>
    </row>
    <row r="83" spans="1:1">
      <c r="A83" s="19"/>
    </row>
    <row r="84" spans="1:1">
      <c r="A84" s="19"/>
    </row>
    <row r="85" spans="1:1">
      <c r="A85" s="33"/>
    </row>
    <row r="86" spans="1:1">
      <c r="A86" s="33"/>
    </row>
    <row r="87" spans="1:1">
      <c r="A87" s="33"/>
    </row>
    <row r="88" spans="1:1">
      <c r="A88" s="33"/>
    </row>
    <row r="89" spans="1:1">
      <c r="A89" s="33"/>
    </row>
    <row r="90" spans="1:1">
      <c r="A90" s="33"/>
    </row>
    <row r="91" spans="1:1">
      <c r="A91" s="33"/>
    </row>
    <row r="92" spans="1:1">
      <c r="A92" s="33"/>
    </row>
  </sheetData>
  <mergeCells count="9">
    <mergeCell ref="B31:C31"/>
    <mergeCell ref="B7:L7"/>
    <mergeCell ref="B13:C13"/>
    <mergeCell ref="B36:C36"/>
    <mergeCell ref="B3:L3"/>
    <mergeCell ref="D10:G10"/>
    <mergeCell ref="I10:L10"/>
    <mergeCell ref="B12:C12"/>
    <mergeCell ref="B15:C15"/>
  </mergeCells>
  <hyperlinks>
    <hyperlink ref="B3" location="Contents!A1" display="Back to index page" xr:uid="{00000000-0004-0000-2F00-000000000000}"/>
    <hyperlink ref="B3:L3" location="CONTENTS!A1" display="Back to contents page" xr:uid="{00000000-0004-0000-2F00-000001000000}"/>
    <hyperlink ref="J3" location="CONTENTS!A1" display="Back to contents page" xr:uid="{B8E3BF7C-CBA2-407E-ACBF-90405BB5B809}"/>
    <hyperlink ref="K3" location="CONTENTS!A1" display="Back to contents page" xr:uid="{7CB1818B-C36D-4ECE-9978-F2EE83A0EA31}"/>
    <hyperlink ref="L3" location="CONTENTS!A1" display="Back to contents page" xr:uid="{8D88A908-EC30-4B7F-84D9-69D956CA19CF}"/>
  </hyperlinks>
  <pageMargins left="0.23622047244094491" right="0.23622047244094491" top="0.74803149606299213" bottom="0.74803149606299213" header="0.31496062992125984" footer="0.31496062992125984"/>
  <pageSetup paperSize="9" scale="6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5"/>
  <dimension ref="A1:Y45"/>
  <sheetViews>
    <sheetView showGridLines="0" showRowColHeaders="0" zoomScaleNormal="100" workbookViewId="0"/>
  </sheetViews>
  <sheetFormatPr baseColWidth="10" defaultColWidth="8.85546875" defaultRowHeight="11.25"/>
  <cols>
    <col min="1" max="1" width="2.7109375" style="28" customWidth="1"/>
    <col min="2" max="2" width="4.5703125" style="104" customWidth="1"/>
    <col min="3" max="3" width="50.85546875" style="104" customWidth="1"/>
    <col min="4" max="5" width="15.5703125" style="104" customWidth="1"/>
    <col min="6" max="6" width="2.85546875" style="104" customWidth="1"/>
    <col min="7" max="8" width="15.5703125" style="104" customWidth="1"/>
    <col min="9" max="9" width="2.85546875" style="104" customWidth="1"/>
    <col min="10" max="11" width="15.5703125" style="104" customWidth="1"/>
    <col min="12" max="12" width="2.85546875" style="104" customWidth="1"/>
    <col min="13" max="14" width="15.5703125" style="104" customWidth="1"/>
    <col min="15" max="15" width="37.5703125" style="104" customWidth="1"/>
    <col min="16" max="17" width="8.85546875" style="104"/>
    <col min="18" max="18" width="12.140625" style="104" bestFit="1" customWidth="1"/>
    <col min="19" max="25" width="11" style="104" bestFit="1" customWidth="1"/>
    <col min="26" max="16384" width="8.85546875" style="104"/>
  </cols>
  <sheetData>
    <row r="1" spans="1:25" s="17" customFormat="1" ht="11.25" customHeight="1">
      <c r="A1" s="14"/>
      <c r="B1" s="14"/>
      <c r="C1" s="14"/>
      <c r="D1" s="15"/>
      <c r="E1" s="15"/>
      <c r="F1" s="15"/>
      <c r="G1" s="16"/>
      <c r="H1" s="16"/>
      <c r="I1" s="16"/>
      <c r="J1" s="16"/>
    </row>
    <row r="2" spans="1:25" s="17" customFormat="1" ht="5.25" customHeight="1">
      <c r="A2" s="14"/>
      <c r="B2" s="14"/>
      <c r="C2" s="14"/>
      <c r="D2" s="15"/>
      <c r="E2" s="15"/>
      <c r="F2" s="15"/>
      <c r="G2" s="16"/>
      <c r="H2" s="16"/>
      <c r="I2" s="16"/>
      <c r="J2" s="16"/>
    </row>
    <row r="3" spans="1:25" s="19" customFormat="1" ht="12.75" customHeight="1">
      <c r="A3" s="18"/>
      <c r="B3" s="1758" t="s">
        <v>284</v>
      </c>
      <c r="C3" s="1758"/>
      <c r="D3" s="1758"/>
      <c r="E3" s="1758"/>
      <c r="F3" s="1758"/>
      <c r="G3" s="1758"/>
      <c r="H3" s="1758"/>
      <c r="I3" s="1758"/>
      <c r="J3" s="1758"/>
    </row>
    <row r="4" spans="1:25" s="17" customFormat="1" ht="5.25" customHeight="1">
      <c r="A4" s="14"/>
      <c r="B4" s="14"/>
      <c r="C4" s="14"/>
      <c r="D4" s="15"/>
      <c r="E4" s="15"/>
      <c r="F4" s="15"/>
      <c r="G4" s="16"/>
      <c r="H4" s="16"/>
      <c r="I4" s="16"/>
      <c r="J4" s="16"/>
      <c r="M4" s="14"/>
      <c r="N4" s="14"/>
    </row>
    <row r="5" spans="1:25" s="9" customFormat="1" ht="15.75" customHeight="1">
      <c r="A5" s="20"/>
      <c r="B5" s="21" t="s">
        <v>1675</v>
      </c>
    </row>
    <row r="6" spans="1:25" s="9" customFormat="1" ht="15.75" customHeight="1">
      <c r="A6" s="20"/>
      <c r="B6" s="21"/>
    </row>
    <row r="7" spans="1:25" s="9" customFormat="1" ht="22.5" customHeight="1">
      <c r="A7" s="20"/>
      <c r="B7" s="1974" t="s">
        <v>2047</v>
      </c>
      <c r="C7" s="1761"/>
      <c r="D7" s="1761"/>
      <c r="E7" s="1761"/>
      <c r="F7" s="1761"/>
      <c r="G7" s="1761"/>
      <c r="H7" s="1761"/>
      <c r="I7" s="1761"/>
      <c r="J7" s="1761"/>
      <c r="K7" s="1761"/>
      <c r="L7" s="1761"/>
      <c r="M7" s="1761"/>
      <c r="N7" s="1761"/>
    </row>
    <row r="8" spans="1:25" s="1570" customFormat="1" ht="33.75" customHeight="1">
      <c r="A8" s="1569"/>
      <c r="B8" s="1972" t="s">
        <v>2048</v>
      </c>
      <c r="C8" s="1973"/>
      <c r="D8" s="1973"/>
      <c r="E8" s="1973"/>
      <c r="F8" s="1973"/>
      <c r="G8" s="1973"/>
      <c r="H8" s="1973"/>
      <c r="I8" s="1973"/>
      <c r="J8" s="1973"/>
      <c r="K8" s="1973"/>
      <c r="L8" s="1973"/>
      <c r="M8" s="1973"/>
      <c r="N8" s="1973"/>
    </row>
    <row r="9" spans="1:25" s="1570" customFormat="1">
      <c r="A9" s="1571"/>
      <c r="C9" s="1572"/>
      <c r="D9" s="1572"/>
      <c r="E9" s="1573"/>
      <c r="F9" s="1573"/>
      <c r="G9" s="1573"/>
      <c r="H9" s="1573"/>
      <c r="I9" s="1573"/>
      <c r="J9" s="1573"/>
      <c r="K9" s="1573"/>
      <c r="L9" s="1573"/>
      <c r="M9" s="1573"/>
      <c r="N9" s="1573"/>
    </row>
    <row r="10" spans="1:25">
      <c r="A10" s="24"/>
      <c r="B10" s="104" t="s">
        <v>2007</v>
      </c>
      <c r="C10" s="127"/>
      <c r="D10" s="127"/>
      <c r="E10" s="128"/>
      <c r="F10" s="128"/>
      <c r="G10" s="128"/>
      <c r="H10" s="128"/>
      <c r="I10" s="128"/>
      <c r="J10" s="128"/>
      <c r="K10" s="128"/>
      <c r="L10" s="128"/>
      <c r="M10" s="128"/>
      <c r="N10" s="128"/>
    </row>
    <row r="11" spans="1:25" s="106" customFormat="1">
      <c r="A11" s="19"/>
    </row>
    <row r="12" spans="1:25" s="106" customFormat="1" ht="11.25" customHeight="1">
      <c r="A12" s="19"/>
      <c r="B12" s="105" t="s">
        <v>293</v>
      </c>
      <c r="C12" s="224"/>
      <c r="D12" s="1968" t="s">
        <v>1676</v>
      </c>
      <c r="E12" s="1811"/>
      <c r="F12" s="604"/>
      <c r="G12" s="1969" t="s">
        <v>1677</v>
      </c>
      <c r="H12" s="1971"/>
      <c r="I12" s="506"/>
      <c r="J12" s="1968" t="s">
        <v>1678</v>
      </c>
      <c r="K12" s="1811"/>
      <c r="L12" s="604"/>
      <c r="M12" s="1970" t="s">
        <v>1679</v>
      </c>
      <c r="N12" s="1811"/>
    </row>
    <row r="13" spans="1:25" s="106" customFormat="1" ht="11.25" customHeight="1">
      <c r="A13" s="19"/>
      <c r="B13" s="126"/>
      <c r="C13" s="224"/>
      <c r="D13" s="604"/>
      <c r="E13" s="227" t="s">
        <v>1680</v>
      </c>
      <c r="F13" s="604"/>
      <c r="G13" s="506"/>
      <c r="H13" s="227" t="s">
        <v>1680</v>
      </c>
      <c r="I13" s="506"/>
      <c r="J13" s="604"/>
      <c r="K13" s="227" t="s">
        <v>1680</v>
      </c>
      <c r="L13" s="604"/>
      <c r="M13" s="506"/>
      <c r="N13" s="227" t="s">
        <v>1680</v>
      </c>
    </row>
    <row r="14" spans="1:25" s="106" customFormat="1" ht="11.25" customHeight="1">
      <c r="A14" s="19"/>
      <c r="B14" s="224"/>
      <c r="D14" s="221"/>
      <c r="E14" s="227" t="s">
        <v>1681</v>
      </c>
      <c r="F14" s="227"/>
      <c r="G14" s="226"/>
      <c r="H14" s="227" t="s">
        <v>1681</v>
      </c>
      <c r="I14" s="227"/>
      <c r="J14" s="221"/>
      <c r="K14" s="227" t="s">
        <v>1681</v>
      </c>
      <c r="L14" s="227"/>
      <c r="M14" s="221"/>
      <c r="N14" s="227" t="s">
        <v>1681</v>
      </c>
    </row>
    <row r="15" spans="1:25" s="106" customFormat="1">
      <c r="A15" s="19"/>
      <c r="B15" s="1254" t="s">
        <v>296</v>
      </c>
      <c r="C15" s="1255"/>
      <c r="D15" s="1256" t="s">
        <v>931</v>
      </c>
      <c r="E15" s="1256" t="s">
        <v>935</v>
      </c>
      <c r="F15" s="1257"/>
      <c r="G15" s="1256" t="s">
        <v>937</v>
      </c>
      <c r="H15" s="1256" t="s">
        <v>939</v>
      </c>
      <c r="I15" s="1257"/>
      <c r="J15" s="1256" t="s">
        <v>941</v>
      </c>
      <c r="K15" s="1256" t="s">
        <v>945</v>
      </c>
      <c r="L15" s="1257"/>
      <c r="M15" s="1256" t="s">
        <v>947</v>
      </c>
      <c r="N15" s="1256" t="s">
        <v>978</v>
      </c>
      <c r="P15" s="212"/>
    </row>
    <row r="16" spans="1:25" ht="12">
      <c r="A16" s="19"/>
      <c r="B16" s="1038" t="s">
        <v>931</v>
      </c>
      <c r="C16" s="1039" t="s">
        <v>1682</v>
      </c>
      <c r="D16" s="1040">
        <v>483232.47937894613</v>
      </c>
      <c r="E16" s="1040">
        <v>38123.187560016093</v>
      </c>
      <c r="F16" s="1040"/>
      <c r="G16" s="1041"/>
      <c r="H16" s="1041"/>
      <c r="I16" s="1041"/>
      <c r="J16" s="1040">
        <v>2096657.8457020537</v>
      </c>
      <c r="K16" s="1040">
        <v>165998.46438802386</v>
      </c>
      <c r="L16" s="1040"/>
      <c r="M16" s="1041"/>
      <c r="N16" s="1041"/>
      <c r="R16" s="205"/>
      <c r="S16" s="205"/>
      <c r="T16" s="204"/>
      <c r="U16" s="204"/>
      <c r="V16" s="205"/>
      <c r="W16" s="205"/>
      <c r="X16" s="204"/>
      <c r="Y16" s="204"/>
    </row>
    <row r="17" spans="1:25" ht="12">
      <c r="A17" s="19"/>
      <c r="B17" s="129" t="s">
        <v>935</v>
      </c>
      <c r="C17" s="251" t="s">
        <v>1683</v>
      </c>
      <c r="D17" s="229">
        <v>996.15221170000041</v>
      </c>
      <c r="E17" s="229"/>
      <c r="F17" s="229"/>
      <c r="G17" s="229">
        <v>996.15221170000041</v>
      </c>
      <c r="H17" s="229"/>
      <c r="I17" s="229"/>
      <c r="J17" s="229">
        <v>7933.3615082999977</v>
      </c>
      <c r="K17" s="229"/>
      <c r="L17" s="229"/>
      <c r="M17" s="229">
        <v>7933.3615082999977</v>
      </c>
      <c r="N17" s="229"/>
      <c r="R17" s="204"/>
      <c r="S17" s="204"/>
      <c r="T17" s="204"/>
      <c r="U17" s="204"/>
      <c r="V17" s="205"/>
      <c r="W17" s="204"/>
      <c r="X17" s="204"/>
      <c r="Y17" s="204"/>
    </row>
    <row r="18" spans="1:25" ht="12">
      <c r="A18" s="19"/>
      <c r="B18" s="129" t="s">
        <v>937</v>
      </c>
      <c r="C18" s="252" t="s">
        <v>977</v>
      </c>
      <c r="D18" s="229">
        <v>38123.189648626088</v>
      </c>
      <c r="E18" s="229">
        <v>38123.187560016093</v>
      </c>
      <c r="F18" s="229"/>
      <c r="G18" s="229">
        <v>38123.189648626088</v>
      </c>
      <c r="H18" s="229">
        <v>38123.187560016093</v>
      </c>
      <c r="I18" s="229"/>
      <c r="J18" s="229">
        <v>233142.80867737386</v>
      </c>
      <c r="K18" s="229">
        <v>165998.46438802386</v>
      </c>
      <c r="L18" s="229"/>
      <c r="M18" s="229">
        <v>189371.49504737384</v>
      </c>
      <c r="N18" s="229">
        <v>165998.46438802386</v>
      </c>
      <c r="R18" s="204"/>
      <c r="S18" s="204"/>
      <c r="T18" s="204"/>
      <c r="U18" s="204"/>
      <c r="V18" s="204"/>
      <c r="W18" s="204"/>
      <c r="X18" s="204"/>
      <c r="Y18" s="204"/>
    </row>
    <row r="19" spans="1:25" ht="12">
      <c r="A19" s="19"/>
      <c r="B19" s="1512" t="s">
        <v>939</v>
      </c>
      <c r="C19" s="898" t="s">
        <v>1684</v>
      </c>
      <c r="D19" s="899">
        <v>3353.8172893961028</v>
      </c>
      <c r="E19" s="899">
        <v>3353.8172893961028</v>
      </c>
      <c r="F19" s="899"/>
      <c r="G19" s="899">
        <v>3353.8172893961028</v>
      </c>
      <c r="H19" s="899">
        <v>3353.8172893961028</v>
      </c>
      <c r="I19" s="899"/>
      <c r="J19" s="899">
        <v>50555.744480603891</v>
      </c>
      <c r="K19" s="899">
        <v>6549.9849603938674</v>
      </c>
      <c r="L19" s="899"/>
      <c r="M19" s="899">
        <v>6549.9849603938674</v>
      </c>
      <c r="N19" s="899">
        <v>6549.9849603938674</v>
      </c>
      <c r="R19" s="204"/>
      <c r="S19" s="205"/>
      <c r="T19" s="205"/>
      <c r="U19" s="205"/>
      <c r="V19" s="205"/>
      <c r="W19" s="205"/>
      <c r="X19" s="205"/>
      <c r="Y19" s="205"/>
    </row>
    <row r="20" spans="1:25" ht="12">
      <c r="A20" s="19"/>
      <c r="B20" s="1512" t="s">
        <v>941</v>
      </c>
      <c r="C20" s="898" t="s">
        <v>1685</v>
      </c>
      <c r="D20" s="899"/>
      <c r="E20" s="899"/>
      <c r="F20" s="899"/>
      <c r="G20" s="899"/>
      <c r="H20" s="899"/>
      <c r="I20" s="899"/>
      <c r="J20" s="899"/>
      <c r="K20" s="899"/>
      <c r="L20" s="899"/>
      <c r="M20" s="899"/>
      <c r="N20" s="899"/>
      <c r="R20" s="204"/>
      <c r="S20" s="204"/>
      <c r="T20" s="204"/>
      <c r="U20" s="204"/>
      <c r="V20" s="205"/>
      <c r="W20" s="205"/>
      <c r="X20" s="205"/>
      <c r="Y20" s="205"/>
    </row>
    <row r="21" spans="1:25" ht="12">
      <c r="A21" s="19"/>
      <c r="B21" s="1512" t="s">
        <v>943</v>
      </c>
      <c r="C21" s="898" t="s">
        <v>1686</v>
      </c>
      <c r="D21" s="899">
        <v>15298.032067819991</v>
      </c>
      <c r="E21" s="899">
        <v>15298.032067819991</v>
      </c>
      <c r="F21" s="899"/>
      <c r="G21" s="899">
        <v>15298.032067819991</v>
      </c>
      <c r="H21" s="899">
        <v>15298.032067819991</v>
      </c>
      <c r="I21" s="899"/>
      <c r="J21" s="899">
        <v>77577.76832018001</v>
      </c>
      <c r="K21" s="899">
        <v>50270.406654150029</v>
      </c>
      <c r="L21" s="899"/>
      <c r="M21" s="899">
        <v>33806.454690179984</v>
      </c>
      <c r="N21" s="899">
        <v>33806.454690179984</v>
      </c>
      <c r="R21" s="204"/>
      <c r="S21" s="204"/>
      <c r="T21" s="204"/>
      <c r="U21" s="204"/>
      <c r="V21" s="204"/>
      <c r="W21" s="204"/>
      <c r="X21" s="204"/>
      <c r="Y21" s="204"/>
    </row>
    <row r="22" spans="1:25" ht="12">
      <c r="A22" s="19"/>
      <c r="B22" s="1512" t="s">
        <v>945</v>
      </c>
      <c r="C22" s="898" t="s">
        <v>1687</v>
      </c>
      <c r="D22" s="899">
        <v>19954.261676316102</v>
      </c>
      <c r="E22" s="899">
        <v>19954.259587706099</v>
      </c>
      <c r="F22" s="899"/>
      <c r="G22" s="899">
        <v>19954.261676316102</v>
      </c>
      <c r="H22" s="899">
        <v>19954.259587706099</v>
      </c>
      <c r="I22" s="899"/>
      <c r="J22" s="899">
        <v>120781.00869568389</v>
      </c>
      <c r="K22" s="899">
        <v>113503.43206429387</v>
      </c>
      <c r="L22" s="899"/>
      <c r="M22" s="899">
        <v>120781.00869568389</v>
      </c>
      <c r="N22" s="899">
        <v>113503.43206429387</v>
      </c>
      <c r="R22" s="204"/>
      <c r="S22" s="204"/>
      <c r="T22" s="204"/>
      <c r="U22" s="204"/>
      <c r="V22" s="205"/>
      <c r="W22" s="205"/>
      <c r="X22" s="205"/>
      <c r="Y22" s="205"/>
    </row>
    <row r="23" spans="1:25" ht="12">
      <c r="A23" s="19"/>
      <c r="B23" s="1512" t="s">
        <v>947</v>
      </c>
      <c r="C23" s="898" t="s">
        <v>1688</v>
      </c>
      <c r="D23" s="899">
        <v>2870.8959044899998</v>
      </c>
      <c r="E23" s="899">
        <v>2870.8959044899998</v>
      </c>
      <c r="F23" s="899"/>
      <c r="G23" s="899">
        <v>2870.8959044899998</v>
      </c>
      <c r="H23" s="899">
        <v>2870.8959044899998</v>
      </c>
      <c r="I23" s="899"/>
      <c r="J23" s="899">
        <v>3151.7893215100003</v>
      </c>
      <c r="K23" s="899">
        <v>2224.6256695799998</v>
      </c>
      <c r="L23" s="899"/>
      <c r="M23" s="899">
        <v>3151.7893215100003</v>
      </c>
      <c r="N23" s="899">
        <v>2224.6256695799998</v>
      </c>
      <c r="R23" s="204"/>
      <c r="S23" s="205"/>
      <c r="T23" s="205"/>
      <c r="U23" s="205"/>
      <c r="V23" s="205"/>
      <c r="W23" s="205"/>
      <c r="X23" s="205"/>
      <c r="Y23" s="205"/>
    </row>
    <row r="24" spans="1:25" ht="12">
      <c r="A24" s="19"/>
      <c r="B24" s="129" t="s">
        <v>980</v>
      </c>
      <c r="C24" s="252" t="s">
        <v>506</v>
      </c>
      <c r="D24" s="229">
        <v>444113.13751862</v>
      </c>
      <c r="E24" s="229"/>
      <c r="F24" s="229"/>
      <c r="G24" s="241"/>
      <c r="H24" s="241"/>
      <c r="I24" s="241"/>
      <c r="J24" s="229">
        <v>1855581.67551638</v>
      </c>
      <c r="K24" s="229"/>
      <c r="L24" s="229"/>
      <c r="M24" s="241"/>
      <c r="N24" s="241"/>
      <c r="R24" s="204"/>
      <c r="S24" s="204"/>
      <c r="T24" s="204"/>
      <c r="U24" s="204"/>
      <c r="V24" s="204"/>
      <c r="W24" s="204"/>
      <c r="X24" s="204"/>
      <c r="Y24" s="204"/>
    </row>
    <row r="25" spans="1:25" ht="12">
      <c r="A25" s="19"/>
      <c r="B25" s="1513">
        <v>121</v>
      </c>
      <c r="C25" s="1258" t="s">
        <v>2040</v>
      </c>
      <c r="D25" s="1259">
        <v>415001.35099900002</v>
      </c>
      <c r="E25" s="1259"/>
      <c r="F25" s="1259"/>
      <c r="G25" s="1260"/>
      <c r="H25" s="1260"/>
      <c r="I25" s="1260"/>
      <c r="J25" s="1259">
        <v>1686031.7829519999</v>
      </c>
      <c r="K25" s="1259"/>
      <c r="L25" s="1259"/>
      <c r="M25" s="1260"/>
      <c r="N25" s="1260"/>
      <c r="R25" s="204"/>
      <c r="S25" s="204"/>
      <c r="T25" s="204"/>
      <c r="U25" s="204"/>
      <c r="V25" s="204"/>
      <c r="W25" s="204"/>
      <c r="X25" s="204"/>
      <c r="Y25" s="204"/>
    </row>
    <row r="26" spans="1:25" ht="12">
      <c r="A26" s="19"/>
      <c r="B26" s="129"/>
      <c r="C26" s="130"/>
      <c r="D26" s="109"/>
      <c r="E26" s="109"/>
      <c r="F26" s="109"/>
      <c r="G26" s="131"/>
      <c r="H26" s="131"/>
      <c r="I26" s="131"/>
      <c r="J26" s="110"/>
      <c r="K26" s="110"/>
      <c r="L26" s="110"/>
      <c r="M26" s="131"/>
      <c r="N26" s="131"/>
      <c r="R26" s="205"/>
      <c r="S26" s="204"/>
      <c r="T26" s="204"/>
      <c r="U26" s="204"/>
      <c r="V26" s="205"/>
      <c r="W26" s="204"/>
      <c r="X26" s="204"/>
      <c r="Y26" s="204"/>
    </row>
    <row r="27" spans="1:25">
      <c r="A27" s="33"/>
    </row>
    <row r="28" spans="1:25" s="106" customFormat="1">
      <c r="A28" s="19"/>
    </row>
    <row r="29" spans="1:25" s="106" customFormat="1" ht="11.25" customHeight="1">
      <c r="A29" s="19"/>
      <c r="B29" s="105" t="s">
        <v>791</v>
      </c>
      <c r="D29" s="1968" t="s">
        <v>1676</v>
      </c>
      <c r="E29" s="1968"/>
      <c r="F29" s="604"/>
      <c r="G29" s="1969" t="s">
        <v>1677</v>
      </c>
      <c r="H29" s="1969"/>
      <c r="I29" s="506"/>
      <c r="J29" s="1968" t="s">
        <v>1678</v>
      </c>
      <c r="K29" s="1968"/>
      <c r="L29" s="604"/>
      <c r="M29" s="1970" t="s">
        <v>1679</v>
      </c>
      <c r="N29" s="1970"/>
    </row>
    <row r="30" spans="1:25" s="106" customFormat="1" ht="11.25" customHeight="1">
      <c r="A30" s="19"/>
      <c r="B30" s="126"/>
      <c r="C30" s="224"/>
      <c r="D30" s="604"/>
      <c r="E30" s="227" t="s">
        <v>1680</v>
      </c>
      <c r="F30" s="604"/>
      <c r="G30" s="506"/>
      <c r="H30" s="227" t="s">
        <v>1680</v>
      </c>
      <c r="I30" s="506"/>
      <c r="J30" s="604"/>
      <c r="K30" s="227" t="s">
        <v>1680</v>
      </c>
      <c r="L30" s="604"/>
      <c r="M30" s="506"/>
      <c r="N30" s="227" t="s">
        <v>1680</v>
      </c>
    </row>
    <row r="31" spans="1:25" s="106" customFormat="1" ht="11.25" customHeight="1">
      <c r="A31" s="19"/>
      <c r="B31" s="224"/>
      <c r="D31" s="221"/>
      <c r="E31" s="227" t="s">
        <v>1681</v>
      </c>
      <c r="F31" s="227"/>
      <c r="G31" s="226"/>
      <c r="H31" s="227" t="s">
        <v>1681</v>
      </c>
      <c r="I31" s="227"/>
      <c r="J31" s="221"/>
      <c r="K31" s="227" t="s">
        <v>1681</v>
      </c>
      <c r="L31" s="227"/>
      <c r="M31" s="221"/>
      <c r="N31" s="227" t="s">
        <v>1681</v>
      </c>
    </row>
    <row r="32" spans="1:25" s="106" customFormat="1">
      <c r="A32" s="19"/>
      <c r="B32" s="1254" t="s">
        <v>296</v>
      </c>
      <c r="C32" s="1255"/>
      <c r="D32" s="1256" t="s">
        <v>931</v>
      </c>
      <c r="E32" s="1256" t="s">
        <v>935</v>
      </c>
      <c r="F32" s="1257"/>
      <c r="G32" s="1256" t="s">
        <v>937</v>
      </c>
      <c r="H32" s="1256" t="s">
        <v>939</v>
      </c>
      <c r="I32" s="1257"/>
      <c r="J32" s="1256" t="s">
        <v>941</v>
      </c>
      <c r="K32" s="1256" t="s">
        <v>945</v>
      </c>
      <c r="L32" s="1257"/>
      <c r="M32" s="1256" t="s">
        <v>947</v>
      </c>
      <c r="N32" s="1256" t="s">
        <v>978</v>
      </c>
      <c r="P32" s="212"/>
    </row>
    <row r="33" spans="1:25" ht="12">
      <c r="A33" s="19"/>
      <c r="B33" s="1042" t="s">
        <v>931</v>
      </c>
      <c r="C33" s="1043" t="s">
        <v>1682</v>
      </c>
      <c r="D33" s="1044">
        <v>665476.29718965001</v>
      </c>
      <c r="E33" s="1044"/>
      <c r="F33" s="1044"/>
      <c r="G33" s="1045"/>
      <c r="H33" s="1045"/>
      <c r="I33" s="1045"/>
      <c r="J33" s="1044">
        <v>1946385.2788203501</v>
      </c>
      <c r="K33" s="1044">
        <v>140983.5963532399</v>
      </c>
      <c r="L33" s="1044"/>
      <c r="M33" s="1045"/>
      <c r="N33" s="1045"/>
      <c r="R33" s="205"/>
      <c r="S33" s="205"/>
      <c r="T33" s="204"/>
      <c r="U33" s="204"/>
      <c r="V33" s="205"/>
      <c r="W33" s="205"/>
      <c r="X33" s="204"/>
      <c r="Y33" s="204"/>
    </row>
    <row r="34" spans="1:25" ht="12">
      <c r="A34" s="19"/>
      <c r="B34" s="129" t="s">
        <v>935</v>
      </c>
      <c r="C34" s="251" t="s">
        <v>1683</v>
      </c>
      <c r="D34" s="789">
        <v>447.68998132999985</v>
      </c>
      <c r="E34" s="789"/>
      <c r="F34" s="789"/>
      <c r="G34" s="790"/>
      <c r="H34" s="790"/>
      <c r="I34" s="790"/>
      <c r="J34" s="789">
        <v>6579.1090206702393</v>
      </c>
      <c r="K34" s="789"/>
      <c r="L34" s="789"/>
      <c r="M34" s="790"/>
      <c r="N34" s="790"/>
      <c r="R34" s="204"/>
      <c r="S34" s="204"/>
      <c r="T34" s="204"/>
      <c r="U34" s="204"/>
      <c r="V34" s="205"/>
      <c r="W34" s="204"/>
      <c r="X34" s="204"/>
      <c r="Y34" s="204"/>
    </row>
    <row r="35" spans="1:25" ht="12">
      <c r="A35" s="19"/>
      <c r="B35" s="129" t="s">
        <v>937</v>
      </c>
      <c r="C35" s="252" t="s">
        <v>977</v>
      </c>
      <c r="D35" s="789">
        <v>76505.402359999993</v>
      </c>
      <c r="E35" s="789">
        <v>76505.402212269997</v>
      </c>
      <c r="F35" s="789"/>
      <c r="G35" s="789">
        <v>76505.402359999993</v>
      </c>
      <c r="H35" s="789">
        <v>76505.402212269997</v>
      </c>
      <c r="I35" s="789"/>
      <c r="J35" s="789">
        <v>207238.85550199775</v>
      </c>
      <c r="K35" s="789">
        <v>140983.5963532399</v>
      </c>
      <c r="L35" s="789"/>
      <c r="M35" s="789">
        <v>167406.73535261775</v>
      </c>
      <c r="N35" s="789">
        <v>140983.5963532399</v>
      </c>
      <c r="R35" s="204"/>
      <c r="S35" s="204"/>
      <c r="T35" s="204"/>
      <c r="U35" s="204"/>
      <c r="V35" s="204"/>
      <c r="W35" s="204"/>
      <c r="X35" s="204"/>
      <c r="Y35" s="204"/>
    </row>
    <row r="36" spans="1:25" ht="12">
      <c r="A36" s="19"/>
      <c r="B36" s="1512" t="s">
        <v>939</v>
      </c>
      <c r="C36" s="898" t="s">
        <v>1684</v>
      </c>
      <c r="D36" s="900">
        <v>2607.4513736200029</v>
      </c>
      <c r="E36" s="900">
        <v>2607.4513736200029</v>
      </c>
      <c r="F36" s="900"/>
      <c r="G36" s="900">
        <v>2607.4513736200029</v>
      </c>
      <c r="H36" s="900">
        <v>2607.4513736200029</v>
      </c>
      <c r="I36" s="900"/>
      <c r="J36" s="900">
        <v>76223.347526380006</v>
      </c>
      <c r="K36" s="900">
        <v>16335.520559470002</v>
      </c>
      <c r="L36" s="900"/>
      <c r="M36" s="900">
        <v>16335.520559470002</v>
      </c>
      <c r="N36" s="900">
        <v>16335.520559470002</v>
      </c>
      <c r="R36" s="204"/>
      <c r="S36" s="205"/>
      <c r="T36" s="205"/>
      <c r="U36" s="205"/>
      <c r="V36" s="205"/>
      <c r="W36" s="205"/>
      <c r="X36" s="205"/>
      <c r="Y36" s="205"/>
    </row>
    <row r="37" spans="1:25" ht="12">
      <c r="A37" s="19"/>
      <c r="B37" s="1512" t="s">
        <v>941</v>
      </c>
      <c r="C37" s="898" t="s">
        <v>1685</v>
      </c>
      <c r="D37" s="900"/>
      <c r="E37" s="900"/>
      <c r="F37" s="900"/>
      <c r="G37" s="900"/>
      <c r="H37" s="900"/>
      <c r="I37" s="900"/>
      <c r="J37" s="900"/>
      <c r="K37" s="900"/>
      <c r="L37" s="900"/>
      <c r="M37" s="900"/>
      <c r="N37" s="900"/>
      <c r="R37" s="204"/>
      <c r="S37" s="204"/>
      <c r="T37" s="204"/>
      <c r="U37" s="204"/>
      <c r="V37" s="205"/>
      <c r="W37" s="205"/>
      <c r="X37" s="205"/>
      <c r="Y37" s="205"/>
    </row>
    <row r="38" spans="1:25" ht="12">
      <c r="A38" s="19"/>
      <c r="B38" s="1512" t="s">
        <v>943</v>
      </c>
      <c r="C38" s="898" t="s">
        <v>1686</v>
      </c>
      <c r="D38" s="900">
        <v>8063.3448999800012</v>
      </c>
      <c r="E38" s="900">
        <v>8063.3448999800012</v>
      </c>
      <c r="F38" s="900"/>
      <c r="G38" s="900">
        <v>8063.3448999800012</v>
      </c>
      <c r="H38" s="900">
        <v>8063.3448999800012</v>
      </c>
      <c r="I38" s="900"/>
      <c r="J38" s="900">
        <v>98508.552427020011</v>
      </c>
      <c r="K38" s="900">
        <v>96279.187621659963</v>
      </c>
      <c r="L38" s="900"/>
      <c r="M38" s="900">
        <v>98508.552427020011</v>
      </c>
      <c r="N38" s="900">
        <v>96279.187621659963</v>
      </c>
      <c r="R38" s="204"/>
      <c r="S38" s="204"/>
      <c r="T38" s="204"/>
      <c r="U38" s="204"/>
      <c r="V38" s="204"/>
      <c r="W38" s="204"/>
      <c r="X38" s="204"/>
      <c r="Y38" s="204"/>
    </row>
    <row r="39" spans="1:25" ht="12">
      <c r="A39" s="19"/>
      <c r="B39" s="1512" t="s">
        <v>945</v>
      </c>
      <c r="C39" s="898" t="s">
        <v>1687</v>
      </c>
      <c r="D39" s="900">
        <v>68341.180069410009</v>
      </c>
      <c r="E39" s="900">
        <v>68341.180069410009</v>
      </c>
      <c r="F39" s="900"/>
      <c r="G39" s="900">
        <v>68341.180069410009</v>
      </c>
      <c r="H39" s="900">
        <v>68341.180069410009</v>
      </c>
      <c r="I39" s="900"/>
      <c r="J39" s="900">
        <v>81829.12205459</v>
      </c>
      <c r="K39" s="900">
        <v>31556.538358119964</v>
      </c>
      <c r="L39" s="900"/>
      <c r="M39" s="900">
        <v>41997.001904589997</v>
      </c>
      <c r="N39" s="900">
        <v>31556.538358119964</v>
      </c>
      <c r="R39" s="204"/>
      <c r="S39" s="204"/>
      <c r="T39" s="204"/>
      <c r="U39" s="204"/>
      <c r="V39" s="205"/>
      <c r="W39" s="205"/>
      <c r="X39" s="205"/>
      <c r="Y39" s="205"/>
    </row>
    <row r="40" spans="1:25" ht="12">
      <c r="A40" s="19"/>
      <c r="B40" s="1512" t="s">
        <v>947</v>
      </c>
      <c r="C40" s="898" t="s">
        <v>1688</v>
      </c>
      <c r="D40" s="900">
        <v>100.87739061000002</v>
      </c>
      <c r="E40" s="900">
        <v>100.87724288</v>
      </c>
      <c r="F40" s="900"/>
      <c r="G40" s="900">
        <v>100.87739061000002</v>
      </c>
      <c r="H40" s="900">
        <v>100.87724288</v>
      </c>
      <c r="I40" s="900"/>
      <c r="J40" s="900">
        <v>13778.187398389999</v>
      </c>
      <c r="K40" s="900">
        <v>13147.87037346</v>
      </c>
      <c r="L40" s="900"/>
      <c r="M40" s="900">
        <v>13778.187398389999</v>
      </c>
      <c r="N40" s="900">
        <v>13147.87037346</v>
      </c>
      <c r="R40" s="204"/>
      <c r="S40" s="205"/>
      <c r="T40" s="205"/>
      <c r="U40" s="205"/>
      <c r="V40" s="205"/>
      <c r="W40" s="205"/>
      <c r="X40" s="205"/>
      <c r="Y40" s="205"/>
    </row>
    <row r="41" spans="1:25" ht="12">
      <c r="A41" s="19"/>
      <c r="B41" s="129" t="s">
        <v>980</v>
      </c>
      <c r="C41" s="252" t="s">
        <v>506</v>
      </c>
      <c r="D41" s="789">
        <v>588523.20484832011</v>
      </c>
      <c r="E41" s="789"/>
      <c r="F41" s="789"/>
      <c r="G41" s="791"/>
      <c r="H41" s="791"/>
      <c r="I41" s="791"/>
      <c r="J41" s="789">
        <v>1732567.3142976821</v>
      </c>
      <c r="K41" s="789"/>
      <c r="L41" s="789"/>
      <c r="M41" s="791"/>
      <c r="N41" s="791"/>
      <c r="R41" s="204"/>
      <c r="S41" s="204"/>
      <c r="T41" s="204"/>
      <c r="U41" s="204"/>
      <c r="V41" s="204"/>
      <c r="W41" s="204"/>
      <c r="X41" s="204"/>
      <c r="Y41" s="204"/>
    </row>
    <row r="42" spans="1:25">
      <c r="B42" s="1513">
        <v>121</v>
      </c>
      <c r="C42" s="1258" t="s">
        <v>2040</v>
      </c>
      <c r="D42" s="1261">
        <v>510443.43094200001</v>
      </c>
      <c r="E42" s="1261"/>
      <c r="F42" s="1261"/>
      <c r="G42" s="1262"/>
      <c r="H42" s="1262"/>
      <c r="I42" s="1262"/>
      <c r="J42" s="1261">
        <v>1585934.0151794199</v>
      </c>
      <c r="K42" s="1261"/>
      <c r="L42" s="1261"/>
      <c r="M42" s="1262"/>
      <c r="N42" s="1262"/>
    </row>
    <row r="44" spans="1:25">
      <c r="B44" s="1570"/>
      <c r="C44" s="1570"/>
      <c r="D44" s="1570"/>
      <c r="E44" s="1570"/>
      <c r="F44" s="1570"/>
      <c r="G44" s="1570"/>
      <c r="H44" s="1570"/>
      <c r="I44" s="1570"/>
      <c r="J44" s="1570"/>
      <c r="K44" s="1570"/>
      <c r="L44" s="1570"/>
    </row>
    <row r="45" spans="1:25">
      <c r="B45" s="1570"/>
      <c r="C45" s="1570"/>
      <c r="D45" s="1570"/>
      <c r="E45" s="1570"/>
      <c r="F45" s="1570"/>
      <c r="G45" s="1570"/>
      <c r="H45" s="1570"/>
      <c r="I45" s="1570"/>
      <c r="J45" s="1570"/>
      <c r="K45" s="1570"/>
      <c r="L45" s="1570"/>
    </row>
  </sheetData>
  <mergeCells count="11">
    <mergeCell ref="D29:E29"/>
    <mergeCell ref="G29:H29"/>
    <mergeCell ref="J29:K29"/>
    <mergeCell ref="M29:N29"/>
    <mergeCell ref="B3:J3"/>
    <mergeCell ref="D12:E12"/>
    <mergeCell ref="G12:H12"/>
    <mergeCell ref="J12:K12"/>
    <mergeCell ref="B8:N8"/>
    <mergeCell ref="M12:N12"/>
    <mergeCell ref="B7:N7"/>
  </mergeCells>
  <conditionalFormatting sqref="D16:N26">
    <cfRule type="cellIs" dxfId="16" priority="7" stopIfTrue="1" operator="lessThan">
      <formula>0</formula>
    </cfRule>
  </conditionalFormatting>
  <conditionalFormatting sqref="D33:N42">
    <cfRule type="cellIs" dxfId="15" priority="1" stopIfTrue="1" operator="lessThan">
      <formula>0</formula>
    </cfRule>
  </conditionalFormatting>
  <hyperlinks>
    <hyperlink ref="B3" location="Contents!A1" display="Back to index page" xr:uid="{00000000-0004-0000-3000-000000000000}"/>
    <hyperlink ref="B3:J3" location="CONTENTS!A1" display="Back to contents page" xr:uid="{00000000-0004-0000-3000-000001000000}"/>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67AE-855F-4CDA-A74A-17AAD0BDF78E}">
  <dimension ref="A1:V52"/>
  <sheetViews>
    <sheetView showGridLines="0" showRowColHeaders="0" zoomScaleNormal="100" workbookViewId="0"/>
  </sheetViews>
  <sheetFormatPr baseColWidth="10" defaultColWidth="8.85546875" defaultRowHeight="11.25"/>
  <cols>
    <col min="1" max="1" width="2.7109375" style="28" customWidth="1"/>
    <col min="2" max="2" width="4.5703125" style="104" customWidth="1"/>
    <col min="3" max="3" width="50.85546875" style="104" customWidth="1"/>
    <col min="4" max="5" width="15.5703125" style="104" customWidth="1"/>
    <col min="6" max="6" width="2.85546875" style="104" customWidth="1"/>
    <col min="7" max="8" width="15.5703125" style="104" customWidth="1"/>
    <col min="9" max="9" width="2.85546875" style="104" customWidth="1"/>
    <col min="10" max="11" width="15.5703125" style="104" customWidth="1"/>
    <col min="12" max="12" width="2.85546875" style="104" customWidth="1"/>
    <col min="13" max="14" width="15.5703125" style="104" customWidth="1"/>
    <col min="15" max="15" width="37.5703125" style="104" customWidth="1"/>
    <col min="16" max="17" width="8.85546875" style="104"/>
    <col min="18" max="18" width="12.140625" style="104" bestFit="1" customWidth="1"/>
    <col min="19" max="25" width="11" style="104" bestFit="1" customWidth="1"/>
    <col min="26" max="16384" width="8.85546875" style="104"/>
  </cols>
  <sheetData>
    <row r="1" spans="1:22" s="17" customFormat="1" ht="11.25" customHeight="1">
      <c r="A1" s="14"/>
      <c r="B1" s="14"/>
      <c r="C1" s="14"/>
      <c r="D1" s="15"/>
      <c r="E1" s="15"/>
      <c r="F1" s="15"/>
      <c r="G1" s="16"/>
      <c r="H1" s="16"/>
      <c r="I1" s="16"/>
      <c r="J1" s="16"/>
    </row>
    <row r="2" spans="1:22" s="17" customFormat="1" ht="5.25" customHeight="1">
      <c r="A2" s="14"/>
      <c r="B2" s="14"/>
      <c r="C2" s="14"/>
      <c r="D2" s="15"/>
      <c r="E2" s="15"/>
      <c r="F2" s="15"/>
      <c r="G2" s="16"/>
      <c r="H2" s="16"/>
      <c r="I2" s="16"/>
      <c r="J2" s="16"/>
    </row>
    <row r="3" spans="1:22" s="19" customFormat="1" ht="12.75" customHeight="1">
      <c r="A3" s="18"/>
      <c r="B3" s="1758" t="s">
        <v>284</v>
      </c>
      <c r="C3" s="1758"/>
      <c r="D3" s="1758"/>
      <c r="E3" s="1758"/>
      <c r="F3" s="1758"/>
      <c r="G3" s="1758"/>
      <c r="H3" s="1758"/>
      <c r="I3" s="1758"/>
      <c r="J3" s="1758"/>
    </row>
    <row r="4" spans="1:22" s="17" customFormat="1" ht="5.25" customHeight="1">
      <c r="A4" s="14"/>
      <c r="B4" s="14"/>
      <c r="C4" s="14"/>
      <c r="D4" s="15"/>
      <c r="E4" s="15"/>
      <c r="F4" s="15"/>
      <c r="G4" s="16"/>
      <c r="H4" s="16"/>
      <c r="I4" s="16"/>
      <c r="J4" s="16"/>
      <c r="M4" s="14"/>
      <c r="N4" s="14"/>
    </row>
    <row r="5" spans="1:22" s="9" customFormat="1" ht="15.75" customHeight="1">
      <c r="A5" s="20"/>
      <c r="B5" s="21" t="s">
        <v>1689</v>
      </c>
    </row>
    <row r="6" spans="1:22">
      <c r="A6" s="24"/>
      <c r="C6" s="127"/>
      <c r="D6" s="127"/>
      <c r="E6" s="128"/>
      <c r="F6" s="128"/>
      <c r="G6" s="128"/>
      <c r="H6" s="128"/>
      <c r="I6" s="128"/>
      <c r="J6" s="128"/>
      <c r="K6" s="128"/>
      <c r="L6" s="128"/>
      <c r="M6" s="128"/>
      <c r="N6" s="128"/>
    </row>
    <row r="7" spans="1:22" s="106" customFormat="1" ht="11.25" customHeight="1">
      <c r="A7" s="19"/>
      <c r="B7" s="105" t="s">
        <v>293</v>
      </c>
      <c r="C7" s="225"/>
      <c r="F7" s="221"/>
      <c r="G7" s="1976" t="s">
        <v>1690</v>
      </c>
      <c r="H7" s="1977"/>
      <c r="I7" s="144"/>
      <c r="J7" s="144"/>
      <c r="L7" s="743"/>
    </row>
    <row r="8" spans="1:22" s="106" customFormat="1" ht="11.25" customHeight="1">
      <c r="A8" s="19"/>
      <c r="B8" s="224"/>
      <c r="C8" s="225"/>
      <c r="D8" s="1978" t="s">
        <v>1691</v>
      </c>
      <c r="E8" s="1761"/>
      <c r="F8" s="221"/>
      <c r="G8" s="1978" t="s">
        <v>1692</v>
      </c>
      <c r="H8" s="1978"/>
      <c r="I8" s="144"/>
      <c r="J8" s="144"/>
      <c r="K8" s="743"/>
      <c r="L8" s="743"/>
    </row>
    <row r="9" spans="1:22" s="106" customFormat="1" ht="11.25" customHeight="1">
      <c r="A9" s="19" t="s">
        <v>540</v>
      </c>
      <c r="B9" s="224"/>
      <c r="C9" s="224"/>
      <c r="D9" s="1979" t="s">
        <v>1693</v>
      </c>
      <c r="E9" s="1980"/>
      <c r="F9" s="221"/>
      <c r="G9" s="1979" t="s">
        <v>1694</v>
      </c>
      <c r="H9" s="1979"/>
      <c r="I9" s="221"/>
      <c r="J9" s="1975"/>
      <c r="V9" s="206"/>
    </row>
    <row r="10" spans="1:22" s="106" customFormat="1" ht="11.25" customHeight="1">
      <c r="A10" s="19"/>
      <c r="B10" s="224"/>
      <c r="C10" s="224"/>
      <c r="D10" s="221"/>
      <c r="E10" s="227" t="s">
        <v>1680</v>
      </c>
      <c r="F10" s="221"/>
      <c r="G10" s="221"/>
      <c r="H10" s="227" t="s">
        <v>1680</v>
      </c>
      <c r="I10" s="221"/>
      <c r="J10" s="1975"/>
      <c r="V10" s="206"/>
    </row>
    <row r="11" spans="1:22" s="106" customFormat="1" ht="11.25" customHeight="1">
      <c r="A11" s="19"/>
      <c r="B11" s="224"/>
      <c r="E11" s="227" t="s">
        <v>1681</v>
      </c>
      <c r="F11" s="227"/>
      <c r="G11" s="226"/>
      <c r="H11" s="227" t="s">
        <v>1681</v>
      </c>
      <c r="I11" s="227"/>
      <c r="J11" s="1975"/>
    </row>
    <row r="12" spans="1:22" s="106" customFormat="1">
      <c r="A12" s="19"/>
      <c r="B12" s="1254" t="s">
        <v>296</v>
      </c>
      <c r="C12" s="1255"/>
      <c r="D12" s="1263" t="s">
        <v>931</v>
      </c>
      <c r="E12" s="1263" t="s">
        <v>935</v>
      </c>
      <c r="F12" s="1263"/>
      <c r="G12" s="1263" t="s">
        <v>937</v>
      </c>
      <c r="H12" s="1263" t="s">
        <v>941</v>
      </c>
      <c r="I12" s="108"/>
      <c r="J12" s="108"/>
    </row>
    <row r="13" spans="1:22" s="106" customFormat="1">
      <c r="A13" s="2"/>
      <c r="B13" s="1046">
        <v>130</v>
      </c>
      <c r="C13" s="1047" t="s">
        <v>1695</v>
      </c>
      <c r="D13" s="1048">
        <v>47508.259297259996</v>
      </c>
      <c r="E13" s="1048">
        <v>35423.600879809987</v>
      </c>
      <c r="F13" s="1048"/>
      <c r="G13" s="1048">
        <v>136386.40305841001</v>
      </c>
      <c r="H13" s="1048">
        <v>92019.455795420014</v>
      </c>
      <c r="I13" s="229"/>
      <c r="J13" s="109"/>
    </row>
    <row r="14" spans="1:22">
      <c r="A14" s="19"/>
      <c r="B14" s="231">
        <v>140</v>
      </c>
      <c r="C14" s="232" t="s">
        <v>1696</v>
      </c>
      <c r="D14" s="233"/>
      <c r="E14" s="233"/>
      <c r="F14" s="233"/>
      <c r="G14" s="233"/>
      <c r="H14" s="233"/>
      <c r="I14" s="229"/>
      <c r="J14" s="109"/>
    </row>
    <row r="15" spans="1:22">
      <c r="A15" s="19"/>
      <c r="B15" s="231">
        <v>150</v>
      </c>
      <c r="C15" s="232" t="s">
        <v>1683</v>
      </c>
      <c r="D15" s="233">
        <v>12084.65841745</v>
      </c>
      <c r="E15" s="233"/>
      <c r="F15" s="233"/>
      <c r="G15" s="233">
        <v>6410.5662177599943</v>
      </c>
      <c r="H15" s="233"/>
      <c r="I15" s="229"/>
      <c r="J15" s="109"/>
    </row>
    <row r="16" spans="1:22">
      <c r="A16" s="19"/>
      <c r="B16" s="231">
        <v>160</v>
      </c>
      <c r="C16" s="234" t="s">
        <v>977</v>
      </c>
      <c r="D16" s="233">
        <v>35423.600879810001</v>
      </c>
      <c r="E16" s="233">
        <v>35423.600879809987</v>
      </c>
      <c r="F16" s="233"/>
      <c r="G16" s="233">
        <v>100868.71001174001</v>
      </c>
      <c r="H16" s="233">
        <v>92019.455795420014</v>
      </c>
      <c r="I16" s="229"/>
      <c r="J16" s="109"/>
    </row>
    <row r="17" spans="1:13" s="107" customFormat="1">
      <c r="A17" s="19"/>
      <c r="B17" s="1515">
        <v>170</v>
      </c>
      <c r="C17" s="901" t="s">
        <v>1697</v>
      </c>
      <c r="D17" s="902">
        <v>7221.1340923900007</v>
      </c>
      <c r="E17" s="902">
        <v>7221.1340923900007</v>
      </c>
      <c r="F17" s="902"/>
      <c r="G17" s="902">
        <v>36534.595618190004</v>
      </c>
      <c r="H17" s="902">
        <v>36373.257294750001</v>
      </c>
      <c r="I17" s="228"/>
      <c r="J17" s="109"/>
    </row>
    <row r="18" spans="1:13" s="107" customFormat="1">
      <c r="A18" s="19"/>
      <c r="B18" s="1515">
        <v>180</v>
      </c>
      <c r="C18" s="901" t="s">
        <v>1698</v>
      </c>
      <c r="D18" s="902"/>
      <c r="E18" s="902"/>
      <c r="F18" s="902"/>
      <c r="G18" s="902"/>
      <c r="H18" s="902"/>
      <c r="I18" s="228"/>
      <c r="J18" s="109"/>
    </row>
    <row r="19" spans="1:13" s="107" customFormat="1">
      <c r="A19" s="19"/>
      <c r="B19" s="1515">
        <v>190</v>
      </c>
      <c r="C19" s="901" t="s">
        <v>1699</v>
      </c>
      <c r="D19" s="902">
        <v>24969.288411539994</v>
      </c>
      <c r="E19" s="902">
        <v>24969.288411539994</v>
      </c>
      <c r="F19" s="902"/>
      <c r="G19" s="902">
        <v>53577.607944010007</v>
      </c>
      <c r="H19" s="902">
        <v>53437.680089310015</v>
      </c>
      <c r="I19" s="228"/>
      <c r="J19" s="109"/>
    </row>
    <row r="20" spans="1:13" s="107" customFormat="1">
      <c r="A20" s="19"/>
      <c r="B20" s="1515">
        <v>200</v>
      </c>
      <c r="C20" s="901" t="s">
        <v>1700</v>
      </c>
      <c r="D20" s="902">
        <v>8491.7671762499995</v>
      </c>
      <c r="E20" s="902">
        <v>8491.7671762499995</v>
      </c>
      <c r="F20" s="902"/>
      <c r="G20" s="902">
        <v>42002.874887419996</v>
      </c>
      <c r="H20" s="902">
        <v>38510.491579080001</v>
      </c>
      <c r="I20" s="228"/>
      <c r="J20" s="109"/>
    </row>
    <row r="21" spans="1:13" s="107" customFormat="1">
      <c r="A21" s="19"/>
      <c r="B21" s="1515">
        <v>210</v>
      </c>
      <c r="C21" s="901" t="s">
        <v>1701</v>
      </c>
      <c r="D21" s="902">
        <v>1962.54529202</v>
      </c>
      <c r="E21" s="902">
        <v>1962.54529202</v>
      </c>
      <c r="F21" s="902"/>
      <c r="G21" s="902">
        <v>5288.2271803099993</v>
      </c>
      <c r="H21" s="902">
        <v>71.284127030000207</v>
      </c>
      <c r="I21" s="228"/>
      <c r="J21" s="109"/>
    </row>
    <row r="22" spans="1:13" s="107" customFormat="1">
      <c r="A22" s="19"/>
      <c r="B22" s="231">
        <v>220</v>
      </c>
      <c r="C22" s="234" t="s">
        <v>1702</v>
      </c>
      <c r="D22" s="230"/>
      <c r="E22" s="230"/>
      <c r="F22" s="230"/>
      <c r="G22" s="230"/>
      <c r="H22" s="230"/>
      <c r="I22" s="228"/>
      <c r="J22" s="109"/>
    </row>
    <row r="23" spans="1:13" s="107" customFormat="1" ht="10.5" customHeight="1">
      <c r="A23" s="19"/>
      <c r="B23" s="231">
        <v>230</v>
      </c>
      <c r="C23" s="235" t="s">
        <v>1703</v>
      </c>
      <c r="D23" s="230"/>
      <c r="E23" s="230"/>
      <c r="F23" s="230"/>
      <c r="G23" s="230">
        <v>29107.126828910001</v>
      </c>
      <c r="H23" s="230"/>
      <c r="I23" s="228"/>
      <c r="J23" s="109"/>
    </row>
    <row r="24" spans="1:13" s="107" customFormat="1">
      <c r="A24" s="19"/>
      <c r="B24" s="1515">
        <v>231</v>
      </c>
      <c r="C24" s="1742" t="s">
        <v>2035</v>
      </c>
      <c r="D24" s="902"/>
      <c r="E24" s="902"/>
      <c r="F24" s="902"/>
      <c r="G24" s="902"/>
      <c r="H24" s="902"/>
      <c r="I24" s="228"/>
      <c r="J24" s="109"/>
    </row>
    <row r="25" spans="1:13" s="107" customFormat="1" ht="22.5">
      <c r="A25" s="19"/>
      <c r="B25" s="903">
        <v>240</v>
      </c>
      <c r="C25" s="234" t="s">
        <v>1704</v>
      </c>
      <c r="D25" s="233"/>
      <c r="E25" s="233"/>
      <c r="F25" s="233"/>
      <c r="G25" s="902">
        <v>4733.5351896100001</v>
      </c>
      <c r="H25" s="230"/>
      <c r="I25" s="228"/>
      <c r="J25" s="109"/>
    </row>
    <row r="26" spans="1:13" s="107" customFormat="1" ht="22.5" customHeight="1">
      <c r="A26" s="19"/>
      <c r="B26" s="1264">
        <v>241</v>
      </c>
      <c r="C26" s="234" t="s">
        <v>1705</v>
      </c>
      <c r="D26" s="1265"/>
      <c r="E26" s="1265"/>
      <c r="F26" s="1266"/>
      <c r="G26" s="1514">
        <v>34568.500999999997</v>
      </c>
      <c r="H26" s="1514">
        <v>33890.688000000002</v>
      </c>
      <c r="I26" s="110"/>
      <c r="J26" s="109"/>
    </row>
    <row r="27" spans="1:13" ht="11.25" customHeight="1">
      <c r="A27" s="19"/>
      <c r="B27" s="747">
        <v>250</v>
      </c>
      <c r="C27" s="748" t="s">
        <v>1706</v>
      </c>
      <c r="D27" s="233">
        <v>530740.73867620609</v>
      </c>
      <c r="E27" s="233">
        <v>73546.788439826079</v>
      </c>
      <c r="F27" s="233"/>
      <c r="G27" s="233"/>
      <c r="H27" s="233"/>
      <c r="I27" s="109"/>
      <c r="J27" s="109"/>
    </row>
    <row r="28" spans="1:13" s="107" customFormat="1">
      <c r="A28" s="19"/>
      <c r="B28" s="1049"/>
      <c r="C28" s="1050"/>
      <c r="D28" s="1051"/>
      <c r="E28" s="1051"/>
      <c r="F28" s="1051"/>
      <c r="G28" s="1052"/>
      <c r="H28" s="1052"/>
      <c r="I28" s="110"/>
      <c r="J28" s="110"/>
      <c r="K28" s="604"/>
      <c r="L28" s="110"/>
      <c r="M28" s="110"/>
    </row>
    <row r="31" spans="1:13" s="106" customFormat="1" ht="11.25" customHeight="1">
      <c r="A31" s="19"/>
      <c r="B31" s="105" t="s">
        <v>791</v>
      </c>
      <c r="C31" s="225"/>
      <c r="F31" s="221"/>
      <c r="G31" s="1976" t="s">
        <v>1690</v>
      </c>
      <c r="H31" s="1977"/>
      <c r="I31" s="144"/>
      <c r="J31" s="144"/>
      <c r="L31" s="743"/>
    </row>
    <row r="32" spans="1:13" s="106" customFormat="1" ht="11.25" customHeight="1">
      <c r="A32" s="19"/>
      <c r="B32" s="224"/>
      <c r="C32" s="225"/>
      <c r="D32" s="1978" t="s">
        <v>1691</v>
      </c>
      <c r="E32" s="1761"/>
      <c r="F32" s="221"/>
      <c r="G32" s="1978" t="s">
        <v>1692</v>
      </c>
      <c r="H32" s="1978"/>
      <c r="I32" s="144"/>
      <c r="J32" s="144"/>
      <c r="K32" s="743"/>
      <c r="L32" s="743"/>
    </row>
    <row r="33" spans="1:22" s="106" customFormat="1" ht="11.25" customHeight="1">
      <c r="A33" s="19" t="s">
        <v>540</v>
      </c>
      <c r="B33" s="224"/>
      <c r="C33" s="224"/>
      <c r="D33" s="1979" t="s">
        <v>1693</v>
      </c>
      <c r="E33" s="1980"/>
      <c r="F33" s="221"/>
      <c r="G33" s="1979" t="s">
        <v>1694</v>
      </c>
      <c r="H33" s="1979"/>
      <c r="I33" s="221"/>
      <c r="J33" s="1975"/>
      <c r="V33" s="206"/>
    </row>
    <row r="34" spans="1:22" s="106" customFormat="1" ht="11.25" customHeight="1">
      <c r="A34" s="19"/>
      <c r="B34" s="224"/>
      <c r="C34" s="224"/>
      <c r="D34" s="221"/>
      <c r="E34" s="227" t="s">
        <v>1680</v>
      </c>
      <c r="F34" s="221"/>
      <c r="G34" s="221"/>
      <c r="H34" s="221"/>
      <c r="I34" s="221"/>
      <c r="J34" s="1975"/>
      <c r="V34" s="206"/>
    </row>
    <row r="35" spans="1:22" s="106" customFormat="1" ht="11.25" customHeight="1">
      <c r="A35" s="19"/>
      <c r="B35" s="224"/>
      <c r="C35" s="224"/>
      <c r="D35" s="221"/>
      <c r="E35" s="227" t="s">
        <v>1681</v>
      </c>
      <c r="F35" s="221"/>
      <c r="G35" s="221"/>
      <c r="H35" s="227" t="s">
        <v>1680</v>
      </c>
      <c r="I35" s="221"/>
      <c r="J35" s="1975"/>
      <c r="V35" s="206"/>
    </row>
    <row r="36" spans="1:22" s="106" customFormat="1" ht="11.25" customHeight="1">
      <c r="A36" s="19"/>
      <c r="B36" s="224"/>
      <c r="E36" s="227"/>
      <c r="F36" s="227"/>
      <c r="G36" s="226"/>
      <c r="H36" s="227" t="s">
        <v>1681</v>
      </c>
      <c r="I36" s="227"/>
      <c r="J36" s="1975"/>
    </row>
    <row r="37" spans="1:22" s="106" customFormat="1">
      <c r="A37" s="19"/>
      <c r="B37" s="1254" t="s">
        <v>296</v>
      </c>
      <c r="C37" s="1255"/>
      <c r="D37" s="1263" t="s">
        <v>931</v>
      </c>
      <c r="E37" s="1263" t="s">
        <v>935</v>
      </c>
      <c r="F37" s="1263"/>
      <c r="G37" s="1263" t="s">
        <v>937</v>
      </c>
      <c r="H37" s="1263" t="s">
        <v>941</v>
      </c>
      <c r="I37" s="108"/>
      <c r="J37" s="108"/>
    </row>
    <row r="38" spans="1:22" s="106" customFormat="1">
      <c r="A38" s="2"/>
      <c r="B38" s="1046">
        <v>130</v>
      </c>
      <c r="C38" s="1047" t="s">
        <v>1695</v>
      </c>
      <c r="D38" s="1053">
        <v>71293.80587104999</v>
      </c>
      <c r="E38" s="1053">
        <v>57208.258618689993</v>
      </c>
      <c r="F38" s="1053"/>
      <c r="G38" s="1053">
        <v>121878.88880090002</v>
      </c>
      <c r="H38" s="1053">
        <v>59888.367666120022</v>
      </c>
      <c r="I38" s="229"/>
      <c r="J38" s="109"/>
    </row>
    <row r="39" spans="1:22">
      <c r="A39" s="19"/>
      <c r="B39" s="231">
        <v>140</v>
      </c>
      <c r="C39" s="232" t="s">
        <v>1696</v>
      </c>
      <c r="D39" s="792"/>
      <c r="E39" s="792"/>
      <c r="F39" s="792"/>
      <c r="G39" s="792"/>
      <c r="H39" s="792"/>
      <c r="I39" s="229"/>
      <c r="J39" s="109"/>
    </row>
    <row r="40" spans="1:22">
      <c r="A40" s="19"/>
      <c r="B40" s="231">
        <v>150</v>
      </c>
      <c r="C40" s="232" t="s">
        <v>1683</v>
      </c>
      <c r="D40" s="792">
        <v>14007.049293299999</v>
      </c>
      <c r="E40" s="792"/>
      <c r="F40" s="792"/>
      <c r="G40" s="792">
        <v>7073.8051488200108</v>
      </c>
      <c r="H40" s="792"/>
      <c r="I40" s="229"/>
      <c r="J40" s="109"/>
    </row>
    <row r="41" spans="1:22">
      <c r="A41" s="19"/>
      <c r="B41" s="231">
        <v>160</v>
      </c>
      <c r="C41" s="234" t="s">
        <v>977</v>
      </c>
      <c r="D41" s="792">
        <v>57286.756577749991</v>
      </c>
      <c r="E41" s="792">
        <v>57208.258618689993</v>
      </c>
      <c r="F41" s="792"/>
      <c r="G41" s="792">
        <v>63982.872210050016</v>
      </c>
      <c r="H41" s="792">
        <v>59888.367666120022</v>
      </c>
      <c r="I41" s="229"/>
      <c r="J41" s="109"/>
    </row>
    <row r="42" spans="1:22" s="107" customFormat="1">
      <c r="A42" s="19"/>
      <c r="B42" s="1515">
        <v>170</v>
      </c>
      <c r="C42" s="901" t="s">
        <v>1697</v>
      </c>
      <c r="D42" s="904">
        <v>2068.6350917099999</v>
      </c>
      <c r="E42" s="904">
        <v>2068.6350917099999</v>
      </c>
      <c r="F42" s="904"/>
      <c r="G42" s="904">
        <v>21791.417825269982</v>
      </c>
      <c r="H42" s="904">
        <v>21494.551627929985</v>
      </c>
      <c r="I42" s="228"/>
      <c r="J42" s="109"/>
    </row>
    <row r="43" spans="1:22" s="107" customFormat="1">
      <c r="A43" s="19"/>
      <c r="B43" s="1515">
        <v>180</v>
      </c>
      <c r="C43" s="901" t="s">
        <v>1698</v>
      </c>
      <c r="D43" s="904"/>
      <c r="E43" s="904"/>
      <c r="F43" s="904"/>
      <c r="G43" s="904"/>
      <c r="H43" s="904"/>
      <c r="I43" s="228"/>
      <c r="J43" s="109"/>
    </row>
    <row r="44" spans="1:22" s="107" customFormat="1">
      <c r="A44" s="19"/>
      <c r="B44" s="1515">
        <v>190</v>
      </c>
      <c r="C44" s="901" t="s">
        <v>1699</v>
      </c>
      <c r="D44" s="904">
        <v>52285.921818509996</v>
      </c>
      <c r="E44" s="904">
        <v>52285.921818509996</v>
      </c>
      <c r="F44" s="904"/>
      <c r="G44" s="904">
        <v>36410.665231800042</v>
      </c>
      <c r="H44" s="904">
        <v>35360.111523310043</v>
      </c>
      <c r="I44" s="228"/>
      <c r="J44" s="109"/>
    </row>
    <row r="45" spans="1:22" s="107" customFormat="1">
      <c r="A45" s="19"/>
      <c r="B45" s="1515">
        <v>200</v>
      </c>
      <c r="C45" s="901" t="s">
        <v>1700</v>
      </c>
      <c r="D45" s="904">
        <v>5000.7619287399993</v>
      </c>
      <c r="E45" s="904">
        <v>4922.33680018</v>
      </c>
      <c r="F45" s="904"/>
      <c r="G45" s="904">
        <v>24694.188612549984</v>
      </c>
      <c r="H45" s="904">
        <v>23311.653674969984</v>
      </c>
      <c r="I45" s="228"/>
      <c r="J45" s="109"/>
    </row>
    <row r="46" spans="1:22" s="107" customFormat="1">
      <c r="A46" s="19"/>
      <c r="B46" s="1515">
        <v>210</v>
      </c>
      <c r="C46" s="901" t="s">
        <v>1701</v>
      </c>
      <c r="D46" s="904">
        <v>7.2830500000000006E-2</v>
      </c>
      <c r="E46" s="904"/>
      <c r="F46" s="904"/>
      <c r="G46" s="904">
        <v>2878.0183657000002</v>
      </c>
      <c r="H46" s="904">
        <v>1216.6024678400001</v>
      </c>
      <c r="I46" s="228"/>
      <c r="J46" s="109"/>
    </row>
    <row r="47" spans="1:22" s="107" customFormat="1">
      <c r="A47" s="19"/>
      <c r="B47" s="231">
        <v>220</v>
      </c>
      <c r="C47" s="234" t="s">
        <v>1702</v>
      </c>
      <c r="D47" s="793"/>
      <c r="E47" s="793"/>
      <c r="F47" s="793"/>
      <c r="G47" s="793"/>
      <c r="H47" s="793"/>
      <c r="I47" s="228"/>
      <c r="J47" s="109"/>
    </row>
    <row r="48" spans="1:22" s="107" customFormat="1">
      <c r="A48" s="19"/>
      <c r="B48" s="231">
        <v>230</v>
      </c>
      <c r="C48" s="235" t="s">
        <v>1703</v>
      </c>
      <c r="D48" s="793"/>
      <c r="E48" s="793"/>
      <c r="F48" s="793"/>
      <c r="G48" s="793">
        <v>50822.211442029999</v>
      </c>
      <c r="H48" s="793"/>
      <c r="I48" s="228"/>
      <c r="J48" s="109"/>
    </row>
    <row r="49" spans="1:10" s="107" customFormat="1">
      <c r="A49" s="19"/>
      <c r="B49" s="1515">
        <v>231</v>
      </c>
      <c r="C49" s="1742" t="s">
        <v>2035</v>
      </c>
      <c r="D49" s="904"/>
      <c r="E49" s="904"/>
      <c r="F49" s="904"/>
      <c r="G49" s="904"/>
      <c r="H49" s="904"/>
      <c r="I49" s="228"/>
      <c r="J49" s="109"/>
    </row>
    <row r="50" spans="1:10" s="107" customFormat="1" ht="22.5">
      <c r="A50" s="19"/>
      <c r="B50" s="903">
        <v>240</v>
      </c>
      <c r="C50" s="234" t="s">
        <v>1704</v>
      </c>
      <c r="D50" s="793"/>
      <c r="E50" s="793"/>
      <c r="F50" s="793"/>
      <c r="G50" s="793">
        <v>3938.2345776300003</v>
      </c>
      <c r="H50" s="793"/>
      <c r="I50" s="228"/>
      <c r="J50" s="109"/>
    </row>
    <row r="51" spans="1:10" s="107" customFormat="1" ht="22.5" customHeight="1">
      <c r="A51" s="19"/>
      <c r="B51" s="1264">
        <v>241</v>
      </c>
      <c r="C51" s="234" t="s">
        <v>1705</v>
      </c>
      <c r="D51" s="1267"/>
      <c r="E51" s="1267"/>
      <c r="F51" s="1267"/>
      <c r="G51" s="1268"/>
      <c r="H51" s="1268"/>
      <c r="I51" s="110"/>
      <c r="J51" s="109"/>
    </row>
    <row r="52" spans="1:10" ht="11.25" customHeight="1">
      <c r="A52" s="19"/>
      <c r="B52" s="747">
        <v>250</v>
      </c>
      <c r="C52" s="748" t="s">
        <v>1706</v>
      </c>
      <c r="D52" s="794">
        <v>736770.1030607</v>
      </c>
      <c r="E52" s="794">
        <v>133713.66083096</v>
      </c>
      <c r="F52" s="794"/>
      <c r="G52" s="794"/>
      <c r="H52" s="795"/>
      <c r="I52" s="109"/>
      <c r="J52" s="109"/>
    </row>
  </sheetData>
  <mergeCells count="13">
    <mergeCell ref="J33:J36"/>
    <mergeCell ref="G31:H31"/>
    <mergeCell ref="D32:E32"/>
    <mergeCell ref="G32:H32"/>
    <mergeCell ref="D33:E33"/>
    <mergeCell ref="G33:H33"/>
    <mergeCell ref="J9:J11"/>
    <mergeCell ref="B3:J3"/>
    <mergeCell ref="G7:H7"/>
    <mergeCell ref="D8:E8"/>
    <mergeCell ref="G8:H8"/>
    <mergeCell ref="D9:E9"/>
    <mergeCell ref="G9:H9"/>
  </mergeCells>
  <conditionalFormatting sqref="E12:F22 D23:F25 J13:J27 H12:I26 D28:M28 F9 F7:G8 I27 D8:D22 F10:G10 G11:G26">
    <cfRule type="cellIs" dxfId="14" priority="11" stopIfTrue="1" operator="lessThan">
      <formula>0</formula>
    </cfRule>
  </conditionalFormatting>
  <conditionalFormatting sqref="D26:F26">
    <cfRule type="cellIs" dxfId="13" priority="10" stopIfTrue="1" operator="lessThan">
      <formula>0</formula>
    </cfRule>
  </conditionalFormatting>
  <conditionalFormatting sqref="G9">
    <cfRule type="cellIs" dxfId="12" priority="9" stopIfTrue="1" operator="lessThan">
      <formula>0</formula>
    </cfRule>
  </conditionalFormatting>
  <conditionalFormatting sqref="D27:H27">
    <cfRule type="cellIs" dxfId="11" priority="8" stopIfTrue="1" operator="lessThan">
      <formula>0</formula>
    </cfRule>
  </conditionalFormatting>
  <conditionalFormatting sqref="E37:F37 H37:I37 G36:G37 D32:D37 F34:G35 F33 F31:G32 I38:J52">
    <cfRule type="cellIs" dxfId="10" priority="7" stopIfTrue="1" operator="lessThan">
      <formula>0</formula>
    </cfRule>
  </conditionalFormatting>
  <conditionalFormatting sqref="G38:H51 D38:F50">
    <cfRule type="cellIs" dxfId="9" priority="3" stopIfTrue="1" operator="lessThan">
      <formula>0</formula>
    </cfRule>
  </conditionalFormatting>
  <conditionalFormatting sqref="G33">
    <cfRule type="cellIs" dxfId="8" priority="5" stopIfTrue="1" operator="lessThan">
      <formula>0</formula>
    </cfRule>
  </conditionalFormatting>
  <conditionalFormatting sqref="D52:H52">
    <cfRule type="cellIs" dxfId="7" priority="1" stopIfTrue="1" operator="lessThan">
      <formula>0</formula>
    </cfRule>
  </conditionalFormatting>
  <conditionalFormatting sqref="D51:F51">
    <cfRule type="cellIs" dxfId="6" priority="2" stopIfTrue="1" operator="lessThan">
      <formula>0</formula>
    </cfRule>
  </conditionalFormatting>
  <hyperlinks>
    <hyperlink ref="B3" location="Contents!A1" display="Back to index page" xr:uid="{0B434521-ED61-4867-82AC-0E357AC73BE2}"/>
    <hyperlink ref="B3:J3" location="CONTENTS!A1" display="Back to contents page" xr:uid="{0AE7CCBC-3E72-4036-B6C9-403F070CDA1F}"/>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47D12-B33C-4122-B520-0B0E129DF531}">
  <dimension ref="A1:N31"/>
  <sheetViews>
    <sheetView showGridLines="0" showRowColHeaders="0" zoomScaleNormal="100" workbookViewId="0"/>
  </sheetViews>
  <sheetFormatPr baseColWidth="10" defaultColWidth="8.85546875" defaultRowHeight="11.25"/>
  <cols>
    <col min="1" max="1" width="2.7109375" style="28" customWidth="1"/>
    <col min="2" max="2" width="2.5703125" style="104" customWidth="1"/>
    <col min="3" max="3" width="50.85546875" style="104" customWidth="1"/>
    <col min="4" max="5" width="19" style="104" customWidth="1"/>
    <col min="6" max="6" width="2.85546875" style="104" customWidth="1"/>
    <col min="7" max="8" width="15.5703125" style="104" customWidth="1"/>
    <col min="9" max="9" width="2.85546875" style="104" customWidth="1"/>
    <col min="10" max="11" width="15.5703125" style="104" customWidth="1"/>
    <col min="12" max="12" width="2.85546875" style="104" customWidth="1"/>
    <col min="13" max="14" width="15.5703125" style="104" customWidth="1"/>
    <col min="15" max="15" width="37.5703125" style="104" customWidth="1"/>
    <col min="16" max="17" width="8.85546875" style="104"/>
    <col min="18" max="18" width="12.140625" style="104" bestFit="1" customWidth="1"/>
    <col min="19" max="25" width="11" style="104" bestFit="1" customWidth="1"/>
    <col min="26" max="16384" width="8.85546875" style="104"/>
  </cols>
  <sheetData>
    <row r="1" spans="1:14" s="17" customFormat="1" ht="11.25" customHeight="1">
      <c r="A1" s="14"/>
      <c r="B1" s="14"/>
      <c r="C1" s="14"/>
      <c r="D1" s="15"/>
      <c r="E1" s="15"/>
      <c r="F1" s="15"/>
      <c r="G1" s="16"/>
      <c r="H1" s="16"/>
      <c r="I1" s="16"/>
      <c r="J1" s="16"/>
    </row>
    <row r="2" spans="1:14" s="17" customFormat="1" ht="5.25" customHeight="1">
      <c r="A2" s="14"/>
      <c r="B2" s="14"/>
      <c r="C2" s="14"/>
      <c r="D2" s="15"/>
      <c r="E2" s="15"/>
      <c r="F2" s="15"/>
      <c r="G2" s="16"/>
      <c r="H2" s="16"/>
      <c r="I2" s="16"/>
      <c r="J2" s="16"/>
    </row>
    <row r="3" spans="1:14" s="19" customFormat="1" ht="12.75" customHeight="1">
      <c r="A3" s="18"/>
      <c r="B3" s="1758" t="s">
        <v>284</v>
      </c>
      <c r="C3" s="1758"/>
      <c r="D3" s="1758"/>
      <c r="E3" s="1758"/>
      <c r="F3" s="1758"/>
      <c r="G3" s="1758"/>
      <c r="H3" s="1758"/>
      <c r="I3" s="1758"/>
      <c r="J3" s="1758"/>
    </row>
    <row r="4" spans="1:14" s="17" customFormat="1" ht="5.25" customHeight="1">
      <c r="A4" s="14"/>
      <c r="B4" s="14"/>
      <c r="C4" s="14"/>
      <c r="D4" s="15"/>
      <c r="E4" s="15"/>
      <c r="F4" s="15"/>
      <c r="G4" s="16"/>
      <c r="H4" s="16"/>
      <c r="I4" s="16"/>
      <c r="J4" s="16"/>
      <c r="M4" s="14"/>
      <c r="N4" s="14"/>
    </row>
    <row r="5" spans="1:14" s="9" customFormat="1" ht="15.75" customHeight="1">
      <c r="A5" s="20"/>
      <c r="B5" s="21" t="s">
        <v>1707</v>
      </c>
    </row>
    <row r="6" spans="1:14">
      <c r="A6" s="24"/>
      <c r="C6" s="127"/>
      <c r="D6" s="127"/>
      <c r="E6" s="128"/>
      <c r="F6" s="128"/>
      <c r="G6" s="128"/>
      <c r="H6" s="128"/>
      <c r="I6" s="128"/>
      <c r="J6" s="128"/>
      <c r="K6" s="128"/>
      <c r="L6" s="128"/>
      <c r="M6" s="128"/>
      <c r="N6" s="128"/>
    </row>
    <row r="7" spans="1:14" s="106" customFormat="1" ht="11.25" customHeight="1">
      <c r="A7" s="19"/>
      <c r="B7" s="4"/>
      <c r="C7" s="224"/>
      <c r="D7" s="854"/>
      <c r="E7" s="1314" t="s">
        <v>1708</v>
      </c>
      <c r="F7" s="227"/>
      <c r="G7" s="111"/>
      <c r="H7" s="111"/>
      <c r="I7" s="111"/>
    </row>
    <row r="8" spans="1:14" s="106" customFormat="1" ht="11.25" customHeight="1">
      <c r="A8" s="19"/>
      <c r="B8" s="105" t="s">
        <v>293</v>
      </c>
      <c r="C8" s="224"/>
      <c r="D8" s="854"/>
      <c r="E8" s="1314" t="s">
        <v>1709</v>
      </c>
      <c r="F8" s="227"/>
      <c r="G8" s="111"/>
      <c r="H8" s="111"/>
      <c r="I8" s="111"/>
    </row>
    <row r="9" spans="1:14" s="106" customFormat="1" ht="11.25" customHeight="1">
      <c r="A9" s="19"/>
      <c r="B9" s="224"/>
      <c r="C9" s="224"/>
      <c r="D9" s="854"/>
      <c r="E9" s="1314" t="s">
        <v>1710</v>
      </c>
      <c r="F9" s="227"/>
      <c r="G9" s="111"/>
      <c r="H9" s="111"/>
      <c r="I9" s="111"/>
    </row>
    <row r="10" spans="1:14" s="106" customFormat="1" ht="11.25" customHeight="1">
      <c r="A10" s="19"/>
      <c r="B10" s="224"/>
      <c r="C10" s="224"/>
      <c r="D10" s="854" t="s">
        <v>1711</v>
      </c>
      <c r="E10" s="1314" t="s">
        <v>1712</v>
      </c>
      <c r="F10" s="227"/>
      <c r="G10" s="111"/>
      <c r="H10" s="111"/>
      <c r="I10" s="111"/>
    </row>
    <row r="11" spans="1:14" s="106" customFormat="1" ht="11.25" customHeight="1">
      <c r="A11" s="19"/>
      <c r="B11" s="224"/>
      <c r="C11" s="224"/>
      <c r="D11" s="854" t="s">
        <v>1713</v>
      </c>
      <c r="E11" s="1314" t="s">
        <v>1714</v>
      </c>
      <c r="F11" s="227"/>
      <c r="G11" s="111"/>
      <c r="H11" s="111"/>
      <c r="I11" s="111"/>
    </row>
    <row r="12" spans="1:14" s="106" customFormat="1" ht="11.25" customHeight="1">
      <c r="A12" s="19"/>
      <c r="B12" s="224"/>
      <c r="C12" s="224"/>
      <c r="D12" s="854" t="s">
        <v>1715</v>
      </c>
      <c r="E12" s="1314" t="s">
        <v>1716</v>
      </c>
      <c r="F12" s="227"/>
      <c r="G12" s="111"/>
      <c r="H12" s="111"/>
      <c r="I12" s="111"/>
    </row>
    <row r="13" spans="1:14" s="106" customFormat="1" ht="11.25" customHeight="1">
      <c r="A13" s="19"/>
      <c r="B13" s="1269" t="s">
        <v>296</v>
      </c>
      <c r="C13" s="236"/>
      <c r="D13" s="1518" t="s">
        <v>931</v>
      </c>
      <c r="E13" s="1256" t="s">
        <v>935</v>
      </c>
      <c r="F13" s="108"/>
      <c r="G13" s="108"/>
      <c r="H13" s="108"/>
      <c r="I13" s="108"/>
    </row>
    <row r="14" spans="1:14" s="106" customFormat="1">
      <c r="A14" s="2"/>
      <c r="B14" s="1046" t="s">
        <v>931</v>
      </c>
      <c r="C14" s="1047" t="s">
        <v>1717</v>
      </c>
      <c r="D14" s="1048">
        <v>557226.61672960373</v>
      </c>
      <c r="E14" s="1048">
        <v>530740.73867617606</v>
      </c>
      <c r="F14" s="229"/>
      <c r="G14" s="109"/>
      <c r="H14" s="109"/>
      <c r="I14" s="109"/>
    </row>
    <row r="15" spans="1:14">
      <c r="A15" s="19"/>
      <c r="B15" s="129"/>
      <c r="C15" s="1743" t="s">
        <v>2036</v>
      </c>
      <c r="D15" s="233">
        <v>34703.160647330005</v>
      </c>
      <c r="E15" s="233">
        <v>34703.160647330005</v>
      </c>
      <c r="F15" s="112"/>
      <c r="G15" s="112"/>
      <c r="H15" s="112"/>
      <c r="I15" s="112"/>
      <c r="J15" s="112"/>
      <c r="K15" s="112"/>
      <c r="L15" s="745"/>
    </row>
    <row r="16" spans="1:14">
      <c r="A16" s="19"/>
      <c r="B16" s="19"/>
      <c r="C16" s="1744" t="s">
        <v>2037</v>
      </c>
      <c r="D16" s="233">
        <v>51165.234207350215</v>
      </c>
      <c r="E16" s="233">
        <v>51083.500606380003</v>
      </c>
    </row>
    <row r="17" spans="1:12" ht="11.25" customHeight="1">
      <c r="A17" s="19"/>
      <c r="B17" s="112"/>
      <c r="C17" s="1725" t="s">
        <v>2038</v>
      </c>
      <c r="D17" s="233">
        <v>30438.317908923596</v>
      </c>
      <c r="E17" s="233">
        <v>29784.2773774661</v>
      </c>
      <c r="F17" s="483"/>
      <c r="G17" s="483"/>
      <c r="H17" s="483"/>
      <c r="I17" s="483"/>
      <c r="J17" s="483"/>
      <c r="K17" s="744"/>
      <c r="L17" s="744"/>
    </row>
    <row r="18" spans="1:12">
      <c r="A18" s="19"/>
      <c r="B18" s="1270"/>
      <c r="C18" s="1745" t="s">
        <v>2039</v>
      </c>
      <c r="D18" s="1517">
        <v>440919.90396600001</v>
      </c>
      <c r="E18" s="1517">
        <v>415169.80004499998</v>
      </c>
      <c r="F18" s="112"/>
      <c r="G18" s="112"/>
      <c r="H18" s="112"/>
      <c r="I18" s="112"/>
      <c r="J18" s="112"/>
      <c r="K18" s="744"/>
      <c r="L18" s="744"/>
    </row>
    <row r="19" spans="1:12">
      <c r="A19" s="19"/>
      <c r="B19" s="1981"/>
      <c r="C19" s="1981"/>
      <c r="D19" s="1981"/>
      <c r="E19" s="1981"/>
      <c r="F19" s="1981"/>
      <c r="G19" s="1981"/>
      <c r="H19" s="1981"/>
      <c r="I19" s="1981"/>
      <c r="J19" s="1981"/>
      <c r="K19" s="1982"/>
      <c r="L19" s="745"/>
    </row>
    <row r="20" spans="1:12">
      <c r="A20" s="33"/>
      <c r="C20" s="225"/>
      <c r="D20" s="106"/>
      <c r="E20" s="777"/>
      <c r="F20" s="227"/>
      <c r="G20" s="111"/>
      <c r="H20" s="111"/>
      <c r="I20" s="111"/>
      <c r="J20" s="106"/>
      <c r="K20" s="106" t="s">
        <v>540</v>
      </c>
      <c r="L20" s="106"/>
    </row>
    <row r="21" spans="1:12" ht="11.25" customHeight="1">
      <c r="A21" s="33"/>
      <c r="B21" s="4"/>
      <c r="C21" s="224"/>
      <c r="D21" s="854"/>
      <c r="E21" s="1314" t="s">
        <v>1718</v>
      </c>
      <c r="F21" s="227"/>
      <c r="G21" s="111"/>
      <c r="H21" s="111"/>
      <c r="I21" s="111"/>
      <c r="J21" s="106"/>
      <c r="K21" s="106"/>
      <c r="L21" s="106"/>
    </row>
    <row r="22" spans="1:12" ht="11.25" customHeight="1">
      <c r="A22" s="33"/>
      <c r="B22" s="105" t="s">
        <v>791</v>
      </c>
      <c r="C22" s="224"/>
      <c r="D22" s="854"/>
      <c r="E22" s="1314" t="s">
        <v>1709</v>
      </c>
      <c r="F22" s="227"/>
      <c r="G22" s="111"/>
      <c r="H22" s="111"/>
      <c r="I22" s="111"/>
      <c r="J22" s="106"/>
      <c r="K22" s="106"/>
      <c r="L22" s="106"/>
    </row>
    <row r="23" spans="1:12" ht="11.25" customHeight="1">
      <c r="A23" s="33"/>
      <c r="B23" s="224"/>
      <c r="C23" s="224"/>
      <c r="D23" s="854" t="s">
        <v>1711</v>
      </c>
      <c r="E23" s="1314" t="s">
        <v>1710</v>
      </c>
      <c r="F23" s="227"/>
      <c r="G23" s="111"/>
      <c r="H23" s="111"/>
      <c r="I23" s="111"/>
      <c r="J23" s="106"/>
      <c r="K23" s="106"/>
      <c r="L23" s="106"/>
    </row>
    <row r="24" spans="1:12" ht="11.25" customHeight="1">
      <c r="A24" s="33"/>
      <c r="B24" s="224"/>
      <c r="C24" s="224"/>
      <c r="D24" s="854" t="s">
        <v>1713</v>
      </c>
      <c r="E24" s="1314" t="s">
        <v>1719</v>
      </c>
      <c r="F24" s="227"/>
      <c r="G24" s="111"/>
      <c r="H24" s="111"/>
      <c r="I24" s="111"/>
      <c r="J24" s="106"/>
      <c r="K24" s="106"/>
      <c r="L24" s="106"/>
    </row>
    <row r="25" spans="1:12" ht="11.25" customHeight="1">
      <c r="A25" s="33"/>
      <c r="B25" s="224"/>
      <c r="C25" s="224"/>
      <c r="D25" s="854" t="s">
        <v>1715</v>
      </c>
      <c r="E25" s="1314" t="s">
        <v>1720</v>
      </c>
      <c r="F25" s="227"/>
      <c r="G25" s="111"/>
      <c r="H25" s="111"/>
      <c r="I25" s="111"/>
      <c r="J25" s="106"/>
      <c r="K25" s="106"/>
      <c r="L25" s="106"/>
    </row>
    <row r="26" spans="1:12">
      <c r="A26" s="33"/>
      <c r="B26" s="1269" t="s">
        <v>296</v>
      </c>
      <c r="C26" s="236"/>
      <c r="D26" s="1256" t="s">
        <v>931</v>
      </c>
      <c r="E26" s="1256" t="s">
        <v>935</v>
      </c>
      <c r="F26" s="108"/>
      <c r="G26" s="108"/>
      <c r="H26" s="108"/>
      <c r="I26" s="108"/>
      <c r="J26" s="106"/>
      <c r="K26" s="106"/>
      <c r="L26" s="106"/>
    </row>
    <row r="27" spans="1:12">
      <c r="A27" s="33"/>
      <c r="B27" s="1046" t="s">
        <v>931</v>
      </c>
      <c r="C27" s="1047" t="s">
        <v>1717</v>
      </c>
      <c r="D27" s="1048">
        <v>726457.56074922893</v>
      </c>
      <c r="E27" s="1048">
        <v>736770.1030606</v>
      </c>
      <c r="F27" s="229"/>
      <c r="G27" s="109"/>
      <c r="H27" s="109"/>
      <c r="I27" s="109"/>
      <c r="J27" s="106"/>
      <c r="K27" s="106"/>
      <c r="L27" s="106"/>
    </row>
    <row r="28" spans="1:12">
      <c r="B28" s="129"/>
      <c r="C28" s="112" t="s">
        <v>2036</v>
      </c>
      <c r="D28" s="233">
        <v>76097.113399849986</v>
      </c>
      <c r="E28" s="233">
        <v>76097.113399849986</v>
      </c>
      <c r="F28" s="112"/>
      <c r="G28" s="112"/>
      <c r="H28" s="112"/>
      <c r="I28" s="112"/>
      <c r="J28" s="112"/>
      <c r="K28" s="112"/>
      <c r="L28" s="745"/>
    </row>
    <row r="29" spans="1:12">
      <c r="B29" s="19"/>
      <c r="C29" s="104" t="s">
        <v>2037</v>
      </c>
      <c r="D29" s="233">
        <v>63866.161535847474</v>
      </c>
      <c r="E29" s="233">
        <v>64478.70927395</v>
      </c>
    </row>
    <row r="30" spans="1:12">
      <c r="B30" s="112"/>
      <c r="C30" s="483" t="s">
        <v>2038</v>
      </c>
      <c r="D30" s="233">
        <v>65357.708988531493</v>
      </c>
      <c r="E30" s="233">
        <v>64634.972024799994</v>
      </c>
      <c r="F30" s="483"/>
      <c r="G30" s="483"/>
      <c r="H30" s="483"/>
      <c r="I30" s="483"/>
      <c r="J30" s="483"/>
      <c r="K30" s="744"/>
      <c r="L30" s="744"/>
    </row>
    <row r="31" spans="1:12">
      <c r="B31" s="1270"/>
      <c r="C31" s="1516" t="s">
        <v>2039</v>
      </c>
      <c r="D31" s="1517">
        <v>521136.576825</v>
      </c>
      <c r="E31" s="1517">
        <v>531559.30836200004</v>
      </c>
      <c r="F31" s="112"/>
      <c r="G31" s="112"/>
      <c r="H31" s="112"/>
      <c r="I31" s="112"/>
      <c r="J31" s="112"/>
      <c r="K31" s="744"/>
      <c r="L31" s="744"/>
    </row>
  </sheetData>
  <mergeCells count="2">
    <mergeCell ref="B3:J3"/>
    <mergeCell ref="B19:K19"/>
  </mergeCells>
  <conditionalFormatting sqref="G7:I12 D13:I13 D7 E14:I14">
    <cfRule type="cellIs" dxfId="5" priority="9" stopIfTrue="1" operator="lessThan">
      <formula>0</formula>
    </cfRule>
  </conditionalFormatting>
  <conditionalFormatting sqref="G21:I25 F20:I20 D21 D26:I27">
    <cfRule type="cellIs" dxfId="4" priority="5" stopIfTrue="1" operator="lessThan">
      <formula>0</formula>
    </cfRule>
  </conditionalFormatting>
  <conditionalFormatting sqref="D8:D12">
    <cfRule type="cellIs" dxfId="3" priority="4" stopIfTrue="1" operator="lessThan">
      <formula>0</formula>
    </cfRule>
  </conditionalFormatting>
  <conditionalFormatting sqref="D22:D25">
    <cfRule type="cellIs" dxfId="2" priority="3" stopIfTrue="1" operator="lessThan">
      <formula>0</formula>
    </cfRule>
  </conditionalFormatting>
  <conditionalFormatting sqref="D28:E31">
    <cfRule type="cellIs" dxfId="1" priority="2" stopIfTrue="1" operator="lessThan">
      <formula>0</formula>
    </cfRule>
  </conditionalFormatting>
  <conditionalFormatting sqref="D14:E18">
    <cfRule type="cellIs" dxfId="0" priority="1" stopIfTrue="1" operator="lessThan">
      <formula>0</formula>
    </cfRule>
  </conditionalFormatting>
  <hyperlinks>
    <hyperlink ref="B3" location="Contents!A1" display="Back to index page" xr:uid="{98F12FCB-459C-4AD5-AE01-63936CBBF087}"/>
    <hyperlink ref="B3:J3" location="CONTENTS!A1" display="Back to contents page" xr:uid="{D5306FA0-8678-4BA2-BC1C-E16632B8483D}"/>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H56"/>
  <sheetViews>
    <sheetView showGridLines="0" showRowColHeaders="0" workbookViewId="0"/>
  </sheetViews>
  <sheetFormatPr baseColWidth="10" defaultColWidth="11.42578125" defaultRowHeight="14.25"/>
  <cols>
    <col min="1" max="1" width="2.7109375" style="150" customWidth="1"/>
    <col min="2" max="2" width="56.85546875" style="150" customWidth="1"/>
    <col min="3" max="4" width="16.28515625" style="150" customWidth="1"/>
    <col min="5" max="5" width="14.42578125" style="168" customWidth="1"/>
    <col min="6" max="16384" width="11.42578125" style="150"/>
  </cols>
  <sheetData>
    <row r="1" spans="1:8" ht="11.25" customHeight="1"/>
    <row r="2" spans="1:8" ht="5.25" customHeight="1"/>
    <row r="3" spans="1:8" ht="12.75" customHeight="1">
      <c r="B3" s="1758" t="s">
        <v>284</v>
      </c>
      <c r="C3" s="1758"/>
      <c r="D3" s="1758"/>
      <c r="E3" s="1758"/>
      <c r="F3" s="1758"/>
      <c r="G3" s="1758"/>
      <c r="H3" s="1758"/>
    </row>
    <row r="4" spans="1:8" ht="5.25" customHeight="1"/>
    <row r="5" spans="1:8" ht="15.75">
      <c r="B5" s="21" t="s">
        <v>482</v>
      </c>
    </row>
    <row r="6" spans="1:8" ht="11.25" customHeight="1"/>
    <row r="7" spans="1:8" s="1072" customFormat="1" ht="56.25" customHeight="1">
      <c r="B7" s="1768" t="s">
        <v>483</v>
      </c>
      <c r="C7" s="1768"/>
      <c r="D7" s="1768"/>
      <c r="E7" s="1768"/>
    </row>
    <row r="8" spans="1:8" ht="11.25" customHeight="1"/>
    <row r="9" spans="1:8" s="41" customFormat="1" ht="11.25">
      <c r="A9" s="24"/>
      <c r="B9" s="509" t="s">
        <v>293</v>
      </c>
      <c r="C9" s="848" t="s">
        <v>484</v>
      </c>
      <c r="D9" s="848" t="s">
        <v>485</v>
      </c>
      <c r="E9" s="153"/>
    </row>
    <row r="10" spans="1:8" s="41" customFormat="1" ht="11.25">
      <c r="A10" s="24"/>
      <c r="B10" s="103"/>
      <c r="C10" s="848" t="s">
        <v>486</v>
      </c>
      <c r="D10" s="848" t="s">
        <v>487</v>
      </c>
      <c r="E10" s="153"/>
    </row>
    <row r="11" spans="1:8" s="41" customFormat="1" ht="11.25">
      <c r="A11" s="24"/>
      <c r="B11" s="1128" t="s">
        <v>296</v>
      </c>
      <c r="C11" s="1129" t="s">
        <v>488</v>
      </c>
      <c r="D11" s="1130" t="s">
        <v>489</v>
      </c>
      <c r="E11" s="1130" t="s">
        <v>490</v>
      </c>
    </row>
    <row r="12" spans="1:8" s="41" customFormat="1" ht="11.25" customHeight="1">
      <c r="A12" s="19"/>
      <c r="B12" s="587"/>
      <c r="E12" s="153"/>
    </row>
    <row r="13" spans="1:8" s="41" customFormat="1" ht="11.25">
      <c r="A13" s="19"/>
      <c r="B13" s="574" t="s">
        <v>491</v>
      </c>
      <c r="C13" s="574"/>
      <c r="D13" s="574"/>
      <c r="E13" s="297"/>
    </row>
    <row r="14" spans="1:8" s="41" customFormat="1" ht="11.25">
      <c r="A14" s="19"/>
      <c r="B14" s="376" t="s">
        <v>492</v>
      </c>
      <c r="C14" s="527">
        <v>296727.01511433296</v>
      </c>
      <c r="D14" s="527">
        <v>301714.192707924</v>
      </c>
      <c r="E14" s="137"/>
    </row>
    <row r="15" spans="1:8" s="41" customFormat="1" ht="11.25">
      <c r="A15" s="19"/>
      <c r="B15" s="376" t="s">
        <v>493</v>
      </c>
      <c r="C15" s="527">
        <v>44959.224064256698</v>
      </c>
      <c r="D15" s="527">
        <v>44976.008708665599</v>
      </c>
      <c r="E15" s="137"/>
    </row>
    <row r="16" spans="1:8" s="41" customFormat="1" ht="11.25">
      <c r="A16" s="19"/>
      <c r="B16" s="376" t="s">
        <v>494</v>
      </c>
      <c r="C16" s="527">
        <v>1744922.3122408499</v>
      </c>
      <c r="D16" s="527">
        <v>1755233.4802677801</v>
      </c>
      <c r="E16" s="137"/>
    </row>
    <row r="17" spans="1:7" s="41" customFormat="1" ht="11.25">
      <c r="A17" s="19"/>
      <c r="B17" s="376" t="s">
        <v>495</v>
      </c>
      <c r="C17" s="527">
        <v>425267.25645023602</v>
      </c>
      <c r="D17" s="527">
        <v>271265.998326828</v>
      </c>
      <c r="E17" s="137"/>
    </row>
    <row r="18" spans="1:7" s="41" customFormat="1" ht="11.25">
      <c r="A18" s="19"/>
      <c r="B18" s="376" t="s">
        <v>496</v>
      </c>
      <c r="C18" s="527">
        <v>35296.524244055894</v>
      </c>
      <c r="D18" s="527">
        <v>8929.5137207711396</v>
      </c>
      <c r="E18" s="137"/>
    </row>
    <row r="19" spans="1:7" s="41" customFormat="1" ht="11.25">
      <c r="A19" s="19"/>
      <c r="B19" s="376" t="s">
        <v>497</v>
      </c>
      <c r="C19" s="527">
        <v>138747.408646</v>
      </c>
      <c r="D19" s="528">
        <v>0</v>
      </c>
      <c r="E19" s="137"/>
    </row>
    <row r="20" spans="1:7" s="41" customFormat="1" ht="11.25">
      <c r="A20" s="19"/>
      <c r="B20" s="376" t="s">
        <v>498</v>
      </c>
      <c r="C20" s="527">
        <v>135399.57435578702</v>
      </c>
      <c r="D20" s="527">
        <v>135711.782392394</v>
      </c>
      <c r="E20" s="137"/>
    </row>
    <row r="21" spans="1:7" s="41" customFormat="1" ht="11.25">
      <c r="A21" s="19"/>
      <c r="B21" s="376" t="s">
        <v>499</v>
      </c>
      <c r="C21" s="527">
        <v>17823.205620000001</v>
      </c>
      <c r="D21" s="527">
        <v>0.193293038295</v>
      </c>
      <c r="E21" s="137"/>
    </row>
    <row r="22" spans="1:7" s="41" customFormat="1" ht="11.25">
      <c r="A22" s="19"/>
      <c r="B22" s="376" t="s">
        <v>500</v>
      </c>
      <c r="C22" s="527">
        <v>19549.49954398</v>
      </c>
      <c r="D22" s="527">
        <v>6846.1773105274697</v>
      </c>
      <c r="E22" s="137" t="s">
        <v>348</v>
      </c>
    </row>
    <row r="23" spans="1:7" s="41" customFormat="1" ht="11.25">
      <c r="A23" s="19"/>
      <c r="B23" s="376" t="s">
        <v>501</v>
      </c>
      <c r="C23" s="527">
        <v>-7.7000001072883597E-4</v>
      </c>
      <c r="D23" s="527">
        <v>19304.608690000001</v>
      </c>
      <c r="E23" s="137" t="s">
        <v>348</v>
      </c>
    </row>
    <row r="24" spans="1:7" s="41" customFormat="1" ht="10.5" customHeight="1">
      <c r="A24" s="19"/>
      <c r="B24" s="376" t="s">
        <v>502</v>
      </c>
      <c r="C24" s="527">
        <v>5804.4584448536998</v>
      </c>
      <c r="D24" s="527">
        <v>6607.30100813228</v>
      </c>
      <c r="E24" s="137" t="s">
        <v>328</v>
      </c>
    </row>
    <row r="25" spans="1:7" s="41" customFormat="1" ht="11.25">
      <c r="A25" s="19"/>
      <c r="B25" s="376" t="s">
        <v>503</v>
      </c>
      <c r="C25" s="527">
        <v>649.22131242226499</v>
      </c>
      <c r="D25" s="527">
        <v>666.54854614889007</v>
      </c>
      <c r="E25" s="137" t="s">
        <v>331</v>
      </c>
    </row>
    <row r="26" spans="1:7" s="41" customFormat="1" ht="11.25">
      <c r="A26" s="19"/>
      <c r="B26" s="376" t="s">
        <v>504</v>
      </c>
      <c r="C26" s="527">
        <v>21430.1802943851</v>
      </c>
      <c r="D26" s="527">
        <v>16150.3279108194</v>
      </c>
      <c r="E26" s="137"/>
    </row>
    <row r="27" spans="1:7" s="41" customFormat="1" ht="11.25">
      <c r="A27" s="19"/>
      <c r="B27" s="376" t="s">
        <v>505</v>
      </c>
      <c r="C27" s="527">
        <v>2244.6689619999997</v>
      </c>
      <c r="D27" s="527">
        <v>2.054485798785</v>
      </c>
      <c r="E27" s="137"/>
    </row>
    <row r="28" spans="1:7" s="41" customFormat="1" ht="11.25">
      <c r="A28" s="19"/>
      <c r="B28" s="376" t="s">
        <v>506</v>
      </c>
      <c r="C28" s="1131">
        <v>30423.2825616464</v>
      </c>
      <c r="D28" s="1132">
        <v>12481.638017363201</v>
      </c>
      <c r="E28" s="1133"/>
      <c r="G28" s="53"/>
    </row>
    <row r="29" spans="1:7" s="41" customFormat="1" ht="11.25">
      <c r="A29" s="19"/>
      <c r="B29" s="625" t="s">
        <v>507</v>
      </c>
      <c r="C29" s="910">
        <v>2919243.8310848097</v>
      </c>
      <c r="D29" s="910">
        <v>2579889.8253861899</v>
      </c>
      <c r="E29" s="627"/>
    </row>
    <row r="30" spans="1:7" s="41" customFormat="1" ht="7.5" customHeight="1">
      <c r="A30" s="19"/>
      <c r="B30" s="377"/>
      <c r="C30" s="529"/>
      <c r="D30" s="529"/>
      <c r="E30" s="379"/>
    </row>
    <row r="31" spans="1:7" s="41" customFormat="1" ht="11.25" customHeight="1">
      <c r="A31" s="19"/>
      <c r="B31" s="588" t="s">
        <v>508</v>
      </c>
      <c r="C31" s="527">
        <v>149610.51147409299</v>
      </c>
      <c r="D31" s="530">
        <v>169637.40268224498</v>
      </c>
      <c r="E31" s="137"/>
      <c r="G31"/>
    </row>
    <row r="32" spans="1:7" s="41" customFormat="1" ht="11.25" customHeight="1">
      <c r="A32" s="19"/>
      <c r="B32" s="588" t="s">
        <v>509</v>
      </c>
      <c r="C32" s="527">
        <v>1247718.6679555299</v>
      </c>
      <c r="D32" s="530">
        <v>1250654.1398176299</v>
      </c>
      <c r="E32" s="137"/>
      <c r="G32"/>
    </row>
    <row r="33" spans="1:7" s="41" customFormat="1" ht="11.25" customHeight="1">
      <c r="A33" s="19"/>
      <c r="B33" s="588" t="s">
        <v>498</v>
      </c>
      <c r="C33" s="527">
        <v>114348.26885021701</v>
      </c>
      <c r="D33" s="530">
        <v>114854.77382175601</v>
      </c>
      <c r="E33" s="137"/>
      <c r="G33"/>
    </row>
    <row r="34" spans="1:7" s="41" customFormat="1" ht="11.25" customHeight="1">
      <c r="A34" s="19"/>
      <c r="B34" s="588" t="s">
        <v>510</v>
      </c>
      <c r="C34" s="527">
        <v>702759.09824993298</v>
      </c>
      <c r="D34" s="530">
        <v>706873.68677461601</v>
      </c>
      <c r="E34" s="137"/>
      <c r="G34"/>
    </row>
    <row r="35" spans="1:7" s="41" customFormat="1" ht="11.25" customHeight="1">
      <c r="A35" s="19"/>
      <c r="B35" s="588" t="s">
        <v>511</v>
      </c>
      <c r="C35" s="527">
        <v>138747.408646</v>
      </c>
      <c r="D35" s="530">
        <v>0</v>
      </c>
      <c r="E35" s="137"/>
      <c r="G35"/>
    </row>
    <row r="36" spans="1:7" s="41" customFormat="1" ht="11.25" customHeight="1">
      <c r="A36" s="19"/>
      <c r="B36" s="588" t="s">
        <v>512</v>
      </c>
      <c r="C36" s="527">
        <v>199379.48156299998</v>
      </c>
      <c r="D36" s="530">
        <v>0</v>
      </c>
      <c r="E36" s="137"/>
      <c r="G36"/>
    </row>
    <row r="37" spans="1:7" s="41" customFormat="1" ht="11.25" customHeight="1">
      <c r="A37" s="19"/>
      <c r="B37" s="588" t="s">
        <v>513</v>
      </c>
      <c r="C37" s="530">
        <v>3053.5840090409201</v>
      </c>
      <c r="D37" s="530">
        <v>900.6200852323941</v>
      </c>
      <c r="E37" s="137"/>
      <c r="G37"/>
    </row>
    <row r="38" spans="1:7" s="41" customFormat="1" ht="11.25" customHeight="1">
      <c r="A38" s="19"/>
      <c r="B38" s="588" t="s">
        <v>514</v>
      </c>
      <c r="C38" s="530">
        <v>1571.16659153308</v>
      </c>
      <c r="D38" s="530">
        <v>688.74867013768596</v>
      </c>
      <c r="E38" s="137"/>
      <c r="G38"/>
    </row>
    <row r="39" spans="1:7" s="41" customFormat="1" ht="11.25" customHeight="1">
      <c r="A39" s="19"/>
      <c r="B39" s="535" t="s">
        <v>515</v>
      </c>
      <c r="C39" s="530">
        <v>39717.727264545407</v>
      </c>
      <c r="D39" s="530">
        <v>21614.807902677399</v>
      </c>
      <c r="E39" s="137"/>
      <c r="G39"/>
    </row>
    <row r="40" spans="1:7" s="41" customFormat="1" ht="11.25" customHeight="1">
      <c r="A40" s="19"/>
      <c r="B40" s="588" t="s">
        <v>516</v>
      </c>
      <c r="C40" s="530">
        <v>895.81069119999995</v>
      </c>
      <c r="D40" s="530">
        <v>0</v>
      </c>
      <c r="E40" s="137"/>
      <c r="G40"/>
    </row>
    <row r="41" spans="1:7" s="41" customFormat="1" ht="11.25" customHeight="1">
      <c r="A41" s="19"/>
      <c r="B41" s="588" t="s">
        <v>517</v>
      </c>
      <c r="C41" s="530">
        <v>1641.51149022761</v>
      </c>
      <c r="D41" s="530">
        <v>1663.72871640117</v>
      </c>
      <c r="E41" s="137"/>
      <c r="G41"/>
    </row>
    <row r="42" spans="1:7" s="41" customFormat="1" ht="11.25" customHeight="1">
      <c r="A42" s="19"/>
      <c r="B42" s="588" t="s">
        <v>518</v>
      </c>
      <c r="C42" s="530">
        <v>5073.1837387790993</v>
      </c>
      <c r="D42" s="530">
        <v>4879.5814407791004</v>
      </c>
      <c r="E42" s="137"/>
      <c r="G42"/>
    </row>
    <row r="43" spans="1:7" s="41" customFormat="1" ht="11.25" customHeight="1">
      <c r="A43" s="19"/>
      <c r="B43" s="588" t="s">
        <v>519</v>
      </c>
      <c r="C43" s="530">
        <v>37768.694770000002</v>
      </c>
      <c r="D43" s="530">
        <v>37768.694770000002</v>
      </c>
      <c r="E43" s="137"/>
      <c r="G43"/>
    </row>
    <row r="44" spans="1:7" s="41" customFormat="1" ht="11.25" customHeight="1">
      <c r="A44" s="19"/>
      <c r="B44" s="588" t="s">
        <v>520</v>
      </c>
      <c r="C44" s="530">
        <v>33047.128724000002</v>
      </c>
      <c r="D44" s="530">
        <v>33047.128720000001</v>
      </c>
      <c r="E44" s="137" t="s">
        <v>416</v>
      </c>
      <c r="G44"/>
    </row>
    <row r="45" spans="1:7" s="41" customFormat="1" ht="11.25" customHeight="1">
      <c r="A45" s="19"/>
      <c r="B45" s="630" t="s">
        <v>521</v>
      </c>
      <c r="C45" s="910">
        <f>SUM(C31:C44)</f>
        <v>2675332.2440180993</v>
      </c>
      <c r="D45" s="910">
        <f>SUM(D31:D44)</f>
        <v>2342583.3134014746</v>
      </c>
      <c r="E45" s="632"/>
      <c r="G45"/>
    </row>
    <row r="46" spans="1:7" ht="11.25" customHeight="1">
      <c r="B46" s="912" t="s">
        <v>522</v>
      </c>
      <c r="C46" s="531"/>
      <c r="D46" s="531"/>
      <c r="G46"/>
    </row>
    <row r="47" spans="1:7" ht="11.25" customHeight="1">
      <c r="B47" s="588" t="s">
        <v>523</v>
      </c>
      <c r="C47" s="527">
        <v>265.83168359999996</v>
      </c>
      <c r="D47" s="530">
        <v>105.31803524999999</v>
      </c>
      <c r="E47" s="168" t="s">
        <v>319</v>
      </c>
      <c r="G47"/>
    </row>
    <row r="48" spans="1:7" ht="11.25" customHeight="1">
      <c r="B48" s="588" t="s">
        <v>524</v>
      </c>
      <c r="C48" s="527">
        <v>19379.389760000002</v>
      </c>
      <c r="D48" s="530">
        <v>19379.389760000002</v>
      </c>
      <c r="E48" s="168" t="s">
        <v>305</v>
      </c>
      <c r="G48"/>
    </row>
    <row r="49" spans="1:7" ht="11.25" customHeight="1">
      <c r="B49" s="588" t="s">
        <v>525</v>
      </c>
      <c r="C49" s="527">
        <v>18733.016070000001</v>
      </c>
      <c r="D49" s="530">
        <v>18733.016070000001</v>
      </c>
      <c r="E49" s="168" t="s">
        <v>308</v>
      </c>
      <c r="G49"/>
    </row>
    <row r="50" spans="1:7" ht="11.25" customHeight="1">
      <c r="B50" s="588" t="s">
        <v>526</v>
      </c>
      <c r="C50" s="527">
        <v>16974.457190000001</v>
      </c>
      <c r="D50" s="530">
        <v>16974.457190000001</v>
      </c>
      <c r="E50" s="168" t="s">
        <v>388</v>
      </c>
      <c r="G50"/>
    </row>
    <row r="51" spans="1:7" ht="11.25" customHeight="1">
      <c r="B51" s="588" t="s">
        <v>527</v>
      </c>
      <c r="C51" s="527">
        <v>188558.89394928698</v>
      </c>
      <c r="D51" s="530">
        <v>182114.33125353899</v>
      </c>
      <c r="E51" s="168" t="s">
        <v>528</v>
      </c>
      <c r="G51"/>
    </row>
    <row r="52" spans="1:7" ht="11.25" customHeight="1">
      <c r="B52" s="630" t="s">
        <v>529</v>
      </c>
      <c r="C52" s="911">
        <v>243911.58865288697</v>
      </c>
      <c r="D52" s="910">
        <v>237306.51230878901</v>
      </c>
      <c r="E52" s="913"/>
      <c r="G52"/>
    </row>
    <row r="53" spans="1:7" s="41" customFormat="1" ht="11.25" customHeight="1">
      <c r="A53" s="19"/>
      <c r="B53" s="630" t="s">
        <v>530</v>
      </c>
      <c r="C53" s="911">
        <v>2919243.8326709899</v>
      </c>
      <c r="D53" s="910">
        <v>2579889.8257102598</v>
      </c>
      <c r="E53" s="632"/>
    </row>
    <row r="56" spans="1:7">
      <c r="D56" s="364"/>
    </row>
  </sheetData>
  <mergeCells count="2">
    <mergeCell ref="B3:H3"/>
    <mergeCell ref="B7:E7"/>
  </mergeCells>
  <hyperlinks>
    <hyperlink ref="B3" location="Contents!A1" display="Back to index page" xr:uid="{4237BA0E-1B3B-4D43-A94D-F3A73EAA0971}"/>
    <hyperlink ref="B3:H3" location="CONTENTS!A1" display="Back to contents page" xr:uid="{00F132EE-BDA8-400C-82A7-FCA2DEA4D04D}"/>
  </hyperlink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71C7-4371-49CC-AA12-28186C5F112B}">
  <dimension ref="A1:O132"/>
  <sheetViews>
    <sheetView showGridLines="0" showRowColHeaders="0" zoomScaleNormal="100" workbookViewId="0"/>
  </sheetViews>
  <sheetFormatPr baseColWidth="10" defaultColWidth="13" defaultRowHeight="11.25"/>
  <cols>
    <col min="1" max="1" width="2.7109375" style="28" customWidth="1"/>
    <col min="2" max="2" width="22.5703125" style="19" customWidth="1"/>
    <col min="3" max="3" width="17.42578125" style="19" bestFit="1" customWidth="1"/>
    <col min="4" max="7" width="17.42578125" style="19" customWidth="1"/>
    <col min="8" max="8" width="13" style="19"/>
    <col min="9" max="9" width="16.140625" style="19" hidden="1" customWidth="1"/>
    <col min="10" max="16384" width="13" style="19"/>
  </cols>
  <sheetData>
    <row r="1" spans="1:12" s="17" customFormat="1" ht="11.25" customHeight="1">
      <c r="A1" s="14"/>
      <c r="B1" s="14"/>
      <c r="C1" s="14"/>
      <c r="D1" s="14"/>
      <c r="E1" s="14"/>
      <c r="F1" s="15"/>
      <c r="G1" s="15"/>
      <c r="H1" s="16"/>
    </row>
    <row r="2" spans="1:12" s="17" customFormat="1" ht="5.25" customHeight="1">
      <c r="A2" s="14"/>
      <c r="B2" s="14"/>
      <c r="C2" s="14"/>
      <c r="D2" s="14"/>
      <c r="E2" s="14"/>
      <c r="F2" s="15"/>
      <c r="G2" s="15"/>
      <c r="H2" s="16"/>
    </row>
    <row r="3" spans="1:12" ht="12.75" customHeight="1">
      <c r="A3" s="18"/>
      <c r="B3" s="1758" t="s">
        <v>284</v>
      </c>
      <c r="C3" s="1758"/>
      <c r="D3" s="1758"/>
      <c r="E3" s="1758"/>
      <c r="F3" s="1758"/>
      <c r="G3" s="1758"/>
      <c r="H3" s="1758"/>
    </row>
    <row r="4" spans="1:12" s="17" customFormat="1" ht="5.25" customHeight="1">
      <c r="A4" s="14"/>
      <c r="B4" s="14"/>
      <c r="C4" s="14"/>
      <c r="D4" s="14"/>
      <c r="E4" s="14"/>
      <c r="F4" s="15"/>
      <c r="G4" s="15"/>
      <c r="H4" s="16"/>
      <c r="I4" s="14"/>
      <c r="J4" s="14"/>
    </row>
    <row r="5" spans="1:12" s="9" customFormat="1" ht="15.75" customHeight="1">
      <c r="A5" s="20"/>
      <c r="B5" s="21" t="s">
        <v>1721</v>
      </c>
    </row>
    <row r="6" spans="1:12" s="9" customFormat="1" ht="15.75" customHeight="1">
      <c r="A6" s="20"/>
      <c r="B6" s="21"/>
    </row>
    <row r="7" spans="1:12" s="9" customFormat="1" ht="22.5" customHeight="1">
      <c r="A7" s="20"/>
      <c r="B7" s="1913" t="s">
        <v>1722</v>
      </c>
      <c r="C7" s="1913"/>
      <c r="D7" s="1913"/>
      <c r="E7" s="1913"/>
      <c r="F7" s="1913"/>
      <c r="G7" s="1913"/>
      <c r="H7" s="1913"/>
    </row>
    <row r="8" spans="1:12" ht="11.25" customHeight="1">
      <c r="B8" s="28"/>
      <c r="G8" s="18"/>
    </row>
    <row r="9" spans="1:12">
      <c r="A9" s="24"/>
      <c r="B9" s="24" t="s">
        <v>293</v>
      </c>
      <c r="C9" s="4"/>
      <c r="G9" s="18"/>
    </row>
    <row r="10" spans="1:12" s="175" customFormat="1">
      <c r="A10" s="37"/>
      <c r="B10" s="28"/>
      <c r="C10" s="19"/>
      <c r="D10" s="19"/>
      <c r="E10" s="19"/>
      <c r="F10" s="19"/>
      <c r="G10" s="18"/>
      <c r="H10" s="19"/>
    </row>
    <row r="11" spans="1:12" ht="9.75" customHeight="1">
      <c r="A11" s="19"/>
      <c r="B11" s="4" t="s">
        <v>117</v>
      </c>
      <c r="G11" s="31"/>
      <c r="H11" s="31" t="s">
        <v>0</v>
      </c>
    </row>
    <row r="12" spans="1:12">
      <c r="A12" s="19"/>
      <c r="B12" s="757"/>
      <c r="C12" s="755" t="s">
        <v>305</v>
      </c>
      <c r="D12" s="755" t="s">
        <v>308</v>
      </c>
      <c r="E12" s="755" t="s">
        <v>310</v>
      </c>
      <c r="F12" s="755"/>
      <c r="G12" s="759" t="s">
        <v>313</v>
      </c>
      <c r="H12" s="755" t="s">
        <v>319</v>
      </c>
    </row>
    <row r="13" spans="1:12">
      <c r="A13" s="19"/>
      <c r="C13" s="1983" t="s">
        <v>1723</v>
      </c>
      <c r="D13" s="1983"/>
      <c r="E13" s="1983"/>
      <c r="F13" s="34" t="s">
        <v>1724</v>
      </c>
      <c r="G13" s="34" t="s">
        <v>534</v>
      </c>
      <c r="H13" s="34" t="s">
        <v>592</v>
      </c>
    </row>
    <row r="14" spans="1:12">
      <c r="A14" s="19"/>
      <c r="B14" s="1134" t="s">
        <v>296</v>
      </c>
      <c r="C14" s="1271" t="s">
        <v>1725</v>
      </c>
      <c r="D14" s="1271" t="s">
        <v>1726</v>
      </c>
      <c r="E14" s="1271" t="s">
        <v>1727</v>
      </c>
      <c r="F14" s="1271" t="s">
        <v>1138</v>
      </c>
      <c r="G14" s="1271" t="s">
        <v>1483</v>
      </c>
      <c r="H14" s="1272" t="s">
        <v>1728</v>
      </c>
      <c r="I14" s="33"/>
      <c r="J14" s="33"/>
      <c r="K14" s="33"/>
      <c r="L14" s="33"/>
    </row>
    <row r="15" spans="1:12">
      <c r="A15" s="19"/>
      <c r="B15" s="758" t="s">
        <v>1729</v>
      </c>
      <c r="C15" s="49"/>
      <c r="D15" s="49"/>
      <c r="E15" s="49"/>
      <c r="F15" s="49"/>
      <c r="G15" s="49"/>
      <c r="H15" s="50"/>
      <c r="J15" s="33"/>
      <c r="K15" s="33"/>
      <c r="L15" s="33"/>
    </row>
    <row r="16" spans="1:12">
      <c r="A16" s="19"/>
      <c r="B16" s="26" t="s">
        <v>1730</v>
      </c>
      <c r="C16" s="33">
        <v>1508.4770000000001</v>
      </c>
      <c r="D16" s="33">
        <v>1630.7349999999999</v>
      </c>
      <c r="E16" s="33">
        <v>2381.8524149999998</v>
      </c>
      <c r="F16" s="1642">
        <v>18</v>
      </c>
      <c r="G16" s="372">
        <f>(C16+D16+E16)/3*F16/100</f>
        <v>331.26386489999999</v>
      </c>
      <c r="H16" s="50">
        <f>G16*12.5</f>
        <v>4140.7983112499996</v>
      </c>
      <c r="J16" s="33"/>
      <c r="K16" s="33"/>
      <c r="L16" s="33"/>
    </row>
    <row r="17" spans="1:15">
      <c r="A17" s="19"/>
      <c r="B17" s="26" t="s">
        <v>1731</v>
      </c>
      <c r="C17" s="33">
        <v>3272.94</v>
      </c>
      <c r="D17" s="33">
        <v>6027.1909999999998</v>
      </c>
      <c r="E17" s="33">
        <v>3437.5828470000001</v>
      </c>
      <c r="F17" s="1642">
        <v>18</v>
      </c>
      <c r="G17" s="372">
        <f t="shared" ref="G17:G23" si="0">(C17+D17+E17)/3*F17/100</f>
        <v>764.26283081999998</v>
      </c>
      <c r="H17" s="50">
        <f t="shared" ref="H17:H24" si="1">G17*12.5</f>
        <v>9553.2853852499993</v>
      </c>
      <c r="J17" s="33"/>
      <c r="K17" s="33"/>
      <c r="L17" s="33"/>
    </row>
    <row r="18" spans="1:15">
      <c r="A18" s="19"/>
      <c r="B18" s="26" t="s">
        <v>1732</v>
      </c>
      <c r="C18" s="33">
        <v>157.34299999999999</v>
      </c>
      <c r="D18" s="33">
        <v>30.866</v>
      </c>
      <c r="E18" s="33">
        <v>21.518380000000001</v>
      </c>
      <c r="F18" s="1642">
        <v>12</v>
      </c>
      <c r="G18" s="372">
        <f t="shared" si="0"/>
        <v>8.3890951999999999</v>
      </c>
      <c r="H18" s="50">
        <f t="shared" si="1"/>
        <v>104.86368999999999</v>
      </c>
      <c r="J18" s="33"/>
      <c r="K18" s="33"/>
      <c r="L18" s="33"/>
      <c r="M18" s="125"/>
      <c r="N18" s="125"/>
      <c r="O18" s="125"/>
    </row>
    <row r="19" spans="1:15">
      <c r="A19" s="19"/>
      <c r="B19" s="26" t="s">
        <v>1733</v>
      </c>
      <c r="C19" s="33">
        <v>28857.8</v>
      </c>
      <c r="D19" s="33">
        <v>28002.812000000002</v>
      </c>
      <c r="E19" s="33">
        <v>29237.378776999998</v>
      </c>
      <c r="F19" s="1642">
        <v>15</v>
      </c>
      <c r="G19" s="372">
        <f t="shared" si="0"/>
        <v>4304.8995388499998</v>
      </c>
      <c r="H19" s="50">
        <f t="shared" si="1"/>
        <v>53811.244235624996</v>
      </c>
      <c r="J19" s="33"/>
      <c r="K19" s="33"/>
      <c r="L19" s="33"/>
      <c r="M19" s="125"/>
      <c r="N19" s="125"/>
      <c r="O19" s="125"/>
    </row>
    <row r="20" spans="1:15">
      <c r="A20" s="19"/>
      <c r="B20" s="26" t="s">
        <v>1734</v>
      </c>
      <c r="C20" s="33">
        <v>15206.174000000001</v>
      </c>
      <c r="D20" s="33">
        <v>14736.232</v>
      </c>
      <c r="E20" s="33">
        <v>14058.556508</v>
      </c>
      <c r="F20" s="1642">
        <v>12</v>
      </c>
      <c r="G20" s="372">
        <f t="shared" si="0"/>
        <v>1760.0385003200001</v>
      </c>
      <c r="H20" s="50">
        <f t="shared" si="1"/>
        <v>22000.481254000002</v>
      </c>
      <c r="J20" s="33"/>
      <c r="K20" s="33"/>
      <c r="L20" s="33"/>
      <c r="M20" s="125"/>
      <c r="N20" s="125"/>
      <c r="O20" s="125"/>
    </row>
    <row r="21" spans="1:15">
      <c r="A21" s="19"/>
      <c r="B21" s="26" t="s">
        <v>1735</v>
      </c>
      <c r="C21" s="33">
        <v>3050.4259999999999</v>
      </c>
      <c r="D21" s="33">
        <v>2364.3939999999998</v>
      </c>
      <c r="E21" s="33">
        <v>2400.0536619999998</v>
      </c>
      <c r="F21" s="1642">
        <v>18</v>
      </c>
      <c r="G21" s="372">
        <f t="shared" si="0"/>
        <v>468.89241972000002</v>
      </c>
      <c r="H21" s="50">
        <f t="shared" si="1"/>
        <v>5861.1552465000004</v>
      </c>
      <c r="J21" s="33"/>
      <c r="K21" s="33"/>
      <c r="L21" s="33"/>
      <c r="M21" s="125"/>
      <c r="N21" s="125"/>
      <c r="O21" s="125"/>
    </row>
    <row r="22" spans="1:15">
      <c r="A22" s="19"/>
      <c r="B22" s="26" t="s">
        <v>1736</v>
      </c>
      <c r="C22" s="33">
        <v>-238.37200000000001</v>
      </c>
      <c r="D22" s="33">
        <v>180.995</v>
      </c>
      <c r="E22" s="33">
        <v>267.89317299999999</v>
      </c>
      <c r="F22" s="1643">
        <v>15</v>
      </c>
      <c r="G22" s="372">
        <f t="shared" si="0"/>
        <v>10.525808649999998</v>
      </c>
      <c r="H22" s="50">
        <f t="shared" si="1"/>
        <v>131.57260812499999</v>
      </c>
      <c r="I22" s="33"/>
      <c r="J22" s="33"/>
      <c r="K22" s="33"/>
      <c r="L22" s="33"/>
      <c r="M22" s="125"/>
      <c r="N22" s="125"/>
      <c r="O22" s="125"/>
    </row>
    <row r="23" spans="1:15" ht="11.25" customHeight="1">
      <c r="A23" s="19"/>
      <c r="B23" s="26" t="s">
        <v>1737</v>
      </c>
      <c r="C23" s="33">
        <v>1896.3630000000001</v>
      </c>
      <c r="D23" s="33">
        <v>1644.635</v>
      </c>
      <c r="E23" s="33">
        <v>2013.5997199999999</v>
      </c>
      <c r="F23" s="1644">
        <v>12</v>
      </c>
      <c r="G23" s="1273">
        <f t="shared" si="0"/>
        <v>222.18390879999998</v>
      </c>
      <c r="H23" s="50">
        <f t="shared" si="1"/>
        <v>2777.2988599999999</v>
      </c>
      <c r="I23" s="33"/>
      <c r="K23" s="33"/>
      <c r="L23" s="33"/>
      <c r="M23" s="125"/>
      <c r="N23" s="125"/>
      <c r="O23" s="125"/>
    </row>
    <row r="24" spans="1:15" ht="11.25" customHeight="1">
      <c r="A24" s="19"/>
      <c r="B24" s="954" t="s">
        <v>1738</v>
      </c>
      <c r="C24" s="1054">
        <v>53711.150999999991</v>
      </c>
      <c r="D24" s="1054">
        <v>54617.86</v>
      </c>
      <c r="E24" s="1054">
        <v>53818.435481999993</v>
      </c>
      <c r="F24" s="1645">
        <v>14.561664962390324</v>
      </c>
      <c r="G24" s="697">
        <f>SUM(G16:G23)</f>
        <v>7870.4559672599989</v>
      </c>
      <c r="H24" s="756">
        <f t="shared" si="1"/>
        <v>98380.69959074998</v>
      </c>
      <c r="I24" s="33"/>
      <c r="K24" s="33"/>
      <c r="L24" s="33"/>
      <c r="M24" s="125"/>
      <c r="N24" s="125"/>
      <c r="O24" s="125"/>
    </row>
    <row r="25" spans="1:15" ht="11.25" customHeight="1">
      <c r="A25" s="19"/>
      <c r="B25" s="954"/>
      <c r="C25" s="1054"/>
      <c r="D25" s="1054"/>
      <c r="E25" s="1054"/>
      <c r="F25" s="1298"/>
      <c r="G25" s="1054"/>
      <c r="I25" s="33"/>
      <c r="J25" s="33"/>
      <c r="K25" s="33"/>
      <c r="L25" s="33"/>
      <c r="M25" s="125"/>
      <c r="N25" s="125"/>
      <c r="O25" s="125"/>
    </row>
    <row r="26" spans="1:15">
      <c r="A26" s="24"/>
      <c r="B26" s="24" t="s">
        <v>293</v>
      </c>
      <c r="C26" s="33"/>
      <c r="D26" s="33"/>
      <c r="E26" s="33"/>
      <c r="F26" s="2"/>
      <c r="G26" s="33"/>
      <c r="M26" s="125"/>
      <c r="N26" s="125"/>
      <c r="O26" s="125"/>
    </row>
    <row r="27" spans="1:15" s="175" customFormat="1">
      <c r="A27" s="37"/>
      <c r="B27" s="19"/>
      <c r="C27" s="33"/>
      <c r="D27" s="33"/>
      <c r="E27" s="33"/>
      <c r="F27" s="2"/>
      <c r="G27" s="33"/>
      <c r="H27" s="19"/>
      <c r="M27" s="125"/>
      <c r="N27" s="125"/>
      <c r="O27" s="125"/>
    </row>
    <row r="28" spans="1:15" ht="9.75" customHeight="1">
      <c r="A28" s="19"/>
      <c r="B28" s="4" t="s">
        <v>117</v>
      </c>
      <c r="F28" s="2"/>
      <c r="G28" s="31"/>
      <c r="H28" s="31" t="s">
        <v>812</v>
      </c>
    </row>
    <row r="29" spans="1:15">
      <c r="A29" s="19"/>
      <c r="B29" s="757"/>
      <c r="C29" s="755" t="s">
        <v>305</v>
      </c>
      <c r="D29" s="755" t="s">
        <v>308</v>
      </c>
      <c r="E29" s="755" t="s">
        <v>310</v>
      </c>
      <c r="F29" s="1299"/>
      <c r="G29" s="759" t="s">
        <v>313</v>
      </c>
      <c r="H29" s="755" t="s">
        <v>319</v>
      </c>
    </row>
    <row r="30" spans="1:15">
      <c r="A30" s="19"/>
      <c r="C30" s="1983" t="s">
        <v>1723</v>
      </c>
      <c r="D30" s="1983"/>
      <c r="E30" s="1983"/>
      <c r="F30" s="851" t="s">
        <v>1724</v>
      </c>
      <c r="G30" s="34" t="s">
        <v>534</v>
      </c>
      <c r="H30" s="34" t="s">
        <v>592</v>
      </c>
    </row>
    <row r="31" spans="1:15">
      <c r="A31" s="19"/>
      <c r="B31" s="1134" t="s">
        <v>296</v>
      </c>
      <c r="C31" s="1271" t="s">
        <v>1725</v>
      </c>
      <c r="D31" s="1271" t="s">
        <v>1726</v>
      </c>
      <c r="E31" s="1271" t="s">
        <v>1727</v>
      </c>
      <c r="F31" s="1300" t="s">
        <v>1138</v>
      </c>
      <c r="G31" s="1271" t="s">
        <v>1483</v>
      </c>
      <c r="H31" s="1272" t="s">
        <v>1728</v>
      </c>
      <c r="J31" s="33"/>
      <c r="K31" s="33"/>
      <c r="L31" s="33"/>
    </row>
    <row r="32" spans="1:15">
      <c r="A32" s="19"/>
      <c r="B32" s="758" t="s">
        <v>1729</v>
      </c>
      <c r="C32" s="49"/>
      <c r="D32" s="49"/>
      <c r="E32" s="49"/>
      <c r="F32" s="1301"/>
      <c r="G32" s="49"/>
      <c r="H32" s="50"/>
      <c r="J32" s="33"/>
      <c r="K32" s="33"/>
      <c r="L32" s="33"/>
    </row>
    <row r="33" spans="1:12">
      <c r="A33" s="19"/>
      <c r="B33" s="26" t="s">
        <v>1730</v>
      </c>
      <c r="C33" s="33">
        <v>1332.694</v>
      </c>
      <c r="D33" s="33">
        <v>1390.278</v>
      </c>
      <c r="E33" s="33">
        <v>2112.3519999999999</v>
      </c>
      <c r="F33" s="1643">
        <v>18</v>
      </c>
      <c r="G33" s="372">
        <f>(C33+D33+E33)/3*F33/100</f>
        <v>290.11943999999994</v>
      </c>
      <c r="H33" s="50">
        <f>G33*12.5</f>
        <v>3626.4929999999995</v>
      </c>
      <c r="J33" s="33"/>
      <c r="K33" s="33"/>
      <c r="L33" s="33"/>
    </row>
    <row r="34" spans="1:12">
      <c r="A34" s="19"/>
      <c r="B34" s="26" t="s">
        <v>1731</v>
      </c>
      <c r="C34" s="33">
        <v>2562.373</v>
      </c>
      <c r="D34" s="33">
        <v>5178.9840000000004</v>
      </c>
      <c r="E34" s="33">
        <v>3193.8679999999999</v>
      </c>
      <c r="F34" s="1643">
        <v>18</v>
      </c>
      <c r="G34" s="372">
        <f t="shared" ref="G34:G40" si="2">(C34+D34+E34)/3*F34/100</f>
        <v>656.11350000000004</v>
      </c>
      <c r="H34" s="50">
        <f t="shared" ref="H34:H41" si="3">G34*12.5</f>
        <v>8201.4187500000007</v>
      </c>
      <c r="J34" s="33"/>
      <c r="K34" s="33"/>
      <c r="L34" s="33"/>
    </row>
    <row r="35" spans="1:12">
      <c r="A35" s="19"/>
      <c r="B35" s="26" t="s">
        <v>1732</v>
      </c>
      <c r="C35" s="33">
        <v>152.733</v>
      </c>
      <c r="D35" s="33">
        <v>30.866</v>
      </c>
      <c r="E35" s="33">
        <v>21.518000000000001</v>
      </c>
      <c r="F35" s="1643">
        <v>12</v>
      </c>
      <c r="G35" s="372">
        <f t="shared" si="2"/>
        <v>8.2046799999999998</v>
      </c>
      <c r="H35" s="50">
        <f t="shared" si="3"/>
        <v>102.5585</v>
      </c>
      <c r="J35" s="33"/>
      <c r="K35" s="33"/>
      <c r="L35" s="33"/>
    </row>
    <row r="36" spans="1:12">
      <c r="A36" s="19"/>
      <c r="B36" s="26" t="s">
        <v>1733</v>
      </c>
      <c r="C36" s="33">
        <v>27401.467000000001</v>
      </c>
      <c r="D36" s="33">
        <v>28901.598999999998</v>
      </c>
      <c r="E36" s="33">
        <v>31751.807000000001</v>
      </c>
      <c r="F36" s="1643">
        <v>15</v>
      </c>
      <c r="G36" s="372">
        <f t="shared" si="2"/>
        <v>4402.7436499999994</v>
      </c>
      <c r="H36" s="50">
        <f t="shared" si="3"/>
        <v>55034.295624999992</v>
      </c>
      <c r="J36" s="33"/>
      <c r="K36" s="33"/>
      <c r="L36" s="33"/>
    </row>
    <row r="37" spans="1:12">
      <c r="A37" s="19"/>
      <c r="B37" s="26" t="s">
        <v>1734</v>
      </c>
      <c r="C37" s="33">
        <v>6496.9179999999997</v>
      </c>
      <c r="D37" s="33">
        <v>4201.4560000000001</v>
      </c>
      <c r="E37" s="33">
        <v>4173.1840000000002</v>
      </c>
      <c r="F37" s="1643">
        <v>12</v>
      </c>
      <c r="G37" s="372">
        <f t="shared" si="2"/>
        <v>594.86232000000007</v>
      </c>
      <c r="H37" s="50">
        <f t="shared" si="3"/>
        <v>7435.7790000000005</v>
      </c>
      <c r="J37" s="33"/>
      <c r="K37" s="33"/>
      <c r="L37" s="33"/>
    </row>
    <row r="38" spans="1:12">
      <c r="A38" s="19"/>
      <c r="B38" s="26" t="s">
        <v>1735</v>
      </c>
      <c r="C38" s="33">
        <v>2712.8330000000001</v>
      </c>
      <c r="D38" s="33">
        <v>1948.5540000000001</v>
      </c>
      <c r="E38" s="33">
        <v>1949.79</v>
      </c>
      <c r="F38" s="1643">
        <v>18</v>
      </c>
      <c r="G38" s="372">
        <f t="shared" si="2"/>
        <v>396.67061999999999</v>
      </c>
      <c r="H38" s="50">
        <f t="shared" si="3"/>
        <v>4958.3827499999998</v>
      </c>
      <c r="J38" s="33"/>
      <c r="K38" s="33"/>
      <c r="L38" s="33"/>
    </row>
    <row r="39" spans="1:12">
      <c r="A39" s="19"/>
      <c r="B39" s="26" t="s">
        <v>1736</v>
      </c>
      <c r="C39" s="33">
        <v>191.405</v>
      </c>
      <c r="D39" s="33">
        <v>201.964</v>
      </c>
      <c r="E39" s="33">
        <v>297.97300000000001</v>
      </c>
      <c r="F39" s="1643">
        <v>15</v>
      </c>
      <c r="G39" s="372">
        <f t="shared" si="2"/>
        <v>34.567100000000003</v>
      </c>
      <c r="H39" s="50">
        <f t="shared" si="3"/>
        <v>432.08875000000006</v>
      </c>
      <c r="J39" s="33"/>
      <c r="K39" s="33"/>
      <c r="L39" s="33"/>
    </row>
    <row r="40" spans="1:12" ht="11.25" customHeight="1">
      <c r="A40" s="19"/>
      <c r="B40" s="26" t="s">
        <v>1737</v>
      </c>
      <c r="C40" s="33">
        <v>131.89699999999999</v>
      </c>
      <c r="D40" s="33">
        <v>138.96799999999999</v>
      </c>
      <c r="E40" s="33">
        <v>169.68899999999999</v>
      </c>
      <c r="F40" s="1644">
        <v>12</v>
      </c>
      <c r="G40" s="1273">
        <f t="shared" si="2"/>
        <v>17.622159999999997</v>
      </c>
      <c r="H40" s="50">
        <f t="shared" si="3"/>
        <v>220.27699999999996</v>
      </c>
      <c r="J40" s="33"/>
      <c r="L40" s="33"/>
    </row>
    <row r="41" spans="1:12" ht="11.25" customHeight="1">
      <c r="A41" s="19"/>
      <c r="B41" s="637" t="s">
        <v>1738</v>
      </c>
      <c r="C41" s="760">
        <f>SUM(C33:C40)</f>
        <v>40982.319999999992</v>
      </c>
      <c r="D41" s="760">
        <f t="shared" ref="D41:E41" si="4">SUM(D33:D40)</f>
        <v>41992.668999999994</v>
      </c>
      <c r="E41" s="760">
        <f t="shared" si="4"/>
        <v>43670.180999999997</v>
      </c>
      <c r="F41" s="1645">
        <v>15.16260778835861</v>
      </c>
      <c r="G41" s="697">
        <f>SUM(G33:G40)</f>
        <v>6400.9034699999993</v>
      </c>
      <c r="H41" s="756">
        <f t="shared" si="3"/>
        <v>80011.293374999994</v>
      </c>
      <c r="J41" s="33"/>
      <c r="L41" s="33"/>
    </row>
    <row r="42" spans="1:12">
      <c r="A42" s="24"/>
      <c r="C42" s="33"/>
      <c r="D42" s="33"/>
      <c r="E42" s="33"/>
      <c r="G42" s="33"/>
    </row>
    <row r="43" spans="1:12" s="175" customFormat="1">
      <c r="A43" s="37"/>
      <c r="B43" s="24" t="s">
        <v>293</v>
      </c>
      <c r="C43" s="33"/>
      <c r="D43" s="33"/>
      <c r="E43" s="33"/>
      <c r="F43" s="19"/>
      <c r="G43" s="33"/>
      <c r="H43" s="19"/>
    </row>
    <row r="44" spans="1:12" ht="9.75" customHeight="1">
      <c r="A44" s="19"/>
      <c r="C44" s="33"/>
      <c r="D44" s="33"/>
      <c r="E44" s="33"/>
      <c r="G44" s="33"/>
    </row>
    <row r="45" spans="1:12">
      <c r="A45" s="19"/>
      <c r="B45" s="4" t="s">
        <v>117</v>
      </c>
      <c r="G45" s="31"/>
      <c r="H45" s="31" t="s">
        <v>588</v>
      </c>
    </row>
    <row r="46" spans="1:12">
      <c r="A46" s="19"/>
      <c r="B46" s="757"/>
      <c r="C46" s="755" t="s">
        <v>305</v>
      </c>
      <c r="D46" s="755" t="s">
        <v>308</v>
      </c>
      <c r="E46" s="755" t="s">
        <v>310</v>
      </c>
      <c r="F46" s="755"/>
      <c r="G46" s="759" t="s">
        <v>313</v>
      </c>
      <c r="H46" s="755" t="s">
        <v>319</v>
      </c>
    </row>
    <row r="47" spans="1:12">
      <c r="A47" s="19"/>
      <c r="C47" s="1983" t="s">
        <v>1723</v>
      </c>
      <c r="D47" s="1983"/>
      <c r="E47" s="1983"/>
      <c r="F47" s="34" t="s">
        <v>1724</v>
      </c>
      <c r="G47" s="34" t="s">
        <v>534</v>
      </c>
      <c r="H47" s="34" t="s">
        <v>592</v>
      </c>
      <c r="I47" s="33"/>
      <c r="J47" s="33"/>
      <c r="K47" s="33"/>
      <c r="L47" s="33"/>
    </row>
    <row r="48" spans="1:12">
      <c r="A48" s="19"/>
      <c r="B48" s="1134" t="s">
        <v>296</v>
      </c>
      <c r="C48" s="1271" t="s">
        <v>1725</v>
      </c>
      <c r="D48" s="1271" t="s">
        <v>1726</v>
      </c>
      <c r="E48" s="1271" t="s">
        <v>1727</v>
      </c>
      <c r="F48" s="1271" t="s">
        <v>1138</v>
      </c>
      <c r="G48" s="1271" t="s">
        <v>1483</v>
      </c>
      <c r="H48" s="1272" t="s">
        <v>1728</v>
      </c>
      <c r="J48" s="33"/>
      <c r="K48" s="33"/>
      <c r="L48" s="33"/>
    </row>
    <row r="49" spans="1:12">
      <c r="A49" s="19"/>
      <c r="B49" s="758" t="s">
        <v>1729</v>
      </c>
      <c r="C49" s="49"/>
      <c r="D49" s="49"/>
      <c r="E49" s="49"/>
      <c r="F49" s="49"/>
      <c r="G49" s="49"/>
      <c r="H49" s="50"/>
      <c r="I49" s="33"/>
      <c r="J49" s="33"/>
      <c r="K49" s="33"/>
      <c r="L49" s="33"/>
    </row>
    <row r="50" spans="1:12">
      <c r="A50" s="19"/>
      <c r="B50" s="26" t="s">
        <v>1730</v>
      </c>
      <c r="C50" s="33"/>
      <c r="D50" s="33"/>
      <c r="E50" s="33"/>
      <c r="F50" s="1642">
        <v>18</v>
      </c>
      <c r="G50" s="372"/>
      <c r="H50" s="50"/>
      <c r="J50" s="33"/>
      <c r="K50" s="33"/>
      <c r="L50" s="33"/>
    </row>
    <row r="51" spans="1:12">
      <c r="A51" s="19"/>
      <c r="B51" s="26" t="s">
        <v>1731</v>
      </c>
      <c r="C51" s="33"/>
      <c r="D51" s="33"/>
      <c r="E51" s="33"/>
      <c r="F51" s="1642">
        <v>18</v>
      </c>
      <c r="G51" s="372"/>
      <c r="H51" s="50"/>
      <c r="J51" s="33"/>
      <c r="K51" s="33"/>
      <c r="L51" s="33"/>
    </row>
    <row r="52" spans="1:12">
      <c r="A52" s="19"/>
      <c r="B52" s="26" t="s">
        <v>1732</v>
      </c>
      <c r="C52" s="33">
        <v>5151.5607099999997</v>
      </c>
      <c r="D52" s="33">
        <v>6599.8830199999993</v>
      </c>
      <c r="E52" s="33">
        <v>5730.7971200000002</v>
      </c>
      <c r="F52" s="1642">
        <v>12</v>
      </c>
      <c r="G52" s="372">
        <f t="shared" ref="G52" si="5">(C52+D52+E52)/3*F52/100</f>
        <v>699.28963399999998</v>
      </c>
      <c r="H52" s="50">
        <f t="shared" ref="H52:H58" si="6">G52*12.5</f>
        <v>8741.1204249999992</v>
      </c>
      <c r="J52" s="33"/>
      <c r="K52" s="33"/>
      <c r="L52" s="33"/>
    </row>
    <row r="53" spans="1:12">
      <c r="A53" s="19"/>
      <c r="B53" s="26" t="s">
        <v>1733</v>
      </c>
      <c r="C53" s="33"/>
      <c r="D53" s="33"/>
      <c r="E53" s="33"/>
      <c r="F53" s="1642">
        <v>15</v>
      </c>
      <c r="G53" s="372"/>
      <c r="H53" s="50"/>
      <c r="J53" s="33"/>
      <c r="K53" s="33"/>
      <c r="L53" s="33"/>
    </row>
    <row r="54" spans="1:12">
      <c r="A54" s="19"/>
      <c r="B54" s="26" t="s">
        <v>1734</v>
      </c>
      <c r="C54" s="33"/>
      <c r="D54" s="33"/>
      <c r="E54" s="33"/>
      <c r="F54" s="1642">
        <v>12</v>
      </c>
      <c r="G54" s="372"/>
      <c r="H54" s="50"/>
      <c r="J54" s="33"/>
      <c r="K54" s="33"/>
      <c r="L54" s="33"/>
    </row>
    <row r="55" spans="1:12">
      <c r="A55" s="19"/>
      <c r="B55" s="26" t="s">
        <v>1735</v>
      </c>
      <c r="C55" s="33"/>
      <c r="D55" s="33"/>
      <c r="E55" s="33"/>
      <c r="F55" s="1642">
        <v>18</v>
      </c>
      <c r="G55" s="372"/>
      <c r="H55" s="50"/>
      <c r="I55" s="33"/>
      <c r="J55" s="33"/>
      <c r="K55" s="33"/>
      <c r="L55" s="33"/>
    </row>
    <row r="56" spans="1:12" ht="11.25" customHeight="1">
      <c r="A56" s="19"/>
      <c r="B56" s="26" t="s">
        <v>1736</v>
      </c>
      <c r="C56" s="33"/>
      <c r="D56" s="33"/>
      <c r="E56" s="33"/>
      <c r="F56" s="1642">
        <v>15</v>
      </c>
      <c r="G56" s="372"/>
      <c r="H56" s="50"/>
      <c r="J56" s="33"/>
      <c r="L56" s="33"/>
    </row>
    <row r="57" spans="1:12" ht="11.25" customHeight="1">
      <c r="A57" s="19"/>
      <c r="B57" s="26" t="s">
        <v>1737</v>
      </c>
      <c r="C57" s="33"/>
      <c r="D57" s="33"/>
      <c r="E57" s="33"/>
      <c r="F57" s="1646">
        <v>12</v>
      </c>
      <c r="G57" s="1273"/>
      <c r="H57" s="50"/>
      <c r="J57" s="33"/>
      <c r="L57" s="33"/>
    </row>
    <row r="58" spans="1:12">
      <c r="A58" s="19"/>
      <c r="B58" s="637" t="s">
        <v>1738</v>
      </c>
      <c r="C58" s="1567">
        <v>5151.5607099999997</v>
      </c>
      <c r="D58" s="1567">
        <v>6599.8830199999993</v>
      </c>
      <c r="E58" s="1567">
        <v>5730.7971200000002</v>
      </c>
      <c r="F58" s="1647">
        <v>12.000000000000002</v>
      </c>
      <c r="G58" s="697">
        <f>SUM(G50:G57)</f>
        <v>699.28963399999998</v>
      </c>
      <c r="H58" s="756">
        <f t="shared" si="6"/>
        <v>8741.1204249999992</v>
      </c>
      <c r="J58" s="33"/>
      <c r="L58" s="33"/>
    </row>
    <row r="59" spans="1:12" ht="11.25" customHeight="1">
      <c r="C59" s="33"/>
      <c r="D59" s="33"/>
      <c r="E59" s="33"/>
      <c r="G59" s="33"/>
      <c r="J59" s="33"/>
      <c r="L59" s="33"/>
    </row>
    <row r="60" spans="1:12" ht="11.25" customHeight="1">
      <c r="A60" s="19"/>
      <c r="C60" s="33"/>
      <c r="D60" s="33"/>
      <c r="E60" s="33"/>
      <c r="G60" s="33"/>
      <c r="J60" s="33"/>
      <c r="L60" s="33"/>
    </row>
    <row r="61" spans="1:12" ht="11.25" customHeight="1">
      <c r="A61" s="19"/>
      <c r="C61" s="50"/>
      <c r="D61" s="50"/>
      <c r="E61" s="50"/>
      <c r="H61" s="50"/>
      <c r="J61" s="33"/>
      <c r="L61" s="33"/>
    </row>
    <row r="62" spans="1:12" ht="11.25" customHeight="1">
      <c r="A62" s="19"/>
      <c r="H62" s="50"/>
      <c r="J62" s="33"/>
      <c r="L62" s="33"/>
    </row>
    <row r="63" spans="1:12" ht="11.25" customHeight="1">
      <c r="A63" s="19"/>
      <c r="H63" s="50"/>
      <c r="J63" s="33"/>
      <c r="L63" s="33"/>
    </row>
    <row r="64" spans="1:12" ht="11.25" customHeight="1">
      <c r="A64" s="19"/>
      <c r="H64" s="50"/>
      <c r="J64" s="33"/>
      <c r="L64" s="33"/>
    </row>
    <row r="65" spans="1:12" ht="11.25" customHeight="1">
      <c r="A65" s="33"/>
      <c r="H65" s="50"/>
      <c r="J65" s="33"/>
      <c r="L65" s="33"/>
    </row>
    <row r="66" spans="1:12" ht="11.25" customHeight="1">
      <c r="A66" s="33"/>
      <c r="H66" s="50"/>
      <c r="J66" s="33"/>
      <c r="L66" s="33"/>
    </row>
    <row r="67" spans="1:12" ht="11.25" customHeight="1">
      <c r="A67" s="33"/>
      <c r="F67" s="4"/>
      <c r="G67" s="4"/>
      <c r="H67" s="50"/>
      <c r="J67" s="33"/>
      <c r="L67" s="33"/>
    </row>
    <row r="68" spans="1:12" ht="11.25" customHeight="1">
      <c r="A68" s="33"/>
      <c r="B68" s="4"/>
      <c r="C68" s="4"/>
      <c r="D68" s="4"/>
      <c r="E68" s="4"/>
      <c r="H68" s="50"/>
      <c r="J68" s="33"/>
      <c r="L68" s="33"/>
    </row>
    <row r="69" spans="1:12" ht="11.25" customHeight="1">
      <c r="A69" s="33"/>
      <c r="J69" s="33"/>
      <c r="L69" s="33"/>
    </row>
    <row r="70" spans="1:12" ht="11.25" customHeight="1">
      <c r="A70" s="33"/>
      <c r="J70" s="33"/>
      <c r="L70" s="33"/>
    </row>
    <row r="71" spans="1:12" ht="11.25" customHeight="1">
      <c r="A71" s="33"/>
      <c r="J71" s="33"/>
      <c r="L71" s="33"/>
    </row>
    <row r="72" spans="1:12" ht="11.25" customHeight="1">
      <c r="A72" s="33"/>
      <c r="J72" s="33"/>
      <c r="L72" s="33"/>
    </row>
    <row r="73" spans="1:12" ht="11.25" customHeight="1">
      <c r="J73" s="33"/>
      <c r="L73" s="33"/>
    </row>
    <row r="74" spans="1:12" ht="11.25" customHeight="1">
      <c r="J74" s="33"/>
      <c r="L74" s="33"/>
    </row>
    <row r="75" spans="1:12" ht="11.25" customHeight="1">
      <c r="J75" s="33"/>
      <c r="L75" s="33"/>
    </row>
    <row r="76" spans="1:12" ht="11.25" customHeight="1">
      <c r="J76" s="33"/>
      <c r="L76" s="33"/>
    </row>
    <row r="77" spans="1:12" ht="11.25" customHeight="1">
      <c r="J77" s="33"/>
      <c r="L77" s="33"/>
    </row>
    <row r="78" spans="1:12" ht="11.25" customHeight="1">
      <c r="J78" s="33"/>
      <c r="L78" s="33"/>
    </row>
    <row r="79" spans="1:12" ht="11.25" customHeight="1">
      <c r="J79" s="33"/>
      <c r="L79" s="33"/>
    </row>
    <row r="80" spans="1:12" ht="11.25" customHeight="1">
      <c r="H80" s="4"/>
      <c r="J80" s="33"/>
      <c r="L80" s="33"/>
    </row>
    <row r="81" spans="2:12" ht="11.25" customHeight="1">
      <c r="J81" s="33"/>
      <c r="L81" s="33"/>
    </row>
    <row r="82" spans="2:12" ht="11.25" customHeight="1">
      <c r="J82" s="33"/>
      <c r="L82" s="33"/>
    </row>
    <row r="83" spans="2:12" ht="11.25" customHeight="1">
      <c r="F83" s="4"/>
      <c r="G83" s="4"/>
      <c r="J83" s="33"/>
      <c r="L83" s="33"/>
    </row>
    <row r="84" spans="2:12" ht="11.25" customHeight="1">
      <c r="B84" s="4"/>
      <c r="C84" s="4"/>
      <c r="D84" s="4"/>
      <c r="E84" s="4"/>
      <c r="J84" s="33"/>
      <c r="L84" s="33"/>
    </row>
    <row r="85" spans="2:12" ht="11.25" customHeight="1">
      <c r="J85" s="33"/>
      <c r="L85" s="33"/>
    </row>
    <row r="86" spans="2:12" ht="11.25" customHeight="1">
      <c r="J86" s="33"/>
      <c r="L86" s="33"/>
    </row>
    <row r="87" spans="2:12" ht="11.25" customHeight="1">
      <c r="J87" s="33"/>
      <c r="L87" s="33"/>
    </row>
    <row r="88" spans="2:12" ht="11.25" customHeight="1">
      <c r="J88" s="33"/>
      <c r="L88" s="33"/>
    </row>
    <row r="89" spans="2:12" ht="11.25" customHeight="1">
      <c r="L89" s="33"/>
    </row>
    <row r="90" spans="2:12" ht="11.25" customHeight="1">
      <c r="L90" s="33"/>
    </row>
    <row r="91" spans="2:12" ht="11.25" customHeight="1">
      <c r="L91" s="33"/>
    </row>
    <row r="92" spans="2:12" ht="11.25" customHeight="1">
      <c r="L92" s="33"/>
    </row>
    <row r="93" spans="2:12" ht="11.25" customHeight="1">
      <c r="L93" s="33"/>
    </row>
    <row r="94" spans="2:12" ht="11.25" customHeight="1">
      <c r="L94" s="33"/>
    </row>
    <row r="95" spans="2:12" ht="11.25" customHeight="1">
      <c r="L95" s="33"/>
    </row>
    <row r="96" spans="2:12" ht="11.25" customHeight="1">
      <c r="L96" s="33"/>
    </row>
    <row r="97" spans="12:12" ht="11.25" customHeight="1">
      <c r="L97" s="33"/>
    </row>
    <row r="98" spans="12:12" ht="11.25" customHeight="1"/>
    <row r="99" spans="12:12" ht="11.25" customHeight="1"/>
    <row r="100" spans="12:12" ht="11.25" customHeight="1"/>
    <row r="101" spans="12:12" ht="11.25" customHeight="1"/>
    <row r="102" spans="12:12" ht="11.25" customHeight="1"/>
    <row r="103" spans="12:12" ht="11.25" customHeight="1"/>
    <row r="104" spans="12:12" ht="11.25" customHeight="1"/>
    <row r="105" spans="12:12" ht="11.25" customHeight="1"/>
    <row r="106" spans="12:12" ht="11.25" customHeight="1"/>
    <row r="107" spans="12:12" ht="11.25" customHeight="1"/>
    <row r="108" spans="12:12" ht="11.25" customHeight="1"/>
    <row r="109" spans="12:12" ht="11.25" customHeight="1"/>
    <row r="110" spans="12:12" ht="11.25" customHeight="1"/>
    <row r="111" spans="12:12" ht="11.25" customHeight="1"/>
    <row r="112" spans="12: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formatCells="0" formatColumns="0" formatRows="0" insertColumns="0" insertRows="0" insertHyperlinks="0" deleteColumns="0" deleteRows="0" sort="0" autoFilter="0" pivotTables="0"/>
  <mergeCells count="5">
    <mergeCell ref="B3:H3"/>
    <mergeCell ref="B7:H7"/>
    <mergeCell ref="C13:E13"/>
    <mergeCell ref="C30:E30"/>
    <mergeCell ref="C47:E47"/>
  </mergeCells>
  <hyperlinks>
    <hyperlink ref="B3" location="Contents!A1" display="Back to index page" xr:uid="{86FD4816-104A-490B-A2F2-92E9C3A35BCF}"/>
    <hyperlink ref="B3:H3" location="CONTENTS!A1" display="Back to contents page" xr:uid="{531737B4-8037-4A27-88B4-7EB6FB6EFF00}"/>
  </hyperlinks>
  <pageMargins left="0.23622047244094491" right="0.23622047244094491" top="0.74803149606299213" bottom="0.74803149606299213"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FBA30-167E-4E5B-A9E0-DE54B931C9F1}">
  <dimension ref="A2:K19"/>
  <sheetViews>
    <sheetView showGridLines="0" showRowColHeaders="0" zoomScaleNormal="100" zoomScalePageLayoutView="64" workbookViewId="0"/>
  </sheetViews>
  <sheetFormatPr baseColWidth="10" defaultColWidth="9.140625" defaultRowHeight="11.25"/>
  <cols>
    <col min="1" max="1" width="2.7109375" style="3" customWidth="1"/>
    <col min="2" max="2" width="4.28515625" style="3" customWidth="1"/>
    <col min="3" max="3" width="43.85546875" style="3" customWidth="1"/>
    <col min="4" max="5" width="22.140625" style="3" customWidth="1"/>
    <col min="6" max="8" width="22.140625" style="3" hidden="1" customWidth="1"/>
    <col min="9" max="9" width="9.140625" style="3"/>
    <col min="10" max="10" width="13.140625" style="1302" customWidth="1"/>
    <col min="11" max="11" width="52.42578125" style="3" customWidth="1"/>
    <col min="12" max="16384" width="9.140625" style="3"/>
  </cols>
  <sheetData>
    <row r="2" spans="1:11" ht="5.25" customHeight="1">
      <c r="K2" s="1303"/>
    </row>
    <row r="3" spans="1:11" ht="12.75">
      <c r="B3" s="1758" t="s">
        <v>284</v>
      </c>
      <c r="C3" s="1758"/>
      <c r="D3" s="1758"/>
      <c r="E3" s="1758"/>
      <c r="F3" s="1758"/>
      <c r="G3" s="1758"/>
      <c r="H3" s="1758"/>
      <c r="K3" s="1303"/>
    </row>
    <row r="4" spans="1:11" ht="5.25" customHeight="1">
      <c r="B4" s="344"/>
      <c r="C4" s="594"/>
      <c r="D4" s="594"/>
      <c r="E4" s="594"/>
      <c r="F4" s="594"/>
      <c r="G4" s="594"/>
      <c r="H4" s="594"/>
      <c r="I4" s="594"/>
    </row>
    <row r="5" spans="1:11" s="1308" customFormat="1" ht="15.75" customHeight="1">
      <c r="B5" s="21" t="s">
        <v>1739</v>
      </c>
    </row>
    <row r="6" spans="1:11" s="1308" customFormat="1" ht="12.75" customHeight="1">
      <c r="B6" s="21"/>
      <c r="I6" s="1564"/>
      <c r="J6" s="1564"/>
      <c r="K6" s="1564"/>
    </row>
    <row r="7" spans="1:11" s="585" customFormat="1" ht="111.2" customHeight="1">
      <c r="A7" s="1399"/>
      <c r="B7" s="1792" t="s">
        <v>2015</v>
      </c>
      <c r="C7" s="1792"/>
      <c r="D7" s="1792"/>
      <c r="E7" s="1792"/>
      <c r="I7" s="1565"/>
      <c r="J7" s="1566"/>
      <c r="K7" s="1566"/>
    </row>
    <row r="8" spans="1:11" s="585" customFormat="1">
      <c r="A8" s="1399"/>
      <c r="B8" s="3"/>
    </row>
    <row r="9" spans="1:11" ht="11.25" customHeight="1">
      <c r="B9" s="1519" t="s">
        <v>293</v>
      </c>
      <c r="C9" s="1520"/>
      <c r="D9" s="1521" t="s">
        <v>305</v>
      </c>
      <c r="E9" s="1521" t="s">
        <v>310</v>
      </c>
      <c r="F9" s="1304" t="s">
        <v>937</v>
      </c>
      <c r="G9" s="1304" t="s">
        <v>939</v>
      </c>
      <c r="H9" s="1304"/>
    </row>
    <row r="10" spans="1:11" ht="11.25" customHeight="1">
      <c r="B10" s="1524" t="s">
        <v>1740</v>
      </c>
      <c r="C10" s="1522"/>
      <c r="D10" s="1523" t="s">
        <v>2008</v>
      </c>
      <c r="E10" s="1523" t="s">
        <v>2010</v>
      </c>
      <c r="F10" s="1304"/>
      <c r="G10" s="1304"/>
      <c r="H10" s="1304"/>
    </row>
    <row r="11" spans="1:11" ht="11.25" customHeight="1">
      <c r="C11" s="1522"/>
      <c r="D11" s="1523" t="s">
        <v>2009</v>
      </c>
      <c r="E11" s="1523" t="s">
        <v>2011</v>
      </c>
      <c r="F11" s="1304"/>
      <c r="G11" s="1304"/>
      <c r="H11" s="1304"/>
    </row>
    <row r="12" spans="1:11" ht="11.25" customHeight="1">
      <c r="B12" s="1984" t="s">
        <v>296</v>
      </c>
      <c r="C12" s="1984"/>
      <c r="D12" s="1525" t="s">
        <v>1741</v>
      </c>
      <c r="E12" s="1525" t="s">
        <v>1741</v>
      </c>
      <c r="F12" s="1305" t="s">
        <v>1742</v>
      </c>
      <c r="G12" s="1305"/>
      <c r="H12" s="1305"/>
    </row>
    <row r="13" spans="1:11" ht="11.25" customHeight="1">
      <c r="B13" s="1526">
        <v>1</v>
      </c>
      <c r="C13" s="1527" t="s">
        <v>1743</v>
      </c>
      <c r="D13" s="1557">
        <v>-201.70099999999999</v>
      </c>
      <c r="E13" s="1557">
        <v>2890.1590000000001</v>
      </c>
      <c r="F13" s="1305"/>
      <c r="G13" s="1305"/>
      <c r="H13" s="1305"/>
    </row>
    <row r="14" spans="1:11" ht="11.25" customHeight="1">
      <c r="B14" s="1526">
        <v>2</v>
      </c>
      <c r="C14" s="1528" t="s">
        <v>1744</v>
      </c>
      <c r="D14" s="1557">
        <v>-96.227999999999994</v>
      </c>
      <c r="E14" s="1557">
        <v>-4263.1109999999999</v>
      </c>
      <c r="F14" s="1305"/>
      <c r="G14" s="1305"/>
      <c r="H14" s="1305"/>
    </row>
    <row r="15" spans="1:11" ht="11.25" customHeight="1">
      <c r="B15" s="1526">
        <v>3</v>
      </c>
      <c r="C15" s="1527" t="s">
        <v>1745</v>
      </c>
      <c r="D15" s="1557">
        <v>131.48400000000001</v>
      </c>
      <c r="E15" s="1557"/>
      <c r="F15" s="1305"/>
      <c r="G15" s="1305"/>
      <c r="H15" s="1305"/>
    </row>
    <row r="16" spans="1:11" ht="11.25" customHeight="1">
      <c r="B16" s="1526">
        <v>4</v>
      </c>
      <c r="C16" s="1527" t="s">
        <v>1746</v>
      </c>
      <c r="D16" s="1557">
        <v>-600.48599999999999</v>
      </c>
      <c r="E16" s="1557"/>
      <c r="F16" s="1306"/>
      <c r="G16" s="1307"/>
      <c r="H16" s="1307"/>
    </row>
    <row r="17" spans="2:8" ht="11.25" customHeight="1">
      <c r="B17" s="1526">
        <v>5</v>
      </c>
      <c r="C17" s="1527" t="s">
        <v>1747</v>
      </c>
      <c r="D17" s="1557">
        <v>-621.83699999999999</v>
      </c>
      <c r="E17" s="1557"/>
      <c r="F17" s="1306"/>
      <c r="G17" s="1307"/>
      <c r="H17" s="1307"/>
    </row>
    <row r="18" spans="2:8" ht="11.25" customHeight="1">
      <c r="B18" s="1529">
        <v>6</v>
      </c>
      <c r="C18" s="1530" t="s">
        <v>1748</v>
      </c>
      <c r="D18" s="1563">
        <v>59.713999999999999</v>
      </c>
      <c r="E18" s="1563"/>
      <c r="F18" s="1307"/>
      <c r="G18" s="1307"/>
      <c r="H18" s="1307"/>
    </row>
    <row r="19" spans="2:8">
      <c r="C19" s="1402"/>
      <c r="D19" s="1402"/>
      <c r="E19" s="1402"/>
    </row>
  </sheetData>
  <mergeCells count="3">
    <mergeCell ref="B3:H3"/>
    <mergeCell ref="B7:E7"/>
    <mergeCell ref="B12:C12"/>
  </mergeCells>
  <hyperlinks>
    <hyperlink ref="B3" location="Contents!A1" display="Back to index page" xr:uid="{1056D6FC-9D8D-4603-9539-66A28F811785}"/>
    <hyperlink ref="B3:H3" location="CONTENTS!A1" display="Back to contents page" xr:uid="{071C7D8C-0537-4175-AD70-4A1DACB7B2F2}"/>
  </hyperlinks>
  <pageMargins left="0.7" right="0.7" top="0.75" bottom="0.75" header="0.3" footer="0.3"/>
  <pageSetup paperSize="9" scale="75" orientation="landscape" r:id="rId1"/>
  <headerFooter>
    <oddHeader>&amp;CEN
Annex XX</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7"/>
  <dimension ref="A1:AA54"/>
  <sheetViews>
    <sheetView showGridLines="0" showRowColHeaders="0" zoomScale="40" zoomScaleNormal="40" zoomScaleSheetLayoutView="15" workbookViewId="0"/>
  </sheetViews>
  <sheetFormatPr baseColWidth="10" defaultColWidth="9.140625" defaultRowHeight="14.25"/>
  <cols>
    <col min="1" max="1" width="9.140625" style="579" customWidth="1"/>
    <col min="2" max="2" width="127.85546875" style="262" customWidth="1"/>
    <col min="3" max="25" width="52.140625" style="262" customWidth="1"/>
    <col min="26" max="26" width="51.140625" style="262" bestFit="1" customWidth="1"/>
    <col min="27" max="27" width="43.85546875" style="262" bestFit="1" customWidth="1"/>
    <col min="28" max="16384" width="9.140625" style="262"/>
  </cols>
  <sheetData>
    <row r="1" spans="1:27" ht="11.25" customHeight="1">
      <c r="B1" s="14"/>
      <c r="C1" s="14"/>
      <c r="D1" s="15"/>
      <c r="E1" s="15"/>
      <c r="F1" s="16"/>
      <c r="G1" s="16"/>
    </row>
    <row r="2" spans="1:27" ht="6.2" customHeight="1">
      <c r="B2" s="14"/>
      <c r="C2" s="14"/>
      <c r="D2" s="15"/>
      <c r="E2" s="15"/>
      <c r="F2" s="16"/>
      <c r="G2" s="16"/>
    </row>
    <row r="3" spans="1:27" ht="31.5" customHeight="1">
      <c r="B3" s="1985" t="s">
        <v>284</v>
      </c>
      <c r="C3" s="1985"/>
      <c r="D3" s="1985"/>
      <c r="E3" s="1985"/>
      <c r="F3" s="1985"/>
      <c r="G3" s="1985"/>
    </row>
    <row r="4" spans="1:27" ht="6" customHeight="1">
      <c r="B4" s="269"/>
      <c r="C4" s="269"/>
      <c r="D4" s="270"/>
      <c r="E4" s="270"/>
      <c r="F4" s="271"/>
      <c r="G4" s="271"/>
    </row>
    <row r="5" spans="1:27" ht="36">
      <c r="B5" s="1988" t="s">
        <v>1749</v>
      </c>
      <c r="C5" s="1988"/>
      <c r="D5" s="1988"/>
      <c r="E5" s="1988"/>
      <c r="F5" s="272"/>
      <c r="G5" s="272"/>
    </row>
    <row r="6" spans="1:27" ht="14.25" customHeight="1"/>
    <row r="7" spans="1:27" ht="69" customHeight="1">
      <c r="B7" s="1380" t="s">
        <v>614</v>
      </c>
      <c r="C7" s="259"/>
      <c r="D7" s="260"/>
      <c r="E7" s="260"/>
      <c r="F7" s="260"/>
      <c r="G7" s="260"/>
      <c r="H7" s="260"/>
      <c r="I7" s="260"/>
      <c r="J7" s="260"/>
      <c r="K7" s="261">
        <v>1000</v>
      </c>
      <c r="L7" s="260"/>
      <c r="M7" s="260"/>
      <c r="N7" s="260"/>
      <c r="O7" s="260"/>
      <c r="P7" s="260"/>
      <c r="Q7" s="260"/>
      <c r="R7" s="260"/>
      <c r="S7" s="260"/>
      <c r="T7" s="260"/>
      <c r="U7" s="260"/>
      <c r="V7" s="260"/>
      <c r="W7" s="260"/>
      <c r="X7" s="260"/>
      <c r="Y7" s="260"/>
    </row>
    <row r="8" spans="1:27" s="264" customFormat="1" ht="34.5" customHeight="1">
      <c r="A8" s="580"/>
      <c r="B8" s="263"/>
      <c r="C8" s="1986" t="s">
        <v>1750</v>
      </c>
      <c r="D8" s="1323" t="s">
        <v>526</v>
      </c>
      <c r="E8" s="1324"/>
      <c r="F8" s="1325"/>
      <c r="G8" s="1323" t="s">
        <v>1751</v>
      </c>
      <c r="H8" s="1324"/>
      <c r="I8" s="1324"/>
      <c r="J8" s="1324"/>
      <c r="K8" s="1324"/>
      <c r="L8" s="1325"/>
      <c r="M8" s="1326" t="s">
        <v>1752</v>
      </c>
      <c r="N8" s="1323"/>
      <c r="O8" s="1324"/>
      <c r="P8" s="1324"/>
      <c r="Q8" s="1324"/>
      <c r="R8" s="1325"/>
      <c r="S8" s="1323" t="s">
        <v>1753</v>
      </c>
      <c r="T8" s="1324"/>
      <c r="U8" s="1324"/>
      <c r="V8" s="1324"/>
      <c r="W8" s="1325"/>
      <c r="X8" s="1323" t="s">
        <v>1754</v>
      </c>
      <c r="Y8" s="1324"/>
      <c r="Z8" s="1324"/>
      <c r="AA8" s="1325"/>
    </row>
    <row r="9" spans="1:27" ht="26.25">
      <c r="B9" s="265"/>
      <c r="C9" s="1987"/>
      <c r="D9" s="545" t="s">
        <v>1755</v>
      </c>
      <c r="E9" s="1327" t="s">
        <v>1756</v>
      </c>
      <c r="F9" s="545" t="s">
        <v>1756</v>
      </c>
      <c r="G9" s="545" t="s">
        <v>1757</v>
      </c>
      <c r="H9" s="545" t="s">
        <v>1757</v>
      </c>
      <c r="I9" s="545" t="s">
        <v>1757</v>
      </c>
      <c r="J9" s="545" t="s">
        <v>1757</v>
      </c>
      <c r="K9" s="1327" t="s">
        <v>1757</v>
      </c>
      <c r="L9" s="545" t="s">
        <v>1757</v>
      </c>
      <c r="M9" s="545" t="s">
        <v>1758</v>
      </c>
      <c r="N9" s="545" t="s">
        <v>1758</v>
      </c>
      <c r="O9" s="545" t="s">
        <v>1758</v>
      </c>
      <c r="P9" s="545" t="s">
        <v>1758</v>
      </c>
      <c r="Q9" s="1327" t="s">
        <v>1758</v>
      </c>
      <c r="R9" s="545" t="s">
        <v>1758</v>
      </c>
      <c r="S9" s="545" t="s">
        <v>1758</v>
      </c>
      <c r="T9" s="545" t="s">
        <v>1759</v>
      </c>
      <c r="U9" s="545" t="s">
        <v>1759</v>
      </c>
      <c r="V9" s="1327" t="s">
        <v>1760</v>
      </c>
      <c r="W9" s="545" t="s">
        <v>1760</v>
      </c>
      <c r="X9" s="545" t="s">
        <v>1761</v>
      </c>
      <c r="Y9" s="545" t="s">
        <v>1761</v>
      </c>
      <c r="Z9" s="1328" t="s">
        <v>1761</v>
      </c>
      <c r="AA9" s="1328" t="s">
        <v>1760</v>
      </c>
    </row>
    <row r="10" spans="1:27" s="266" customFormat="1" ht="25.5">
      <c r="A10" s="581">
        <v>1</v>
      </c>
      <c r="B10" s="546" t="s">
        <v>1762</v>
      </c>
      <c r="C10" s="547" t="s">
        <v>812</v>
      </c>
      <c r="D10" s="548" t="s">
        <v>812</v>
      </c>
      <c r="E10" s="1329" t="s">
        <v>812</v>
      </c>
      <c r="F10" s="548" t="s">
        <v>812</v>
      </c>
      <c r="G10" s="1330" t="s">
        <v>812</v>
      </c>
      <c r="H10" s="548" t="s">
        <v>812</v>
      </c>
      <c r="I10" s="548" t="s">
        <v>812</v>
      </c>
      <c r="J10" s="548" t="s">
        <v>812</v>
      </c>
      <c r="K10" s="1329" t="s">
        <v>812</v>
      </c>
      <c r="L10" s="548" t="s">
        <v>812</v>
      </c>
      <c r="M10" s="1330" t="s">
        <v>812</v>
      </c>
      <c r="N10" s="548" t="s">
        <v>812</v>
      </c>
      <c r="O10" s="548" t="s">
        <v>812</v>
      </c>
      <c r="P10" s="548" t="s">
        <v>812</v>
      </c>
      <c r="Q10" s="1329" t="s">
        <v>812</v>
      </c>
      <c r="R10" s="548" t="s">
        <v>812</v>
      </c>
      <c r="S10" s="1330" t="s">
        <v>812</v>
      </c>
      <c r="T10" s="548" t="s">
        <v>812</v>
      </c>
      <c r="U10" s="548" t="s">
        <v>812</v>
      </c>
      <c r="V10" s="1329" t="s">
        <v>812</v>
      </c>
      <c r="W10" s="548" t="s">
        <v>812</v>
      </c>
      <c r="X10" s="1330" t="s">
        <v>812</v>
      </c>
      <c r="Y10" s="548" t="s">
        <v>812</v>
      </c>
      <c r="Z10" s="1331" t="s">
        <v>812</v>
      </c>
      <c r="AA10" s="1331" t="s">
        <v>812</v>
      </c>
    </row>
    <row r="11" spans="1:27" s="266" customFormat="1" ht="51">
      <c r="A11" s="581">
        <v>2</v>
      </c>
      <c r="B11" s="549" t="s">
        <v>1763</v>
      </c>
      <c r="C11" s="547" t="s">
        <v>1764</v>
      </c>
      <c r="D11" s="1332" t="s">
        <v>1765</v>
      </c>
      <c r="E11" s="1329" t="s">
        <v>1766</v>
      </c>
      <c r="F11" s="1332" t="s">
        <v>1767</v>
      </c>
      <c r="G11" s="1330" t="s">
        <v>1768</v>
      </c>
      <c r="H11" s="1331" t="s">
        <v>1769</v>
      </c>
      <c r="I11" s="548" t="s">
        <v>1770</v>
      </c>
      <c r="J11" s="548" t="s">
        <v>1771</v>
      </c>
      <c r="K11" s="1329" t="s">
        <v>1772</v>
      </c>
      <c r="L11" s="548" t="s">
        <v>1773</v>
      </c>
      <c r="M11" s="1330" t="s">
        <v>1774</v>
      </c>
      <c r="N11" s="548" t="s">
        <v>1775</v>
      </c>
      <c r="O11" s="548" t="s">
        <v>1776</v>
      </c>
      <c r="P11" s="548" t="s">
        <v>1777</v>
      </c>
      <c r="Q11" s="1329" t="s">
        <v>1778</v>
      </c>
      <c r="R11" s="1331" t="s">
        <v>1779</v>
      </c>
      <c r="S11" s="1330" t="s">
        <v>1780</v>
      </c>
      <c r="T11" s="548" t="s">
        <v>1781</v>
      </c>
      <c r="U11" s="548" t="s">
        <v>1782</v>
      </c>
      <c r="V11" s="1329" t="s">
        <v>1783</v>
      </c>
      <c r="W11" s="1333" t="s">
        <v>1784</v>
      </c>
      <c r="X11" s="1330" t="s">
        <v>1785</v>
      </c>
      <c r="Y11" s="548" t="s">
        <v>1786</v>
      </c>
      <c r="Z11" s="1331" t="s">
        <v>1787</v>
      </c>
      <c r="AA11" s="1331" t="s">
        <v>1788</v>
      </c>
    </row>
    <row r="12" spans="1:27" s="266" customFormat="1" ht="28.5">
      <c r="A12" s="581">
        <v>3</v>
      </c>
      <c r="B12" s="546" t="s">
        <v>1789</v>
      </c>
      <c r="C12" s="547" t="s">
        <v>1011</v>
      </c>
      <c r="D12" s="550" t="s">
        <v>1790</v>
      </c>
      <c r="E12" s="1334" t="s">
        <v>1790</v>
      </c>
      <c r="F12" s="550" t="s">
        <v>1790</v>
      </c>
      <c r="G12" s="1330" t="s">
        <v>1791</v>
      </c>
      <c r="H12" s="1331" t="s">
        <v>1791</v>
      </c>
      <c r="I12" s="548" t="s">
        <v>1791</v>
      </c>
      <c r="J12" s="548" t="s">
        <v>1791</v>
      </c>
      <c r="K12" s="1329" t="s">
        <v>1792</v>
      </c>
      <c r="L12" s="548" t="s">
        <v>1792</v>
      </c>
      <c r="M12" s="1330" t="s">
        <v>1791</v>
      </c>
      <c r="N12" s="548" t="s">
        <v>1791</v>
      </c>
      <c r="O12" s="548" t="s">
        <v>1791</v>
      </c>
      <c r="P12" s="548" t="s">
        <v>1791</v>
      </c>
      <c r="Q12" s="1329" t="s">
        <v>1791</v>
      </c>
      <c r="R12" s="548" t="s">
        <v>1792</v>
      </c>
      <c r="S12" s="1330" t="s">
        <v>1792</v>
      </c>
      <c r="T12" s="548" t="s">
        <v>1791</v>
      </c>
      <c r="U12" s="548" t="s">
        <v>1791</v>
      </c>
      <c r="V12" s="1329" t="s">
        <v>1791</v>
      </c>
      <c r="W12" s="548" t="s">
        <v>1791</v>
      </c>
      <c r="X12" s="1330" t="s">
        <v>1791</v>
      </c>
      <c r="Y12" s="548" t="s">
        <v>1791</v>
      </c>
      <c r="Z12" s="1331" t="s">
        <v>1791</v>
      </c>
      <c r="AA12" s="1331" t="s">
        <v>1791</v>
      </c>
    </row>
    <row r="13" spans="1:27" s="266" customFormat="1" ht="45.75" customHeight="1">
      <c r="A13" s="581"/>
      <c r="B13" s="551" t="s">
        <v>1793</v>
      </c>
      <c r="C13" s="552"/>
      <c r="D13" s="553"/>
      <c r="E13" s="553"/>
      <c r="F13" s="1330"/>
      <c r="G13" s="553"/>
      <c r="H13" s="553"/>
      <c r="I13" s="553"/>
      <c r="J13" s="553"/>
      <c r="K13" s="553"/>
      <c r="L13" s="1330"/>
      <c r="M13" s="553"/>
      <c r="N13" s="553"/>
      <c r="O13" s="553"/>
      <c r="P13" s="553"/>
      <c r="Q13" s="553"/>
      <c r="R13" s="1330"/>
      <c r="S13" s="553"/>
      <c r="T13" s="553"/>
      <c r="U13" s="553"/>
      <c r="V13" s="553"/>
      <c r="W13" s="1330"/>
      <c r="X13" s="553"/>
      <c r="Y13" s="553"/>
      <c r="Z13" s="1335"/>
      <c r="AA13" s="1335"/>
    </row>
    <row r="14" spans="1:27" s="266" customFormat="1" ht="65.25" customHeight="1">
      <c r="A14" s="581">
        <v>4</v>
      </c>
      <c r="B14" s="549" t="s">
        <v>1794</v>
      </c>
      <c r="C14" s="547" t="s">
        <v>1795</v>
      </c>
      <c r="D14" s="548" t="s">
        <v>1796</v>
      </c>
      <c r="E14" s="1329" t="s">
        <v>1796</v>
      </c>
      <c r="F14" s="548" t="s">
        <v>1796</v>
      </c>
      <c r="G14" s="1330" t="s">
        <v>1797</v>
      </c>
      <c r="H14" s="548" t="s">
        <v>1797</v>
      </c>
      <c r="I14" s="548" t="s">
        <v>1797</v>
      </c>
      <c r="J14" s="548" t="s">
        <v>1797</v>
      </c>
      <c r="K14" s="1329" t="s">
        <v>1797</v>
      </c>
      <c r="L14" s="548" t="s">
        <v>1797</v>
      </c>
      <c r="M14" s="1330" t="s">
        <v>1797</v>
      </c>
      <c r="N14" s="548" t="s">
        <v>1797</v>
      </c>
      <c r="O14" s="548" t="s">
        <v>1797</v>
      </c>
      <c r="P14" s="548" t="s">
        <v>1797</v>
      </c>
      <c r="Q14" s="1329" t="s">
        <v>1797</v>
      </c>
      <c r="R14" s="548" t="s">
        <v>1797</v>
      </c>
      <c r="S14" s="1330" t="s">
        <v>1797</v>
      </c>
      <c r="T14" s="548" t="s">
        <v>1797</v>
      </c>
      <c r="U14" s="548" t="s">
        <v>1797</v>
      </c>
      <c r="V14" s="1329" t="s">
        <v>1797</v>
      </c>
      <c r="W14" s="548" t="s">
        <v>1797</v>
      </c>
      <c r="X14" s="1330" t="s">
        <v>1797</v>
      </c>
      <c r="Y14" s="548" t="s">
        <v>1797</v>
      </c>
      <c r="Z14" s="1331" t="s">
        <v>1797</v>
      </c>
      <c r="AA14" s="1332" t="s">
        <v>1797</v>
      </c>
    </row>
    <row r="15" spans="1:27" s="266" customFormat="1" ht="25.5">
      <c r="A15" s="581">
        <v>5</v>
      </c>
      <c r="B15" s="546" t="s">
        <v>1798</v>
      </c>
      <c r="C15" s="547" t="s">
        <v>1795</v>
      </c>
      <c r="D15" s="548" t="s">
        <v>1796</v>
      </c>
      <c r="E15" s="1329" t="s">
        <v>1796</v>
      </c>
      <c r="F15" s="548" t="s">
        <v>1796</v>
      </c>
      <c r="G15" s="1330" t="s">
        <v>1797</v>
      </c>
      <c r="H15" s="548" t="s">
        <v>1797</v>
      </c>
      <c r="I15" s="548" t="s">
        <v>1797</v>
      </c>
      <c r="J15" s="548" t="s">
        <v>1797</v>
      </c>
      <c r="K15" s="1329" t="s">
        <v>1797</v>
      </c>
      <c r="L15" s="548" t="s">
        <v>1797</v>
      </c>
      <c r="M15" s="1330" t="s">
        <v>1797</v>
      </c>
      <c r="N15" s="548" t="s">
        <v>1797</v>
      </c>
      <c r="O15" s="548" t="s">
        <v>1797</v>
      </c>
      <c r="P15" s="548" t="s">
        <v>1797</v>
      </c>
      <c r="Q15" s="1329" t="s">
        <v>1797</v>
      </c>
      <c r="R15" s="548" t="s">
        <v>1797</v>
      </c>
      <c r="S15" s="1330" t="s">
        <v>1797</v>
      </c>
      <c r="T15" s="548" t="s">
        <v>1797</v>
      </c>
      <c r="U15" s="548" t="s">
        <v>1797</v>
      </c>
      <c r="V15" s="1329" t="s">
        <v>1797</v>
      </c>
      <c r="W15" s="548" t="s">
        <v>1797</v>
      </c>
      <c r="X15" s="1330" t="s">
        <v>1797</v>
      </c>
      <c r="Y15" s="548" t="s">
        <v>1797</v>
      </c>
      <c r="Z15" s="1331" t="s">
        <v>1797</v>
      </c>
      <c r="AA15" s="1331" t="s">
        <v>1797</v>
      </c>
    </row>
    <row r="16" spans="1:27" s="266" customFormat="1" ht="25.5">
      <c r="A16" s="581">
        <v>6</v>
      </c>
      <c r="B16" s="546" t="s">
        <v>1799</v>
      </c>
      <c r="C16" s="547" t="s">
        <v>1800</v>
      </c>
      <c r="D16" s="547" t="s">
        <v>1800</v>
      </c>
      <c r="E16" s="1336" t="s">
        <v>1800</v>
      </c>
      <c r="F16" s="547" t="s">
        <v>1800</v>
      </c>
      <c r="G16" s="1337" t="s">
        <v>1800</v>
      </c>
      <c r="H16" s="547" t="s">
        <v>1800</v>
      </c>
      <c r="I16" s="547" t="s">
        <v>1800</v>
      </c>
      <c r="J16" s="547" t="s">
        <v>1800</v>
      </c>
      <c r="K16" s="1336" t="s">
        <v>1800</v>
      </c>
      <c r="L16" s="547" t="s">
        <v>1800</v>
      </c>
      <c r="M16" s="1337" t="s">
        <v>1800</v>
      </c>
      <c r="N16" s="547" t="s">
        <v>1800</v>
      </c>
      <c r="O16" s="547" t="s">
        <v>1800</v>
      </c>
      <c r="P16" s="547" t="s">
        <v>1800</v>
      </c>
      <c r="Q16" s="1336" t="s">
        <v>1800</v>
      </c>
      <c r="R16" s="547" t="s">
        <v>1800</v>
      </c>
      <c r="S16" s="1337" t="s">
        <v>1800</v>
      </c>
      <c r="T16" s="547" t="s">
        <v>1800</v>
      </c>
      <c r="U16" s="547" t="s">
        <v>1800</v>
      </c>
      <c r="V16" s="1336" t="s">
        <v>1800</v>
      </c>
      <c r="W16" s="547" t="s">
        <v>1800</v>
      </c>
      <c r="X16" s="1337" t="s">
        <v>1800</v>
      </c>
      <c r="Y16" s="547" t="s">
        <v>1800</v>
      </c>
      <c r="Z16" s="1332" t="s">
        <v>1800</v>
      </c>
      <c r="AA16" s="1332" t="s">
        <v>1800</v>
      </c>
    </row>
    <row r="17" spans="1:27" s="266" customFormat="1" ht="25.5">
      <c r="A17" s="581">
        <v>7</v>
      </c>
      <c r="B17" s="546" t="s">
        <v>1801</v>
      </c>
      <c r="C17" s="547" t="s">
        <v>1802</v>
      </c>
      <c r="D17" s="548" t="s">
        <v>1803</v>
      </c>
      <c r="E17" s="1329" t="s">
        <v>1803</v>
      </c>
      <c r="F17" s="548" t="s">
        <v>1803</v>
      </c>
      <c r="G17" s="1330" t="s">
        <v>1804</v>
      </c>
      <c r="H17" s="548" t="s">
        <v>1804</v>
      </c>
      <c r="I17" s="548" t="s">
        <v>1804</v>
      </c>
      <c r="J17" s="548" t="s">
        <v>1804</v>
      </c>
      <c r="K17" s="1329" t="s">
        <v>1804</v>
      </c>
      <c r="L17" s="548" t="s">
        <v>1804</v>
      </c>
      <c r="M17" s="1330" t="s">
        <v>1804</v>
      </c>
      <c r="N17" s="548" t="s">
        <v>1804</v>
      </c>
      <c r="O17" s="548" t="s">
        <v>1804</v>
      </c>
      <c r="P17" s="548" t="s">
        <v>1804</v>
      </c>
      <c r="Q17" s="1329" t="s">
        <v>1804</v>
      </c>
      <c r="R17" s="548" t="s">
        <v>1804</v>
      </c>
      <c r="S17" s="1330" t="s">
        <v>1804</v>
      </c>
      <c r="T17" s="548" t="s">
        <v>1804</v>
      </c>
      <c r="U17" s="548" t="s">
        <v>1804</v>
      </c>
      <c r="V17" s="1329" t="s">
        <v>1804</v>
      </c>
      <c r="W17" s="548" t="s">
        <v>1804</v>
      </c>
      <c r="X17" s="1330" t="s">
        <v>1804</v>
      </c>
      <c r="Y17" s="548" t="s">
        <v>1804</v>
      </c>
      <c r="Z17" s="1331" t="s">
        <v>1804</v>
      </c>
      <c r="AA17" s="1331" t="s">
        <v>1804</v>
      </c>
    </row>
    <row r="18" spans="1:27" s="266" customFormat="1" ht="51">
      <c r="A18" s="581">
        <v>8</v>
      </c>
      <c r="B18" s="549" t="s">
        <v>1805</v>
      </c>
      <c r="C18" s="554">
        <v>38112.19283</v>
      </c>
      <c r="D18" s="554">
        <v>2700</v>
      </c>
      <c r="E18" s="1338">
        <v>6120.3750000000009</v>
      </c>
      <c r="F18" s="554">
        <v>7774.3549999999996</v>
      </c>
      <c r="G18" s="1339">
        <v>1400</v>
      </c>
      <c r="H18" s="554">
        <v>170</v>
      </c>
      <c r="I18" s="554">
        <v>900</v>
      </c>
      <c r="J18" s="554">
        <v>2500</v>
      </c>
      <c r="K18" s="1340">
        <v>2350</v>
      </c>
      <c r="L18" s="1341">
        <v>450</v>
      </c>
      <c r="M18" s="1342">
        <v>730.41399999999999</v>
      </c>
      <c r="N18" s="554">
        <v>973.88499999999999</v>
      </c>
      <c r="O18" s="554">
        <v>681.72</v>
      </c>
      <c r="P18" s="554">
        <v>292.166</v>
      </c>
      <c r="Q18" s="1338">
        <v>1460.828</v>
      </c>
      <c r="R18" s="1343">
        <v>1558.2159999999999</v>
      </c>
      <c r="S18" s="1339">
        <v>486.94299999999998</v>
      </c>
      <c r="T18" s="554">
        <v>6492.5450000000001</v>
      </c>
      <c r="U18" s="554">
        <v>5993.1180000000004</v>
      </c>
      <c r="V18" s="1338">
        <v>881.42</v>
      </c>
      <c r="W18" s="1344">
        <v>1916.13</v>
      </c>
      <c r="X18" s="1342">
        <v>1897.0309999999999</v>
      </c>
      <c r="Y18" s="554">
        <v>1323.51</v>
      </c>
      <c r="Z18" s="1343">
        <v>1764.68</v>
      </c>
      <c r="AA18" s="1343">
        <v>766.452</v>
      </c>
    </row>
    <row r="19" spans="1:27" s="266" customFormat="1" ht="25.5">
      <c r="A19" s="581">
        <v>9</v>
      </c>
      <c r="B19" s="549" t="s">
        <v>1806</v>
      </c>
      <c r="C19" s="547" t="s">
        <v>1807</v>
      </c>
      <c r="D19" s="548" t="s">
        <v>1808</v>
      </c>
      <c r="E19" s="1338" t="s">
        <v>1809</v>
      </c>
      <c r="F19" s="1331" t="s">
        <v>1810</v>
      </c>
      <c r="G19" s="1337" t="s">
        <v>1811</v>
      </c>
      <c r="H19" s="1332" t="s">
        <v>1812</v>
      </c>
      <c r="I19" s="1345" t="s">
        <v>1813</v>
      </c>
      <c r="J19" s="1346" t="s">
        <v>1814</v>
      </c>
      <c r="K19" s="1336" t="s">
        <v>1815</v>
      </c>
      <c r="L19" s="547" t="s">
        <v>1816</v>
      </c>
      <c r="M19" s="1337" t="s">
        <v>1817</v>
      </c>
      <c r="N19" s="547" t="s">
        <v>1818</v>
      </c>
      <c r="O19" s="1345" t="s">
        <v>1819</v>
      </c>
      <c r="P19" s="1345" t="s">
        <v>1820</v>
      </c>
      <c r="Q19" s="1347" t="s">
        <v>1821</v>
      </c>
      <c r="R19" s="1332" t="s">
        <v>1822</v>
      </c>
      <c r="S19" s="1337" t="s">
        <v>1823</v>
      </c>
      <c r="T19" s="1332" t="s">
        <v>1824</v>
      </c>
      <c r="U19" s="1346" t="s">
        <v>1825</v>
      </c>
      <c r="V19" s="1336" t="s">
        <v>1826</v>
      </c>
      <c r="W19" s="1345" t="s">
        <v>1827</v>
      </c>
      <c r="X19" s="1330" t="s">
        <v>1828</v>
      </c>
      <c r="Y19" s="548" t="s">
        <v>1829</v>
      </c>
      <c r="Z19" s="1331" t="s">
        <v>1830</v>
      </c>
      <c r="AA19" s="1331" t="s">
        <v>1831</v>
      </c>
    </row>
    <row r="20" spans="1:27" s="266" customFormat="1" ht="25.5">
      <c r="A20" s="581" t="s">
        <v>687</v>
      </c>
      <c r="B20" s="546" t="s">
        <v>1832</v>
      </c>
      <c r="C20" s="547" t="s">
        <v>1833</v>
      </c>
      <c r="D20" s="547">
        <v>100</v>
      </c>
      <c r="E20" s="1336">
        <v>100</v>
      </c>
      <c r="F20" s="547">
        <v>100</v>
      </c>
      <c r="G20" s="1337">
        <v>100</v>
      </c>
      <c r="H20" s="547">
        <v>100</v>
      </c>
      <c r="I20" s="1346">
        <v>100</v>
      </c>
      <c r="J20" s="547">
        <v>100</v>
      </c>
      <c r="K20" s="1336">
        <v>100</v>
      </c>
      <c r="L20" s="547">
        <v>100</v>
      </c>
      <c r="M20" s="1337">
        <v>100</v>
      </c>
      <c r="N20" s="547">
        <v>100</v>
      </c>
      <c r="O20" s="1346">
        <v>100</v>
      </c>
      <c r="P20" s="1346">
        <v>100</v>
      </c>
      <c r="Q20" s="1347">
        <v>100</v>
      </c>
      <c r="R20" s="1332">
        <v>100</v>
      </c>
      <c r="S20" s="1337">
        <v>100</v>
      </c>
      <c r="T20" s="1332" t="s">
        <v>1834</v>
      </c>
      <c r="U20" s="556" t="s">
        <v>1835</v>
      </c>
      <c r="V20" s="1336">
        <v>100</v>
      </c>
      <c r="W20" s="1346">
        <v>100</v>
      </c>
      <c r="X20" s="1337" t="s">
        <v>1836</v>
      </c>
      <c r="Y20" s="547">
        <v>100</v>
      </c>
      <c r="Z20" s="1332">
        <v>100</v>
      </c>
      <c r="AA20" s="1332"/>
    </row>
    <row r="21" spans="1:27" s="266" customFormat="1" ht="25.5">
      <c r="A21" s="581" t="s">
        <v>1837</v>
      </c>
      <c r="B21" s="546" t="s">
        <v>1838</v>
      </c>
      <c r="C21" s="547" t="s">
        <v>1807</v>
      </c>
      <c r="D21" s="547">
        <v>100</v>
      </c>
      <c r="E21" s="1336">
        <v>100</v>
      </c>
      <c r="F21" s="547">
        <v>100</v>
      </c>
      <c r="G21" s="1330" t="s">
        <v>1839</v>
      </c>
      <c r="H21" s="1331" t="s">
        <v>1839</v>
      </c>
      <c r="I21" s="1346" t="s">
        <v>1839</v>
      </c>
      <c r="J21" s="548" t="s">
        <v>1839</v>
      </c>
      <c r="K21" s="1329" t="s">
        <v>1839</v>
      </c>
      <c r="L21" s="548" t="s">
        <v>1839</v>
      </c>
      <c r="M21" s="1330" t="s">
        <v>1839</v>
      </c>
      <c r="N21" s="548" t="s">
        <v>1839</v>
      </c>
      <c r="O21" s="1346" t="s">
        <v>1839</v>
      </c>
      <c r="P21" s="1346" t="s">
        <v>1839</v>
      </c>
      <c r="Q21" s="1347" t="s">
        <v>1839</v>
      </c>
      <c r="R21" s="1332" t="s">
        <v>1839</v>
      </c>
      <c r="S21" s="1337" t="s">
        <v>1839</v>
      </c>
      <c r="T21" s="1331" t="s">
        <v>1839</v>
      </c>
      <c r="U21" s="556" t="s">
        <v>1839</v>
      </c>
      <c r="V21" s="1329" t="s">
        <v>1839</v>
      </c>
      <c r="W21" s="1346" t="s">
        <v>1839</v>
      </c>
      <c r="X21" s="1337">
        <v>100</v>
      </c>
      <c r="Y21" s="547">
        <v>100</v>
      </c>
      <c r="Z21" s="1332">
        <v>100</v>
      </c>
      <c r="AA21" s="1332">
        <v>100</v>
      </c>
    </row>
    <row r="22" spans="1:27" s="266" customFormat="1" ht="51">
      <c r="A22" s="581">
        <v>10</v>
      </c>
      <c r="B22" s="546" t="s">
        <v>1840</v>
      </c>
      <c r="C22" s="547" t="s">
        <v>1841</v>
      </c>
      <c r="D22" s="557" t="s">
        <v>522</v>
      </c>
      <c r="E22" s="1348" t="s">
        <v>522</v>
      </c>
      <c r="F22" s="557" t="s">
        <v>522</v>
      </c>
      <c r="G22" s="1349" t="s">
        <v>1842</v>
      </c>
      <c r="H22" s="557" t="s">
        <v>1842</v>
      </c>
      <c r="I22" s="1350" t="s">
        <v>1842</v>
      </c>
      <c r="J22" s="557" t="s">
        <v>1842</v>
      </c>
      <c r="K22" s="1348" t="s">
        <v>1842</v>
      </c>
      <c r="L22" s="557" t="s">
        <v>1842</v>
      </c>
      <c r="M22" s="1349" t="s">
        <v>1842</v>
      </c>
      <c r="N22" s="557" t="s">
        <v>1842</v>
      </c>
      <c r="O22" s="1350" t="s">
        <v>1842</v>
      </c>
      <c r="P22" s="1350" t="s">
        <v>1842</v>
      </c>
      <c r="Q22" s="1351" t="s">
        <v>1842</v>
      </c>
      <c r="R22" s="1352" t="s">
        <v>1842</v>
      </c>
      <c r="S22" s="1349" t="s">
        <v>1842</v>
      </c>
      <c r="T22" s="1352" t="s">
        <v>1842</v>
      </c>
      <c r="U22" s="558" t="s">
        <v>1842</v>
      </c>
      <c r="V22" s="1348" t="s">
        <v>1842</v>
      </c>
      <c r="W22" s="1350" t="s">
        <v>1842</v>
      </c>
      <c r="X22" s="1349" t="s">
        <v>1843</v>
      </c>
      <c r="Y22" s="557" t="s">
        <v>1843</v>
      </c>
      <c r="Z22" s="1352" t="s">
        <v>1843</v>
      </c>
      <c r="AA22" s="1331"/>
    </row>
    <row r="23" spans="1:27" s="266" customFormat="1" ht="25.5">
      <c r="A23" s="581">
        <v>11</v>
      </c>
      <c r="B23" s="546" t="s">
        <v>1844</v>
      </c>
      <c r="C23" s="547" t="s">
        <v>1807</v>
      </c>
      <c r="D23" s="559" t="s">
        <v>1845</v>
      </c>
      <c r="E23" s="1353" t="s">
        <v>1846</v>
      </c>
      <c r="F23" s="559">
        <v>43781</v>
      </c>
      <c r="G23" s="1354" t="s">
        <v>1847</v>
      </c>
      <c r="H23" s="559" t="s">
        <v>1847</v>
      </c>
      <c r="I23" s="1355" t="s">
        <v>1848</v>
      </c>
      <c r="J23" s="559" t="s">
        <v>1849</v>
      </c>
      <c r="K23" s="1353">
        <v>44517</v>
      </c>
      <c r="L23" s="559">
        <v>44517</v>
      </c>
      <c r="M23" s="1354" t="s">
        <v>1847</v>
      </c>
      <c r="N23" s="559" t="s">
        <v>1847</v>
      </c>
      <c r="O23" s="1355" t="s">
        <v>1848</v>
      </c>
      <c r="P23" s="1355" t="s">
        <v>1848</v>
      </c>
      <c r="Q23" s="1356" t="s">
        <v>1849</v>
      </c>
      <c r="R23" s="1357">
        <v>44517</v>
      </c>
      <c r="S23" s="1354">
        <v>44517</v>
      </c>
      <c r="T23" s="1357" t="s">
        <v>1850</v>
      </c>
      <c r="U23" s="560" t="s">
        <v>1851</v>
      </c>
      <c r="V23" s="1353" t="s">
        <v>1847</v>
      </c>
      <c r="W23" s="1355" t="s">
        <v>1852</v>
      </c>
      <c r="X23" s="1354">
        <v>31369</v>
      </c>
      <c r="Y23" s="559">
        <v>31652</v>
      </c>
      <c r="Z23" s="1357">
        <v>31645</v>
      </c>
      <c r="AA23" s="1357">
        <v>36216</v>
      </c>
    </row>
    <row r="24" spans="1:27" s="266" customFormat="1" ht="25.5">
      <c r="A24" s="581">
        <v>12</v>
      </c>
      <c r="B24" s="546" t="s">
        <v>1853</v>
      </c>
      <c r="C24" s="547" t="s">
        <v>1807</v>
      </c>
      <c r="D24" s="548" t="s">
        <v>1854</v>
      </c>
      <c r="E24" s="1329" t="s">
        <v>1854</v>
      </c>
      <c r="F24" s="548" t="s">
        <v>1854</v>
      </c>
      <c r="G24" s="1330" t="s">
        <v>1855</v>
      </c>
      <c r="H24" s="548" t="s">
        <v>1855</v>
      </c>
      <c r="I24" s="1345" t="s">
        <v>1855</v>
      </c>
      <c r="J24" s="548" t="s">
        <v>1855</v>
      </c>
      <c r="K24" s="1329" t="s">
        <v>1855</v>
      </c>
      <c r="L24" s="548" t="s">
        <v>1855</v>
      </c>
      <c r="M24" s="1330" t="s">
        <v>1855</v>
      </c>
      <c r="N24" s="548" t="s">
        <v>1855</v>
      </c>
      <c r="O24" s="1345" t="s">
        <v>1855</v>
      </c>
      <c r="P24" s="1345" t="s">
        <v>1855</v>
      </c>
      <c r="Q24" s="1358" t="s">
        <v>1855</v>
      </c>
      <c r="R24" s="1331" t="s">
        <v>1855</v>
      </c>
      <c r="S24" s="1330" t="s">
        <v>1855</v>
      </c>
      <c r="T24" s="1331" t="s">
        <v>1855</v>
      </c>
      <c r="U24" s="555" t="s">
        <v>1855</v>
      </c>
      <c r="V24" s="1329" t="s">
        <v>1855</v>
      </c>
      <c r="W24" s="1345" t="s">
        <v>1855</v>
      </c>
      <c r="X24" s="1330" t="s">
        <v>1854</v>
      </c>
      <c r="Y24" s="548" t="s">
        <v>1854</v>
      </c>
      <c r="Z24" s="1331" t="s">
        <v>1854</v>
      </c>
      <c r="AA24" s="1331" t="s">
        <v>1854</v>
      </c>
    </row>
    <row r="25" spans="1:27" s="266" customFormat="1" ht="25.5">
      <c r="A25" s="581">
        <v>13</v>
      </c>
      <c r="B25" s="546" t="s">
        <v>1856</v>
      </c>
      <c r="C25" s="547" t="s">
        <v>1807</v>
      </c>
      <c r="D25" s="561" t="s">
        <v>1788</v>
      </c>
      <c r="E25" s="1359" t="s">
        <v>1788</v>
      </c>
      <c r="F25" s="561" t="s">
        <v>1788</v>
      </c>
      <c r="G25" s="1354" t="s">
        <v>1857</v>
      </c>
      <c r="H25" s="1357" t="s">
        <v>1857</v>
      </c>
      <c r="I25" s="1355" t="s">
        <v>1858</v>
      </c>
      <c r="J25" s="559" t="s">
        <v>1859</v>
      </c>
      <c r="K25" s="1353">
        <v>48261</v>
      </c>
      <c r="L25" s="559">
        <v>48261</v>
      </c>
      <c r="M25" s="1354" t="s">
        <v>1857</v>
      </c>
      <c r="N25" s="1357" t="s">
        <v>1857</v>
      </c>
      <c r="O25" s="1355" t="s">
        <v>1858</v>
      </c>
      <c r="P25" s="1355" t="s">
        <v>1858</v>
      </c>
      <c r="Q25" s="1356" t="s">
        <v>1859</v>
      </c>
      <c r="R25" s="1357">
        <v>48261</v>
      </c>
      <c r="S25" s="1354">
        <v>48261</v>
      </c>
      <c r="T25" s="1357" t="s">
        <v>1860</v>
      </c>
      <c r="U25" s="560" t="s">
        <v>1861</v>
      </c>
      <c r="V25" s="1353" t="s">
        <v>1857</v>
      </c>
      <c r="W25" s="1345" t="s">
        <v>1862</v>
      </c>
      <c r="X25" s="1330"/>
      <c r="Y25" s="548"/>
      <c r="Z25" s="1331"/>
      <c r="AA25" s="1331"/>
    </row>
    <row r="26" spans="1:27" s="266" customFormat="1" ht="25.5">
      <c r="A26" s="581">
        <v>14</v>
      </c>
      <c r="B26" s="546" t="s">
        <v>1863</v>
      </c>
      <c r="C26" s="547" t="s">
        <v>1864</v>
      </c>
      <c r="D26" s="547" t="s">
        <v>1865</v>
      </c>
      <c r="E26" s="1336" t="s">
        <v>1865</v>
      </c>
      <c r="F26" s="547" t="s">
        <v>1865</v>
      </c>
      <c r="G26" s="1337" t="s">
        <v>1865</v>
      </c>
      <c r="H26" s="547" t="s">
        <v>1865</v>
      </c>
      <c r="I26" s="1346" t="s">
        <v>1865</v>
      </c>
      <c r="J26" s="547" t="s">
        <v>1865</v>
      </c>
      <c r="K26" s="1336" t="s">
        <v>1865</v>
      </c>
      <c r="L26" s="547" t="s">
        <v>1865</v>
      </c>
      <c r="M26" s="1337" t="s">
        <v>1865</v>
      </c>
      <c r="N26" s="547" t="s">
        <v>1865</v>
      </c>
      <c r="O26" s="1346" t="s">
        <v>1865</v>
      </c>
      <c r="P26" s="1346" t="s">
        <v>1865</v>
      </c>
      <c r="Q26" s="1347" t="s">
        <v>1865</v>
      </c>
      <c r="R26" s="1332" t="s">
        <v>1865</v>
      </c>
      <c r="S26" s="1337" t="s">
        <v>1865</v>
      </c>
      <c r="T26" s="1332" t="s">
        <v>1865</v>
      </c>
      <c r="U26" s="556" t="s">
        <v>1865</v>
      </c>
      <c r="V26" s="1336" t="s">
        <v>1865</v>
      </c>
      <c r="W26" s="1346" t="s">
        <v>1865</v>
      </c>
      <c r="X26" s="1337" t="s">
        <v>1865</v>
      </c>
      <c r="Y26" s="547" t="s">
        <v>1865</v>
      </c>
      <c r="Z26" s="1332" t="s">
        <v>1865</v>
      </c>
      <c r="AA26" s="1332" t="s">
        <v>1865</v>
      </c>
    </row>
    <row r="27" spans="1:27" s="266" customFormat="1" ht="102">
      <c r="A27" s="581">
        <v>15</v>
      </c>
      <c r="B27" s="546" t="s">
        <v>1866</v>
      </c>
      <c r="C27" s="547" t="s">
        <v>1807</v>
      </c>
      <c r="D27" s="562" t="s">
        <v>1867</v>
      </c>
      <c r="E27" s="1360" t="s">
        <v>1868</v>
      </c>
      <c r="F27" s="562" t="s">
        <v>1869</v>
      </c>
      <c r="G27" s="1361" t="s">
        <v>1870</v>
      </c>
      <c r="H27" s="1357" t="s">
        <v>1871</v>
      </c>
      <c r="I27" s="1377" t="s">
        <v>1872</v>
      </c>
      <c r="J27" s="563" t="s">
        <v>1873</v>
      </c>
      <c r="K27" s="1363" t="s">
        <v>1874</v>
      </c>
      <c r="L27" s="1364" t="s">
        <v>1874</v>
      </c>
      <c r="M27" s="1365" t="s">
        <v>1870</v>
      </c>
      <c r="N27" s="559" t="s">
        <v>1871</v>
      </c>
      <c r="O27" s="1377" t="s">
        <v>1872</v>
      </c>
      <c r="P27" s="1377" t="s">
        <v>1875</v>
      </c>
      <c r="Q27" s="1366" t="s">
        <v>1873</v>
      </c>
      <c r="R27" s="1364" t="s">
        <v>1874</v>
      </c>
      <c r="S27" s="1361" t="s">
        <v>1874</v>
      </c>
      <c r="T27" s="1357" t="s">
        <v>1876</v>
      </c>
      <c r="U27" s="1355" t="s">
        <v>1877</v>
      </c>
      <c r="V27" s="1353" t="s">
        <v>1871</v>
      </c>
      <c r="W27" s="1367" t="s">
        <v>1878</v>
      </c>
      <c r="X27" s="1368" t="s">
        <v>1879</v>
      </c>
      <c r="Y27" s="564" t="s">
        <v>1880</v>
      </c>
      <c r="Z27" s="1378" t="s">
        <v>1881</v>
      </c>
      <c r="AA27" s="1332" t="s">
        <v>1882</v>
      </c>
    </row>
    <row r="28" spans="1:27" s="266" customFormat="1" ht="79.5">
      <c r="A28" s="581">
        <v>16</v>
      </c>
      <c r="B28" s="546" t="s">
        <v>1883</v>
      </c>
      <c r="C28" s="547" t="s">
        <v>1807</v>
      </c>
      <c r="D28" s="563" t="s">
        <v>1884</v>
      </c>
      <c r="E28" s="1363" t="s">
        <v>1884</v>
      </c>
      <c r="F28" s="563" t="s">
        <v>1884</v>
      </c>
      <c r="G28" s="1361" t="s">
        <v>1885</v>
      </c>
      <c r="H28" s="563" t="s">
        <v>1885</v>
      </c>
      <c r="I28" s="563" t="s">
        <v>1885</v>
      </c>
      <c r="J28" s="563" t="s">
        <v>1885</v>
      </c>
      <c r="K28" s="1363" t="s">
        <v>1886</v>
      </c>
      <c r="L28" s="563" t="s">
        <v>1886</v>
      </c>
      <c r="M28" s="1361" t="s">
        <v>1885</v>
      </c>
      <c r="N28" s="563" t="s">
        <v>1885</v>
      </c>
      <c r="O28" s="563" t="s">
        <v>1885</v>
      </c>
      <c r="P28" s="563" t="s">
        <v>1885</v>
      </c>
      <c r="Q28" s="1369" t="s">
        <v>1885</v>
      </c>
      <c r="R28" s="1364" t="s">
        <v>1886</v>
      </c>
      <c r="S28" s="1361" t="s">
        <v>1886</v>
      </c>
      <c r="T28" s="563" t="s">
        <v>1885</v>
      </c>
      <c r="U28" s="1370" t="s">
        <v>1887</v>
      </c>
      <c r="V28" s="1363" t="s">
        <v>1888</v>
      </c>
      <c r="W28" s="1370" t="s">
        <v>1888</v>
      </c>
      <c r="X28" s="1361" t="s">
        <v>1885</v>
      </c>
      <c r="Y28" s="563" t="s">
        <v>1885</v>
      </c>
      <c r="Z28" s="1364" t="s">
        <v>1885</v>
      </c>
      <c r="AA28" s="1364" t="s">
        <v>1889</v>
      </c>
    </row>
    <row r="29" spans="1:27" s="266" customFormat="1" ht="45.75" customHeight="1">
      <c r="A29" s="581"/>
      <c r="B29" s="551" t="s">
        <v>1890</v>
      </c>
      <c r="C29" s="552"/>
      <c r="D29" s="553"/>
      <c r="E29" s="553"/>
      <c r="F29" s="1330"/>
      <c r="G29" s="553"/>
      <c r="H29" s="553"/>
      <c r="I29" s="1371"/>
      <c r="J29" s="553"/>
      <c r="K29" s="553"/>
      <c r="L29" s="1330"/>
      <c r="M29" s="553"/>
      <c r="N29" s="553"/>
      <c r="O29" s="1371"/>
      <c r="P29" s="1371"/>
      <c r="Q29" s="1371"/>
      <c r="R29" s="1330"/>
      <c r="S29" s="1335"/>
      <c r="T29" s="1335"/>
      <c r="U29" s="565"/>
      <c r="V29" s="1335"/>
      <c r="W29" s="1372"/>
      <c r="X29" s="553"/>
      <c r="Y29" s="553"/>
      <c r="Z29" s="1335"/>
      <c r="AA29" s="1335"/>
    </row>
    <row r="30" spans="1:27" s="266" customFormat="1" ht="25.5">
      <c r="A30" s="581">
        <v>17</v>
      </c>
      <c r="B30" s="546" t="s">
        <v>1891</v>
      </c>
      <c r="C30" s="547" t="s">
        <v>1892</v>
      </c>
      <c r="D30" s="547" t="s">
        <v>1892</v>
      </c>
      <c r="E30" s="1336" t="s">
        <v>1893</v>
      </c>
      <c r="F30" s="547" t="s">
        <v>1893</v>
      </c>
      <c r="G30" s="1337" t="s">
        <v>1892</v>
      </c>
      <c r="H30" s="547" t="s">
        <v>1894</v>
      </c>
      <c r="I30" s="1346" t="s">
        <v>1892</v>
      </c>
      <c r="J30" s="547" t="s">
        <v>1892</v>
      </c>
      <c r="K30" s="1336" t="s">
        <v>1892</v>
      </c>
      <c r="L30" s="547" t="s">
        <v>1894</v>
      </c>
      <c r="M30" s="1337" t="s">
        <v>1892</v>
      </c>
      <c r="N30" s="547" t="s">
        <v>1894</v>
      </c>
      <c r="O30" s="1346" t="s">
        <v>1892</v>
      </c>
      <c r="P30" s="1346" t="s">
        <v>1894</v>
      </c>
      <c r="Q30" s="1347" t="s">
        <v>1892</v>
      </c>
      <c r="R30" s="1332" t="s">
        <v>1892</v>
      </c>
      <c r="S30" s="1337" t="s">
        <v>1894</v>
      </c>
      <c r="T30" s="1332" t="s">
        <v>1893</v>
      </c>
      <c r="U30" s="556" t="s">
        <v>1893</v>
      </c>
      <c r="V30" s="1336" t="s">
        <v>1894</v>
      </c>
      <c r="W30" s="1346" t="s">
        <v>1893</v>
      </c>
      <c r="X30" s="1337" t="s">
        <v>1892</v>
      </c>
      <c r="Y30" s="547" t="s">
        <v>1892</v>
      </c>
      <c r="Z30" s="1332" t="s">
        <v>1892</v>
      </c>
      <c r="AA30" s="1332" t="s">
        <v>1893</v>
      </c>
    </row>
    <row r="31" spans="1:27" s="266" customFormat="1" ht="102">
      <c r="A31" s="581">
        <v>18</v>
      </c>
      <c r="B31" s="546" t="s">
        <v>1895</v>
      </c>
      <c r="C31" s="547" t="s">
        <v>1807</v>
      </c>
      <c r="D31" s="563" t="s">
        <v>1896</v>
      </c>
      <c r="E31" s="1363" t="s">
        <v>1897</v>
      </c>
      <c r="F31" s="563" t="s">
        <v>1898</v>
      </c>
      <c r="G31" s="1373" t="s">
        <v>1899</v>
      </c>
      <c r="H31" s="1374" t="s">
        <v>1900</v>
      </c>
      <c r="I31" s="1346" t="s">
        <v>1901</v>
      </c>
      <c r="J31" s="566" t="s">
        <v>1902</v>
      </c>
      <c r="K31" s="1375" t="s">
        <v>1903</v>
      </c>
      <c r="L31" s="566" t="s">
        <v>1904</v>
      </c>
      <c r="M31" s="1373" t="s">
        <v>1905</v>
      </c>
      <c r="N31" s="566" t="s">
        <v>1906</v>
      </c>
      <c r="O31" s="1362" t="s">
        <v>1907</v>
      </c>
      <c r="P31" s="1370" t="s">
        <v>1908</v>
      </c>
      <c r="Q31" s="1375" t="s">
        <v>1909</v>
      </c>
      <c r="R31" s="1374" t="s">
        <v>1910</v>
      </c>
      <c r="S31" s="1373" t="s">
        <v>1911</v>
      </c>
      <c r="T31" s="1364" t="s">
        <v>1912</v>
      </c>
      <c r="U31" s="1374" t="s">
        <v>1913</v>
      </c>
      <c r="V31" s="1375" t="s">
        <v>1914</v>
      </c>
      <c r="W31" s="1370" t="s">
        <v>1915</v>
      </c>
      <c r="X31" s="1337" t="s">
        <v>1916</v>
      </c>
      <c r="Y31" s="1332" t="s">
        <v>1917</v>
      </c>
      <c r="Z31" s="1332" t="s">
        <v>1918</v>
      </c>
      <c r="AA31" s="1376" t="s">
        <v>1919</v>
      </c>
    </row>
    <row r="32" spans="1:27" s="266" customFormat="1" ht="25.5">
      <c r="A32" s="581">
        <v>19</v>
      </c>
      <c r="B32" s="546" t="s">
        <v>1920</v>
      </c>
      <c r="C32" s="547" t="s">
        <v>1865</v>
      </c>
      <c r="D32" s="547" t="s">
        <v>1864</v>
      </c>
      <c r="E32" s="1336" t="s">
        <v>1864</v>
      </c>
      <c r="F32" s="547" t="s">
        <v>1864</v>
      </c>
      <c r="G32" s="1337" t="s">
        <v>1864</v>
      </c>
      <c r="H32" s="547" t="s">
        <v>1864</v>
      </c>
      <c r="I32" s="1346" t="s">
        <v>1864</v>
      </c>
      <c r="J32" s="547" t="s">
        <v>1864</v>
      </c>
      <c r="K32" s="1336" t="s">
        <v>1864</v>
      </c>
      <c r="L32" s="547" t="s">
        <v>1864</v>
      </c>
      <c r="M32" s="1337" t="s">
        <v>1864</v>
      </c>
      <c r="N32" s="547" t="s">
        <v>1864</v>
      </c>
      <c r="O32" s="1346" t="s">
        <v>1864</v>
      </c>
      <c r="P32" s="1346" t="s">
        <v>1864</v>
      </c>
      <c r="Q32" s="1347" t="s">
        <v>1864</v>
      </c>
      <c r="R32" s="1332" t="s">
        <v>1864</v>
      </c>
      <c r="S32" s="1337" t="s">
        <v>1864</v>
      </c>
      <c r="T32" s="1332" t="s">
        <v>1864</v>
      </c>
      <c r="U32" s="556" t="s">
        <v>1864</v>
      </c>
      <c r="V32" s="1336" t="s">
        <v>1864</v>
      </c>
      <c r="W32" s="1346" t="s">
        <v>1864</v>
      </c>
      <c r="X32" s="1337" t="s">
        <v>1864</v>
      </c>
      <c r="Y32" s="547" t="s">
        <v>1864</v>
      </c>
      <c r="Z32" s="1332" t="s">
        <v>1864</v>
      </c>
      <c r="AA32" s="1332" t="s">
        <v>1865</v>
      </c>
    </row>
    <row r="33" spans="1:27" s="266" customFormat="1" ht="51">
      <c r="A33" s="581" t="s">
        <v>350</v>
      </c>
      <c r="B33" s="549" t="s">
        <v>1921</v>
      </c>
      <c r="C33" s="547" t="s">
        <v>1922</v>
      </c>
      <c r="D33" s="563" t="s">
        <v>1923</v>
      </c>
      <c r="E33" s="1363" t="s">
        <v>1923</v>
      </c>
      <c r="F33" s="563" t="s">
        <v>1923</v>
      </c>
      <c r="G33" s="1337" t="s">
        <v>1924</v>
      </c>
      <c r="H33" s="1332" t="s">
        <v>1924</v>
      </c>
      <c r="I33" s="1346" t="s">
        <v>1924</v>
      </c>
      <c r="J33" s="547" t="s">
        <v>1924</v>
      </c>
      <c r="K33" s="1336" t="s">
        <v>1924</v>
      </c>
      <c r="L33" s="547" t="s">
        <v>1924</v>
      </c>
      <c r="M33" s="1337" t="s">
        <v>1924</v>
      </c>
      <c r="N33" s="547" t="s">
        <v>1924</v>
      </c>
      <c r="O33" s="1346" t="s">
        <v>1924</v>
      </c>
      <c r="P33" s="1346" t="s">
        <v>1924</v>
      </c>
      <c r="Q33" s="1347" t="s">
        <v>1924</v>
      </c>
      <c r="R33" s="1332" t="s">
        <v>1924</v>
      </c>
      <c r="S33" s="1337" t="s">
        <v>1924</v>
      </c>
      <c r="T33" s="1332" t="s">
        <v>1924</v>
      </c>
      <c r="U33" s="556" t="s">
        <v>1924</v>
      </c>
      <c r="V33" s="1336" t="s">
        <v>1924</v>
      </c>
      <c r="W33" s="1346" t="s">
        <v>1924</v>
      </c>
      <c r="X33" s="1337" t="s">
        <v>1925</v>
      </c>
      <c r="Y33" s="547" t="s">
        <v>1925</v>
      </c>
      <c r="Z33" s="1332" t="s">
        <v>1925</v>
      </c>
      <c r="AA33" s="1332" t="s">
        <v>1925</v>
      </c>
    </row>
    <row r="34" spans="1:27" s="266" customFormat="1" ht="51">
      <c r="A34" s="581" t="s">
        <v>352</v>
      </c>
      <c r="B34" s="549" t="s">
        <v>1926</v>
      </c>
      <c r="C34" s="547" t="s">
        <v>1922</v>
      </c>
      <c r="D34" s="563" t="s">
        <v>1923</v>
      </c>
      <c r="E34" s="1363" t="s">
        <v>1923</v>
      </c>
      <c r="F34" s="563" t="s">
        <v>1923</v>
      </c>
      <c r="G34" s="1337" t="s">
        <v>1924</v>
      </c>
      <c r="H34" s="1332" t="s">
        <v>1924</v>
      </c>
      <c r="I34" s="1346" t="s">
        <v>1924</v>
      </c>
      <c r="J34" s="547" t="s">
        <v>1924</v>
      </c>
      <c r="K34" s="1336" t="s">
        <v>1924</v>
      </c>
      <c r="L34" s="547" t="s">
        <v>1924</v>
      </c>
      <c r="M34" s="1337" t="s">
        <v>1924</v>
      </c>
      <c r="N34" s="547" t="s">
        <v>1924</v>
      </c>
      <c r="O34" s="1346" t="s">
        <v>1924</v>
      </c>
      <c r="P34" s="1346" t="s">
        <v>1924</v>
      </c>
      <c r="Q34" s="1347" t="s">
        <v>1924</v>
      </c>
      <c r="R34" s="1332" t="s">
        <v>1924</v>
      </c>
      <c r="S34" s="1337" t="s">
        <v>1924</v>
      </c>
      <c r="T34" s="1332" t="s">
        <v>1924</v>
      </c>
      <c r="U34" s="556" t="s">
        <v>1924</v>
      </c>
      <c r="V34" s="1336" t="s">
        <v>1924</v>
      </c>
      <c r="W34" s="1346" t="s">
        <v>1924</v>
      </c>
      <c r="X34" s="1337" t="s">
        <v>1925</v>
      </c>
      <c r="Y34" s="547" t="s">
        <v>1925</v>
      </c>
      <c r="Z34" s="1332" t="s">
        <v>1925</v>
      </c>
      <c r="AA34" s="1332" t="s">
        <v>1925</v>
      </c>
    </row>
    <row r="35" spans="1:27" s="266" customFormat="1" ht="28.5">
      <c r="A35" s="581">
        <v>21</v>
      </c>
      <c r="B35" s="546" t="s">
        <v>1927</v>
      </c>
      <c r="C35" s="547" t="s">
        <v>1807</v>
      </c>
      <c r="D35" s="547" t="s">
        <v>1864</v>
      </c>
      <c r="E35" s="1336" t="s">
        <v>1864</v>
      </c>
      <c r="F35" s="547" t="s">
        <v>1864</v>
      </c>
      <c r="G35" s="1337" t="s">
        <v>1864</v>
      </c>
      <c r="H35" s="547" t="s">
        <v>1864</v>
      </c>
      <c r="I35" s="1346" t="s">
        <v>1864</v>
      </c>
      <c r="J35" s="547" t="s">
        <v>1864</v>
      </c>
      <c r="K35" s="1336" t="s">
        <v>1864</v>
      </c>
      <c r="L35" s="547" t="s">
        <v>1864</v>
      </c>
      <c r="M35" s="1337" t="s">
        <v>1864</v>
      </c>
      <c r="N35" s="547" t="s">
        <v>1864</v>
      </c>
      <c r="O35" s="1346" t="s">
        <v>1864</v>
      </c>
      <c r="P35" s="1346" t="s">
        <v>1864</v>
      </c>
      <c r="Q35" s="1347" t="s">
        <v>1864</v>
      </c>
      <c r="R35" s="1332" t="s">
        <v>1864</v>
      </c>
      <c r="S35" s="1337" t="s">
        <v>1864</v>
      </c>
      <c r="T35" s="1332" t="s">
        <v>1864</v>
      </c>
      <c r="U35" s="556" t="s">
        <v>1864</v>
      </c>
      <c r="V35" s="1336" t="s">
        <v>1864</v>
      </c>
      <c r="W35" s="1346" t="s">
        <v>1864</v>
      </c>
      <c r="X35" s="1337" t="s">
        <v>1864</v>
      </c>
      <c r="Y35" s="547" t="s">
        <v>1864</v>
      </c>
      <c r="Z35" s="1332" t="s">
        <v>1864</v>
      </c>
      <c r="AA35" s="1332" t="s">
        <v>1928</v>
      </c>
    </row>
    <row r="36" spans="1:27" s="266" customFormat="1" ht="28.5">
      <c r="A36" s="581">
        <v>22</v>
      </c>
      <c r="B36" s="546" t="s">
        <v>1929</v>
      </c>
      <c r="C36" s="547" t="s">
        <v>1930</v>
      </c>
      <c r="D36" s="547" t="s">
        <v>1930</v>
      </c>
      <c r="E36" s="1336" t="s">
        <v>1930</v>
      </c>
      <c r="F36" s="547" t="s">
        <v>1930</v>
      </c>
      <c r="G36" s="1337" t="s">
        <v>1931</v>
      </c>
      <c r="H36" s="547" t="s">
        <v>1931</v>
      </c>
      <c r="I36" s="1346" t="s">
        <v>1931</v>
      </c>
      <c r="J36" s="547" t="s">
        <v>1931</v>
      </c>
      <c r="K36" s="1336" t="s">
        <v>1931</v>
      </c>
      <c r="L36" s="547" t="s">
        <v>1931</v>
      </c>
      <c r="M36" s="1337" t="s">
        <v>1931</v>
      </c>
      <c r="N36" s="547" t="s">
        <v>1931</v>
      </c>
      <c r="O36" s="1346" t="s">
        <v>1931</v>
      </c>
      <c r="P36" s="1346" t="s">
        <v>1931</v>
      </c>
      <c r="Q36" s="1347" t="s">
        <v>1931</v>
      </c>
      <c r="R36" s="1332" t="s">
        <v>1931</v>
      </c>
      <c r="S36" s="1337" t="s">
        <v>1931</v>
      </c>
      <c r="T36" s="1332" t="s">
        <v>1931</v>
      </c>
      <c r="U36" s="556" t="s">
        <v>1931</v>
      </c>
      <c r="V36" s="1336" t="s">
        <v>1931</v>
      </c>
      <c r="W36" s="1346" t="s">
        <v>1931</v>
      </c>
      <c r="X36" s="1337" t="s">
        <v>1932</v>
      </c>
      <c r="Y36" s="547" t="s">
        <v>1932</v>
      </c>
      <c r="Z36" s="1332" t="s">
        <v>1932</v>
      </c>
      <c r="AA36" s="1332" t="s">
        <v>1932</v>
      </c>
    </row>
    <row r="37" spans="1:27" s="266" customFormat="1" ht="45.75" customHeight="1">
      <c r="A37" s="581"/>
      <c r="B37" s="551" t="s">
        <v>1933</v>
      </c>
      <c r="C37" s="552"/>
      <c r="D37" s="553"/>
      <c r="E37" s="553"/>
      <c r="F37" s="1330"/>
      <c r="G37" s="553"/>
      <c r="H37" s="553"/>
      <c r="I37" s="1371"/>
      <c r="J37" s="553"/>
      <c r="K37" s="553"/>
      <c r="L37" s="1330"/>
      <c r="M37" s="553"/>
      <c r="N37" s="553"/>
      <c r="O37" s="1371"/>
      <c r="P37" s="1371"/>
      <c r="Q37" s="1371"/>
      <c r="R37" s="1330"/>
      <c r="S37" s="1335"/>
      <c r="T37" s="1335"/>
      <c r="U37" s="565"/>
      <c r="V37" s="1335"/>
      <c r="W37" s="1372"/>
      <c r="X37" s="553"/>
      <c r="Y37" s="553"/>
      <c r="Z37" s="1335"/>
      <c r="AA37" s="1335"/>
    </row>
    <row r="38" spans="1:27" s="266" customFormat="1" ht="28.5">
      <c r="A38" s="581">
        <v>23</v>
      </c>
      <c r="B38" s="546" t="s">
        <v>1934</v>
      </c>
      <c r="C38" s="547" t="s">
        <v>1807</v>
      </c>
      <c r="D38" s="547" t="s">
        <v>1935</v>
      </c>
      <c r="E38" s="1336" t="s">
        <v>1935</v>
      </c>
      <c r="F38" s="547" t="s">
        <v>1935</v>
      </c>
      <c r="G38" s="1337" t="s">
        <v>1935</v>
      </c>
      <c r="H38" s="547" t="s">
        <v>1935</v>
      </c>
      <c r="I38" s="1346" t="s">
        <v>1935</v>
      </c>
      <c r="J38" s="547" t="s">
        <v>1935</v>
      </c>
      <c r="K38" s="1336" t="s">
        <v>1935</v>
      </c>
      <c r="L38" s="547" t="s">
        <v>1935</v>
      </c>
      <c r="M38" s="1337" t="s">
        <v>1935</v>
      </c>
      <c r="N38" s="547" t="s">
        <v>1935</v>
      </c>
      <c r="O38" s="1346" t="s">
        <v>1935</v>
      </c>
      <c r="P38" s="1346" t="s">
        <v>1935</v>
      </c>
      <c r="Q38" s="1347" t="s">
        <v>1935</v>
      </c>
      <c r="R38" s="1332" t="s">
        <v>1935</v>
      </c>
      <c r="S38" s="1337" t="s">
        <v>1935</v>
      </c>
      <c r="T38" s="1332" t="s">
        <v>1935</v>
      </c>
      <c r="U38" s="556" t="s">
        <v>1935</v>
      </c>
      <c r="V38" s="1336" t="s">
        <v>1935</v>
      </c>
      <c r="W38" s="1346" t="s">
        <v>1935</v>
      </c>
      <c r="X38" s="1337" t="s">
        <v>1935</v>
      </c>
      <c r="Y38" s="547" t="s">
        <v>1935</v>
      </c>
      <c r="Z38" s="1332" t="s">
        <v>1935</v>
      </c>
      <c r="AA38" s="1332" t="s">
        <v>1935</v>
      </c>
    </row>
    <row r="39" spans="1:27" s="266" customFormat="1" ht="25.5">
      <c r="A39" s="581">
        <v>24</v>
      </c>
      <c r="B39" s="546" t="s">
        <v>1936</v>
      </c>
      <c r="C39" s="547" t="s">
        <v>1807</v>
      </c>
      <c r="D39" s="547" t="s">
        <v>1807</v>
      </c>
      <c r="E39" s="1336" t="s">
        <v>1807</v>
      </c>
      <c r="F39" s="547" t="s">
        <v>1807</v>
      </c>
      <c r="G39" s="1337" t="s">
        <v>1807</v>
      </c>
      <c r="H39" s="547" t="s">
        <v>1807</v>
      </c>
      <c r="I39" s="547" t="s">
        <v>1807</v>
      </c>
      <c r="J39" s="547" t="s">
        <v>1807</v>
      </c>
      <c r="K39" s="1336" t="s">
        <v>1807</v>
      </c>
      <c r="L39" s="547" t="s">
        <v>1807</v>
      </c>
      <c r="M39" s="1337" t="s">
        <v>1807</v>
      </c>
      <c r="N39" s="547" t="s">
        <v>1807</v>
      </c>
      <c r="O39" s="547" t="s">
        <v>1807</v>
      </c>
      <c r="P39" s="547" t="s">
        <v>1807</v>
      </c>
      <c r="Q39" s="1336" t="s">
        <v>1807</v>
      </c>
      <c r="R39" s="547" t="s">
        <v>1807</v>
      </c>
      <c r="S39" s="1337" t="s">
        <v>1807</v>
      </c>
      <c r="T39" s="547" t="s">
        <v>1807</v>
      </c>
      <c r="U39" s="547" t="s">
        <v>1807</v>
      </c>
      <c r="V39" s="1336" t="s">
        <v>1807</v>
      </c>
      <c r="W39" s="547" t="s">
        <v>1807</v>
      </c>
      <c r="X39" s="1337" t="s">
        <v>1807</v>
      </c>
      <c r="Y39" s="547" t="s">
        <v>1807</v>
      </c>
      <c r="Z39" s="1332" t="s">
        <v>1807</v>
      </c>
      <c r="AA39" s="1332" t="s">
        <v>1807</v>
      </c>
    </row>
    <row r="40" spans="1:27" s="266" customFormat="1" ht="25.5">
      <c r="A40" s="581">
        <v>25</v>
      </c>
      <c r="B40" s="546" t="s">
        <v>1937</v>
      </c>
      <c r="C40" s="547" t="s">
        <v>1807</v>
      </c>
      <c r="D40" s="547" t="s">
        <v>1807</v>
      </c>
      <c r="E40" s="1336" t="s">
        <v>1807</v>
      </c>
      <c r="F40" s="547" t="s">
        <v>1807</v>
      </c>
      <c r="G40" s="1337" t="s">
        <v>1807</v>
      </c>
      <c r="H40" s="547" t="s">
        <v>1807</v>
      </c>
      <c r="I40" s="547" t="s">
        <v>1807</v>
      </c>
      <c r="J40" s="547" t="s">
        <v>1807</v>
      </c>
      <c r="K40" s="1336" t="s">
        <v>1807</v>
      </c>
      <c r="L40" s="547" t="s">
        <v>1807</v>
      </c>
      <c r="M40" s="1337" t="s">
        <v>1807</v>
      </c>
      <c r="N40" s="547" t="s">
        <v>1807</v>
      </c>
      <c r="O40" s="547" t="s">
        <v>1807</v>
      </c>
      <c r="P40" s="547" t="s">
        <v>1807</v>
      </c>
      <c r="Q40" s="1336" t="s">
        <v>1807</v>
      </c>
      <c r="R40" s="547" t="s">
        <v>1807</v>
      </c>
      <c r="S40" s="1337" t="s">
        <v>1807</v>
      </c>
      <c r="T40" s="547" t="s">
        <v>1807</v>
      </c>
      <c r="U40" s="547" t="s">
        <v>1807</v>
      </c>
      <c r="V40" s="1336" t="s">
        <v>1807</v>
      </c>
      <c r="W40" s="547" t="s">
        <v>1807</v>
      </c>
      <c r="X40" s="1337" t="s">
        <v>1807</v>
      </c>
      <c r="Y40" s="547" t="s">
        <v>1807</v>
      </c>
      <c r="Z40" s="1332" t="s">
        <v>1807</v>
      </c>
      <c r="AA40" s="1332" t="s">
        <v>1807</v>
      </c>
    </row>
    <row r="41" spans="1:27" s="266" customFormat="1" ht="25.5">
      <c r="A41" s="581">
        <v>26</v>
      </c>
      <c r="B41" s="546" t="s">
        <v>1938</v>
      </c>
      <c r="C41" s="547" t="s">
        <v>1807</v>
      </c>
      <c r="D41" s="547" t="s">
        <v>1807</v>
      </c>
      <c r="E41" s="1336" t="s">
        <v>1807</v>
      </c>
      <c r="F41" s="547" t="s">
        <v>1807</v>
      </c>
      <c r="G41" s="1337" t="s">
        <v>1807</v>
      </c>
      <c r="H41" s="547" t="s">
        <v>1807</v>
      </c>
      <c r="I41" s="547" t="s">
        <v>1807</v>
      </c>
      <c r="J41" s="547" t="s">
        <v>1807</v>
      </c>
      <c r="K41" s="1336" t="s">
        <v>1807</v>
      </c>
      <c r="L41" s="547" t="s">
        <v>1807</v>
      </c>
      <c r="M41" s="1337" t="s">
        <v>1807</v>
      </c>
      <c r="N41" s="547" t="s">
        <v>1807</v>
      </c>
      <c r="O41" s="547" t="s">
        <v>1807</v>
      </c>
      <c r="P41" s="547" t="s">
        <v>1807</v>
      </c>
      <c r="Q41" s="1336" t="s">
        <v>1807</v>
      </c>
      <c r="R41" s="547" t="s">
        <v>1807</v>
      </c>
      <c r="S41" s="1337" t="s">
        <v>1807</v>
      </c>
      <c r="T41" s="547" t="s">
        <v>1807</v>
      </c>
      <c r="U41" s="547" t="s">
        <v>1807</v>
      </c>
      <c r="V41" s="1336" t="s">
        <v>1807</v>
      </c>
      <c r="W41" s="547" t="s">
        <v>1807</v>
      </c>
      <c r="X41" s="1337" t="s">
        <v>1807</v>
      </c>
      <c r="Y41" s="547" t="s">
        <v>1807</v>
      </c>
      <c r="Z41" s="1332" t="s">
        <v>1807</v>
      </c>
      <c r="AA41" s="1332" t="s">
        <v>1807</v>
      </c>
    </row>
    <row r="42" spans="1:27" s="266" customFormat="1" ht="25.5">
      <c r="A42" s="581">
        <v>27</v>
      </c>
      <c r="B42" s="546" t="s">
        <v>1939</v>
      </c>
      <c r="C42" s="547" t="s">
        <v>1807</v>
      </c>
      <c r="D42" s="547" t="s">
        <v>1807</v>
      </c>
      <c r="E42" s="1336" t="s">
        <v>1807</v>
      </c>
      <c r="F42" s="547" t="s">
        <v>1807</v>
      </c>
      <c r="G42" s="1337" t="s">
        <v>1807</v>
      </c>
      <c r="H42" s="547" t="s">
        <v>1807</v>
      </c>
      <c r="I42" s="547" t="s">
        <v>1807</v>
      </c>
      <c r="J42" s="547" t="s">
        <v>1807</v>
      </c>
      <c r="K42" s="1336" t="s">
        <v>1807</v>
      </c>
      <c r="L42" s="547" t="s">
        <v>1807</v>
      </c>
      <c r="M42" s="1337" t="s">
        <v>1807</v>
      </c>
      <c r="N42" s="547" t="s">
        <v>1807</v>
      </c>
      <c r="O42" s="547" t="s">
        <v>1807</v>
      </c>
      <c r="P42" s="547" t="s">
        <v>1807</v>
      </c>
      <c r="Q42" s="1336" t="s">
        <v>1807</v>
      </c>
      <c r="R42" s="547" t="s">
        <v>1807</v>
      </c>
      <c r="S42" s="1337" t="s">
        <v>1807</v>
      </c>
      <c r="T42" s="547" t="s">
        <v>1807</v>
      </c>
      <c r="U42" s="547" t="s">
        <v>1807</v>
      </c>
      <c r="V42" s="1336" t="s">
        <v>1807</v>
      </c>
      <c r="W42" s="547" t="s">
        <v>1807</v>
      </c>
      <c r="X42" s="1337" t="s">
        <v>1807</v>
      </c>
      <c r="Y42" s="547" t="s">
        <v>1807</v>
      </c>
      <c r="Z42" s="1332" t="s">
        <v>1807</v>
      </c>
      <c r="AA42" s="1332" t="s">
        <v>1807</v>
      </c>
    </row>
    <row r="43" spans="1:27" s="266" customFormat="1" ht="25.5">
      <c r="A43" s="581">
        <v>28</v>
      </c>
      <c r="B43" s="546" t="s">
        <v>1940</v>
      </c>
      <c r="C43" s="547" t="s">
        <v>1807</v>
      </c>
      <c r="D43" s="547" t="s">
        <v>1807</v>
      </c>
      <c r="E43" s="1336" t="s">
        <v>1807</v>
      </c>
      <c r="F43" s="547" t="s">
        <v>1807</v>
      </c>
      <c r="G43" s="1337" t="s">
        <v>1807</v>
      </c>
      <c r="H43" s="547" t="s">
        <v>1807</v>
      </c>
      <c r="I43" s="547" t="s">
        <v>1807</v>
      </c>
      <c r="J43" s="547" t="s">
        <v>1807</v>
      </c>
      <c r="K43" s="1336" t="s">
        <v>1807</v>
      </c>
      <c r="L43" s="547" t="s">
        <v>1807</v>
      </c>
      <c r="M43" s="1337" t="s">
        <v>1807</v>
      </c>
      <c r="N43" s="547" t="s">
        <v>1807</v>
      </c>
      <c r="O43" s="547" t="s">
        <v>1807</v>
      </c>
      <c r="P43" s="547" t="s">
        <v>1807</v>
      </c>
      <c r="Q43" s="1336" t="s">
        <v>1807</v>
      </c>
      <c r="R43" s="547" t="s">
        <v>1807</v>
      </c>
      <c r="S43" s="1337" t="s">
        <v>1807</v>
      </c>
      <c r="T43" s="547" t="s">
        <v>1807</v>
      </c>
      <c r="U43" s="547" t="s">
        <v>1807</v>
      </c>
      <c r="V43" s="1336" t="s">
        <v>1807</v>
      </c>
      <c r="W43" s="547" t="s">
        <v>1807</v>
      </c>
      <c r="X43" s="1337" t="s">
        <v>1807</v>
      </c>
      <c r="Y43" s="547" t="s">
        <v>1807</v>
      </c>
      <c r="Z43" s="1332" t="s">
        <v>1807</v>
      </c>
      <c r="AA43" s="1332" t="s">
        <v>1807</v>
      </c>
    </row>
    <row r="44" spans="1:27" s="266" customFormat="1" ht="25.5">
      <c r="A44" s="581">
        <v>29</v>
      </c>
      <c r="B44" s="546" t="s">
        <v>1941</v>
      </c>
      <c r="C44" s="547" t="s">
        <v>1807</v>
      </c>
      <c r="D44" s="547" t="s">
        <v>1807</v>
      </c>
      <c r="E44" s="1336" t="s">
        <v>1807</v>
      </c>
      <c r="F44" s="547" t="s">
        <v>1807</v>
      </c>
      <c r="G44" s="1337" t="s">
        <v>1807</v>
      </c>
      <c r="H44" s="547" t="s">
        <v>1807</v>
      </c>
      <c r="I44" s="547" t="s">
        <v>1807</v>
      </c>
      <c r="J44" s="547" t="s">
        <v>1807</v>
      </c>
      <c r="K44" s="1336" t="s">
        <v>1807</v>
      </c>
      <c r="L44" s="547" t="s">
        <v>1807</v>
      </c>
      <c r="M44" s="1337" t="s">
        <v>1807</v>
      </c>
      <c r="N44" s="547" t="s">
        <v>1807</v>
      </c>
      <c r="O44" s="547" t="s">
        <v>1807</v>
      </c>
      <c r="P44" s="547" t="s">
        <v>1807</v>
      </c>
      <c r="Q44" s="1336" t="s">
        <v>1807</v>
      </c>
      <c r="R44" s="547" t="s">
        <v>1807</v>
      </c>
      <c r="S44" s="1337" t="s">
        <v>1807</v>
      </c>
      <c r="T44" s="547" t="s">
        <v>1807</v>
      </c>
      <c r="U44" s="547" t="s">
        <v>1807</v>
      </c>
      <c r="V44" s="1336" t="s">
        <v>1807</v>
      </c>
      <c r="W44" s="547" t="s">
        <v>1807</v>
      </c>
      <c r="X44" s="1337" t="s">
        <v>1807</v>
      </c>
      <c r="Y44" s="547" t="s">
        <v>1807</v>
      </c>
      <c r="Z44" s="1332" t="s">
        <v>1807</v>
      </c>
      <c r="AA44" s="1332" t="s">
        <v>1807</v>
      </c>
    </row>
    <row r="45" spans="1:27" s="266" customFormat="1" ht="25.5">
      <c r="A45" s="581">
        <v>30</v>
      </c>
      <c r="B45" s="546" t="s">
        <v>1942</v>
      </c>
      <c r="C45" s="547" t="s">
        <v>1864</v>
      </c>
      <c r="D45" s="547" t="s">
        <v>1865</v>
      </c>
      <c r="E45" s="1336" t="s">
        <v>1865</v>
      </c>
      <c r="F45" s="547" t="s">
        <v>1865</v>
      </c>
      <c r="G45" s="1337" t="s">
        <v>1864</v>
      </c>
      <c r="H45" s="547" t="s">
        <v>1864</v>
      </c>
      <c r="I45" s="547" t="s">
        <v>1864</v>
      </c>
      <c r="J45" s="547" t="s">
        <v>1864</v>
      </c>
      <c r="K45" s="1336" t="s">
        <v>1864</v>
      </c>
      <c r="L45" s="547" t="s">
        <v>1864</v>
      </c>
      <c r="M45" s="1337" t="s">
        <v>1864</v>
      </c>
      <c r="N45" s="547" t="s">
        <v>1864</v>
      </c>
      <c r="O45" s="547" t="s">
        <v>1864</v>
      </c>
      <c r="P45" s="547" t="s">
        <v>1864</v>
      </c>
      <c r="Q45" s="1336" t="s">
        <v>1864</v>
      </c>
      <c r="R45" s="547" t="s">
        <v>1864</v>
      </c>
      <c r="S45" s="1337" t="s">
        <v>1864</v>
      </c>
      <c r="T45" s="547" t="s">
        <v>1864</v>
      </c>
      <c r="U45" s="547" t="s">
        <v>1864</v>
      </c>
      <c r="V45" s="1336" t="s">
        <v>1864</v>
      </c>
      <c r="W45" s="547" t="s">
        <v>1864</v>
      </c>
      <c r="X45" s="1337" t="s">
        <v>1864</v>
      </c>
      <c r="Y45" s="547" t="s">
        <v>1864</v>
      </c>
      <c r="Z45" s="1332" t="s">
        <v>1864</v>
      </c>
      <c r="AA45" s="1332" t="s">
        <v>1864</v>
      </c>
    </row>
    <row r="46" spans="1:27" s="266" customFormat="1" ht="25.5">
      <c r="A46" s="581">
        <v>31</v>
      </c>
      <c r="B46" s="546" t="s">
        <v>1943</v>
      </c>
      <c r="C46" s="547" t="s">
        <v>1807</v>
      </c>
      <c r="D46" s="547" t="s">
        <v>1865</v>
      </c>
      <c r="E46" s="1336" t="s">
        <v>1865</v>
      </c>
      <c r="F46" s="547" t="s">
        <v>1865</v>
      </c>
      <c r="G46" s="1337" t="s">
        <v>1807</v>
      </c>
      <c r="H46" s="547" t="s">
        <v>1807</v>
      </c>
      <c r="I46" s="547" t="s">
        <v>1807</v>
      </c>
      <c r="J46" s="547" t="s">
        <v>1807</v>
      </c>
      <c r="K46" s="1336" t="s">
        <v>1807</v>
      </c>
      <c r="L46" s="547" t="s">
        <v>1807</v>
      </c>
      <c r="M46" s="1337" t="s">
        <v>1807</v>
      </c>
      <c r="N46" s="547" t="s">
        <v>1807</v>
      </c>
      <c r="O46" s="547" t="s">
        <v>1807</v>
      </c>
      <c r="P46" s="547" t="s">
        <v>1807</v>
      </c>
      <c r="Q46" s="1336" t="s">
        <v>1807</v>
      </c>
      <c r="R46" s="547" t="s">
        <v>1807</v>
      </c>
      <c r="S46" s="1337" t="s">
        <v>1807</v>
      </c>
      <c r="T46" s="547" t="s">
        <v>1807</v>
      </c>
      <c r="U46" s="547" t="s">
        <v>1807</v>
      </c>
      <c r="V46" s="1336" t="s">
        <v>1807</v>
      </c>
      <c r="W46" s="547" t="s">
        <v>1807</v>
      </c>
      <c r="X46" s="1337" t="s">
        <v>1807</v>
      </c>
      <c r="Y46" s="547" t="s">
        <v>1807</v>
      </c>
      <c r="Z46" s="1332" t="s">
        <v>1807</v>
      </c>
      <c r="AA46" s="1332" t="s">
        <v>1807</v>
      </c>
    </row>
    <row r="47" spans="1:27" s="266" customFormat="1" ht="25.5">
      <c r="A47" s="581">
        <v>32</v>
      </c>
      <c r="B47" s="546" t="s">
        <v>1944</v>
      </c>
      <c r="C47" s="547" t="s">
        <v>1807</v>
      </c>
      <c r="D47" s="547" t="s">
        <v>1945</v>
      </c>
      <c r="E47" s="1336" t="s">
        <v>1945</v>
      </c>
      <c r="F47" s="547" t="s">
        <v>1945</v>
      </c>
      <c r="G47" s="1337" t="s">
        <v>1807</v>
      </c>
      <c r="H47" s="547" t="s">
        <v>1807</v>
      </c>
      <c r="I47" s="547" t="s">
        <v>1807</v>
      </c>
      <c r="J47" s="547" t="s">
        <v>1807</v>
      </c>
      <c r="K47" s="1336" t="s">
        <v>1807</v>
      </c>
      <c r="L47" s="547" t="s">
        <v>1807</v>
      </c>
      <c r="M47" s="1337" t="s">
        <v>1807</v>
      </c>
      <c r="N47" s="547" t="s">
        <v>1807</v>
      </c>
      <c r="O47" s="547" t="s">
        <v>1807</v>
      </c>
      <c r="P47" s="547" t="s">
        <v>1807</v>
      </c>
      <c r="Q47" s="1336" t="s">
        <v>1807</v>
      </c>
      <c r="R47" s="547" t="s">
        <v>1807</v>
      </c>
      <c r="S47" s="1337" t="s">
        <v>1807</v>
      </c>
      <c r="T47" s="547" t="s">
        <v>1807</v>
      </c>
      <c r="U47" s="547" t="s">
        <v>1807</v>
      </c>
      <c r="V47" s="1336" t="s">
        <v>1807</v>
      </c>
      <c r="W47" s="547" t="s">
        <v>1807</v>
      </c>
      <c r="X47" s="1337" t="s">
        <v>1807</v>
      </c>
      <c r="Y47" s="547" t="s">
        <v>1807</v>
      </c>
      <c r="Z47" s="1332" t="s">
        <v>1807</v>
      </c>
      <c r="AA47" s="1332" t="s">
        <v>1807</v>
      </c>
    </row>
    <row r="48" spans="1:27" s="266" customFormat="1" ht="25.5">
      <c r="A48" s="581">
        <v>33</v>
      </c>
      <c r="B48" s="546" t="s">
        <v>1946</v>
      </c>
      <c r="C48" s="547" t="s">
        <v>1788</v>
      </c>
      <c r="D48" s="547" t="s">
        <v>1947</v>
      </c>
      <c r="E48" s="1336" t="s">
        <v>1947</v>
      </c>
      <c r="F48" s="547" t="s">
        <v>1947</v>
      </c>
      <c r="G48" s="1337" t="s">
        <v>1807</v>
      </c>
      <c r="H48" s="547" t="s">
        <v>1807</v>
      </c>
      <c r="I48" s="547" t="s">
        <v>1807</v>
      </c>
      <c r="J48" s="547" t="s">
        <v>1807</v>
      </c>
      <c r="K48" s="1336" t="s">
        <v>1807</v>
      </c>
      <c r="L48" s="547" t="s">
        <v>1807</v>
      </c>
      <c r="M48" s="1337" t="s">
        <v>1807</v>
      </c>
      <c r="N48" s="547" t="s">
        <v>1807</v>
      </c>
      <c r="O48" s="547" t="s">
        <v>1807</v>
      </c>
      <c r="P48" s="547" t="s">
        <v>1807</v>
      </c>
      <c r="Q48" s="1336" t="s">
        <v>1807</v>
      </c>
      <c r="R48" s="547" t="s">
        <v>1807</v>
      </c>
      <c r="S48" s="1337" t="s">
        <v>1807</v>
      </c>
      <c r="T48" s="547" t="s">
        <v>1807</v>
      </c>
      <c r="U48" s="547" t="s">
        <v>1807</v>
      </c>
      <c r="V48" s="1336" t="s">
        <v>1807</v>
      </c>
      <c r="W48" s="547" t="s">
        <v>1807</v>
      </c>
      <c r="X48" s="1337" t="s">
        <v>1807</v>
      </c>
      <c r="Y48" s="547" t="s">
        <v>1807</v>
      </c>
      <c r="Z48" s="1332" t="s">
        <v>1807</v>
      </c>
      <c r="AA48" s="1332" t="s">
        <v>1807</v>
      </c>
    </row>
    <row r="49" spans="1:27" s="266" customFormat="1" ht="25.5">
      <c r="A49" s="581">
        <v>34</v>
      </c>
      <c r="B49" s="567" t="s">
        <v>1948</v>
      </c>
      <c r="C49" s="547" t="s">
        <v>1807</v>
      </c>
      <c r="D49" s="547" t="s">
        <v>1949</v>
      </c>
      <c r="E49" s="1336" t="s">
        <v>1949</v>
      </c>
      <c r="F49" s="547" t="s">
        <v>1949</v>
      </c>
      <c r="G49" s="1337" t="s">
        <v>1807</v>
      </c>
      <c r="H49" s="547" t="s">
        <v>1807</v>
      </c>
      <c r="I49" s="547" t="s">
        <v>1807</v>
      </c>
      <c r="J49" s="547" t="s">
        <v>1807</v>
      </c>
      <c r="K49" s="1336" t="s">
        <v>1807</v>
      </c>
      <c r="L49" s="547" t="s">
        <v>1807</v>
      </c>
      <c r="M49" s="1337" t="s">
        <v>1807</v>
      </c>
      <c r="N49" s="547" t="s">
        <v>1807</v>
      </c>
      <c r="O49" s="547" t="s">
        <v>1807</v>
      </c>
      <c r="P49" s="547" t="s">
        <v>1807</v>
      </c>
      <c r="Q49" s="1336" t="s">
        <v>1807</v>
      </c>
      <c r="R49" s="547" t="s">
        <v>1807</v>
      </c>
      <c r="S49" s="1337" t="s">
        <v>1807</v>
      </c>
      <c r="T49" s="547" t="s">
        <v>1807</v>
      </c>
      <c r="U49" s="547" t="s">
        <v>1807</v>
      </c>
      <c r="V49" s="1336" t="s">
        <v>1807</v>
      </c>
      <c r="W49" s="547" t="s">
        <v>1807</v>
      </c>
      <c r="X49" s="1337" t="s">
        <v>1807</v>
      </c>
      <c r="Y49" s="547" t="s">
        <v>1807</v>
      </c>
      <c r="Z49" s="1332" t="s">
        <v>1807</v>
      </c>
      <c r="AA49" s="1332" t="s">
        <v>1807</v>
      </c>
    </row>
    <row r="50" spans="1:27" s="266" customFormat="1" ht="51">
      <c r="A50" s="581">
        <v>35</v>
      </c>
      <c r="B50" s="582" t="s">
        <v>1950</v>
      </c>
      <c r="C50" s="547" t="s">
        <v>1796</v>
      </c>
      <c r="D50" s="1332" t="s">
        <v>1951</v>
      </c>
      <c r="E50" s="1332" t="s">
        <v>1951</v>
      </c>
      <c r="F50" s="1332" t="s">
        <v>1951</v>
      </c>
      <c r="G50" s="1332" t="s">
        <v>1952</v>
      </c>
      <c r="H50" s="547" t="s">
        <v>1952</v>
      </c>
      <c r="I50" s="547" t="s">
        <v>1952</v>
      </c>
      <c r="J50" s="547" t="s">
        <v>1952</v>
      </c>
      <c r="K50" s="1332" t="s">
        <v>1952</v>
      </c>
      <c r="L50" s="547" t="s">
        <v>1952</v>
      </c>
      <c r="M50" s="1332" t="s">
        <v>1952</v>
      </c>
      <c r="N50" s="547" t="s">
        <v>1952</v>
      </c>
      <c r="O50" s="547" t="s">
        <v>1952</v>
      </c>
      <c r="P50" s="547" t="s">
        <v>1952</v>
      </c>
      <c r="Q50" s="1332" t="s">
        <v>1952</v>
      </c>
      <c r="R50" s="547" t="s">
        <v>1952</v>
      </c>
      <c r="S50" s="1332" t="s">
        <v>1952</v>
      </c>
      <c r="T50" s="547" t="s">
        <v>1952</v>
      </c>
      <c r="U50" s="547" t="s">
        <v>1952</v>
      </c>
      <c r="V50" s="1332" t="s">
        <v>1952</v>
      </c>
      <c r="W50" s="547" t="s">
        <v>1952</v>
      </c>
      <c r="X50" s="1332" t="s">
        <v>1952</v>
      </c>
      <c r="Y50" s="547" t="s">
        <v>1952</v>
      </c>
      <c r="Z50" s="1332" t="s">
        <v>1952</v>
      </c>
      <c r="AA50" s="1332" t="s">
        <v>1952</v>
      </c>
    </row>
    <row r="51" spans="1:27" s="266" customFormat="1" ht="25.5">
      <c r="A51" s="581">
        <v>36</v>
      </c>
      <c r="B51" s="546" t="s">
        <v>1953</v>
      </c>
      <c r="C51" s="547" t="s">
        <v>1864</v>
      </c>
      <c r="D51" s="547" t="s">
        <v>1864</v>
      </c>
      <c r="E51" s="1332" t="s">
        <v>1864</v>
      </c>
      <c r="F51" s="547" t="s">
        <v>1864</v>
      </c>
      <c r="G51" s="1332" t="s">
        <v>1864</v>
      </c>
      <c r="H51" s="547" t="s">
        <v>1864</v>
      </c>
      <c r="I51" s="547" t="s">
        <v>1864</v>
      </c>
      <c r="J51" s="547" t="s">
        <v>1864</v>
      </c>
      <c r="K51" s="1332" t="s">
        <v>1864</v>
      </c>
      <c r="L51" s="547" t="s">
        <v>1864</v>
      </c>
      <c r="M51" s="1332" t="s">
        <v>1864</v>
      </c>
      <c r="N51" s="547" t="s">
        <v>1864</v>
      </c>
      <c r="O51" s="547" t="s">
        <v>1864</v>
      </c>
      <c r="P51" s="547" t="s">
        <v>1864</v>
      </c>
      <c r="Q51" s="1332" t="s">
        <v>1864</v>
      </c>
      <c r="R51" s="547" t="s">
        <v>1864</v>
      </c>
      <c r="S51" s="1332" t="s">
        <v>1864</v>
      </c>
      <c r="T51" s="547" t="s">
        <v>1864</v>
      </c>
      <c r="U51" s="547" t="s">
        <v>1864</v>
      </c>
      <c r="V51" s="1332" t="s">
        <v>1864</v>
      </c>
      <c r="W51" s="547" t="s">
        <v>1864</v>
      </c>
      <c r="X51" s="1332" t="s">
        <v>1864</v>
      </c>
      <c r="Y51" s="547" t="s">
        <v>1864</v>
      </c>
      <c r="Z51" s="1332" t="s">
        <v>1864</v>
      </c>
      <c r="AA51" s="1332" t="s">
        <v>1865</v>
      </c>
    </row>
    <row r="52" spans="1:27" s="266" customFormat="1" ht="25.5">
      <c r="A52" s="581">
        <v>37</v>
      </c>
      <c r="B52" s="546" t="s">
        <v>1954</v>
      </c>
      <c r="C52" s="547" t="s">
        <v>1807</v>
      </c>
      <c r="D52" s="563" t="s">
        <v>1807</v>
      </c>
      <c r="E52" s="1364" t="s">
        <v>1807</v>
      </c>
      <c r="F52" s="563" t="s">
        <v>1807</v>
      </c>
      <c r="G52" s="1364" t="s">
        <v>1807</v>
      </c>
      <c r="H52" s="1364" t="s">
        <v>1807</v>
      </c>
      <c r="I52" s="547" t="s">
        <v>1807</v>
      </c>
      <c r="J52" s="547" t="s">
        <v>1807</v>
      </c>
      <c r="K52" s="1332" t="s">
        <v>1807</v>
      </c>
      <c r="L52" s="547" t="s">
        <v>1807</v>
      </c>
      <c r="M52" s="1332" t="s">
        <v>1807</v>
      </c>
      <c r="N52" s="547" t="s">
        <v>1807</v>
      </c>
      <c r="O52" s="547" t="s">
        <v>1807</v>
      </c>
      <c r="P52" s="547" t="s">
        <v>1807</v>
      </c>
      <c r="Q52" s="1332" t="s">
        <v>1807</v>
      </c>
      <c r="R52" s="547" t="s">
        <v>1807</v>
      </c>
      <c r="S52" s="1332" t="s">
        <v>1807</v>
      </c>
      <c r="T52" s="547" t="s">
        <v>1807</v>
      </c>
      <c r="U52" s="547" t="s">
        <v>1807</v>
      </c>
      <c r="V52" s="1332" t="s">
        <v>1807</v>
      </c>
      <c r="W52" s="547" t="s">
        <v>1807</v>
      </c>
      <c r="X52" s="1332" t="s">
        <v>1807</v>
      </c>
      <c r="Y52" s="547" t="s">
        <v>1807</v>
      </c>
      <c r="Z52" s="1332" t="s">
        <v>1807</v>
      </c>
      <c r="AA52" s="1332" t="s">
        <v>1807</v>
      </c>
    </row>
    <row r="53" spans="1:27" s="266" customFormat="1" ht="25.5">
      <c r="A53" s="581"/>
    </row>
    <row r="54" spans="1:27" s="266" customFormat="1" ht="25.5">
      <c r="A54" s="581"/>
      <c r="B54" s="266" t="s">
        <v>1955</v>
      </c>
    </row>
  </sheetData>
  <mergeCells count="3">
    <mergeCell ref="B3:G3"/>
    <mergeCell ref="C8:C9"/>
    <mergeCell ref="B5:E5"/>
  </mergeCells>
  <hyperlinks>
    <hyperlink ref="B3" location="Contents!A1" display="Back to index page" xr:uid="{00000000-0004-0000-3200-000000000000}"/>
    <hyperlink ref="B3:G3" location="CONTENTS!A1" display="Back to contents page" xr:uid="{00000000-0004-0000-3200-000001000000}"/>
  </hyperlinks>
  <printOptions verticalCentered="1"/>
  <pageMargins left="0.70866141732283472" right="0.70866141732283472" top="0.74803149606299213" bottom="0.74803149606299213" header="0.31496062992125984" footer="0.31496062992125984"/>
  <pageSetup scale="28" fitToWidth="4" fitToHeight="0" orientation="landscape" r:id="rId1"/>
  <colBreaks count="3" manualBreakCount="3">
    <brk id="11" min="3" max="54" man="1"/>
    <brk id="16" min="3" max="54" man="1"/>
    <brk id="20" min="3" max="54"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8"/>
  <dimension ref="A1:E22"/>
  <sheetViews>
    <sheetView showGridLines="0" showRowColHeaders="0" zoomScale="55" zoomScaleNormal="55" zoomScaleSheetLayoutView="40" workbookViewId="0"/>
  </sheetViews>
  <sheetFormatPr baseColWidth="10" defaultColWidth="0" defaultRowHeight="14.25" customHeight="1" zeroHeight="1"/>
  <cols>
    <col min="1" max="1" width="2.7109375" style="262" customWidth="1"/>
    <col min="2" max="2" width="230.42578125" style="262" customWidth="1"/>
    <col min="3" max="3" width="25.5703125" style="262" customWidth="1"/>
    <col min="4" max="5" width="15.5703125" style="262" hidden="1" customWidth="1"/>
    <col min="6" max="16384" width="9.140625" style="262" hidden="1"/>
  </cols>
  <sheetData>
    <row r="1" spans="2:4" ht="43.5" customHeight="1">
      <c r="B1" s="273" t="s">
        <v>219</v>
      </c>
      <c r="C1" s="267"/>
      <c r="D1" s="267"/>
    </row>
    <row r="2" spans="2:4" ht="40.5" customHeight="1"/>
    <row r="3" spans="2:4" s="268" customFormat="1" ht="18.75">
      <c r="B3" s="605" t="s">
        <v>1956</v>
      </c>
      <c r="C3" s="605"/>
    </row>
    <row r="4" spans="2:4" s="268" customFormat="1" ht="18.75">
      <c r="B4" s="457"/>
    </row>
    <row r="5" spans="2:4" s="268" customFormat="1" ht="18.75">
      <c r="B5" s="605" t="s">
        <v>1957</v>
      </c>
      <c r="C5" s="458"/>
    </row>
    <row r="6" spans="2:4" s="268" customFormat="1" ht="18.75">
      <c r="B6" s="457"/>
    </row>
    <row r="7" spans="2:4" s="268" customFormat="1" ht="18.75">
      <c r="B7" s="605" t="s">
        <v>1958</v>
      </c>
      <c r="C7" s="605"/>
    </row>
    <row r="8" spans="2:4" s="268" customFormat="1" ht="18.75">
      <c r="B8" s="457"/>
    </row>
    <row r="9" spans="2:4" s="268" customFormat="1" ht="18.75">
      <c r="B9" s="605" t="s">
        <v>1959</v>
      </c>
      <c r="C9" s="605"/>
    </row>
    <row r="10" spans="2:4" s="268" customFormat="1" ht="18.75">
      <c r="B10" s="1379"/>
    </row>
    <row r="11" spans="2:4" s="268" customFormat="1" ht="37.5" customHeight="1">
      <c r="B11" s="1989" t="s">
        <v>1960</v>
      </c>
      <c r="C11" s="1989"/>
    </row>
    <row r="12" spans="2:4" s="268" customFormat="1" ht="18.75">
      <c r="B12" s="1379"/>
    </row>
    <row r="13" spans="2:4" s="268" customFormat="1" ht="18.75">
      <c r="B13" s="605" t="s">
        <v>1961</v>
      </c>
      <c r="C13" s="605"/>
    </row>
    <row r="14" spans="2:4" s="268" customFormat="1" ht="18.75">
      <c r="B14" s="459"/>
    </row>
    <row r="15" spans="2:4" s="268" customFormat="1" ht="34.5" customHeight="1">
      <c r="B15" s="1989" t="s">
        <v>1962</v>
      </c>
      <c r="C15" s="1989"/>
    </row>
    <row r="16" spans="2:4" s="268" customFormat="1" ht="18.75">
      <c r="B16" s="459"/>
    </row>
    <row r="17" spans="2:3" s="268" customFormat="1" ht="37.5">
      <c r="B17" s="605" t="s">
        <v>1963</v>
      </c>
      <c r="C17" s="605"/>
    </row>
    <row r="18" spans="2:3" s="268" customFormat="1" ht="18.75">
      <c r="B18" s="459"/>
    </row>
    <row r="19" spans="2:3" ht="14.25" customHeight="1"/>
    <row r="20" spans="2:3" ht="14.25" customHeight="1"/>
    <row r="21" spans="2:3" ht="14.25" customHeight="1"/>
    <row r="22" spans="2:3" ht="14.25" customHeight="1"/>
  </sheetData>
  <mergeCells count="2">
    <mergeCell ref="B11:C11"/>
    <mergeCell ref="B15:C15"/>
  </mergeCells>
  <pageMargins left="0.6692913385826772" right="0.23622047244094491" top="0.70866141732283472" bottom="0.74803149606299213" header="0.31496062992125984" footer="0.31496062992125984"/>
  <pageSetup scale="49" fitToWidth="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A1"/>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sheetProtection formatCells="0" formatColumns="0" formatRows="0" insertColumns="0" insertRows="0" insertHyperlinks="0" deleteColumns="0" deleteRows="0" sort="0" autoFilter="0" pivotTables="0"/>
  <printOptions horizontalCentered="1" verticalCentered="1"/>
  <pageMargins left="3.937007874015748E-2" right="3.937007874015748E-2" top="3.937007874015748E-2" bottom="3.937007874015748E-2" header="3.937007874015748E-2" footer="3.937007874015748E-2"/>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dimension ref="A1:I58"/>
  <sheetViews>
    <sheetView showGridLines="0" showRowColHeaders="0" zoomScaleNormal="100" workbookViewId="0"/>
  </sheetViews>
  <sheetFormatPr baseColWidth="10" defaultColWidth="13" defaultRowHeight="11.25"/>
  <cols>
    <col min="1" max="1" width="2.7109375" style="28" customWidth="1"/>
    <col min="2" max="2" width="54.5703125" style="28" customWidth="1"/>
    <col min="3" max="3" width="15.5703125" style="28" customWidth="1"/>
    <col min="4" max="6" width="13.5703125" style="29" customWidth="1"/>
    <col min="7" max="7" width="87" style="28" customWidth="1"/>
    <col min="8" max="8" width="11" style="28" customWidth="1"/>
    <col min="9" max="16384" width="13" style="28"/>
  </cols>
  <sheetData>
    <row r="1" spans="1:9" s="17" customFormat="1" ht="11.25" customHeight="1">
      <c r="A1" s="14"/>
      <c r="B1" s="14"/>
      <c r="C1" s="14"/>
      <c r="D1" s="15"/>
      <c r="E1" s="16"/>
      <c r="F1" s="16"/>
    </row>
    <row r="2" spans="1:9" s="17" customFormat="1" ht="5.25" customHeight="1">
      <c r="A2" s="14"/>
      <c r="B2" s="14"/>
      <c r="C2" s="14"/>
      <c r="D2" s="15"/>
      <c r="E2" s="16"/>
      <c r="F2" s="16"/>
    </row>
    <row r="3" spans="1:9" s="19" customFormat="1" ht="12.75" customHeight="1">
      <c r="A3" s="18"/>
      <c r="B3" s="1758" t="s">
        <v>284</v>
      </c>
      <c r="C3" s="1758"/>
      <c r="D3" s="1758"/>
      <c r="E3" s="1758"/>
      <c r="F3" s="1758"/>
    </row>
    <row r="4" spans="1:9" s="17" customFormat="1" ht="5.25" customHeight="1">
      <c r="A4" s="14"/>
      <c r="B4" s="14"/>
      <c r="C4" s="14"/>
      <c r="D4" s="15"/>
      <c r="E4" s="16"/>
      <c r="F4" s="16"/>
      <c r="H4" s="14"/>
      <c r="I4" s="14"/>
    </row>
    <row r="5" spans="1:9" s="9" customFormat="1" ht="15.75" customHeight="1">
      <c r="A5" s="20"/>
      <c r="B5" s="21" t="s">
        <v>531</v>
      </c>
    </row>
    <row r="6" spans="1:9" ht="11.25" customHeight="1"/>
    <row r="7" spans="1:9" ht="11.25" customHeight="1">
      <c r="B7" s="1" t="s">
        <v>532</v>
      </c>
      <c r="C7" s="1"/>
      <c r="D7" s="778"/>
      <c r="E7" s="778"/>
      <c r="F7" s="778"/>
    </row>
    <row r="8" spans="1:9" ht="56.25" customHeight="1">
      <c r="B8" s="1768" t="s">
        <v>533</v>
      </c>
      <c r="C8" s="1768"/>
      <c r="D8" s="1768"/>
      <c r="E8" s="1768"/>
      <c r="F8" s="1768"/>
    </row>
    <row r="9" spans="1:9" s="19" customFormat="1" ht="11.25" customHeight="1">
      <c r="A9" s="24"/>
      <c r="B9" s="24"/>
      <c r="C9" s="24"/>
      <c r="D9" s="23"/>
      <c r="E9" s="25"/>
      <c r="F9" s="25"/>
    </row>
    <row r="10" spans="1:9" s="19" customFormat="1" ht="11.25" customHeight="1">
      <c r="A10" s="24"/>
      <c r="B10" s="703" t="s">
        <v>534</v>
      </c>
      <c r="C10" s="1770" t="s">
        <v>535</v>
      </c>
      <c r="D10" s="1771"/>
      <c r="E10" s="1770" t="s">
        <v>536</v>
      </c>
      <c r="F10" s="1771"/>
    </row>
    <row r="11" spans="1:9" s="19" customFormat="1">
      <c r="B11" s="26"/>
      <c r="C11" s="247" t="s">
        <v>537</v>
      </c>
      <c r="D11" s="247" t="s">
        <v>537</v>
      </c>
      <c r="E11" s="247" t="s">
        <v>537</v>
      </c>
      <c r="F11" s="247" t="s">
        <v>537</v>
      </c>
    </row>
    <row r="12" spans="1:9" s="19" customFormat="1">
      <c r="B12" s="1134" t="s">
        <v>296</v>
      </c>
      <c r="C12" s="1135">
        <v>2021</v>
      </c>
      <c r="D12" s="1135">
        <v>2020</v>
      </c>
      <c r="E12" s="1135">
        <v>2021</v>
      </c>
      <c r="F12" s="1135">
        <v>2020</v>
      </c>
    </row>
    <row r="13" spans="1:9" s="19" customFormat="1">
      <c r="B13" s="704" t="s">
        <v>538</v>
      </c>
      <c r="C13" s="247">
        <v>205399</v>
      </c>
      <c r="D13" s="247">
        <v>208905</v>
      </c>
      <c r="E13" s="247">
        <v>243912</v>
      </c>
      <c r="F13" s="247">
        <v>248396</v>
      </c>
    </row>
    <row r="14" spans="1:9" s="19" customFormat="1">
      <c r="B14" s="704" t="s">
        <v>539</v>
      </c>
      <c r="C14" s="247"/>
      <c r="D14" s="247" t="s">
        <v>540</v>
      </c>
      <c r="E14" s="247">
        <v>-6605</v>
      </c>
      <c r="F14" s="247">
        <v>-6014</v>
      </c>
    </row>
    <row r="15" spans="1:9" s="19" customFormat="1">
      <c r="B15" s="705" t="s">
        <v>541</v>
      </c>
      <c r="C15" s="706">
        <v>-16595</v>
      </c>
      <c r="D15" s="706">
        <v>-17995</v>
      </c>
      <c r="E15" s="706">
        <v>-16595</v>
      </c>
      <c r="F15" s="706">
        <v>-17995</v>
      </c>
    </row>
    <row r="16" spans="1:9" s="19" customFormat="1" ht="11.25" customHeight="1">
      <c r="B16" s="705" t="s">
        <v>542</v>
      </c>
      <c r="C16" s="247">
        <v>-285</v>
      </c>
      <c r="D16" s="247">
        <v>-276</v>
      </c>
      <c r="E16" s="247">
        <v>-285</v>
      </c>
      <c r="F16" s="247">
        <v>-276</v>
      </c>
    </row>
    <row r="17" spans="1:8" s="19" customFormat="1" ht="11.25" customHeight="1">
      <c r="B17" s="707" t="s">
        <v>543</v>
      </c>
      <c r="C17" s="695">
        <v>188520</v>
      </c>
      <c r="D17" s="695">
        <v>190635</v>
      </c>
      <c r="E17" s="695">
        <v>220427</v>
      </c>
      <c r="F17" s="695">
        <v>224112</v>
      </c>
    </row>
    <row r="18" spans="1:8" s="19" customFormat="1">
      <c r="B18" s="708" t="s">
        <v>544</v>
      </c>
      <c r="C18" s="247"/>
      <c r="D18" s="247" t="s">
        <v>540</v>
      </c>
      <c r="E18" s="247"/>
      <c r="F18" s="247" t="s">
        <v>540</v>
      </c>
    </row>
    <row r="19" spans="1:8" s="19" customFormat="1">
      <c r="B19" s="709" t="s">
        <v>545</v>
      </c>
      <c r="C19" s="247">
        <v>-2391</v>
      </c>
      <c r="D19" s="247">
        <v>-2427</v>
      </c>
      <c r="E19" s="247">
        <v>-4794</v>
      </c>
      <c r="F19" s="247">
        <v>-4697</v>
      </c>
    </row>
    <row r="20" spans="1:8" s="19" customFormat="1" ht="11.25" customHeight="1">
      <c r="B20" s="709" t="s">
        <v>546</v>
      </c>
      <c r="C20" s="247">
        <v>-25</v>
      </c>
      <c r="D20" s="247">
        <v>-453</v>
      </c>
      <c r="E20" s="247">
        <v>-439</v>
      </c>
      <c r="F20" s="247">
        <v>-970</v>
      </c>
    </row>
    <row r="21" spans="1:8" s="19" customFormat="1">
      <c r="B21" s="708" t="s">
        <v>547</v>
      </c>
      <c r="C21" s="247">
        <v>-1047</v>
      </c>
      <c r="D21" s="247">
        <v>-1014</v>
      </c>
      <c r="E21" s="247">
        <v>-1814</v>
      </c>
      <c r="F21" s="247">
        <v>-1583</v>
      </c>
    </row>
    <row r="22" spans="1:8" s="19" customFormat="1">
      <c r="B22" s="708" t="s">
        <v>548</v>
      </c>
      <c r="C22" s="247"/>
      <c r="D22" s="247">
        <v>-13953</v>
      </c>
      <c r="E22" s="247">
        <v>-15116</v>
      </c>
      <c r="F22" s="247">
        <v>-26976</v>
      </c>
    </row>
    <row r="23" spans="1:8" s="19" customFormat="1">
      <c r="B23" s="709" t="s">
        <v>549</v>
      </c>
      <c r="C23" s="247"/>
      <c r="D23" s="247" t="s">
        <v>540</v>
      </c>
      <c r="E23" s="247">
        <v>-5242</v>
      </c>
      <c r="F23" s="247">
        <v>-6018</v>
      </c>
      <c r="H23" s="27"/>
    </row>
    <row r="24" spans="1:8" s="19" customFormat="1">
      <c r="B24" s="709" t="s">
        <v>550</v>
      </c>
      <c r="C24" s="247">
        <v>-1427</v>
      </c>
      <c r="D24" s="247">
        <v>-788</v>
      </c>
      <c r="E24" s="247">
        <v>-2540</v>
      </c>
      <c r="F24" s="247">
        <v>-1781</v>
      </c>
      <c r="G24" s="1084"/>
    </row>
    <row r="25" spans="1:8" s="19" customFormat="1">
      <c r="B25" s="709" t="s">
        <v>551</v>
      </c>
      <c r="C25" s="247">
        <v>-914</v>
      </c>
      <c r="D25" s="247">
        <v>-683</v>
      </c>
      <c r="E25" s="247">
        <v>-1002</v>
      </c>
      <c r="F25" s="247">
        <v>-855</v>
      </c>
      <c r="G25" s="1085"/>
    </row>
    <row r="26" spans="1:8" s="19" customFormat="1">
      <c r="B26" s="709" t="s">
        <v>552</v>
      </c>
      <c r="C26" s="247"/>
      <c r="D26" s="247"/>
      <c r="E26" s="247">
        <v>-42</v>
      </c>
      <c r="F26" s="247"/>
      <c r="G26" s="1085"/>
    </row>
    <row r="27" spans="1:8" s="19" customFormat="1" ht="24" customHeight="1">
      <c r="B27" s="709" t="s">
        <v>553</v>
      </c>
      <c r="C27" s="247">
        <v>8</v>
      </c>
      <c r="D27" s="247">
        <v>29</v>
      </c>
      <c r="E27" s="247">
        <v>-45</v>
      </c>
      <c r="F27" s="247">
        <v>-23</v>
      </c>
      <c r="G27" s="1085"/>
    </row>
    <row r="28" spans="1:8" s="19" customFormat="1" ht="21.75" customHeight="1">
      <c r="B28" s="705" t="s">
        <v>554</v>
      </c>
      <c r="C28" s="247">
        <v>-336</v>
      </c>
      <c r="D28" s="247">
        <v>-527</v>
      </c>
      <c r="E28" s="247">
        <v>-88</v>
      </c>
      <c r="F28" s="247">
        <v>-94</v>
      </c>
      <c r="G28" s="1085"/>
    </row>
    <row r="29" spans="1:8" s="19" customFormat="1" ht="11.25" customHeight="1">
      <c r="B29" s="707" t="s">
        <v>555</v>
      </c>
      <c r="C29" s="695">
        <v>182386</v>
      </c>
      <c r="D29" s="695">
        <v>170819</v>
      </c>
      <c r="E29" s="695">
        <v>189305</v>
      </c>
      <c r="F29" s="695">
        <v>181115</v>
      </c>
      <c r="G29" s="1085"/>
    </row>
    <row r="30" spans="1:8" s="19" customFormat="1">
      <c r="B30" s="705" t="s">
        <v>556</v>
      </c>
      <c r="C30" s="247">
        <v>16595</v>
      </c>
      <c r="D30" s="247">
        <v>17995</v>
      </c>
      <c r="E30" s="247">
        <v>16595</v>
      </c>
      <c r="F30" s="247">
        <v>17995</v>
      </c>
      <c r="G30" s="1085"/>
    </row>
    <row r="31" spans="1:8" s="19" customFormat="1" ht="11.25" customHeight="1">
      <c r="B31" s="705" t="s">
        <v>557</v>
      </c>
      <c r="C31" s="247"/>
      <c r="D31" s="247" t="s">
        <v>540</v>
      </c>
      <c r="E31" s="247">
        <v>-1500</v>
      </c>
      <c r="F31" s="247">
        <v>-1500</v>
      </c>
      <c r="G31" s="1085"/>
    </row>
    <row r="32" spans="1:8" s="19" customFormat="1" ht="12.75" customHeight="1">
      <c r="A32" s="301"/>
      <c r="B32" s="704" t="s">
        <v>558</v>
      </c>
      <c r="C32" s="247"/>
      <c r="D32" s="247" t="s">
        <v>540</v>
      </c>
      <c r="E32" s="247"/>
      <c r="F32" s="247">
        <v>-2920</v>
      </c>
    </row>
    <row r="33" spans="2:8" s="19" customFormat="1">
      <c r="B33" s="710" t="s">
        <v>556</v>
      </c>
      <c r="C33" s="695">
        <v>16595</v>
      </c>
      <c r="D33" s="695">
        <v>17995</v>
      </c>
      <c r="E33" s="695">
        <v>15095</v>
      </c>
      <c r="F33" s="695">
        <v>13575</v>
      </c>
    </row>
    <row r="34" spans="2:8" s="19" customFormat="1" ht="11.25" customHeight="1">
      <c r="B34" s="707" t="s">
        <v>559</v>
      </c>
      <c r="C34" s="695">
        <v>198981</v>
      </c>
      <c r="D34" s="695">
        <v>188814</v>
      </c>
      <c r="E34" s="695">
        <v>204400</v>
      </c>
      <c r="F34" s="695">
        <v>194689</v>
      </c>
    </row>
    <row r="35" spans="2:8" s="19" customFormat="1">
      <c r="B35" s="705" t="s">
        <v>560</v>
      </c>
      <c r="C35" s="247">
        <v>5752</v>
      </c>
      <c r="D35" s="247">
        <v>5640</v>
      </c>
      <c r="E35" s="247">
        <v>5752</v>
      </c>
      <c r="F35" s="247">
        <v>5640</v>
      </c>
    </row>
    <row r="36" spans="2:8" s="19" customFormat="1">
      <c r="B36" s="704" t="s">
        <v>561</v>
      </c>
      <c r="C36" s="247">
        <v>29237</v>
      </c>
      <c r="D36" s="247">
        <v>26320</v>
      </c>
      <c r="E36" s="247">
        <v>29237</v>
      </c>
      <c r="F36" s="247">
        <v>26320</v>
      </c>
      <c r="G36" s="462"/>
    </row>
    <row r="37" spans="2:8" s="19" customFormat="1" ht="11.25" customHeight="1">
      <c r="B37" s="705" t="s">
        <v>562</v>
      </c>
      <c r="C37" s="247"/>
      <c r="D37" s="247" t="s">
        <v>540</v>
      </c>
      <c r="E37" s="247">
        <v>-5588</v>
      </c>
      <c r="F37" s="247">
        <v>-5750</v>
      </c>
    </row>
    <row r="38" spans="2:8" s="19" customFormat="1">
      <c r="B38" s="704" t="s">
        <v>563</v>
      </c>
      <c r="C38" s="247"/>
      <c r="D38" s="247" t="s">
        <v>540</v>
      </c>
      <c r="E38" s="247"/>
      <c r="F38" s="247">
        <v>-6711</v>
      </c>
    </row>
    <row r="39" spans="2:8" s="19" customFormat="1">
      <c r="B39" s="914" t="s">
        <v>564</v>
      </c>
      <c r="C39" s="915">
        <v>34989</v>
      </c>
      <c r="D39" s="915">
        <v>31960</v>
      </c>
      <c r="E39" s="915">
        <v>29401</v>
      </c>
      <c r="F39" s="915">
        <v>19499</v>
      </c>
    </row>
    <row r="40" spans="2:8" s="19" customFormat="1">
      <c r="B40" s="710" t="s">
        <v>534</v>
      </c>
      <c r="C40" s="695">
        <v>233970</v>
      </c>
      <c r="D40" s="695">
        <v>220774</v>
      </c>
      <c r="E40" s="695">
        <v>233801</v>
      </c>
      <c r="F40" s="695">
        <v>214188</v>
      </c>
    </row>
    <row r="41" spans="2:8" s="19" customFormat="1">
      <c r="B41" s="704"/>
      <c r="C41" s="711"/>
      <c r="D41" s="711" t="s">
        <v>540</v>
      </c>
      <c r="E41" s="711"/>
      <c r="F41" s="711" t="s">
        <v>540</v>
      </c>
    </row>
    <row r="42" spans="2:8" s="19" customFormat="1">
      <c r="B42" s="704" t="s">
        <v>565</v>
      </c>
      <c r="C42" s="712">
        <v>833707</v>
      </c>
      <c r="D42" s="712">
        <v>801447</v>
      </c>
      <c r="E42" s="712">
        <v>973431</v>
      </c>
      <c r="F42" s="713">
        <v>967146</v>
      </c>
    </row>
    <row r="43" spans="2:8" s="19" customFormat="1">
      <c r="B43" s="1136" t="s">
        <v>566</v>
      </c>
      <c r="C43" s="1137">
        <v>66697</v>
      </c>
      <c r="D43" s="1137">
        <v>64116</v>
      </c>
      <c r="E43" s="1137">
        <v>77875</v>
      </c>
      <c r="F43" s="1138">
        <v>77372</v>
      </c>
      <c r="H43" s="2"/>
    </row>
    <row r="44" spans="2:8" s="19" customFormat="1">
      <c r="B44" s="19" t="s">
        <v>567</v>
      </c>
      <c r="D44" s="25" t="s">
        <v>540</v>
      </c>
      <c r="E44" s="25"/>
      <c r="F44" s="25" t="s">
        <v>540</v>
      </c>
    </row>
    <row r="45" spans="2:8" s="19" customFormat="1" ht="11.25" customHeight="1">
      <c r="B45" s="608" t="s">
        <v>568</v>
      </c>
      <c r="C45" s="779">
        <v>21.88</v>
      </c>
      <c r="D45" s="779">
        <v>21.31</v>
      </c>
      <c r="E45" s="779">
        <v>19.45</v>
      </c>
      <c r="F45" s="779">
        <v>18.73</v>
      </c>
    </row>
    <row r="46" spans="2:8" s="19" customFormat="1" ht="11.25" customHeight="1">
      <c r="B46" s="608" t="s">
        <v>569</v>
      </c>
      <c r="C46" s="779">
        <v>23.87</v>
      </c>
      <c r="D46" s="779">
        <v>23.56</v>
      </c>
      <c r="E46" s="779">
        <v>21</v>
      </c>
      <c r="F46" s="779">
        <v>20.13</v>
      </c>
    </row>
    <row r="47" spans="2:8" s="19" customFormat="1">
      <c r="B47" s="1139" t="s">
        <v>570</v>
      </c>
      <c r="C47" s="1140">
        <v>28.06</v>
      </c>
      <c r="D47" s="1140">
        <v>27.55</v>
      </c>
      <c r="E47" s="1140">
        <v>24.02</v>
      </c>
      <c r="F47" s="1140">
        <v>22.15</v>
      </c>
    </row>
    <row r="48" spans="2:8" s="19" customFormat="1" ht="6" customHeight="1">
      <c r="B48" s="176"/>
      <c r="C48" s="176" t="s">
        <v>540</v>
      </c>
      <c r="D48" s="714" t="s">
        <v>540</v>
      </c>
      <c r="E48" s="714" t="s">
        <v>540</v>
      </c>
      <c r="F48" s="714" t="s">
        <v>540</v>
      </c>
    </row>
    <row r="49" spans="1:8" ht="11.25" customHeight="1">
      <c r="A49" s="19"/>
      <c r="B49" s="1772" t="s">
        <v>571</v>
      </c>
      <c r="C49" s="1772"/>
      <c r="D49" s="1772"/>
      <c r="E49" s="1772"/>
      <c r="F49" s="1772"/>
      <c r="G49" s="717"/>
      <c r="H49" s="717"/>
    </row>
    <row r="50" spans="1:8" ht="11.25" customHeight="1">
      <c r="A50" s="19"/>
      <c r="B50" s="1769" t="s">
        <v>572</v>
      </c>
      <c r="C50" s="1769"/>
      <c r="D50" s="1769"/>
      <c r="E50" s="1769"/>
      <c r="F50" s="1769"/>
      <c r="G50" s="717"/>
      <c r="H50" s="717"/>
    </row>
    <row r="51" spans="1:8" ht="11.25" customHeight="1">
      <c r="A51" s="33"/>
      <c r="B51" s="1769" t="s">
        <v>573</v>
      </c>
      <c r="C51" s="1769"/>
      <c r="D51" s="1769"/>
      <c r="E51" s="1769"/>
      <c r="F51" s="1769"/>
      <c r="G51" s="717"/>
      <c r="H51" s="717"/>
    </row>
    <row r="52" spans="1:8" ht="11.25" customHeight="1">
      <c r="A52" s="33"/>
      <c r="B52" s="1769" t="s">
        <v>574</v>
      </c>
      <c r="C52" s="1769"/>
      <c r="D52" s="1769"/>
      <c r="E52" s="1769"/>
      <c r="F52" s="1769"/>
      <c r="G52" s="717"/>
      <c r="H52" s="717"/>
    </row>
    <row r="53" spans="1:8">
      <c r="A53" s="33"/>
      <c r="B53" s="718"/>
      <c r="C53" s="26"/>
      <c r="D53" s="25"/>
      <c r="E53" s="25"/>
      <c r="F53" s="25"/>
      <c r="G53" s="717"/>
      <c r="H53" s="717"/>
    </row>
    <row r="54" spans="1:8">
      <c r="A54" s="33"/>
      <c r="B54" s="26"/>
      <c r="C54" s="26"/>
      <c r="D54" s="25"/>
      <c r="E54" s="25"/>
      <c r="F54" s="25"/>
      <c r="G54" s="717"/>
      <c r="H54" s="717"/>
    </row>
    <row r="55" spans="1:8">
      <c r="A55" s="33"/>
      <c r="B55" s="26"/>
      <c r="C55" s="26"/>
      <c r="D55" s="25"/>
      <c r="E55" s="25"/>
      <c r="F55" s="25"/>
      <c r="G55" s="717"/>
      <c r="H55" s="717"/>
    </row>
    <row r="56" spans="1:8">
      <c r="A56" s="33"/>
      <c r="B56" s="26"/>
      <c r="C56" s="26"/>
      <c r="D56" s="25"/>
      <c r="E56" s="25"/>
      <c r="F56" s="25"/>
      <c r="G56" s="717"/>
      <c r="H56" s="717"/>
    </row>
    <row r="57" spans="1:8">
      <c r="A57" s="33"/>
      <c r="B57" s="26"/>
      <c r="C57" s="26"/>
      <c r="D57" s="32"/>
      <c r="E57" s="32"/>
      <c r="F57" s="32"/>
      <c r="G57" s="719"/>
      <c r="H57" s="719"/>
    </row>
    <row r="58" spans="1:8">
      <c r="B58" s="26"/>
      <c r="C58" s="26"/>
      <c r="D58" s="32"/>
      <c r="E58" s="32"/>
      <c r="F58" s="32"/>
      <c r="G58" s="719"/>
      <c r="H58" s="719"/>
    </row>
  </sheetData>
  <dataConsolidate/>
  <mergeCells count="8">
    <mergeCell ref="B50:F50"/>
    <mergeCell ref="B51:F51"/>
    <mergeCell ref="B52:F52"/>
    <mergeCell ref="B3:F3"/>
    <mergeCell ref="B8:F8"/>
    <mergeCell ref="C10:D10"/>
    <mergeCell ref="E10:F10"/>
    <mergeCell ref="B49:F49"/>
  </mergeCells>
  <hyperlinks>
    <hyperlink ref="B3" location="Contents!A1" display="Back to index page" xr:uid="{1BB1A528-8384-4E3F-8C63-D056DD78B10F}"/>
    <hyperlink ref="B3:F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78F4-F348-4C88-9252-763760951E77}">
  <sheetPr codeName="Ark10"/>
  <dimension ref="A1:L73"/>
  <sheetViews>
    <sheetView showGridLines="0" showRowColHeaders="0" zoomScaleNormal="100" zoomScaleSheetLayoutView="100" workbookViewId="0"/>
  </sheetViews>
  <sheetFormatPr baseColWidth="10" defaultColWidth="13" defaultRowHeight="11.25"/>
  <cols>
    <col min="1" max="1" width="2.7109375" style="28" customWidth="1"/>
    <col min="2" max="2" width="37.7109375" style="19" customWidth="1"/>
    <col min="3" max="4" width="15.5703125" style="19" customWidth="1"/>
    <col min="5" max="8" width="15.5703125" style="28" customWidth="1"/>
    <col min="9" max="9" width="9.28515625" style="28" customWidth="1"/>
    <col min="10" max="10" width="13" style="316"/>
    <col min="11" max="16384" width="13" style="28"/>
  </cols>
  <sheetData>
    <row r="1" spans="1:10" s="17" customFormat="1" ht="11.25" customHeight="1">
      <c r="A1" s="14"/>
      <c r="B1" s="14"/>
      <c r="C1" s="14"/>
      <c r="D1" s="15"/>
      <c r="E1" s="15"/>
      <c r="F1" s="16"/>
      <c r="G1" s="16"/>
      <c r="H1" s="16"/>
      <c r="J1" s="313"/>
    </row>
    <row r="2" spans="1:10" s="17" customFormat="1" ht="5.25" customHeight="1">
      <c r="A2" s="14"/>
      <c r="B2" s="14"/>
      <c r="C2" s="14"/>
      <c r="D2" s="15"/>
      <c r="E2" s="15"/>
      <c r="F2" s="16"/>
      <c r="G2" s="16"/>
      <c r="H2" s="16"/>
      <c r="J2" s="313"/>
    </row>
    <row r="3" spans="1:10" s="19" customFormat="1" ht="12.75" customHeight="1">
      <c r="A3" s="18"/>
      <c r="B3" s="1758" t="s">
        <v>284</v>
      </c>
      <c r="C3" s="1758"/>
      <c r="D3" s="1758"/>
      <c r="E3" s="1758"/>
      <c r="F3" s="1758"/>
      <c r="G3" s="1758"/>
      <c r="H3" s="1758"/>
      <c r="J3" s="314"/>
    </row>
    <row r="4" spans="1:10" s="17" customFormat="1" ht="5.25" customHeight="1">
      <c r="A4" s="14"/>
      <c r="B4" s="14"/>
      <c r="C4" s="14"/>
      <c r="D4" s="15"/>
      <c r="E4" s="15"/>
      <c r="F4" s="16"/>
      <c r="G4" s="16"/>
      <c r="H4" s="16"/>
      <c r="J4" s="315"/>
    </row>
    <row r="5" spans="1:10" s="19" customFormat="1" ht="15.75">
      <c r="B5" s="21" t="s">
        <v>575</v>
      </c>
      <c r="C5" s="319"/>
      <c r="D5" s="25"/>
      <c r="E5" s="25"/>
      <c r="F5" s="25"/>
      <c r="G5" s="25"/>
      <c r="H5" s="25"/>
    </row>
    <row r="6" spans="1:10" s="19" customFormat="1">
      <c r="D6" s="25"/>
      <c r="E6" s="25"/>
      <c r="F6" s="25"/>
      <c r="G6" s="25"/>
      <c r="H6" s="25"/>
    </row>
    <row r="7" spans="1:10" s="19" customFormat="1">
      <c r="B7" s="703" t="s">
        <v>534</v>
      </c>
      <c r="C7" s="1773" t="s">
        <v>576</v>
      </c>
      <c r="D7" s="1773"/>
      <c r="E7" s="25"/>
      <c r="F7" s="25"/>
      <c r="G7" s="22"/>
      <c r="H7" s="25"/>
    </row>
    <row r="8" spans="1:10" s="19" customFormat="1">
      <c r="B8" s="26"/>
      <c r="C8" s="247" t="s">
        <v>537</v>
      </c>
      <c r="D8" s="247" t="s">
        <v>537</v>
      </c>
      <c r="E8" s="25"/>
      <c r="F8" s="25"/>
      <c r="G8" s="716"/>
      <c r="H8" s="716"/>
    </row>
    <row r="9" spans="1:10" s="19" customFormat="1">
      <c r="B9" s="720" t="s">
        <v>296</v>
      </c>
      <c r="C9" s="1135">
        <v>2021</v>
      </c>
      <c r="D9" s="1135">
        <v>2020</v>
      </c>
      <c r="E9" s="25"/>
      <c r="F9" s="25"/>
      <c r="G9" s="716"/>
      <c r="H9" s="716"/>
      <c r="I9" s="25"/>
    </row>
    <row r="10" spans="1:10" s="19" customFormat="1" ht="11.25" customHeight="1">
      <c r="B10" s="916" t="s">
        <v>524</v>
      </c>
      <c r="C10" s="721">
        <v>4527</v>
      </c>
      <c r="D10" s="721">
        <v>5257</v>
      </c>
      <c r="E10" s="25"/>
      <c r="F10" s="25"/>
      <c r="G10" s="722"/>
      <c r="H10" s="25"/>
      <c r="I10" s="25"/>
    </row>
    <row r="11" spans="1:10" s="19" customFormat="1" ht="11.25" customHeight="1">
      <c r="B11" s="26" t="s">
        <v>577</v>
      </c>
      <c r="C11" s="721">
        <v>34406</v>
      </c>
      <c r="D11" s="721">
        <v>42206.498</v>
      </c>
      <c r="E11" s="25"/>
      <c r="F11" s="25"/>
      <c r="G11" s="722"/>
      <c r="H11" s="25"/>
      <c r="I11" s="25"/>
    </row>
    <row r="12" spans="1:10" s="19" customFormat="1" ht="11.25" customHeight="1">
      <c r="B12" s="611" t="s">
        <v>529</v>
      </c>
      <c r="C12" s="723">
        <v>38933</v>
      </c>
      <c r="D12" s="723">
        <v>47463.498</v>
      </c>
      <c r="E12" s="25"/>
      <c r="F12" s="25"/>
      <c r="G12" s="722"/>
      <c r="H12" s="25"/>
    </row>
    <row r="13" spans="1:10" s="19" customFormat="1" ht="11.25" customHeight="1">
      <c r="B13" s="26" t="s">
        <v>578</v>
      </c>
      <c r="C13" s="721"/>
      <c r="D13" s="721"/>
      <c r="E13" s="25"/>
      <c r="F13" s="25"/>
      <c r="G13" s="25"/>
      <c r="H13" s="25"/>
    </row>
    <row r="14" spans="1:10" s="19" customFormat="1" ht="11.25" customHeight="1">
      <c r="B14" s="307" t="s">
        <v>579</v>
      </c>
      <c r="C14" s="721">
        <v>-1046</v>
      </c>
      <c r="D14" s="721">
        <v>-960.05100000000004</v>
      </c>
      <c r="E14" s="25"/>
      <c r="F14" s="25"/>
      <c r="G14" s="722"/>
      <c r="H14" s="25"/>
    </row>
    <row r="15" spans="1:10" s="19" customFormat="1" ht="11.25" customHeight="1">
      <c r="B15" s="724" t="s">
        <v>580</v>
      </c>
      <c r="C15" s="721">
        <v>-341</v>
      </c>
      <c r="D15" s="721">
        <v>-406.31700000000001</v>
      </c>
      <c r="E15" s="25"/>
      <c r="F15" s="25"/>
      <c r="G15" s="722"/>
      <c r="H15" s="25"/>
    </row>
    <row r="16" spans="1:10" s="19" customFormat="1" ht="22.5" customHeight="1">
      <c r="B16" s="724" t="s">
        <v>1974</v>
      </c>
      <c r="C16" s="721">
        <v>23</v>
      </c>
      <c r="D16" s="721">
        <v>44</v>
      </c>
      <c r="E16" s="25"/>
      <c r="F16" s="25"/>
      <c r="G16" s="722"/>
      <c r="H16" s="25"/>
    </row>
    <row r="17" spans="1:12" s="19" customFormat="1" ht="33.75" customHeight="1">
      <c r="B17" s="724" t="s">
        <v>1975</v>
      </c>
      <c r="C17" s="721">
        <v>-18</v>
      </c>
      <c r="D17" s="721">
        <v>-10.055</v>
      </c>
      <c r="E17" s="25"/>
      <c r="F17" s="25"/>
      <c r="G17" s="715"/>
      <c r="H17" s="25"/>
      <c r="I17" s="25"/>
    </row>
    <row r="18" spans="1:12" s="19" customFormat="1" ht="11.25" customHeight="1">
      <c r="B18" s="724" t="s">
        <v>581</v>
      </c>
      <c r="C18" s="721">
        <v>-2843</v>
      </c>
      <c r="D18" s="721">
        <v>-4095</v>
      </c>
      <c r="E18" s="25"/>
      <c r="F18" s="25"/>
      <c r="G18" s="722"/>
      <c r="H18" s="25"/>
      <c r="I18" s="25"/>
    </row>
    <row r="19" spans="1:12" s="19" customFormat="1" ht="11.25" customHeight="1">
      <c r="B19" s="916" t="s">
        <v>582</v>
      </c>
      <c r="C19" s="723">
        <v>34708</v>
      </c>
      <c r="D19" s="723">
        <v>42036.074999999997</v>
      </c>
      <c r="E19" s="25"/>
      <c r="F19" s="25"/>
      <c r="G19" s="722"/>
      <c r="H19" s="25"/>
      <c r="I19" s="25"/>
    </row>
    <row r="20" spans="1:12" s="19" customFormat="1" ht="11.25" customHeight="1">
      <c r="B20" s="916" t="s">
        <v>583</v>
      </c>
      <c r="C20" s="723">
        <v>5200</v>
      </c>
      <c r="D20" s="723">
        <v>5200</v>
      </c>
      <c r="E20" s="25"/>
      <c r="F20" s="25"/>
      <c r="G20" s="722"/>
      <c r="H20" s="25"/>
      <c r="I20" s="25"/>
    </row>
    <row r="21" spans="1:12" s="19" customFormat="1" ht="11.25" customHeight="1">
      <c r="B21" s="916" t="s">
        <v>534</v>
      </c>
      <c r="C21" s="721">
        <v>39908</v>
      </c>
      <c r="D21" s="721">
        <v>47236.074999999997</v>
      </c>
      <c r="E21" s="25"/>
      <c r="F21" s="25"/>
      <c r="G21" s="722"/>
      <c r="H21" s="25"/>
      <c r="I21" s="25"/>
    </row>
    <row r="22" spans="1:12" s="19" customFormat="1" ht="11.25" customHeight="1">
      <c r="B22" s="916" t="s">
        <v>565</v>
      </c>
      <c r="C22" s="723">
        <v>185640</v>
      </c>
      <c r="D22" s="723">
        <v>177880</v>
      </c>
      <c r="E22" s="25"/>
      <c r="F22" s="25"/>
      <c r="G22" s="722"/>
      <c r="H22" s="25"/>
      <c r="I22" s="25"/>
    </row>
    <row r="23" spans="1:12" s="19" customFormat="1" ht="11.25" customHeight="1">
      <c r="A23" s="28"/>
      <c r="B23" s="916" t="s">
        <v>566</v>
      </c>
      <c r="C23" s="723">
        <v>14851</v>
      </c>
      <c r="D23" s="723">
        <v>14230</v>
      </c>
      <c r="E23" s="25"/>
      <c r="F23" s="25"/>
      <c r="G23" s="722"/>
      <c r="H23" s="25"/>
    </row>
    <row r="24" spans="1:12" ht="11.25" customHeight="1">
      <c r="B24" s="916" t="s">
        <v>584</v>
      </c>
      <c r="C24" s="780">
        <v>18.696401637578109</v>
      </c>
      <c r="D24" s="780">
        <v>23.63</v>
      </c>
      <c r="E24" s="25"/>
      <c r="F24" s="25"/>
      <c r="G24" s="725"/>
      <c r="H24" s="29"/>
      <c r="J24" s="28"/>
    </row>
    <row r="25" spans="1:12" ht="11.25" customHeight="1">
      <c r="B25" s="1141" t="s">
        <v>585</v>
      </c>
      <c r="C25" s="1142">
        <v>21.497522085757382</v>
      </c>
      <c r="D25" s="1142">
        <v>26.555023049246699</v>
      </c>
      <c r="E25" s="25"/>
      <c r="F25" s="25"/>
      <c r="G25" s="725"/>
      <c r="H25" s="29"/>
      <c r="J25" s="28"/>
    </row>
    <row r="26" spans="1:12" s="19" customFormat="1">
      <c r="B26" s="307"/>
      <c r="C26" s="35"/>
      <c r="D26" s="35"/>
      <c r="E26" s="726"/>
      <c r="F26" s="35"/>
      <c r="G26" s="35"/>
      <c r="H26" s="35"/>
      <c r="J26" s="727"/>
      <c r="L26" s="728"/>
    </row>
    <row r="27" spans="1:12" s="19" customFormat="1" ht="11.25" customHeight="1">
      <c r="B27" s="28"/>
      <c r="J27" s="318"/>
    </row>
    <row r="28" spans="1:12" s="19" customFormat="1" ht="11.25" customHeight="1">
      <c r="J28" s="318"/>
    </row>
    <row r="29" spans="1:12" s="19" customFormat="1" ht="15.75" customHeight="1">
      <c r="A29" s="19" t="s">
        <v>540</v>
      </c>
      <c r="B29" s="1774" t="s">
        <v>586</v>
      </c>
      <c r="C29" s="1774"/>
      <c r="D29" s="1774"/>
      <c r="E29" s="1774"/>
      <c r="F29" s="1774"/>
      <c r="G29" s="1775"/>
      <c r="H29" s="1775"/>
      <c r="J29" s="318"/>
    </row>
    <row r="30" spans="1:12" s="19" customFormat="1" ht="11.25" customHeight="1">
      <c r="B30" s="320"/>
      <c r="C30" s="320"/>
      <c r="D30" s="320"/>
      <c r="E30" s="320"/>
      <c r="F30" s="320"/>
      <c r="G30" s="320"/>
      <c r="H30" s="320"/>
      <c r="J30" s="318"/>
    </row>
    <row r="31" spans="1:12" s="19" customFormat="1">
      <c r="B31" s="298" t="s">
        <v>587</v>
      </c>
      <c r="C31" s="298"/>
      <c r="D31" s="298"/>
      <c r="E31" s="299"/>
      <c r="F31" s="321"/>
      <c r="G31" s="321"/>
      <c r="H31" s="299" t="s">
        <v>588</v>
      </c>
      <c r="J31" s="318"/>
    </row>
    <row r="32" spans="1:12" s="19" customFormat="1">
      <c r="B32" s="26"/>
      <c r="C32" s="300" t="s">
        <v>589</v>
      </c>
      <c r="D32" s="322" t="s">
        <v>590</v>
      </c>
      <c r="E32" s="34" t="s">
        <v>591</v>
      </c>
      <c r="F32" s="300" t="s">
        <v>592</v>
      </c>
      <c r="G32" s="322" t="s">
        <v>593</v>
      </c>
      <c r="H32" s="322" t="s">
        <v>593</v>
      </c>
      <c r="J32" s="318"/>
    </row>
    <row r="33" spans="1:10" s="19" customFormat="1">
      <c r="B33" s="26"/>
      <c r="C33" s="300" t="s">
        <v>594</v>
      </c>
      <c r="D33" s="322" t="s">
        <v>595</v>
      </c>
      <c r="E33" s="300" t="s">
        <v>596</v>
      </c>
      <c r="F33" s="300" t="s">
        <v>597</v>
      </c>
      <c r="G33" s="322" t="s">
        <v>598</v>
      </c>
      <c r="H33" s="322" t="s">
        <v>598</v>
      </c>
      <c r="J33" s="318"/>
    </row>
    <row r="34" spans="1:10" s="19" customFormat="1">
      <c r="B34" s="26"/>
      <c r="C34" s="247" t="s">
        <v>537</v>
      </c>
      <c r="D34" s="247" t="s">
        <v>537</v>
      </c>
      <c r="E34" s="247" t="s">
        <v>537</v>
      </c>
      <c r="F34" s="247" t="s">
        <v>537</v>
      </c>
      <c r="G34" s="247" t="s">
        <v>537</v>
      </c>
      <c r="H34" s="247" t="s">
        <v>537</v>
      </c>
      <c r="J34" s="318"/>
    </row>
    <row r="35" spans="1:10" s="19" customFormat="1">
      <c r="B35" s="1134" t="s">
        <v>296</v>
      </c>
      <c r="C35" s="1135">
        <v>2021</v>
      </c>
      <c r="D35" s="1135">
        <v>2021</v>
      </c>
      <c r="E35" s="1135">
        <v>2021</v>
      </c>
      <c r="F35" s="1135">
        <v>2021</v>
      </c>
      <c r="G35" s="1135">
        <v>2021</v>
      </c>
      <c r="H35" s="1135">
        <v>2020</v>
      </c>
      <c r="J35" s="318"/>
    </row>
    <row r="36" spans="1:10" s="19" customFormat="1">
      <c r="B36" s="26" t="s">
        <v>599</v>
      </c>
      <c r="C36" s="303"/>
      <c r="D36" s="303"/>
      <c r="E36" s="323"/>
      <c r="F36" s="303"/>
      <c r="G36" s="303"/>
      <c r="H36" s="303"/>
      <c r="J36" s="318"/>
    </row>
    <row r="37" spans="1:10" s="19" customFormat="1">
      <c r="B37" s="307" t="s">
        <v>600</v>
      </c>
      <c r="C37" s="308">
        <v>321</v>
      </c>
      <c r="D37" s="308">
        <v>321</v>
      </c>
      <c r="E37" s="1394">
        <v>33.644859813084111</v>
      </c>
      <c r="F37" s="308">
        <v>108</v>
      </c>
      <c r="G37" s="308">
        <v>9</v>
      </c>
      <c r="H37" s="308">
        <v>14</v>
      </c>
      <c r="J37" s="318"/>
    </row>
    <row r="38" spans="1:10" s="19" customFormat="1">
      <c r="B38" s="307" t="s">
        <v>601</v>
      </c>
      <c r="C38" s="308">
        <v>760573</v>
      </c>
      <c r="D38" s="308">
        <v>760573</v>
      </c>
      <c r="E38" s="1394">
        <v>21.179295084101064</v>
      </c>
      <c r="F38" s="308">
        <v>161084</v>
      </c>
      <c r="G38" s="308">
        <v>12887</v>
      </c>
      <c r="H38" s="308">
        <v>12431</v>
      </c>
      <c r="J38" s="318"/>
    </row>
    <row r="39" spans="1:10" s="19" customFormat="1">
      <c r="B39" s="609" t="s">
        <v>602</v>
      </c>
      <c r="C39" s="610">
        <v>760894</v>
      </c>
      <c r="D39" s="610">
        <v>760894</v>
      </c>
      <c r="E39" s="1395">
        <v>21.184553958895719</v>
      </c>
      <c r="F39" s="610">
        <v>161192</v>
      </c>
      <c r="G39" s="610">
        <v>12895</v>
      </c>
      <c r="H39" s="610">
        <v>12446</v>
      </c>
      <c r="J39" s="318"/>
    </row>
    <row r="40" spans="1:10" s="19" customFormat="1">
      <c r="B40" s="26" t="s">
        <v>117</v>
      </c>
      <c r="C40" s="324"/>
      <c r="D40" s="324"/>
      <c r="E40" s="1394">
        <v>0</v>
      </c>
      <c r="F40" s="308"/>
      <c r="G40" s="308"/>
      <c r="H40" s="308"/>
      <c r="J40" s="318"/>
    </row>
    <row r="41" spans="1:10" s="19" customFormat="1">
      <c r="B41" s="307" t="s">
        <v>603</v>
      </c>
      <c r="C41" s="324">
        <v>9567</v>
      </c>
      <c r="D41" s="324">
        <v>9567</v>
      </c>
      <c r="E41" s="1394">
        <v>19.99581896101181</v>
      </c>
      <c r="F41" s="308">
        <v>1913</v>
      </c>
      <c r="G41" s="308">
        <v>153</v>
      </c>
      <c r="H41" s="1080">
        <v>710.79543999999999</v>
      </c>
      <c r="J41" s="318"/>
    </row>
    <row r="42" spans="1:10" s="19" customFormat="1">
      <c r="A42" s="28"/>
      <c r="B42" s="307" t="s">
        <v>600</v>
      </c>
      <c r="C42" s="324">
        <v>20160</v>
      </c>
      <c r="D42" s="324">
        <v>20135</v>
      </c>
      <c r="E42" s="1394">
        <v>27.916563198410728</v>
      </c>
      <c r="F42" s="308">
        <v>5621</v>
      </c>
      <c r="G42" s="308">
        <v>450</v>
      </c>
      <c r="H42" s="1080">
        <v>426.94767999999999</v>
      </c>
      <c r="J42" s="318"/>
    </row>
    <row r="43" spans="1:10" s="19" customFormat="1">
      <c r="A43" s="28"/>
      <c r="B43" s="307" t="s">
        <v>604</v>
      </c>
      <c r="C43" s="324">
        <v>570</v>
      </c>
      <c r="D43" s="324">
        <v>416</v>
      </c>
      <c r="E43" s="1394">
        <v>75</v>
      </c>
      <c r="F43" s="308">
        <v>312</v>
      </c>
      <c r="G43" s="308">
        <v>25</v>
      </c>
      <c r="H43" s="1080">
        <v>26.140880000000003</v>
      </c>
      <c r="J43" s="318"/>
    </row>
    <row r="44" spans="1:10" s="19" customFormat="1">
      <c r="A44" s="28"/>
      <c r="B44" s="307" t="s">
        <v>605</v>
      </c>
      <c r="C44" s="324">
        <v>856</v>
      </c>
      <c r="D44" s="324">
        <v>778</v>
      </c>
      <c r="E44" s="1394">
        <v>62.724935732647815</v>
      </c>
      <c r="F44" s="308">
        <v>488</v>
      </c>
      <c r="G44" s="308">
        <v>39</v>
      </c>
      <c r="H44" s="1080">
        <v>23</v>
      </c>
      <c r="J44" s="318"/>
    </row>
    <row r="45" spans="1:10" s="19" customFormat="1">
      <c r="A45" s="28"/>
      <c r="B45" s="307" t="s">
        <v>506</v>
      </c>
      <c r="C45" s="324">
        <v>2948.683</v>
      </c>
      <c r="D45" s="324">
        <v>2948.683</v>
      </c>
      <c r="E45" s="1394">
        <v>250</v>
      </c>
      <c r="F45" s="308">
        <v>7372</v>
      </c>
      <c r="G45" s="308">
        <v>590</v>
      </c>
      <c r="H45" s="1080">
        <v>6</v>
      </c>
      <c r="J45" s="318"/>
    </row>
    <row r="46" spans="1:10" s="19" customFormat="1">
      <c r="A46" s="28"/>
      <c r="B46" s="611" t="s">
        <v>606</v>
      </c>
      <c r="C46" s="613">
        <v>34102</v>
      </c>
      <c r="D46" s="613">
        <v>33845</v>
      </c>
      <c r="E46" s="1395">
        <v>46.408627566848871</v>
      </c>
      <c r="F46" s="613">
        <v>15707</v>
      </c>
      <c r="G46" s="613">
        <v>1257</v>
      </c>
      <c r="H46" s="613">
        <v>1192.62248</v>
      </c>
      <c r="J46" s="318"/>
    </row>
    <row r="47" spans="1:10" s="19" customFormat="1">
      <c r="A47" s="28"/>
      <c r="B47" s="611" t="s">
        <v>607</v>
      </c>
      <c r="C47" s="613">
        <v>794996</v>
      </c>
      <c r="D47" s="613">
        <v>794739</v>
      </c>
      <c r="E47" s="1395">
        <v>22.258754131859643</v>
      </c>
      <c r="F47" s="613">
        <v>176899</v>
      </c>
      <c r="G47" s="613">
        <v>14152</v>
      </c>
      <c r="H47" s="613">
        <v>13638.176799999999</v>
      </c>
      <c r="J47" s="318"/>
    </row>
    <row r="48" spans="1:10" s="19" customFormat="1">
      <c r="A48" s="30"/>
      <c r="B48" s="325" t="s">
        <v>608</v>
      </c>
      <c r="C48" s="326"/>
      <c r="D48" s="326"/>
      <c r="E48" s="534"/>
      <c r="F48" s="35"/>
      <c r="G48" s="35"/>
      <c r="H48" s="35"/>
      <c r="J48" s="318"/>
    </row>
    <row r="49" spans="1:12" s="19" customFormat="1">
      <c r="A49" s="30"/>
      <c r="B49" s="26" t="s">
        <v>609</v>
      </c>
      <c r="C49" s="327"/>
      <c r="D49" s="327"/>
      <c r="E49" s="323"/>
      <c r="F49" s="35">
        <v>8741</v>
      </c>
      <c r="G49" s="35">
        <v>699</v>
      </c>
      <c r="H49" s="35">
        <v>592.24400000000003</v>
      </c>
      <c r="J49" s="318"/>
    </row>
    <row r="50" spans="1:12">
      <c r="A50" s="33"/>
      <c r="B50" s="620" t="s">
        <v>610</v>
      </c>
      <c r="C50" s="614"/>
      <c r="D50" s="615"/>
      <c r="E50" s="616"/>
      <c r="F50" s="610">
        <v>185640</v>
      </c>
      <c r="G50" s="610">
        <v>14851</v>
      </c>
      <c r="H50" s="610">
        <v>14230.4208</v>
      </c>
      <c r="J50" s="318"/>
      <c r="K50" s="19"/>
      <c r="L50" s="19"/>
    </row>
    <row r="51" spans="1:12" s="19" customFormat="1" ht="6" customHeight="1">
      <c r="B51" s="298"/>
      <c r="C51" s="298"/>
      <c r="D51" s="298"/>
      <c r="E51" s="321"/>
      <c r="F51" s="299"/>
      <c r="G51" s="299"/>
      <c r="H51" s="299"/>
      <c r="J51" s="318"/>
    </row>
    <row r="52" spans="1:12" s="19" customFormat="1" ht="11.25" customHeight="1">
      <c r="B52" s="177"/>
      <c r="C52" s="300"/>
      <c r="D52" s="300"/>
      <c r="E52" s="322"/>
      <c r="F52" s="300"/>
      <c r="G52" s="300"/>
      <c r="H52" s="300"/>
      <c r="J52" s="318"/>
    </row>
    <row r="53" spans="1:12" s="19" customFormat="1" ht="11.25" customHeight="1">
      <c r="B53" s="26"/>
      <c r="C53" s="300"/>
      <c r="D53" s="300"/>
      <c r="E53" s="34"/>
      <c r="F53" s="300"/>
      <c r="G53" s="300"/>
      <c r="H53" s="300"/>
      <c r="J53" s="318"/>
    </row>
    <row r="54" spans="1:12" s="19" customFormat="1">
      <c r="A54" s="19" t="s">
        <v>540</v>
      </c>
      <c r="B54" s="26"/>
      <c r="C54" s="300"/>
      <c r="D54" s="300"/>
      <c r="E54" s="322"/>
      <c r="F54" s="300"/>
      <c r="G54" s="300"/>
      <c r="H54" s="300"/>
      <c r="J54" s="318"/>
    </row>
    <row r="55" spans="1:12" s="19" customFormat="1" ht="11.25" customHeight="1">
      <c r="B55" s="26"/>
      <c r="C55" s="300"/>
      <c r="D55" s="300"/>
      <c r="E55" s="300"/>
      <c r="F55" s="300"/>
      <c r="G55" s="300"/>
      <c r="H55" s="300"/>
      <c r="J55" s="318"/>
    </row>
    <row r="56" spans="1:12" s="19" customFormat="1">
      <c r="B56" s="26"/>
      <c r="C56" s="300"/>
      <c r="D56" s="300"/>
      <c r="E56" s="300"/>
      <c r="F56" s="322"/>
      <c r="G56" s="322"/>
      <c r="H56" s="322"/>
      <c r="I56" s="328"/>
      <c r="J56" s="318"/>
    </row>
    <row r="57" spans="1:12" s="19" customFormat="1">
      <c r="B57" s="26"/>
      <c r="C57" s="300"/>
      <c r="D57" s="300"/>
      <c r="E57" s="300"/>
      <c r="F57" s="303"/>
      <c r="G57" s="303"/>
      <c r="H57" s="303"/>
      <c r="J57" s="318"/>
    </row>
    <row r="58" spans="1:12" s="328" customFormat="1">
      <c r="A58" s="19"/>
      <c r="B58" s="26"/>
      <c r="C58" s="300"/>
      <c r="D58" s="300"/>
      <c r="E58" s="300"/>
      <c r="F58" s="35"/>
      <c r="G58" s="35"/>
      <c r="H58" s="35"/>
      <c r="I58" s="28"/>
      <c r="J58" s="318"/>
    </row>
    <row r="59" spans="1:12" s="19" customFormat="1">
      <c r="A59" s="33"/>
      <c r="B59" s="26"/>
      <c r="C59" s="300"/>
      <c r="D59" s="300"/>
      <c r="E59" s="300"/>
      <c r="F59" s="35"/>
      <c r="G59" s="35"/>
      <c r="H59" s="35"/>
      <c r="I59" s="28"/>
      <c r="J59" s="316"/>
    </row>
    <row r="60" spans="1:12">
      <c r="A60" s="33"/>
      <c r="B60" s="26"/>
      <c r="C60" s="300"/>
      <c r="D60" s="300"/>
      <c r="E60" s="300"/>
      <c r="F60" s="35"/>
      <c r="G60" s="35"/>
      <c r="H60" s="35"/>
    </row>
    <row r="61" spans="1:12">
      <c r="A61" s="33"/>
      <c r="B61" s="26"/>
      <c r="C61" s="300"/>
      <c r="D61" s="300"/>
      <c r="E61" s="300"/>
      <c r="F61" s="35"/>
      <c r="G61" s="35"/>
      <c r="H61" s="35"/>
    </row>
    <row r="62" spans="1:12">
      <c r="A62" s="33"/>
      <c r="B62" s="26"/>
      <c r="C62" s="300"/>
      <c r="D62" s="300"/>
      <c r="E62" s="329"/>
      <c r="F62" s="35"/>
      <c r="G62" s="35"/>
      <c r="H62" s="35"/>
    </row>
    <row r="63" spans="1:12">
      <c r="A63" s="33"/>
      <c r="B63" s="26"/>
      <c r="C63" s="300"/>
      <c r="D63" s="300"/>
      <c r="E63" s="139"/>
      <c r="F63" s="35"/>
      <c r="G63" s="35"/>
      <c r="H63" s="35"/>
    </row>
    <row r="64" spans="1:12">
      <c r="A64" s="33"/>
      <c r="B64" s="26"/>
      <c r="C64" s="300"/>
      <c r="D64" s="300"/>
      <c r="E64" s="329"/>
      <c r="F64" s="35"/>
      <c r="G64" s="35"/>
      <c r="H64" s="35"/>
    </row>
    <row r="65" spans="1:10">
      <c r="A65" s="33"/>
      <c r="B65" s="26"/>
      <c r="C65" s="300"/>
      <c r="D65" s="300"/>
      <c r="E65" s="329"/>
      <c r="F65" s="35"/>
      <c r="G65" s="35"/>
      <c r="H65" s="35"/>
    </row>
    <row r="66" spans="1:10">
      <c r="A66" s="33"/>
      <c r="B66" s="26"/>
      <c r="C66" s="300"/>
      <c r="D66" s="300"/>
      <c r="E66" s="323"/>
      <c r="F66" s="35"/>
      <c r="G66" s="35"/>
      <c r="H66" s="35"/>
    </row>
    <row r="67" spans="1:10">
      <c r="B67" s="26"/>
      <c r="C67" s="300"/>
      <c r="D67" s="300"/>
      <c r="E67" s="323"/>
      <c r="F67" s="35"/>
      <c r="G67" s="35"/>
      <c r="H67" s="35"/>
    </row>
    <row r="68" spans="1:10">
      <c r="B68" s="26"/>
      <c r="C68" s="300"/>
      <c r="D68" s="300"/>
      <c r="E68" s="239"/>
      <c r="F68" s="35"/>
      <c r="G68" s="35"/>
      <c r="H68" s="35"/>
    </row>
    <row r="69" spans="1:10">
      <c r="B69" s="26"/>
      <c r="C69" s="300"/>
      <c r="D69" s="300"/>
      <c r="E69" s="323"/>
      <c r="F69" s="35"/>
      <c r="G69" s="35"/>
      <c r="H69" s="35"/>
    </row>
    <row r="70" spans="1:10">
      <c r="B70" s="26"/>
      <c r="C70" s="300"/>
      <c r="D70" s="300"/>
      <c r="E70" s="323"/>
      <c r="F70" s="35"/>
      <c r="G70" s="35"/>
      <c r="H70" s="35"/>
    </row>
    <row r="71" spans="1:10">
      <c r="B71" s="26"/>
      <c r="C71" s="26"/>
      <c r="D71" s="303"/>
      <c r="E71" s="323"/>
      <c r="F71" s="330"/>
      <c r="G71" s="330"/>
      <c r="H71" s="330"/>
    </row>
    <row r="72" spans="1:10">
      <c r="B72" s="101"/>
      <c r="E72" s="47"/>
      <c r="J72" s="317"/>
    </row>
    <row r="73" spans="1:10">
      <c r="J73" s="317"/>
    </row>
  </sheetData>
  <mergeCells count="3">
    <mergeCell ref="B3:H3"/>
    <mergeCell ref="C7:D7"/>
    <mergeCell ref="B29:H29"/>
  </mergeCells>
  <hyperlinks>
    <hyperlink ref="B3" location="Contents!A1" display="Back to index page" xr:uid="{7C685C41-D620-4C11-858B-D093A25D579B}"/>
    <hyperlink ref="B3:H3" location="CONTENTS!A1" display="Back to contents page" xr:uid="{AC69E492-0ED1-46D9-A155-A11CE862445A}"/>
  </hyperlinks>
  <pageMargins left="0.23622047244094491" right="0.23622047244094491" top="0.74803149606299213" bottom="0.74803149606299213" header="0.31496062992125984" footer="0.31496062992125984"/>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98"/>
  <sheetViews>
    <sheetView showGridLines="0" showRowColHeaders="0" zoomScaleNormal="100" zoomScaleSheetLayoutView="90" workbookViewId="0"/>
  </sheetViews>
  <sheetFormatPr baseColWidth="10" defaultColWidth="11.42578125" defaultRowHeight="11.25"/>
  <cols>
    <col min="1" max="1" width="2.7109375" style="28" customWidth="1"/>
    <col min="2" max="2" width="3.85546875" style="41" customWidth="1"/>
    <col min="3" max="3" width="51" style="41" customWidth="1"/>
    <col min="4" max="4" width="5.85546875" style="41" customWidth="1"/>
    <col min="5" max="6" width="12.5703125" style="41" customWidth="1"/>
    <col min="7" max="7" width="2.140625" style="41" customWidth="1"/>
    <col min="8" max="8" width="12.5703125" style="41" customWidth="1"/>
    <col min="9" max="9" width="28.85546875" style="41" customWidth="1"/>
    <col min="10" max="16384" width="11.42578125" style="41"/>
  </cols>
  <sheetData>
    <row r="1" spans="1:12" s="17" customFormat="1" ht="11.25" customHeight="1">
      <c r="A1" s="14"/>
      <c r="B1" s="14"/>
      <c r="C1" s="14"/>
      <c r="D1" s="15"/>
      <c r="E1" s="15"/>
      <c r="F1" s="16"/>
      <c r="G1" s="16"/>
      <c r="H1" s="16"/>
      <c r="I1" s="16"/>
    </row>
    <row r="2" spans="1:12" s="17" customFormat="1" ht="5.25" customHeight="1">
      <c r="A2" s="14"/>
      <c r="B2" s="14"/>
      <c r="C2" s="14"/>
      <c r="D2" s="15"/>
      <c r="E2" s="15"/>
      <c r="F2" s="16"/>
      <c r="G2" s="16"/>
      <c r="H2" s="16"/>
      <c r="I2" s="16"/>
    </row>
    <row r="3" spans="1:12" s="19" customFormat="1" ht="12.75" customHeight="1">
      <c r="A3" s="18"/>
      <c r="B3" s="1758" t="s">
        <v>284</v>
      </c>
      <c r="C3" s="1758"/>
      <c r="D3" s="1758"/>
      <c r="E3" s="1758"/>
      <c r="F3" s="1758"/>
      <c r="G3" s="1758"/>
      <c r="H3" s="1758"/>
      <c r="I3" s="1758"/>
    </row>
    <row r="4" spans="1:12" s="17" customFormat="1" ht="5.25" customHeight="1">
      <c r="A4" s="14"/>
      <c r="B4" s="14"/>
      <c r="C4" s="14"/>
      <c r="D4" s="15"/>
      <c r="E4" s="15"/>
      <c r="F4" s="16"/>
      <c r="G4" s="16"/>
      <c r="H4" s="16"/>
      <c r="I4" s="16"/>
      <c r="K4" s="14"/>
      <c r="L4" s="14"/>
    </row>
    <row r="5" spans="1:12" s="9" customFormat="1" ht="15.75">
      <c r="A5" s="20"/>
      <c r="B5" s="21" t="s">
        <v>611</v>
      </c>
    </row>
    <row r="6" spans="1:12" s="9" customFormat="1" ht="11.25" customHeight="1">
      <c r="A6" s="20"/>
      <c r="B6" s="21"/>
    </row>
    <row r="7" spans="1:12" s="9" customFormat="1" ht="33.75" customHeight="1">
      <c r="A7" s="20"/>
      <c r="B7" s="1778" t="s">
        <v>612</v>
      </c>
      <c r="C7" s="1779"/>
      <c r="D7" s="1779"/>
      <c r="E7" s="1779"/>
      <c r="F7" s="1779"/>
      <c r="G7" s="1779"/>
      <c r="H7" s="1779"/>
    </row>
    <row r="8" spans="1:12" s="9" customFormat="1" ht="11.25" customHeight="1">
      <c r="A8" s="20"/>
      <c r="B8" s="1778" t="s">
        <v>613</v>
      </c>
      <c r="C8" s="1778"/>
      <c r="D8" s="1778"/>
      <c r="E8" s="1778"/>
      <c r="F8" s="1778"/>
      <c r="G8" s="1778"/>
      <c r="H8" s="1778"/>
    </row>
    <row r="9" spans="1:12" s="9" customFormat="1" ht="11.25" customHeight="1">
      <c r="A9" s="20"/>
      <c r="B9" s="535"/>
      <c r="C9" s="535"/>
      <c r="D9" s="535"/>
      <c r="E9" s="535"/>
      <c r="F9" s="535"/>
      <c r="G9" s="535"/>
      <c r="H9" s="535"/>
    </row>
    <row r="10" spans="1:12">
      <c r="B10" s="220" t="s">
        <v>2044</v>
      </c>
    </row>
    <row r="11" spans="1:12">
      <c r="B11" s="507"/>
    </row>
    <row r="12" spans="1:12" ht="24" customHeight="1">
      <c r="A12" s="4"/>
      <c r="B12" s="592"/>
      <c r="C12" s="592"/>
      <c r="D12" s="592"/>
      <c r="E12" s="1776" t="s">
        <v>615</v>
      </c>
      <c r="F12" s="1777"/>
      <c r="G12" s="350"/>
      <c r="H12" s="1143" t="s">
        <v>616</v>
      </c>
    </row>
    <row r="13" spans="1:12" ht="11.25" customHeight="1">
      <c r="A13" s="4"/>
      <c r="B13" s="592"/>
      <c r="C13" s="592"/>
      <c r="D13" s="592"/>
      <c r="E13" s="302" t="s">
        <v>617</v>
      </c>
      <c r="F13" s="302" t="s">
        <v>618</v>
      </c>
      <c r="G13" s="302"/>
      <c r="H13" s="302" t="s">
        <v>617</v>
      </c>
    </row>
    <row r="14" spans="1:12" ht="11.25" customHeight="1">
      <c r="A14" s="4"/>
      <c r="B14" s="1780" t="s">
        <v>296</v>
      </c>
      <c r="C14" s="1781"/>
      <c r="D14" s="1781"/>
      <c r="E14" s="1144">
        <v>2021</v>
      </c>
      <c r="F14" s="1144">
        <v>2021</v>
      </c>
      <c r="G14" s="1145"/>
      <c r="H14" s="1144">
        <v>2021</v>
      </c>
    </row>
    <row r="15" spans="1:12" ht="11.25" customHeight="1">
      <c r="A15" s="19"/>
      <c r="B15" s="238">
        <v>1</v>
      </c>
      <c r="C15" s="799" t="s">
        <v>619</v>
      </c>
      <c r="D15" s="210"/>
      <c r="E15" s="800">
        <v>785865</v>
      </c>
      <c r="F15" s="800">
        <v>789605</v>
      </c>
      <c r="G15" s="210"/>
      <c r="H15" s="863">
        <v>62869.200000000004</v>
      </c>
      <c r="I15" s="53"/>
    </row>
    <row r="16" spans="1:12" ht="11.25" customHeight="1">
      <c r="A16" s="19"/>
      <c r="B16" s="1074">
        <v>2</v>
      </c>
      <c r="C16" s="878" t="s">
        <v>620</v>
      </c>
      <c r="D16" s="879"/>
      <c r="E16" s="879">
        <v>204087</v>
      </c>
      <c r="F16" s="879">
        <v>219035</v>
      </c>
      <c r="G16" s="879"/>
      <c r="H16" s="880">
        <v>16326.960000000001</v>
      </c>
      <c r="I16" s="53"/>
    </row>
    <row r="17" spans="1:11" ht="11.25" customHeight="1">
      <c r="A17" s="19"/>
      <c r="B17" s="1074">
        <v>3</v>
      </c>
      <c r="C17" s="878" t="s">
        <v>621</v>
      </c>
      <c r="D17" s="879"/>
      <c r="E17" s="881"/>
      <c r="F17" s="881"/>
      <c r="G17" s="881"/>
      <c r="H17" s="882"/>
    </row>
    <row r="18" spans="1:11" ht="11.25" customHeight="1">
      <c r="A18" s="19"/>
      <c r="B18" s="1074">
        <v>4</v>
      </c>
      <c r="C18" s="878" t="s">
        <v>622</v>
      </c>
      <c r="D18" s="879"/>
      <c r="E18" s="881"/>
      <c r="F18" s="881"/>
      <c r="G18" s="881"/>
      <c r="H18" s="882"/>
    </row>
    <row r="19" spans="1:11" ht="11.25" customHeight="1">
      <c r="A19" s="19"/>
      <c r="B19" s="1075" t="s">
        <v>623</v>
      </c>
      <c r="C19" s="883" t="s">
        <v>624</v>
      </c>
      <c r="D19" s="879"/>
      <c r="E19" s="881"/>
      <c r="F19" s="881"/>
      <c r="G19" s="881"/>
      <c r="H19" s="882"/>
    </row>
    <row r="20" spans="1:11" ht="11.25" customHeight="1">
      <c r="A20" s="19"/>
      <c r="B20" s="1075">
        <v>5</v>
      </c>
      <c r="C20" s="883" t="s">
        <v>625</v>
      </c>
      <c r="D20" s="879"/>
      <c r="E20" s="879">
        <v>581778</v>
      </c>
      <c r="F20" s="879">
        <v>570570</v>
      </c>
      <c r="G20" s="879"/>
      <c r="H20" s="880">
        <v>46542.239999999998</v>
      </c>
      <c r="I20" s="53"/>
    </row>
    <row r="21" spans="1:11" ht="11.25" customHeight="1">
      <c r="A21" s="19"/>
      <c r="B21" s="803">
        <v>6</v>
      </c>
      <c r="C21" s="804" t="s">
        <v>626</v>
      </c>
      <c r="D21" s="210"/>
      <c r="E21" s="800">
        <v>31509.352999999999</v>
      </c>
      <c r="F21" s="800">
        <v>31575.612999999998</v>
      </c>
      <c r="G21" s="210"/>
      <c r="H21" s="863">
        <v>2520.7482399999999</v>
      </c>
      <c r="I21" s="53"/>
    </row>
    <row r="22" spans="1:11" ht="11.25" customHeight="1">
      <c r="A22" s="19"/>
      <c r="B22" s="1075">
        <v>7</v>
      </c>
      <c r="C22" s="883" t="s">
        <v>627</v>
      </c>
      <c r="D22" s="884"/>
      <c r="E22" s="881"/>
      <c r="F22" s="881"/>
      <c r="G22" s="881"/>
      <c r="H22" s="882"/>
    </row>
    <row r="23" spans="1:11" ht="11.25" customHeight="1">
      <c r="A23" s="19"/>
      <c r="B23" s="1075" t="s">
        <v>628</v>
      </c>
      <c r="C23" s="883" t="s">
        <v>629</v>
      </c>
      <c r="D23" s="884"/>
      <c r="E23" s="1077">
        <v>19099.47524</v>
      </c>
      <c r="F23" s="1077">
        <v>21993.381450000001</v>
      </c>
      <c r="G23" s="1077"/>
      <c r="H23" s="1078">
        <f>E23*0.08</f>
        <v>1527.9580192000001</v>
      </c>
      <c r="I23" s="53"/>
      <c r="J23" s="53"/>
    </row>
    <row r="24" spans="1:11" ht="11.25" customHeight="1">
      <c r="A24" s="19"/>
      <c r="B24" s="1075" t="s">
        <v>630</v>
      </c>
      <c r="C24" s="883" t="s">
        <v>631</v>
      </c>
      <c r="D24" s="884"/>
      <c r="E24" s="879">
        <v>3922</v>
      </c>
      <c r="F24" s="879">
        <v>2991</v>
      </c>
      <c r="G24" s="879"/>
      <c r="H24" s="880">
        <f>E24*0.08</f>
        <v>313.76</v>
      </c>
      <c r="I24" s="53"/>
    </row>
    <row r="25" spans="1:11" ht="11.25" customHeight="1">
      <c r="A25" s="19"/>
      <c r="B25" s="1075">
        <v>8</v>
      </c>
      <c r="C25" s="883" t="s">
        <v>632</v>
      </c>
      <c r="D25" s="879"/>
      <c r="E25" s="881"/>
      <c r="F25" s="881"/>
      <c r="G25" s="881"/>
      <c r="H25" s="882"/>
    </row>
    <row r="26" spans="1:11" ht="11.25" customHeight="1">
      <c r="A26" s="19"/>
      <c r="B26" s="1075" t="s">
        <v>633</v>
      </c>
      <c r="C26" s="883" t="s">
        <v>634</v>
      </c>
      <c r="D26" s="879"/>
      <c r="E26" s="1077">
        <v>244.39686</v>
      </c>
      <c r="F26" s="1077">
        <v>246.56886119999999</v>
      </c>
      <c r="G26" s="1077"/>
      <c r="H26" s="1078">
        <f>E26*0.08</f>
        <v>19.551748800000002</v>
      </c>
      <c r="I26" s="53"/>
    </row>
    <row r="27" spans="1:11" ht="11.25" customHeight="1">
      <c r="A27" s="19"/>
      <c r="B27" s="1075" t="s">
        <v>635</v>
      </c>
      <c r="C27" s="883" t="s">
        <v>636</v>
      </c>
      <c r="D27" s="879"/>
      <c r="E27" s="879">
        <v>6777</v>
      </c>
      <c r="F27" s="879">
        <v>4699</v>
      </c>
      <c r="G27" s="879"/>
      <c r="H27" s="880">
        <f>E27*0.08</f>
        <v>542.16</v>
      </c>
      <c r="I27" s="53"/>
    </row>
    <row r="28" spans="1:11" ht="11.25" customHeight="1">
      <c r="A28" s="19"/>
      <c r="B28" s="1075">
        <v>9</v>
      </c>
      <c r="C28" s="883" t="s">
        <v>637</v>
      </c>
      <c r="D28" s="885"/>
      <c r="E28" s="885">
        <v>1466.3530000000001</v>
      </c>
      <c r="F28" s="1079">
        <v>1645.0360000000001</v>
      </c>
      <c r="G28" s="885"/>
      <c r="H28" s="880">
        <f>E28*0.08</f>
        <v>117.30824000000001</v>
      </c>
      <c r="I28" s="53"/>
      <c r="K28" s="240"/>
    </row>
    <row r="29" spans="1:11" ht="11.25" customHeight="1">
      <c r="A29" s="19"/>
      <c r="B29" s="803">
        <v>15</v>
      </c>
      <c r="C29" s="374" t="s">
        <v>638</v>
      </c>
      <c r="E29" s="860"/>
      <c r="F29" s="860"/>
      <c r="G29" s="802"/>
      <c r="H29" s="861"/>
    </row>
    <row r="30" spans="1:11" ht="11.25" customHeight="1">
      <c r="A30" s="19"/>
      <c r="B30" s="803">
        <v>16</v>
      </c>
      <c r="C30" s="374" t="s">
        <v>639</v>
      </c>
      <c r="D30" s="210"/>
      <c r="E30" s="802"/>
      <c r="F30" s="802"/>
      <c r="G30" s="802"/>
      <c r="H30" s="861"/>
    </row>
    <row r="31" spans="1:11" ht="11.25" customHeight="1">
      <c r="A31" s="19"/>
      <c r="B31" s="1075">
        <v>17</v>
      </c>
      <c r="C31" s="883" t="s">
        <v>640</v>
      </c>
      <c r="D31" s="879"/>
      <c r="E31" s="881"/>
      <c r="F31" s="881"/>
      <c r="G31" s="881"/>
      <c r="H31" s="882"/>
    </row>
    <row r="32" spans="1:11" ht="11.25" customHeight="1">
      <c r="A32" s="19"/>
      <c r="B32" s="1075">
        <v>18</v>
      </c>
      <c r="C32" s="883" t="s">
        <v>641</v>
      </c>
      <c r="D32" s="879"/>
      <c r="E32" s="881"/>
      <c r="F32" s="881"/>
      <c r="G32" s="881"/>
      <c r="H32" s="882"/>
    </row>
    <row r="33" spans="1:11" ht="11.25" customHeight="1">
      <c r="A33" s="19"/>
      <c r="B33" s="1075">
        <v>19</v>
      </c>
      <c r="C33" s="883" t="s">
        <v>642</v>
      </c>
      <c r="D33" s="879"/>
      <c r="E33" s="881"/>
      <c r="F33" s="881"/>
      <c r="G33" s="881"/>
      <c r="H33" s="882"/>
    </row>
    <row r="34" spans="1:11" ht="11.25" customHeight="1">
      <c r="A34" s="19"/>
      <c r="B34" s="1075" t="s">
        <v>643</v>
      </c>
      <c r="C34" s="883" t="s">
        <v>644</v>
      </c>
      <c r="D34" s="879"/>
      <c r="E34" s="881"/>
      <c r="F34" s="881"/>
      <c r="G34" s="881"/>
      <c r="H34" s="882"/>
    </row>
    <row r="35" spans="1:11" ht="11.25" customHeight="1">
      <c r="A35" s="19"/>
      <c r="B35" s="803">
        <v>20</v>
      </c>
      <c r="C35" s="804" t="s">
        <v>645</v>
      </c>
      <c r="D35" s="210"/>
      <c r="E35" s="800">
        <v>8459</v>
      </c>
      <c r="F35" s="800">
        <v>8490</v>
      </c>
      <c r="G35" s="210"/>
      <c r="H35" s="863">
        <v>676.72</v>
      </c>
      <c r="I35" s="53"/>
    </row>
    <row r="36" spans="1:11" ht="11.25" customHeight="1">
      <c r="A36" s="19"/>
      <c r="B36" s="1075">
        <v>21</v>
      </c>
      <c r="C36" s="883" t="s">
        <v>620</v>
      </c>
      <c r="D36" s="879"/>
      <c r="E36" s="879">
        <v>8459</v>
      </c>
      <c r="F36" s="879">
        <v>8490</v>
      </c>
      <c r="G36" s="879"/>
      <c r="H36" s="880">
        <v>676.72</v>
      </c>
      <c r="I36" s="53"/>
    </row>
    <row r="37" spans="1:11" ht="11.25" customHeight="1">
      <c r="A37" s="19"/>
      <c r="B37" s="1075">
        <v>22</v>
      </c>
      <c r="C37" s="883" t="s">
        <v>646</v>
      </c>
      <c r="D37" s="879"/>
      <c r="E37" s="881"/>
      <c r="F37" s="881"/>
      <c r="G37" s="881"/>
      <c r="H37" s="882"/>
    </row>
    <row r="38" spans="1:11" ht="11.25" customHeight="1">
      <c r="A38" s="19"/>
      <c r="B38" s="803" t="s">
        <v>647</v>
      </c>
      <c r="C38" s="374" t="s">
        <v>648</v>
      </c>
      <c r="D38" s="210"/>
      <c r="E38" s="802"/>
      <c r="F38" s="802"/>
      <c r="G38" s="802"/>
      <c r="H38" s="861"/>
    </row>
    <row r="39" spans="1:11" ht="11.25" customHeight="1">
      <c r="A39" s="19"/>
      <c r="B39" s="803">
        <v>23</v>
      </c>
      <c r="C39" s="804" t="s">
        <v>609</v>
      </c>
      <c r="D39" s="210"/>
      <c r="E39" s="800">
        <v>98381</v>
      </c>
      <c r="F39" s="800">
        <v>95331</v>
      </c>
      <c r="G39" s="210"/>
      <c r="H39" s="863">
        <v>7870.4800000000005</v>
      </c>
      <c r="I39" s="53"/>
    </row>
    <row r="40" spans="1:11" ht="11.25" customHeight="1">
      <c r="A40" s="19"/>
      <c r="B40" s="1074" t="s">
        <v>649</v>
      </c>
      <c r="C40" s="878" t="s">
        <v>650</v>
      </c>
      <c r="D40" s="879"/>
      <c r="E40" s="879"/>
      <c r="F40" s="879"/>
      <c r="G40" s="879"/>
      <c r="H40" s="880"/>
    </row>
    <row r="41" spans="1:11" ht="11.25" customHeight="1">
      <c r="A41" s="19"/>
      <c r="B41" s="1074" t="s">
        <v>651</v>
      </c>
      <c r="C41" s="878" t="s">
        <v>652</v>
      </c>
      <c r="D41" s="879"/>
      <c r="E41" s="879">
        <v>98381</v>
      </c>
      <c r="F41" s="879">
        <v>95331</v>
      </c>
      <c r="G41" s="879"/>
      <c r="H41" s="880">
        <v>7870.4800000000005</v>
      </c>
      <c r="I41" s="53"/>
      <c r="J41" s="53"/>
    </row>
    <row r="42" spans="1:11" ht="11.25" customHeight="1">
      <c r="A42" s="19"/>
      <c r="B42" s="1074" t="s">
        <v>653</v>
      </c>
      <c r="C42" s="878" t="s">
        <v>654</v>
      </c>
      <c r="D42" s="879"/>
      <c r="E42" s="881"/>
      <c r="F42" s="881"/>
      <c r="G42" s="881"/>
      <c r="H42" s="882"/>
    </row>
    <row r="43" spans="1:11" ht="22.5" customHeight="1">
      <c r="A43" s="19"/>
      <c r="B43" s="335">
        <v>24</v>
      </c>
      <c r="C43" s="587" t="s">
        <v>655</v>
      </c>
      <c r="D43" s="210"/>
      <c r="E43" s="210">
        <v>49218</v>
      </c>
      <c r="F43" s="210">
        <v>57348</v>
      </c>
      <c r="G43" s="210"/>
      <c r="H43" s="46">
        <v>3937.44</v>
      </c>
    </row>
    <row r="44" spans="1:11" ht="11.25" customHeight="1">
      <c r="A44" s="19"/>
      <c r="B44" s="849">
        <v>29</v>
      </c>
      <c r="C44" s="801" t="s">
        <v>656</v>
      </c>
      <c r="D44" s="358"/>
      <c r="E44" s="359">
        <v>973431</v>
      </c>
      <c r="F44" s="359">
        <v>982349</v>
      </c>
      <c r="G44" s="360"/>
      <c r="H44" s="862">
        <v>77874.58</v>
      </c>
      <c r="J44" s="53"/>
      <c r="K44" s="53"/>
    </row>
    <row r="45" spans="1:11" ht="6" customHeight="1">
      <c r="A45" s="19"/>
      <c r="E45" s="53"/>
      <c r="F45" s="155"/>
    </row>
    <row r="46" spans="1:11">
      <c r="A46" s="19"/>
      <c r="B46" s="507" t="s">
        <v>657</v>
      </c>
      <c r="E46" s="53"/>
      <c r="F46" s="53"/>
      <c r="G46" s="53">
        <f>G15+G21+G35+G39+G43</f>
        <v>0</v>
      </c>
      <c r="H46" s="53"/>
    </row>
    <row r="47" spans="1:11">
      <c r="A47" s="19"/>
      <c r="B47" s="507" t="s">
        <v>658</v>
      </c>
    </row>
    <row r="48" spans="1:11">
      <c r="A48" s="19"/>
      <c r="B48" s="507"/>
    </row>
    <row r="49" spans="1:7">
      <c r="A49" s="19"/>
      <c r="B49" s="507"/>
    </row>
    <row r="50" spans="1:7">
      <c r="A50" s="19"/>
      <c r="E50" s="53"/>
      <c r="F50" s="53"/>
    </row>
    <row r="51" spans="1:7">
      <c r="A51" s="19"/>
    </row>
    <row r="52" spans="1:7">
      <c r="A52" s="19"/>
      <c r="E52" s="53"/>
      <c r="F52" s="53"/>
      <c r="G52" s="53"/>
    </row>
    <row r="53" spans="1:7">
      <c r="A53" s="19"/>
      <c r="E53" s="53"/>
    </row>
    <row r="54" spans="1:7">
      <c r="A54" s="19"/>
    </row>
    <row r="55" spans="1:7">
      <c r="A55" s="19"/>
    </row>
    <row r="56" spans="1:7">
      <c r="A56" s="19"/>
    </row>
    <row r="57" spans="1:7">
      <c r="A57" s="19"/>
    </row>
    <row r="58" spans="1:7">
      <c r="A58" s="19"/>
    </row>
    <row r="59" spans="1:7">
      <c r="A59" s="19"/>
    </row>
    <row r="60" spans="1:7">
      <c r="A60" s="19"/>
    </row>
    <row r="61" spans="1:7">
      <c r="A61" s="19"/>
    </row>
    <row r="62" spans="1:7">
      <c r="A62" s="19"/>
    </row>
    <row r="63" spans="1:7">
      <c r="A63" s="19"/>
    </row>
    <row r="64" spans="1:7">
      <c r="A64" s="19"/>
    </row>
    <row r="65" spans="1:1">
      <c r="A65" s="19"/>
    </row>
    <row r="66" spans="1:1">
      <c r="A66" s="19"/>
    </row>
    <row r="67" spans="1:1">
      <c r="A67" s="19"/>
    </row>
    <row r="68" spans="1:1">
      <c r="A68" s="19"/>
    </row>
    <row r="69" spans="1:1">
      <c r="A69" s="19"/>
    </row>
    <row r="70" spans="1:1">
      <c r="A70" s="19"/>
    </row>
    <row r="71" spans="1:1">
      <c r="A71" s="19"/>
    </row>
    <row r="72" spans="1:1">
      <c r="A72" s="19"/>
    </row>
    <row r="73" spans="1:1">
      <c r="A73" s="19"/>
    </row>
    <row r="80" spans="1:1">
      <c r="A80" s="30"/>
    </row>
    <row r="81" spans="1:1">
      <c r="A81" s="30"/>
    </row>
    <row r="82" spans="1:1">
      <c r="A82" s="31"/>
    </row>
    <row r="83" spans="1:1">
      <c r="A83" s="19"/>
    </row>
    <row r="84" spans="1:1">
      <c r="A84" s="19"/>
    </row>
    <row r="85" spans="1:1">
      <c r="A85" s="19"/>
    </row>
    <row r="86" spans="1:1">
      <c r="A86" s="19"/>
    </row>
    <row r="87" spans="1:1">
      <c r="A87" s="19"/>
    </row>
    <row r="88" spans="1:1">
      <c r="A88" s="19"/>
    </row>
    <row r="89" spans="1:1">
      <c r="A89" s="19"/>
    </row>
    <row r="90" spans="1:1">
      <c r="A90" s="19"/>
    </row>
    <row r="91" spans="1:1">
      <c r="A91" s="33"/>
    </row>
    <row r="92" spans="1:1">
      <c r="A92" s="33"/>
    </row>
    <row r="93" spans="1:1">
      <c r="A93" s="33"/>
    </row>
    <row r="94" spans="1:1">
      <c r="A94" s="33"/>
    </row>
    <row r="95" spans="1:1">
      <c r="A95" s="33"/>
    </row>
    <row r="96" spans="1:1">
      <c r="A96" s="33"/>
    </row>
    <row r="97" spans="1:1">
      <c r="A97" s="33"/>
    </row>
    <row r="98" spans="1:1">
      <c r="A98" s="33"/>
    </row>
  </sheetData>
  <mergeCells count="5">
    <mergeCell ref="B3:I3"/>
    <mergeCell ref="E12:F12"/>
    <mergeCell ref="B7:H7"/>
    <mergeCell ref="B14:D14"/>
    <mergeCell ref="B8:H8"/>
  </mergeCells>
  <hyperlinks>
    <hyperlink ref="B3" location="Contents!A1" display="Back to index page" xr:uid="{00000000-0004-0000-0A00-000000000000}"/>
    <hyperlink ref="B3:I3" location="CONTENTS!A1" display="Back to contents page" xr:uid="{00000000-0004-0000-0A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50" max="8" man="1"/>
  </rowBreaks>
  <colBreaks count="1" manualBreakCount="1">
    <brk id="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nfo_x0020_om_x0020_dokumentet xmlns="7aa11775-dd71-4476-a03a-eb736b0edf38" xsi:nil="true"/>
    <SharedWithUsers xmlns="6c6b3fa0-d94b-4027-b803-2bbee5cce634">
      <UserInfo>
        <DisplayName>Skøelv, Eva Helene</DisplayName>
        <AccountId>9</AccountId>
        <AccountType/>
      </UserInfo>
      <UserInfo>
        <DisplayName>Schjølberg, Nina</DisplayName>
        <AccountId>36</AccountId>
        <AccountType/>
      </UserInfo>
      <UserInfo>
        <DisplayName>Skramstad, Bjørn Emil</DisplayName>
        <AccountId>156</AccountId>
        <AccountType/>
      </UserInfo>
      <UserInfo>
        <DisplayName>Helde, Marit</DisplayName>
        <AccountId>84</AccountId>
        <AccountType/>
      </UserInfo>
      <UserInfo>
        <DisplayName>Hodne, Andreas</DisplayName>
        <AccountId>384</AccountId>
        <AccountType/>
      </UserInfo>
      <UserInfo>
        <DisplayName>Seim, Pernille</DisplayName>
        <AccountId>54</AccountId>
        <AccountType/>
      </UserInfo>
      <UserInfo>
        <DisplayName>Holter, Ellen</DisplayName>
        <AccountId>196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A99EA3AB96DFF40AD4753A6EE488D56" ma:contentTypeVersion="14" ma:contentTypeDescription="Opprett et nytt dokument." ma:contentTypeScope="" ma:versionID="5620bed15b95d34d0964f127ea5f9a70">
  <xsd:schema xmlns:xsd="http://www.w3.org/2001/XMLSchema" xmlns:xs="http://www.w3.org/2001/XMLSchema" xmlns:p="http://schemas.microsoft.com/office/2006/metadata/properties" xmlns:ns2="7aa11775-dd71-4476-a03a-eb736b0edf38" xmlns:ns3="6c6b3fa0-d94b-4027-b803-2bbee5cce634" targetNamespace="http://schemas.microsoft.com/office/2006/metadata/properties" ma:root="true" ma:fieldsID="2c4b241eeb52fbaf9d0a1bbec6d23b39" ns2:_="" ns3:_="">
    <xsd:import namespace="7aa11775-dd71-4476-a03a-eb736b0edf38"/>
    <xsd:import namespace="6c6b3fa0-d94b-4027-b803-2bbee5cce63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Info_x0020_om_x0020_dokumentet"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a11775-dd71-4476-a03a-eb736b0edf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Info_x0020_om_x0020_dokumentet" ma:index="14" nillable="true" ma:displayName="Info om dokumentet" ma:internalName="Info_x0020_om_x0020_dokumentet">
      <xsd:simpleType>
        <xsd:restriction base="dms:Text">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6b3fa0-d94b-4027-b803-2bbee5cce634"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70EAEA37-C6CB-4DD3-A8A9-80B70904983B}">
  <ds:schemaRefs>
    <ds:schemaRef ds:uri="http://schemas.microsoft.com/office/2006/documentManagement/types"/>
    <ds:schemaRef ds:uri="7aa11775-dd71-4476-a03a-eb736b0edf38"/>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6c6b3fa0-d94b-4027-b803-2bbee5cce634"/>
    <ds:schemaRef ds:uri="http://purl.org/dc/terms/"/>
  </ds:schemaRefs>
</ds:datastoreItem>
</file>

<file path=customXml/itemProps3.xml><?xml version="1.0" encoding="utf-8"?>
<ds:datastoreItem xmlns:ds="http://schemas.openxmlformats.org/officeDocument/2006/customXml" ds:itemID="{B19A216A-69F6-4092-BF8F-B3E46608E0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a11775-dd71-4476-a03a-eb736b0edf38"/>
    <ds:schemaRef ds:uri="6c6b3fa0-d94b-4027-b803-2bbee5cce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64</vt:i4>
      </vt:variant>
      <vt:variant>
        <vt:lpstr>Navngitte områder</vt:lpstr>
      </vt:variant>
      <vt:variant>
        <vt:i4>45</vt:i4>
      </vt:variant>
    </vt:vector>
  </HeadingPairs>
  <TitlesOfParts>
    <vt:vector size="109" baseType="lpstr">
      <vt:lpstr>COVER</vt:lpstr>
      <vt:lpstr>CONTACT INFORMATION</vt:lpstr>
      <vt:lpstr>CONTENTS</vt:lpstr>
      <vt:lpstr>A00</vt:lpstr>
      <vt:lpstr>EU CC1</vt:lpstr>
      <vt:lpstr>EU CC2</vt:lpstr>
      <vt:lpstr>A01</vt:lpstr>
      <vt:lpstr>A03</vt:lpstr>
      <vt:lpstr>EU OV1</vt:lpstr>
      <vt:lpstr>EU KM1</vt:lpstr>
      <vt:lpstr>EU INS1</vt:lpstr>
      <vt:lpstr>EU INS2</vt:lpstr>
      <vt:lpstr>A02</vt:lpstr>
      <vt:lpstr>A04</vt:lpstr>
      <vt:lpstr>EU LI1</vt:lpstr>
      <vt:lpstr>EU LI2</vt:lpstr>
      <vt:lpstr>EU LI3</vt:lpstr>
      <vt:lpstr>EU PV1</vt:lpstr>
      <vt:lpstr>EU CQ1</vt:lpstr>
      <vt:lpstr>EU CQ3</vt:lpstr>
      <vt:lpstr>EU CQ4</vt:lpstr>
      <vt:lpstr>EU CQ5</vt:lpstr>
      <vt:lpstr>EU CQ7</vt:lpstr>
      <vt:lpstr>EU CR1</vt:lpstr>
      <vt:lpstr>EU CR1-A</vt:lpstr>
      <vt:lpstr>CR2A</vt:lpstr>
      <vt:lpstr>CR2B</vt:lpstr>
      <vt:lpstr>EU CR3</vt:lpstr>
      <vt:lpstr>EU CR4</vt:lpstr>
      <vt:lpstr>EU CR5</vt:lpstr>
      <vt:lpstr>EU CR6</vt:lpstr>
      <vt:lpstr>EU CR8</vt:lpstr>
      <vt:lpstr>EU CR9</vt:lpstr>
      <vt:lpstr>IRB A1</vt:lpstr>
      <vt:lpstr>IRB A2</vt:lpstr>
      <vt:lpstr>IRB A3</vt:lpstr>
      <vt:lpstr>IRB A4</vt:lpstr>
      <vt:lpstr>IRB A5</vt:lpstr>
      <vt:lpstr>IRB A6</vt:lpstr>
      <vt:lpstr>EU CCR1</vt:lpstr>
      <vt:lpstr>EU CCR2</vt:lpstr>
      <vt:lpstr>EU CCR3</vt:lpstr>
      <vt:lpstr>EU CCR4</vt:lpstr>
      <vt:lpstr>EU CCR5-A</vt:lpstr>
      <vt:lpstr>EU CCR5-B</vt:lpstr>
      <vt:lpstr>EU CCR8</vt:lpstr>
      <vt:lpstr>EU MR1</vt:lpstr>
      <vt:lpstr>EU KM2</vt:lpstr>
      <vt:lpstr>EU TLAC1</vt:lpstr>
      <vt:lpstr>EU TLAC3</vt:lpstr>
      <vt:lpstr>EU CCyB1 </vt:lpstr>
      <vt:lpstr>EU CCyB2</vt:lpstr>
      <vt:lpstr>EU LR1</vt:lpstr>
      <vt:lpstr>EU LR2</vt:lpstr>
      <vt:lpstr>EU LR3</vt:lpstr>
      <vt:lpstr>EU LIQ1</vt:lpstr>
      <vt:lpstr>EU AE1</vt:lpstr>
      <vt:lpstr>EU AE2</vt:lpstr>
      <vt:lpstr>EU AE3</vt:lpstr>
      <vt:lpstr>EU OR1</vt:lpstr>
      <vt:lpstr>EU IRRBB1</vt:lpstr>
      <vt:lpstr>EU CCA</vt:lpstr>
      <vt:lpstr>CCA Footnotes</vt:lpstr>
      <vt:lpstr>BACK</vt:lpstr>
      <vt:lpstr>'A01'!Utskriftsområde</vt:lpstr>
      <vt:lpstr>'A02'!Utskriftsområde</vt:lpstr>
      <vt:lpstr>'A03'!Utskriftsområde</vt:lpstr>
      <vt:lpstr>'A04'!Utskriftsområde</vt:lpstr>
      <vt:lpstr>'CCA Footnotes'!Utskriftsområde</vt:lpstr>
      <vt:lpstr>CONTENTS!Utskriftsområde</vt:lpstr>
      <vt:lpstr>COVER!Utskriftsområde</vt:lpstr>
      <vt:lpstr>CR2A!Utskriftsområde</vt:lpstr>
      <vt:lpstr>'EU AE1'!Utskriftsområde</vt:lpstr>
      <vt:lpstr>'EU AE2'!Utskriftsområde</vt:lpstr>
      <vt:lpstr>'EU AE3'!Utskriftsområde</vt:lpstr>
      <vt:lpstr>'EU CCA'!Utskriftsområde</vt:lpstr>
      <vt:lpstr>'EU CCR1'!Utskriftsområde</vt:lpstr>
      <vt:lpstr>'EU CCR2'!Utskriftsområde</vt:lpstr>
      <vt:lpstr>'EU CCR3'!Utskriftsområde</vt:lpstr>
      <vt:lpstr>'EU CCR4'!Utskriftsområde</vt:lpstr>
      <vt:lpstr>'EU CCR5-A'!Utskriftsområde</vt:lpstr>
      <vt:lpstr>'EU CCR8'!Utskriftsområde</vt:lpstr>
      <vt:lpstr>'EU CCyB1 '!Utskriftsområde</vt:lpstr>
      <vt:lpstr>'EU CCyB2'!Utskriftsområde</vt:lpstr>
      <vt:lpstr>'EU CR1-A'!Utskriftsområde</vt:lpstr>
      <vt:lpstr>'EU CR3'!Utskriftsområde</vt:lpstr>
      <vt:lpstr>'EU CR4'!Utskriftsområde</vt:lpstr>
      <vt:lpstr>'EU CR5'!Utskriftsområde</vt:lpstr>
      <vt:lpstr>'EU CR8'!Utskriftsområde</vt:lpstr>
      <vt:lpstr>'EU KM1'!Utskriftsområde</vt:lpstr>
      <vt:lpstr>'EU LI1'!Utskriftsområde</vt:lpstr>
      <vt:lpstr>'EU LI2'!Utskriftsområde</vt:lpstr>
      <vt:lpstr>'EU LI3'!Utskriftsområde</vt:lpstr>
      <vt:lpstr>'EU LIQ1'!Utskriftsområde</vt:lpstr>
      <vt:lpstr>'EU LR1'!Utskriftsområde</vt:lpstr>
      <vt:lpstr>'EU LR2'!Utskriftsområde</vt:lpstr>
      <vt:lpstr>'EU LR3'!Utskriftsområde</vt:lpstr>
      <vt:lpstr>'EU MR1'!Utskriftsområde</vt:lpstr>
      <vt:lpstr>'EU OR1'!Utskriftsområde</vt:lpstr>
      <vt:lpstr>'EU OV1'!Utskriftsområde</vt:lpstr>
      <vt:lpstr>'EU TLAC3'!Utskriftsområde</vt:lpstr>
      <vt:lpstr>'IRB A1'!Utskriftsområde</vt:lpstr>
      <vt:lpstr>'IRB A2'!Utskriftsområde</vt:lpstr>
      <vt:lpstr>'IRB A3'!Utskriftsområde</vt:lpstr>
      <vt:lpstr>'IRB A4'!Utskriftsområde</vt:lpstr>
      <vt:lpstr>'IRB A5'!Utskriftsområde</vt:lpstr>
      <vt:lpstr>'IRB A6'!Utskriftsområde</vt:lpstr>
      <vt:lpstr>'EU CCA'!Utskriftstitler</vt:lpstr>
      <vt:lpstr>'EU CCA'!x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2022-03-22T09:28:05Z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0x0101004A99EA3AB96DFF40AD4753A6EE488D56</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ies>
</file>